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mc:AlternateContent xmlns:mc="http://schemas.openxmlformats.org/markup-compatibility/2006">
    <mc:Choice Requires="x15">
      <x15ac:absPath xmlns:x15ac="http://schemas.microsoft.com/office/spreadsheetml/2010/11/ac" url="C:\Users\aepc240916\Documents\PLANIFICACIÓN\REPORTES DE CIERRRE MENSUAL\PUBLICACIÓN WEB\Reportes\Noviembre 2023\"/>
    </mc:Choice>
  </mc:AlternateContent>
  <xr:revisionPtr revIDLastSave="0" documentId="13_ncr:1_{9E78B3F5-4A98-47B2-A838-AF0199191991}" xr6:coauthVersionLast="47" xr6:coauthVersionMax="47" xr10:uidLastSave="{00000000-0000-0000-0000-000000000000}"/>
  <bookViews>
    <workbookView xWindow="-108" yWindow="-108" windowWidth="23256" windowHeight="12600" tabRatio="892" activeTab="10" xr2:uid="{00000000-000D-0000-FFFF-FFFF00000000}"/>
  </bookViews>
  <sheets>
    <sheet name="Ene 2023" sheetId="44" r:id="rId1"/>
    <sheet name="Feb 2023" sheetId="45" r:id="rId2"/>
    <sheet name="Mar 2023" sheetId="46" r:id="rId3"/>
    <sheet name="Abr 2023" sheetId="47" r:id="rId4"/>
    <sheet name="May 2023" sheetId="48" r:id="rId5"/>
    <sheet name="Jun 2023" sheetId="49" r:id="rId6"/>
    <sheet name="Jul 2023" sheetId="50" r:id="rId7"/>
    <sheet name="Ago 2023" sheetId="51" r:id="rId8"/>
    <sheet name="Sept 2023" sheetId="52" r:id="rId9"/>
    <sheet name="Oct 2023" sheetId="53" r:id="rId10"/>
    <sheet name="Nov 2023" sheetId="54" r:id="rId11"/>
    <sheet name="Acum" sheetId="43" r:id="rId12"/>
    <sheet name="Recaudación abierta" sheetId="31" r:id="rId13"/>
  </sheets>
  <externalReferences>
    <externalReference r:id="rId14"/>
    <externalReference r:id="rId15"/>
  </externalReferences>
  <definedNames>
    <definedName name="_xlnm.Print_Area" localSheetId="3">'Abr 2023'!$A$1:$I$111</definedName>
    <definedName name="_xlnm.Print_Area" localSheetId="11">Acum!$A$1:$I$138</definedName>
    <definedName name="_xlnm.Print_Area" localSheetId="7">'Ago 2023'!$A$1:$I$111</definedName>
    <definedName name="_xlnm.Print_Area" localSheetId="0">'Ene 2023'!$A$1:$I$111</definedName>
    <definedName name="_xlnm.Print_Area" localSheetId="1">'Feb 2023'!$A$1:$I$111</definedName>
    <definedName name="_xlnm.Print_Area" localSheetId="6">'Jul 2023'!$A$1:$I$111</definedName>
    <definedName name="_xlnm.Print_Area" localSheetId="5">'Jun 2023'!$A$1:$I$111</definedName>
    <definedName name="_xlnm.Print_Area" localSheetId="2">'Mar 2023'!$A$1:$I$111</definedName>
    <definedName name="_xlnm.Print_Area" localSheetId="4">'May 2023'!$A$1:$I$111</definedName>
    <definedName name="_xlnm.Print_Area" localSheetId="10">'Nov 2023'!$A$1:$I$111</definedName>
    <definedName name="_xlnm.Print_Area" localSheetId="9">'Oct 2023'!$A$1:$I$111</definedName>
    <definedName name="_xlnm.Print_Area" localSheetId="12">'Recaudación abierta'!$A$1:$H$90</definedName>
    <definedName name="_xlnm.Print_Area" localSheetId="8">'Sept 2023'!$A$1:$I$111</definedName>
    <definedName name="REPRESENTANTE_SRI">[1]Presupuesto!$C$2:$H$2</definedName>
    <definedName name="Z_8CB2C254_96FC_4087_BB04_55B2BA5977AB_.wvu.PrintArea" localSheetId="12" hidden="1">'Recaudación abierta'!$A$1:$G$90</definedName>
  </definedNames>
  <calcPr calcId="191029"/>
  <customWorkbookViews>
    <customWorkbookView name="1" guid="{8CB2C254-96FC-4087-BB04-55B2BA5977AB}" maximized="1" xWindow="-8" yWindow="-8" windowWidth="1456" windowHeight="876" tabRatio="89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4" i="54" l="1"/>
  <c r="F30" i="54"/>
  <c r="B74" i="31" l="1"/>
  <c r="B73" i="31"/>
  <c r="B72" i="31"/>
  <c r="G19" i="54"/>
  <c r="G19" i="43" s="1"/>
  <c r="B29" i="31"/>
  <c r="B30" i="31"/>
  <c r="B38" i="31"/>
  <c r="B41" i="31"/>
  <c r="B46" i="31"/>
  <c r="G25" i="54"/>
  <c r="G76" i="54" s="1"/>
  <c r="B54" i="31"/>
  <c r="B57" i="31"/>
  <c r="G20" i="54"/>
  <c r="B20" i="31"/>
  <c r="B14" i="31"/>
  <c r="G16" i="54"/>
  <c r="G17" i="54"/>
  <c r="G18" i="54"/>
  <c r="B13" i="31"/>
  <c r="B10" i="31"/>
  <c r="G12" i="54"/>
  <c r="E55" i="43"/>
  <c r="F55" i="43"/>
  <c r="E54" i="43"/>
  <c r="F54" i="43"/>
  <c r="D54" i="43"/>
  <c r="D55" i="43"/>
  <c r="E53" i="43"/>
  <c r="F53" i="43"/>
  <c r="D53" i="43"/>
  <c r="F43" i="43"/>
  <c r="F41" i="43"/>
  <c r="G41" i="43"/>
  <c r="H41" i="43"/>
  <c r="G40" i="43"/>
  <c r="H40" i="43"/>
  <c r="F40" i="43"/>
  <c r="E33" i="43"/>
  <c r="F33" i="43"/>
  <c r="D33" i="43"/>
  <c r="E32" i="43"/>
  <c r="F32" i="43"/>
  <c r="D32" i="43"/>
  <c r="D12" i="43"/>
  <c r="E12" i="43"/>
  <c r="F12" i="43"/>
  <c r="H12" i="43"/>
  <c r="D13" i="43"/>
  <c r="E13" i="43"/>
  <c r="F13" i="43"/>
  <c r="H13" i="43"/>
  <c r="D14" i="43"/>
  <c r="E14" i="43"/>
  <c r="F14" i="43"/>
  <c r="H14" i="43"/>
  <c r="D15" i="43"/>
  <c r="E15" i="43"/>
  <c r="F15" i="43"/>
  <c r="H15" i="43"/>
  <c r="D16" i="43"/>
  <c r="E16" i="43"/>
  <c r="F16" i="43"/>
  <c r="H16" i="43"/>
  <c r="D17" i="43"/>
  <c r="E17" i="43"/>
  <c r="F17" i="43"/>
  <c r="H17" i="43"/>
  <c r="D18" i="43"/>
  <c r="E18" i="43"/>
  <c r="F18" i="43"/>
  <c r="H18" i="43"/>
  <c r="D19" i="43"/>
  <c r="E19" i="43"/>
  <c r="F19" i="43"/>
  <c r="H19" i="43"/>
  <c r="D20" i="43"/>
  <c r="E20" i="43"/>
  <c r="F20" i="43"/>
  <c r="H20" i="43"/>
  <c r="D21" i="43"/>
  <c r="E21" i="43"/>
  <c r="F21" i="43"/>
  <c r="H21" i="43"/>
  <c r="D22" i="43"/>
  <c r="E22" i="43"/>
  <c r="F22" i="43"/>
  <c r="H22" i="43"/>
  <c r="D23" i="43"/>
  <c r="E23" i="43"/>
  <c r="F23" i="43"/>
  <c r="H23" i="43"/>
  <c r="D24" i="43"/>
  <c r="E24" i="43"/>
  <c r="F24" i="43"/>
  <c r="H24" i="43"/>
  <c r="D25" i="43"/>
  <c r="E25" i="43"/>
  <c r="F25" i="43"/>
  <c r="H25" i="43"/>
  <c r="D26" i="43"/>
  <c r="E26" i="43"/>
  <c r="F26" i="43"/>
  <c r="H26" i="43"/>
  <c r="D27" i="43"/>
  <c r="E27" i="43"/>
  <c r="F27" i="43"/>
  <c r="H27" i="43"/>
  <c r="D28" i="43"/>
  <c r="E28" i="43"/>
  <c r="F28" i="43"/>
  <c r="H28" i="43"/>
  <c r="D29" i="43"/>
  <c r="E29" i="43"/>
  <c r="F29" i="43"/>
  <c r="H29" i="43"/>
  <c r="E11" i="43"/>
  <c r="F11" i="43"/>
  <c r="H11" i="43"/>
  <c r="D11" i="43"/>
  <c r="E10" i="43"/>
  <c r="F10" i="43"/>
  <c r="D10" i="43"/>
  <c r="G41" i="54"/>
  <c r="G95" i="54" s="1"/>
  <c r="G40" i="54"/>
  <c r="G94" i="54" s="1"/>
  <c r="G33" i="54"/>
  <c r="G87" i="54" s="1"/>
  <c r="G23" i="54"/>
  <c r="G23" i="43" s="1"/>
  <c r="G24" i="54"/>
  <c r="G24" i="43" s="1"/>
  <c r="G26" i="54"/>
  <c r="G77" i="54" s="1"/>
  <c r="G27" i="54"/>
  <c r="G81" i="54" s="1"/>
  <c r="G28" i="54"/>
  <c r="G28" i="43" s="1"/>
  <c r="G29" i="54"/>
  <c r="G83" i="54" s="1"/>
  <c r="G21" i="54"/>
  <c r="G72" i="54" s="1"/>
  <c r="B65" i="31"/>
  <c r="B66" i="31"/>
  <c r="B64" i="31"/>
  <c r="B61" i="31"/>
  <c r="B60" i="31"/>
  <c r="B56" i="31"/>
  <c r="B55" i="31"/>
  <c r="B53" i="31"/>
  <c r="B52" i="31"/>
  <c r="B51" i="31"/>
  <c r="B50" i="31"/>
  <c r="B48" i="31"/>
  <c r="B47" i="31"/>
  <c r="B45" i="31"/>
  <c r="B44" i="31"/>
  <c r="B43" i="31"/>
  <c r="B42" i="31"/>
  <c r="B40" i="31"/>
  <c r="B39" i="31"/>
  <c r="B37" i="31"/>
  <c r="B36" i="31"/>
  <c r="B35" i="31"/>
  <c r="B34" i="31"/>
  <c r="B33" i="31"/>
  <c r="B32" i="31"/>
  <c r="B31" i="31"/>
  <c r="B28" i="31"/>
  <c r="B27" i="31"/>
  <c r="B26" i="31"/>
  <c r="B25" i="31"/>
  <c r="B24" i="31"/>
  <c r="B23" i="31"/>
  <c r="B17" i="31"/>
  <c r="N63" i="31"/>
  <c r="N59" i="31"/>
  <c r="N78" i="31" s="1"/>
  <c r="M63" i="31"/>
  <c r="G43" i="54" s="1"/>
  <c r="F97" i="54"/>
  <c r="F95" i="54"/>
  <c r="F94" i="54"/>
  <c r="F87" i="54"/>
  <c r="D87" i="54"/>
  <c r="F86" i="54"/>
  <c r="F88" i="54" s="1"/>
  <c r="D86" i="54"/>
  <c r="F83" i="54"/>
  <c r="D83" i="54"/>
  <c r="F82" i="54"/>
  <c r="D82" i="54"/>
  <c r="F81" i="54"/>
  <c r="D81" i="54"/>
  <c r="F80" i="54"/>
  <c r="D80" i="54"/>
  <c r="C80" i="54"/>
  <c r="F79" i="54"/>
  <c r="D79" i="54"/>
  <c r="C79" i="54"/>
  <c r="F78" i="54"/>
  <c r="D78" i="54"/>
  <c r="F77" i="54"/>
  <c r="D77" i="54"/>
  <c r="F76" i="54"/>
  <c r="D76" i="54"/>
  <c r="F75" i="54"/>
  <c r="D75" i="54"/>
  <c r="F74" i="54"/>
  <c r="D74" i="54"/>
  <c r="F73" i="54"/>
  <c r="D73" i="54"/>
  <c r="F72" i="54"/>
  <c r="D72" i="54"/>
  <c r="F71" i="54"/>
  <c r="D71" i="54"/>
  <c r="F70" i="54"/>
  <c r="D70" i="54"/>
  <c r="F69" i="54"/>
  <c r="D69" i="54"/>
  <c r="F68" i="54"/>
  <c r="D68" i="54"/>
  <c r="F67" i="54"/>
  <c r="D67" i="54"/>
  <c r="F66" i="54"/>
  <c r="D66" i="54"/>
  <c r="F65" i="54"/>
  <c r="D65" i="54"/>
  <c r="F64" i="54"/>
  <c r="D64" i="54"/>
  <c r="F63" i="54"/>
  <c r="D63" i="54"/>
  <c r="F62" i="54"/>
  <c r="D62" i="54"/>
  <c r="F61" i="54"/>
  <c r="D61" i="54"/>
  <c r="I59" i="54"/>
  <c r="G59" i="54"/>
  <c r="F59" i="54"/>
  <c r="D59" i="54"/>
  <c r="F50" i="54"/>
  <c r="D50" i="54"/>
  <c r="G48" i="54"/>
  <c r="F48" i="54"/>
  <c r="F37" i="54"/>
  <c r="D34" i="54"/>
  <c r="D37" i="54" s="1"/>
  <c r="D30" i="54"/>
  <c r="G82" i="54"/>
  <c r="F61" i="53"/>
  <c r="F62" i="53"/>
  <c r="F63" i="53"/>
  <c r="F64" i="53"/>
  <c r="F65" i="53"/>
  <c r="F66" i="53"/>
  <c r="F67" i="53"/>
  <c r="F68" i="53"/>
  <c r="F69" i="53"/>
  <c r="F70" i="53"/>
  <c r="F71" i="53"/>
  <c r="F72" i="53"/>
  <c r="F73" i="53"/>
  <c r="F74" i="53"/>
  <c r="F75" i="53"/>
  <c r="F76" i="53"/>
  <c r="F77" i="53"/>
  <c r="F78" i="53"/>
  <c r="F79" i="53"/>
  <c r="F80" i="53"/>
  <c r="F81" i="53"/>
  <c r="F82" i="53"/>
  <c r="F83" i="53"/>
  <c r="F39" i="54" l="1"/>
  <c r="D39" i="54"/>
  <c r="G29" i="43"/>
  <c r="B63" i="31"/>
  <c r="G97" i="54"/>
  <c r="G43" i="43"/>
  <c r="G54" i="43"/>
  <c r="G53" i="43"/>
  <c r="B49" i="31"/>
  <c r="G74" i="54"/>
  <c r="B12" i="31"/>
  <c r="B21" i="31"/>
  <c r="B18" i="31"/>
  <c r="G25" i="43"/>
  <c r="G75" i="54"/>
  <c r="G33" i="43"/>
  <c r="G26" i="43"/>
  <c r="G22" i="54"/>
  <c r="G21" i="43"/>
  <c r="G27" i="43"/>
  <c r="G20" i="43"/>
  <c r="G71" i="54"/>
  <c r="B22" i="31"/>
  <c r="G32" i="54"/>
  <c r="B19" i="31"/>
  <c r="G17" i="43"/>
  <c r="G68" i="54"/>
  <c r="G18" i="43"/>
  <c r="G69" i="54"/>
  <c r="G16" i="43"/>
  <c r="G67" i="54"/>
  <c r="B16" i="31"/>
  <c r="G15" i="54"/>
  <c r="G15" i="43" s="1"/>
  <c r="B15" i="31"/>
  <c r="G14" i="54"/>
  <c r="G12" i="43"/>
  <c r="G63" i="54"/>
  <c r="B11" i="31"/>
  <c r="G11" i="54"/>
  <c r="B9" i="31"/>
  <c r="N62" i="31"/>
  <c r="N67" i="31" s="1"/>
  <c r="D84" i="54"/>
  <c r="D88" i="54"/>
  <c r="D91" i="54" s="1"/>
  <c r="F84" i="54"/>
  <c r="F93" i="54" s="1"/>
  <c r="F96" i="54" s="1"/>
  <c r="F98" i="54" s="1"/>
  <c r="F91" i="54"/>
  <c r="D36" i="54"/>
  <c r="G70" i="54"/>
  <c r="L63" i="31"/>
  <c r="F36" i="54" l="1"/>
  <c r="F42" i="54"/>
  <c r="F44" i="54" s="1"/>
  <c r="D93" i="54"/>
  <c r="G78" i="54"/>
  <c r="G55" i="43"/>
  <c r="G80" i="54"/>
  <c r="G50" i="54"/>
  <c r="G79" i="54"/>
  <c r="B8" i="31"/>
  <c r="G22" i="43"/>
  <c r="G73" i="54"/>
  <c r="G34" i="54"/>
  <c r="G37" i="54" s="1"/>
  <c r="G32" i="43"/>
  <c r="G86" i="54"/>
  <c r="G88" i="54" s="1"/>
  <c r="G91" i="54" s="1"/>
  <c r="G66" i="54"/>
  <c r="G65" i="54"/>
  <c r="G13" i="54"/>
  <c r="G10" i="54" s="1"/>
  <c r="G10" i="43" s="1"/>
  <c r="G14" i="43"/>
  <c r="M59" i="31"/>
  <c r="M78" i="31" s="1"/>
  <c r="G11" i="43"/>
  <c r="G62" i="54"/>
  <c r="D90" i="54"/>
  <c r="F90" i="54"/>
  <c r="G55" i="53"/>
  <c r="G54" i="53"/>
  <c r="G80" i="53" s="1"/>
  <c r="G53" i="53"/>
  <c r="G79" i="53" s="1"/>
  <c r="G43" i="53"/>
  <c r="G97" i="53" s="1"/>
  <c r="G41" i="53"/>
  <c r="G95" i="53" s="1"/>
  <c r="G40" i="53"/>
  <c r="G94" i="53" s="1"/>
  <c r="G33" i="53"/>
  <c r="G32" i="53"/>
  <c r="G24" i="53"/>
  <c r="G75" i="53" s="1"/>
  <c r="G25" i="53"/>
  <c r="G26" i="53"/>
  <c r="G77" i="53" s="1"/>
  <c r="G27" i="53"/>
  <c r="G81" i="53" s="1"/>
  <c r="G28" i="53"/>
  <c r="G29" i="53"/>
  <c r="G23" i="53"/>
  <c r="G74" i="53" s="1"/>
  <c r="G22" i="53"/>
  <c r="G73" i="53" s="1"/>
  <c r="G21" i="53"/>
  <c r="G72" i="53" s="1"/>
  <c r="G20" i="53"/>
  <c r="G71" i="53" s="1"/>
  <c r="G19" i="53"/>
  <c r="G15" i="53"/>
  <c r="G66" i="53" s="1"/>
  <c r="G16" i="53"/>
  <c r="G67" i="53" s="1"/>
  <c r="G17" i="53"/>
  <c r="G68" i="53" s="1"/>
  <c r="G18" i="53"/>
  <c r="G69" i="53" s="1"/>
  <c r="G14" i="53"/>
  <c r="G12" i="53"/>
  <c r="G63" i="53" s="1"/>
  <c r="G11" i="53"/>
  <c r="G62" i="53" s="1"/>
  <c r="F97" i="53"/>
  <c r="F95" i="53"/>
  <c r="F94" i="53"/>
  <c r="F87" i="53"/>
  <c r="F88" i="53" s="1"/>
  <c r="D87" i="53"/>
  <c r="F86" i="53"/>
  <c r="D86" i="53"/>
  <c r="D83" i="53"/>
  <c r="D82" i="53"/>
  <c r="D81" i="53"/>
  <c r="D80" i="53"/>
  <c r="C80" i="53"/>
  <c r="D79" i="53"/>
  <c r="C79" i="53"/>
  <c r="D78" i="53"/>
  <c r="D77" i="53"/>
  <c r="D76" i="53"/>
  <c r="D75" i="53"/>
  <c r="D74" i="53"/>
  <c r="D73" i="53"/>
  <c r="D72" i="53"/>
  <c r="D71" i="53"/>
  <c r="D70" i="53"/>
  <c r="D69" i="53"/>
  <c r="D68" i="53"/>
  <c r="D67" i="53"/>
  <c r="D66" i="53"/>
  <c r="D65" i="53"/>
  <c r="D64" i="53"/>
  <c r="D63" i="53"/>
  <c r="D62" i="53"/>
  <c r="I59" i="53"/>
  <c r="G59" i="53"/>
  <c r="F59" i="53"/>
  <c r="D59" i="53"/>
  <c r="F50" i="53"/>
  <c r="D50" i="53"/>
  <c r="G48" i="53"/>
  <c r="F48" i="53"/>
  <c r="F34" i="53"/>
  <c r="F37" i="53" s="1"/>
  <c r="D34" i="53"/>
  <c r="D37" i="53" s="1"/>
  <c r="G83" i="53"/>
  <c r="G82" i="53"/>
  <c r="G76" i="53"/>
  <c r="D30" i="53"/>
  <c r="B78" i="31" l="1"/>
  <c r="G30" i="54"/>
  <c r="G39" i="54" s="1"/>
  <c r="G64" i="54"/>
  <c r="G13" i="43"/>
  <c r="G61" i="54"/>
  <c r="G84" i="54" s="1"/>
  <c r="G93" i="54" s="1"/>
  <c r="I61" i="54" s="1"/>
  <c r="M62" i="31"/>
  <c r="B62" i="31" s="1"/>
  <c r="B59" i="31"/>
  <c r="G50" i="53"/>
  <c r="G34" i="53"/>
  <c r="G37" i="53" s="1"/>
  <c r="D30" i="43"/>
  <c r="G78" i="53"/>
  <c r="D39" i="53"/>
  <c r="D36" i="53" s="1"/>
  <c r="D88" i="53"/>
  <c r="D91" i="53" s="1"/>
  <c r="G87" i="53"/>
  <c r="G13" i="53"/>
  <c r="G64" i="53" s="1"/>
  <c r="G65" i="53"/>
  <c r="L59" i="31"/>
  <c r="F91" i="53"/>
  <c r="F84" i="53"/>
  <c r="F93" i="53" s="1"/>
  <c r="F30" i="53"/>
  <c r="F39" i="53" s="1"/>
  <c r="G86" i="53"/>
  <c r="G70" i="53"/>
  <c r="D61" i="53"/>
  <c r="D84" i="53" s="1"/>
  <c r="D34" i="43"/>
  <c r="M67" i="31" l="1"/>
  <c r="B67" i="31" s="1"/>
  <c r="G90" i="54"/>
  <c r="I90" i="54" s="1"/>
  <c r="G96" i="54"/>
  <c r="G98" i="54" s="1"/>
  <c r="I91" i="54"/>
  <c r="I86" i="54"/>
  <c r="G42" i="54"/>
  <c r="G44" i="54" s="1"/>
  <c r="G36" i="54"/>
  <c r="I36" i="54" s="1"/>
  <c r="I32" i="54"/>
  <c r="I37" i="54"/>
  <c r="I10" i="54"/>
  <c r="F90" i="53"/>
  <c r="D93" i="53"/>
  <c r="D90" i="53" s="1"/>
  <c r="D39" i="43"/>
  <c r="F96" i="53"/>
  <c r="F98" i="53" s="1"/>
  <c r="G88" i="53"/>
  <c r="G91" i="53" s="1"/>
  <c r="G10" i="53"/>
  <c r="G61" i="53" s="1"/>
  <c r="G84" i="53" s="1"/>
  <c r="L78" i="31"/>
  <c r="L62" i="31"/>
  <c r="L67" i="31" s="1"/>
  <c r="F42" i="53"/>
  <c r="F44" i="53" s="1"/>
  <c r="F36" i="53"/>
  <c r="D78" i="52"/>
  <c r="D80" i="52"/>
  <c r="D79" i="52"/>
  <c r="D87" i="52"/>
  <c r="D86" i="52"/>
  <c r="D83" i="52"/>
  <c r="D73" i="52"/>
  <c r="D71" i="52"/>
  <c r="D63" i="52"/>
  <c r="F78" i="52"/>
  <c r="F80" i="52"/>
  <c r="F87" i="52"/>
  <c r="F86" i="52"/>
  <c r="F70" i="52"/>
  <c r="F63" i="52"/>
  <c r="G55" i="52"/>
  <c r="G54" i="52"/>
  <c r="G53" i="52"/>
  <c r="G41" i="52"/>
  <c r="G40" i="52"/>
  <c r="G15" i="52"/>
  <c r="G17" i="52"/>
  <c r="G21" i="52"/>
  <c r="G23" i="52"/>
  <c r="G24" i="52"/>
  <c r="G26" i="52"/>
  <c r="G27" i="52"/>
  <c r="G28" i="52"/>
  <c r="G29" i="52"/>
  <c r="G11" i="52"/>
  <c r="G43" i="52"/>
  <c r="G97" i="52" s="1"/>
  <c r="G32" i="52"/>
  <c r="G22" i="52"/>
  <c r="G20" i="52"/>
  <c r="G19" i="52"/>
  <c r="G16" i="52"/>
  <c r="G18" i="52"/>
  <c r="G14" i="52"/>
  <c r="G12" i="52"/>
  <c r="F97" i="52"/>
  <c r="F95" i="52"/>
  <c r="F94" i="52"/>
  <c r="F83" i="52"/>
  <c r="D82" i="52"/>
  <c r="F81" i="52"/>
  <c r="D81" i="52"/>
  <c r="C80" i="52"/>
  <c r="C79" i="52"/>
  <c r="F77" i="52"/>
  <c r="D77" i="52"/>
  <c r="F76" i="52"/>
  <c r="D76" i="52"/>
  <c r="F75" i="52"/>
  <c r="D75" i="52"/>
  <c r="F74" i="52"/>
  <c r="D74" i="52"/>
  <c r="F73" i="52"/>
  <c r="F72" i="52"/>
  <c r="D72" i="52"/>
  <c r="F69" i="52"/>
  <c r="D69" i="52"/>
  <c r="F68" i="52"/>
  <c r="D68" i="52"/>
  <c r="F67" i="52"/>
  <c r="D67" i="52"/>
  <c r="F66" i="52"/>
  <c r="D66" i="52"/>
  <c r="F65" i="52"/>
  <c r="F64" i="52"/>
  <c r="D62" i="52"/>
  <c r="I59" i="52"/>
  <c r="G59" i="52"/>
  <c r="F59" i="52"/>
  <c r="D59" i="52"/>
  <c r="G48" i="52"/>
  <c r="F48" i="52"/>
  <c r="G55" i="50"/>
  <c r="G54" i="50"/>
  <c r="G53" i="50"/>
  <c r="G17" i="50"/>
  <c r="G20" i="50"/>
  <c r="G22" i="50"/>
  <c r="G24" i="50"/>
  <c r="G26" i="50"/>
  <c r="G28" i="50"/>
  <c r="G33" i="50"/>
  <c r="G32" i="50"/>
  <c r="G29" i="50"/>
  <c r="G27" i="50"/>
  <c r="G25" i="50"/>
  <c r="G23" i="50"/>
  <c r="G21" i="50"/>
  <c r="G19" i="50"/>
  <c r="G18" i="50"/>
  <c r="G16" i="50"/>
  <c r="G15" i="50"/>
  <c r="G14" i="50"/>
  <c r="G12" i="50"/>
  <c r="G11" i="50"/>
  <c r="G63" i="52" l="1"/>
  <c r="G66" i="52"/>
  <c r="G73" i="52"/>
  <c r="G72" i="52"/>
  <c r="G82" i="52"/>
  <c r="G68" i="52"/>
  <c r="G71" i="52"/>
  <c r="G30" i="53"/>
  <c r="G39" i="53" s="1"/>
  <c r="G93" i="53"/>
  <c r="I61" i="53" s="1"/>
  <c r="G25" i="52"/>
  <c r="G33" i="52"/>
  <c r="D50" i="52"/>
  <c r="D88" i="52"/>
  <c r="D34" i="52"/>
  <c r="D37" i="52" s="1"/>
  <c r="D65" i="52"/>
  <c r="D70" i="52"/>
  <c r="D10" i="52"/>
  <c r="D30" i="52" s="1"/>
  <c r="D39" i="52" s="1"/>
  <c r="D64" i="52"/>
  <c r="F50" i="52"/>
  <c r="F79" i="52"/>
  <c r="F88" i="52"/>
  <c r="F34" i="52"/>
  <c r="F37" i="52" s="1"/>
  <c r="F71" i="52"/>
  <c r="F91" i="52" s="1"/>
  <c r="F82" i="52"/>
  <c r="F10" i="52"/>
  <c r="F30" i="52" s="1"/>
  <c r="F62" i="52"/>
  <c r="G69" i="52"/>
  <c r="G77" i="52"/>
  <c r="G76" i="52"/>
  <c r="G67" i="52"/>
  <c r="G78" i="52"/>
  <c r="G80" i="52"/>
  <c r="G95" i="52"/>
  <c r="G94" i="52"/>
  <c r="G81" i="52"/>
  <c r="G74" i="52"/>
  <c r="G75" i="52"/>
  <c r="G83" i="52"/>
  <c r="G62" i="52"/>
  <c r="G50" i="52"/>
  <c r="G13" i="52"/>
  <c r="F61" i="52"/>
  <c r="G79" i="52"/>
  <c r="G86" i="52"/>
  <c r="G70" i="52"/>
  <c r="G65" i="52"/>
  <c r="G13" i="50"/>
  <c r="G10" i="50" s="1"/>
  <c r="F62" i="51"/>
  <c r="D78" i="51"/>
  <c r="D80" i="51"/>
  <c r="D87" i="51"/>
  <c r="D86" i="51"/>
  <c r="D88" i="51" s="1"/>
  <c r="D83" i="51"/>
  <c r="D64" i="51"/>
  <c r="D66" i="51"/>
  <c r="D69" i="51"/>
  <c r="D70" i="51"/>
  <c r="D72" i="51"/>
  <c r="D74" i="51"/>
  <c r="D75" i="51"/>
  <c r="D77" i="51"/>
  <c r="D81" i="51"/>
  <c r="D82" i="51"/>
  <c r="F78" i="51"/>
  <c r="F80" i="51"/>
  <c r="F87" i="51"/>
  <c r="F86" i="51"/>
  <c r="F66" i="51"/>
  <c r="F68" i="51"/>
  <c r="F69" i="51"/>
  <c r="F70" i="51"/>
  <c r="F76" i="51"/>
  <c r="F81" i="51"/>
  <c r="F83" i="51"/>
  <c r="G43" i="51"/>
  <c r="G97" i="51" s="1"/>
  <c r="G41" i="51"/>
  <c r="G95" i="51" s="1"/>
  <c r="G40" i="51"/>
  <c r="G94" i="51" s="1"/>
  <c r="F97" i="51"/>
  <c r="F95" i="51"/>
  <c r="F94" i="51"/>
  <c r="F82" i="51"/>
  <c r="C80" i="51"/>
  <c r="C79" i="51"/>
  <c r="F77" i="51"/>
  <c r="D76" i="51"/>
  <c r="F75" i="51"/>
  <c r="F74" i="51"/>
  <c r="F73" i="51"/>
  <c r="D73" i="51"/>
  <c r="F72" i="51"/>
  <c r="F71" i="51"/>
  <c r="D71" i="51"/>
  <c r="D68" i="51"/>
  <c r="F67" i="51"/>
  <c r="D67" i="51"/>
  <c r="F65" i="51"/>
  <c r="D65" i="51"/>
  <c r="F63" i="51"/>
  <c r="D63" i="51"/>
  <c r="I59" i="51"/>
  <c r="G59" i="51"/>
  <c r="F59" i="51"/>
  <c r="D59" i="51"/>
  <c r="G48" i="51"/>
  <c r="F48" i="51"/>
  <c r="G87" i="52" l="1"/>
  <c r="G88" i="52" s="1"/>
  <c r="G91" i="52" s="1"/>
  <c r="G90" i="53"/>
  <c r="I90" i="53" s="1"/>
  <c r="G96" i="53"/>
  <c r="G98" i="53" s="1"/>
  <c r="I91" i="53"/>
  <c r="I86" i="53"/>
  <c r="G42" i="53"/>
  <c r="G44" i="53" s="1"/>
  <c r="G36" i="53"/>
  <c r="I36" i="53" s="1"/>
  <c r="I32" i="53"/>
  <c r="I37" i="53"/>
  <c r="I10" i="53"/>
  <c r="K59" i="31"/>
  <c r="G34" i="52"/>
  <c r="G37" i="52" s="1"/>
  <c r="D91" i="52"/>
  <c r="D36" i="52"/>
  <c r="D61" i="52"/>
  <c r="D84" i="52" s="1"/>
  <c r="D93" i="52" s="1"/>
  <c r="F39" i="52"/>
  <c r="F36" i="52" s="1"/>
  <c r="F84" i="52"/>
  <c r="F93" i="52" s="1"/>
  <c r="F96" i="52" s="1"/>
  <c r="F98" i="52" s="1"/>
  <c r="F30" i="43"/>
  <c r="G10" i="52"/>
  <c r="G64" i="52"/>
  <c r="D50" i="51"/>
  <c r="D79" i="51"/>
  <c r="D34" i="51"/>
  <c r="D37" i="51" s="1"/>
  <c r="F64" i="51"/>
  <c r="F50" i="51"/>
  <c r="D10" i="51"/>
  <c r="D61" i="51" s="1"/>
  <c r="D62" i="51"/>
  <c r="F79" i="51"/>
  <c r="F34" i="51"/>
  <c r="F37" i="51" s="1"/>
  <c r="F88" i="51"/>
  <c r="F91" i="51" s="1"/>
  <c r="F10" i="51"/>
  <c r="D91" i="51"/>
  <c r="K78" i="31" l="1"/>
  <c r="K62" i="31"/>
  <c r="K67" i="31" s="1"/>
  <c r="D90" i="52"/>
  <c r="F42" i="52"/>
  <c r="F44" i="52" s="1"/>
  <c r="F90" i="52"/>
  <c r="G30" i="52"/>
  <c r="G39" i="52" s="1"/>
  <c r="I10" i="52" s="1"/>
  <c r="G61" i="52"/>
  <c r="G84" i="52" s="1"/>
  <c r="G93" i="52" s="1"/>
  <c r="I61" i="52" s="1"/>
  <c r="D84" i="51"/>
  <c r="D93" i="51" s="1"/>
  <c r="D30" i="51"/>
  <c r="D39" i="51" s="1"/>
  <c r="D36" i="51" s="1"/>
  <c r="F61" i="51"/>
  <c r="F84" i="51" s="1"/>
  <c r="F93" i="51" s="1"/>
  <c r="F30" i="51"/>
  <c r="F39" i="51" s="1"/>
  <c r="I91" i="52" l="1"/>
  <c r="G42" i="52"/>
  <c r="G44" i="52" s="1"/>
  <c r="G36" i="52"/>
  <c r="I36" i="52" s="1"/>
  <c r="I37" i="52"/>
  <c r="I32" i="52"/>
  <c r="G90" i="52"/>
  <c r="I90" i="52" s="1"/>
  <c r="G96" i="52"/>
  <c r="G98" i="52" s="1"/>
  <c r="I86" i="52"/>
  <c r="D90" i="51"/>
  <c r="F90" i="51"/>
  <c r="F96" i="51"/>
  <c r="F98" i="51" s="1"/>
  <c r="F42" i="51"/>
  <c r="F44" i="51" s="1"/>
  <c r="F36" i="51"/>
  <c r="G29" i="51" l="1"/>
  <c r="G83" i="51" l="1"/>
  <c r="G25" i="51"/>
  <c r="G18" i="51"/>
  <c r="G26" i="51"/>
  <c r="G32" i="51"/>
  <c r="G33" i="51"/>
  <c r="G28" i="51"/>
  <c r="G19" i="51"/>
  <c r="G12" i="51"/>
  <c r="G21" i="51"/>
  <c r="G53" i="51"/>
  <c r="G22" i="51"/>
  <c r="G55" i="51"/>
  <c r="G17" i="51"/>
  <c r="G27" i="51"/>
  <c r="G15" i="51"/>
  <c r="G23" i="51"/>
  <c r="G54" i="51"/>
  <c r="G14" i="51"/>
  <c r="G16" i="51"/>
  <c r="G24" i="51"/>
  <c r="G11" i="51"/>
  <c r="I63" i="31"/>
  <c r="I59" i="31"/>
  <c r="I62" i="31" s="1"/>
  <c r="G79" i="51" l="1"/>
  <c r="G80" i="51"/>
  <c r="G78" i="51"/>
  <c r="G67" i="51"/>
  <c r="G66" i="51"/>
  <c r="G73" i="51"/>
  <c r="G70" i="51"/>
  <c r="G77" i="51"/>
  <c r="G65" i="51"/>
  <c r="G68" i="51"/>
  <c r="G72" i="51"/>
  <c r="G63" i="51"/>
  <c r="G86" i="51"/>
  <c r="G82" i="51"/>
  <c r="G87" i="51"/>
  <c r="G76" i="51"/>
  <c r="G81" i="51"/>
  <c r="G69" i="51"/>
  <c r="G75" i="51"/>
  <c r="G74" i="51"/>
  <c r="G50" i="51"/>
  <c r="G34" i="51"/>
  <c r="G13" i="51"/>
  <c r="G20" i="51"/>
  <c r="G62" i="51"/>
  <c r="I78" i="31"/>
  <c r="I67" i="31"/>
  <c r="G88" i="51" l="1"/>
  <c r="G64" i="51"/>
  <c r="G10" i="51"/>
  <c r="G71" i="51"/>
  <c r="G37" i="51"/>
  <c r="J59" i="31"/>
  <c r="G97" i="50"/>
  <c r="F97" i="50"/>
  <c r="G95" i="50"/>
  <c r="F95" i="50"/>
  <c r="G94" i="50"/>
  <c r="F94" i="50"/>
  <c r="F87" i="50"/>
  <c r="D87" i="50"/>
  <c r="G86" i="50"/>
  <c r="F86" i="50"/>
  <c r="F88" i="50" s="1"/>
  <c r="D86" i="50"/>
  <c r="F83" i="50"/>
  <c r="D83" i="50"/>
  <c r="F82" i="50"/>
  <c r="D82" i="50"/>
  <c r="F81" i="50"/>
  <c r="D81" i="50"/>
  <c r="G80" i="50"/>
  <c r="F80" i="50"/>
  <c r="D80" i="50"/>
  <c r="C80" i="50"/>
  <c r="G79" i="50"/>
  <c r="F79" i="50"/>
  <c r="D79" i="50"/>
  <c r="C79" i="50"/>
  <c r="G78" i="50"/>
  <c r="F78" i="50"/>
  <c r="D78" i="50"/>
  <c r="F77" i="50"/>
  <c r="D77" i="50"/>
  <c r="F76" i="50"/>
  <c r="D76" i="50"/>
  <c r="G75" i="50"/>
  <c r="F75" i="50"/>
  <c r="D75" i="50"/>
  <c r="F74" i="50"/>
  <c r="D74" i="50"/>
  <c r="F73" i="50"/>
  <c r="D73" i="50"/>
  <c r="F72" i="50"/>
  <c r="D72" i="50"/>
  <c r="F71" i="50"/>
  <c r="D71" i="50"/>
  <c r="G70" i="50"/>
  <c r="F70" i="50"/>
  <c r="D70" i="50"/>
  <c r="F69" i="50"/>
  <c r="D69" i="50"/>
  <c r="F68" i="50"/>
  <c r="D68" i="50"/>
  <c r="G67" i="50"/>
  <c r="F67" i="50"/>
  <c r="D67" i="50"/>
  <c r="F66" i="50"/>
  <c r="D66" i="50"/>
  <c r="F65" i="50"/>
  <c r="D65" i="50"/>
  <c r="F64" i="50"/>
  <c r="D64" i="50"/>
  <c r="F63" i="50"/>
  <c r="D63" i="50"/>
  <c r="G62" i="50"/>
  <c r="F62" i="50"/>
  <c r="D62" i="50"/>
  <c r="F61" i="50"/>
  <c r="D61" i="50"/>
  <c r="I59" i="50"/>
  <c r="G59" i="50"/>
  <c r="F59" i="50"/>
  <c r="D59" i="50"/>
  <c r="G50" i="50"/>
  <c r="F50" i="50"/>
  <c r="D50" i="50"/>
  <c r="G48" i="50"/>
  <c r="F48" i="50"/>
  <c r="G34" i="50"/>
  <c r="F34" i="50"/>
  <c r="F37" i="50" s="1"/>
  <c r="D34" i="50"/>
  <c r="G87" i="50"/>
  <c r="F30" i="50"/>
  <c r="D30" i="50"/>
  <c r="G83" i="50"/>
  <c r="G82" i="50"/>
  <c r="G81" i="50"/>
  <c r="G77" i="50"/>
  <c r="G76" i="50"/>
  <c r="G74" i="50"/>
  <c r="G73" i="50"/>
  <c r="G72" i="50"/>
  <c r="G71" i="50"/>
  <c r="G69" i="50"/>
  <c r="G68" i="50"/>
  <c r="G66" i="50"/>
  <c r="G65" i="50"/>
  <c r="G64" i="50"/>
  <c r="G63" i="50"/>
  <c r="G33" i="49"/>
  <c r="G32" i="49"/>
  <c r="F30" i="49"/>
  <c r="G28" i="49"/>
  <c r="G27" i="49"/>
  <c r="G26" i="49"/>
  <c r="G25" i="49"/>
  <c r="G24" i="49"/>
  <c r="G23" i="49"/>
  <c r="G22" i="49"/>
  <c r="G21" i="49"/>
  <c r="G20" i="49"/>
  <c r="G19" i="49"/>
  <c r="G18" i="49"/>
  <c r="G17" i="49"/>
  <c r="G16" i="49"/>
  <c r="G15" i="49"/>
  <c r="G14" i="49"/>
  <c r="G12" i="49"/>
  <c r="G11" i="49"/>
  <c r="G54" i="48"/>
  <c r="G55" i="48"/>
  <c r="G53" i="48"/>
  <c r="F30" i="48"/>
  <c r="G28" i="48"/>
  <c r="G27" i="48"/>
  <c r="G26" i="48"/>
  <c r="G25" i="48"/>
  <c r="G24" i="48"/>
  <c r="G23" i="48"/>
  <c r="G22" i="48"/>
  <c r="G21" i="48"/>
  <c r="G20" i="48"/>
  <c r="G19" i="48"/>
  <c r="G18" i="48"/>
  <c r="G17" i="48"/>
  <c r="G16" i="48"/>
  <c r="G15" i="48"/>
  <c r="G14" i="48"/>
  <c r="G12" i="48"/>
  <c r="G11" i="48"/>
  <c r="H53" i="31"/>
  <c r="G29" i="49" s="1"/>
  <c r="H21" i="31"/>
  <c r="D12" i="31"/>
  <c r="E12" i="31"/>
  <c r="F12" i="31"/>
  <c r="F8" i="31" s="1"/>
  <c r="H12" i="31"/>
  <c r="H8" i="31" s="1"/>
  <c r="C53" i="31"/>
  <c r="D53" i="31"/>
  <c r="E53" i="31"/>
  <c r="F53" i="31"/>
  <c r="G53" i="31"/>
  <c r="G29" i="48" s="1"/>
  <c r="G21" i="31"/>
  <c r="G12" i="31"/>
  <c r="G8" i="31" s="1"/>
  <c r="G18" i="31"/>
  <c r="F50" i="49"/>
  <c r="G50" i="49"/>
  <c r="F50" i="48"/>
  <c r="D50" i="49"/>
  <c r="G91" i="51" l="1"/>
  <c r="G61" i="51"/>
  <c r="G84" i="51" s="1"/>
  <c r="G93" i="51" s="1"/>
  <c r="I61" i="51" s="1"/>
  <c r="G30" i="51"/>
  <c r="G39" i="51" s="1"/>
  <c r="I10" i="51" s="1"/>
  <c r="J62" i="31"/>
  <c r="J78" i="31"/>
  <c r="G34" i="49"/>
  <c r="D8" i="31"/>
  <c r="F39" i="50"/>
  <c r="F91" i="50"/>
  <c r="F84" i="50"/>
  <c r="F93" i="50" s="1"/>
  <c r="F96" i="50" s="1"/>
  <c r="F98" i="50" s="1"/>
  <c r="D88" i="50"/>
  <c r="D39" i="50"/>
  <c r="D84" i="50"/>
  <c r="D93" i="50" s="1"/>
  <c r="G30" i="50"/>
  <c r="G61" i="50"/>
  <c r="G84" i="50" s="1"/>
  <c r="D91" i="50"/>
  <c r="F36" i="50"/>
  <c r="F42" i="50"/>
  <c r="F44" i="50" s="1"/>
  <c r="G88" i="50"/>
  <c r="G91" i="50" s="1"/>
  <c r="G37" i="50"/>
  <c r="D37" i="50"/>
  <c r="D36" i="50" s="1"/>
  <c r="G13" i="49"/>
  <c r="G10" i="49" s="1"/>
  <c r="G50" i="48"/>
  <c r="G13" i="48"/>
  <c r="G10" i="48" s="1"/>
  <c r="G30" i="48" s="1"/>
  <c r="E8" i="31"/>
  <c r="H59" i="31"/>
  <c r="H78" i="31" s="1"/>
  <c r="G59" i="31"/>
  <c r="G29" i="46"/>
  <c r="G29" i="47"/>
  <c r="J67" i="31" l="1"/>
  <c r="G90" i="51"/>
  <c r="I90" i="51" s="1"/>
  <c r="G96" i="51"/>
  <c r="G98" i="51" s="1"/>
  <c r="I91" i="51"/>
  <c r="I86" i="51"/>
  <c r="G36" i="51"/>
  <c r="I36" i="51" s="1"/>
  <c r="G42" i="51"/>
  <c r="G44" i="51" s="1"/>
  <c r="I32" i="51"/>
  <c r="I37" i="51"/>
  <c r="G30" i="49"/>
  <c r="F90" i="50"/>
  <c r="G93" i="50"/>
  <c r="I61" i="50" s="1"/>
  <c r="G39" i="50"/>
  <c r="I37" i="50" s="1"/>
  <c r="D90" i="50"/>
  <c r="G78" i="31"/>
  <c r="H63" i="31"/>
  <c r="F97" i="45"/>
  <c r="I86" i="50" l="1"/>
  <c r="I10" i="50"/>
  <c r="G96" i="50"/>
  <c r="G98" i="50" s="1"/>
  <c r="G90" i="50"/>
  <c r="I90" i="50" s="1"/>
  <c r="G42" i="50"/>
  <c r="G44" i="50" s="1"/>
  <c r="G36" i="50"/>
  <c r="I36" i="50" s="1"/>
  <c r="I32" i="50"/>
  <c r="I91" i="50"/>
  <c r="F110" i="43"/>
  <c r="F78" i="43"/>
  <c r="G97" i="49"/>
  <c r="F97" i="49"/>
  <c r="D83" i="49"/>
  <c r="F83" i="49"/>
  <c r="G83" i="49"/>
  <c r="F62" i="49"/>
  <c r="F63" i="49"/>
  <c r="F64" i="49"/>
  <c r="F65" i="49"/>
  <c r="F66" i="49"/>
  <c r="F67" i="49"/>
  <c r="F68" i="49"/>
  <c r="F69" i="49"/>
  <c r="F70" i="49"/>
  <c r="F71" i="49"/>
  <c r="F72" i="49"/>
  <c r="F73" i="49"/>
  <c r="F74" i="49"/>
  <c r="F75" i="49"/>
  <c r="F76" i="49"/>
  <c r="F77" i="49"/>
  <c r="F94" i="49"/>
  <c r="F95" i="49"/>
  <c r="D30" i="49"/>
  <c r="F39" i="49"/>
  <c r="G63" i="49"/>
  <c r="G66" i="49"/>
  <c r="G67" i="49"/>
  <c r="G68" i="49"/>
  <c r="G69" i="49"/>
  <c r="G72" i="49"/>
  <c r="G73" i="49"/>
  <c r="G74" i="49"/>
  <c r="G75" i="49"/>
  <c r="G76" i="49"/>
  <c r="G77" i="49"/>
  <c r="G81" i="49"/>
  <c r="G82" i="49"/>
  <c r="G86" i="49"/>
  <c r="F87" i="49"/>
  <c r="D87" i="49"/>
  <c r="F86" i="49"/>
  <c r="D86" i="49"/>
  <c r="F82" i="49"/>
  <c r="D82" i="49"/>
  <c r="F81" i="49"/>
  <c r="D81" i="49"/>
  <c r="F80" i="49"/>
  <c r="D80" i="49"/>
  <c r="C80" i="49"/>
  <c r="F79" i="49"/>
  <c r="D79" i="49"/>
  <c r="C79" i="49"/>
  <c r="F78" i="49"/>
  <c r="D78" i="49"/>
  <c r="D77" i="49"/>
  <c r="D76" i="49"/>
  <c r="D75" i="49"/>
  <c r="D74" i="49"/>
  <c r="D73" i="49"/>
  <c r="D72" i="49"/>
  <c r="D71" i="49"/>
  <c r="D70" i="49"/>
  <c r="D69" i="49"/>
  <c r="D68" i="49"/>
  <c r="D67" i="49"/>
  <c r="D66" i="49"/>
  <c r="D65" i="49"/>
  <c r="D64" i="49"/>
  <c r="D63" i="49"/>
  <c r="D62" i="49"/>
  <c r="F61" i="49"/>
  <c r="I59" i="49"/>
  <c r="G59" i="49"/>
  <c r="F59" i="49"/>
  <c r="D59" i="49"/>
  <c r="G78" i="49"/>
  <c r="G80" i="49"/>
  <c r="G79" i="49"/>
  <c r="G48" i="49"/>
  <c r="F48" i="49"/>
  <c r="G95" i="49"/>
  <c r="G94" i="49"/>
  <c r="F34" i="49"/>
  <c r="F37" i="49" s="1"/>
  <c r="D34" i="49"/>
  <c r="D61" i="49"/>
  <c r="D10" i="48"/>
  <c r="G41" i="48"/>
  <c r="G40" i="48"/>
  <c r="G33" i="48"/>
  <c r="G32" i="48"/>
  <c r="G63" i="31"/>
  <c r="D88" i="49" l="1"/>
  <c r="F88" i="49"/>
  <c r="F91" i="49" s="1"/>
  <c r="G64" i="49"/>
  <c r="G43" i="48"/>
  <c r="G97" i="48" s="1"/>
  <c r="G71" i="49"/>
  <c r="D39" i="49"/>
  <c r="D37" i="49"/>
  <c r="F84" i="49"/>
  <c r="F93" i="49" s="1"/>
  <c r="D91" i="49"/>
  <c r="D84" i="49"/>
  <c r="F36" i="49"/>
  <c r="F42" i="49"/>
  <c r="F44" i="49" s="1"/>
  <c r="G62" i="49"/>
  <c r="G65" i="49"/>
  <c r="G87" i="49"/>
  <c r="G88" i="49" s="1"/>
  <c r="G70" i="49"/>
  <c r="G62" i="31"/>
  <c r="G67" i="31" s="1"/>
  <c r="F10" i="48"/>
  <c r="G95" i="48"/>
  <c r="F87" i="48"/>
  <c r="D87" i="48"/>
  <c r="F86" i="48"/>
  <c r="D86" i="48"/>
  <c r="F82" i="48"/>
  <c r="D82" i="48"/>
  <c r="G81" i="48"/>
  <c r="F81" i="48"/>
  <c r="D81" i="48"/>
  <c r="G80" i="48"/>
  <c r="C80" i="48"/>
  <c r="C79" i="48"/>
  <c r="F77" i="48"/>
  <c r="D77" i="48"/>
  <c r="F76" i="48"/>
  <c r="D76" i="48"/>
  <c r="F75" i="48"/>
  <c r="D75" i="48"/>
  <c r="F74" i="48"/>
  <c r="D74" i="48"/>
  <c r="F73" i="48"/>
  <c r="D73" i="48"/>
  <c r="F72" i="48"/>
  <c r="D72" i="48"/>
  <c r="F71" i="48"/>
  <c r="D71" i="48"/>
  <c r="G70" i="48"/>
  <c r="F70" i="48"/>
  <c r="D70" i="48"/>
  <c r="F69" i="48"/>
  <c r="D69" i="48"/>
  <c r="F68" i="48"/>
  <c r="D68" i="48"/>
  <c r="F67" i="48"/>
  <c r="D67" i="48"/>
  <c r="F66" i="48"/>
  <c r="D66" i="48"/>
  <c r="F65" i="48"/>
  <c r="D65" i="48"/>
  <c r="F63" i="48"/>
  <c r="D63" i="48"/>
  <c r="G62" i="48"/>
  <c r="F62" i="48"/>
  <c r="D62" i="48"/>
  <c r="I59" i="48"/>
  <c r="G59" i="48"/>
  <c r="F59" i="48"/>
  <c r="D59" i="48"/>
  <c r="G78" i="48"/>
  <c r="F78" i="48"/>
  <c r="D78" i="48"/>
  <c r="F80" i="48"/>
  <c r="D80" i="48"/>
  <c r="G79" i="48"/>
  <c r="F79" i="48"/>
  <c r="D79" i="48"/>
  <c r="G48" i="48"/>
  <c r="F48" i="48"/>
  <c r="G94" i="48"/>
  <c r="G34" i="48"/>
  <c r="F34" i="48"/>
  <c r="F37" i="48" s="1"/>
  <c r="D34" i="48"/>
  <c r="D37" i="48" s="1"/>
  <c r="G83" i="48"/>
  <c r="G82" i="48"/>
  <c r="G77" i="48"/>
  <c r="G76" i="48"/>
  <c r="G75" i="48"/>
  <c r="G74" i="48"/>
  <c r="G73" i="48"/>
  <c r="G72" i="48"/>
  <c r="G69" i="48"/>
  <c r="G68" i="48"/>
  <c r="G67" i="48"/>
  <c r="G66" i="48"/>
  <c r="G65" i="48"/>
  <c r="G63" i="48"/>
  <c r="F90" i="49" l="1"/>
  <c r="D93" i="49"/>
  <c r="D90" i="49" s="1"/>
  <c r="D36" i="49"/>
  <c r="G37" i="49"/>
  <c r="F96" i="49"/>
  <c r="F98" i="49" s="1"/>
  <c r="G91" i="49"/>
  <c r="G71" i="48"/>
  <c r="F88" i="48"/>
  <c r="F91" i="48" s="1"/>
  <c r="D88" i="48"/>
  <c r="D91" i="48" s="1"/>
  <c r="D61" i="48"/>
  <c r="D84" i="48" s="1"/>
  <c r="F64" i="48"/>
  <c r="G88" i="48"/>
  <c r="D64" i="48"/>
  <c r="G37" i="48"/>
  <c r="D50" i="48"/>
  <c r="F55" i="47"/>
  <c r="F54" i="47"/>
  <c r="F53" i="47"/>
  <c r="D55" i="47"/>
  <c r="D54" i="47"/>
  <c r="D53" i="47"/>
  <c r="F63" i="31"/>
  <c r="D50" i="43" l="1"/>
  <c r="F50" i="43"/>
  <c r="G61" i="49"/>
  <c r="G84" i="49" s="1"/>
  <c r="G93" i="49" s="1"/>
  <c r="I91" i="49" s="1"/>
  <c r="G39" i="49"/>
  <c r="I10" i="49" s="1"/>
  <c r="G91" i="48"/>
  <c r="D93" i="48"/>
  <c r="D90" i="48" s="1"/>
  <c r="D30" i="48"/>
  <c r="D39" i="48" s="1"/>
  <c r="D36" i="48" s="1"/>
  <c r="F39" i="48"/>
  <c r="F42" i="48" s="1"/>
  <c r="F44" i="48" s="1"/>
  <c r="F61" i="48"/>
  <c r="F84" i="48" s="1"/>
  <c r="F93" i="48" s="1"/>
  <c r="F90" i="48" s="1"/>
  <c r="G64" i="48"/>
  <c r="F21" i="31"/>
  <c r="F18" i="31"/>
  <c r="D63" i="47"/>
  <c r="D62" i="47"/>
  <c r="G55" i="47"/>
  <c r="G54" i="47"/>
  <c r="G53" i="47"/>
  <c r="G43" i="47"/>
  <c r="G41" i="47"/>
  <c r="G95" i="47" s="1"/>
  <c r="G40" i="47"/>
  <c r="G32" i="47"/>
  <c r="G33" i="47"/>
  <c r="G28" i="47"/>
  <c r="G27" i="47"/>
  <c r="G26" i="47"/>
  <c r="G25" i="47"/>
  <c r="G24" i="47"/>
  <c r="G23" i="47"/>
  <c r="G22" i="47"/>
  <c r="G21" i="47"/>
  <c r="G20" i="47"/>
  <c r="G19" i="47"/>
  <c r="G18" i="47"/>
  <c r="G17" i="47"/>
  <c r="G16" i="47"/>
  <c r="G15" i="47"/>
  <c r="G14" i="47"/>
  <c r="G65" i="47" s="1"/>
  <c r="G12" i="47"/>
  <c r="G11" i="47"/>
  <c r="F97" i="47"/>
  <c r="F95" i="47"/>
  <c r="F94" i="47"/>
  <c r="F87" i="47"/>
  <c r="D87" i="47"/>
  <c r="F86" i="47"/>
  <c r="D86" i="47"/>
  <c r="F83" i="47"/>
  <c r="D83" i="47"/>
  <c r="F82" i="47"/>
  <c r="D82" i="47"/>
  <c r="F81" i="47"/>
  <c r="D81" i="47"/>
  <c r="F80" i="47"/>
  <c r="D80" i="47"/>
  <c r="C80" i="47"/>
  <c r="F79" i="47"/>
  <c r="D79" i="47"/>
  <c r="C79" i="47"/>
  <c r="F78" i="47"/>
  <c r="D78" i="47"/>
  <c r="F77" i="47"/>
  <c r="D77" i="47"/>
  <c r="F76" i="47"/>
  <c r="D76" i="47"/>
  <c r="F75" i="47"/>
  <c r="D75" i="47"/>
  <c r="F74" i="47"/>
  <c r="D74" i="47"/>
  <c r="F73" i="47"/>
  <c r="D73" i="47"/>
  <c r="F72" i="47"/>
  <c r="D72" i="47"/>
  <c r="F71" i="47"/>
  <c r="D71" i="47"/>
  <c r="F70" i="47"/>
  <c r="D70" i="47"/>
  <c r="F69" i="47"/>
  <c r="D69" i="47"/>
  <c r="F68" i="47"/>
  <c r="D68" i="47"/>
  <c r="F67" i="47"/>
  <c r="D67" i="47"/>
  <c r="F66" i="47"/>
  <c r="D66" i="47"/>
  <c r="F65" i="47"/>
  <c r="D65" i="47"/>
  <c r="F63" i="47"/>
  <c r="F62" i="47"/>
  <c r="I59" i="47"/>
  <c r="G59" i="47"/>
  <c r="F59" i="47"/>
  <c r="D59" i="47"/>
  <c r="F50" i="47"/>
  <c r="D50" i="47"/>
  <c r="G48" i="47"/>
  <c r="F48" i="47"/>
  <c r="F34" i="47"/>
  <c r="F37" i="47" s="1"/>
  <c r="D34" i="47"/>
  <c r="D37" i="47" s="1"/>
  <c r="D65" i="46"/>
  <c r="D66" i="46"/>
  <c r="D67" i="46"/>
  <c r="D68" i="46"/>
  <c r="D69" i="46"/>
  <c r="D70" i="46"/>
  <c r="D71" i="46"/>
  <c r="D72" i="46"/>
  <c r="D73" i="46"/>
  <c r="D74" i="46"/>
  <c r="D75" i="46"/>
  <c r="D76" i="46"/>
  <c r="D77" i="46"/>
  <c r="D78" i="46"/>
  <c r="D79" i="46"/>
  <c r="D80" i="46"/>
  <c r="D81" i="46"/>
  <c r="D82" i="46"/>
  <c r="D83" i="46"/>
  <c r="F59" i="31" l="1"/>
  <c r="F78" i="31" s="1"/>
  <c r="G36" i="49"/>
  <c r="I36" i="49" s="1"/>
  <c r="G42" i="49"/>
  <c r="G44" i="49" s="1"/>
  <c r="I32" i="49"/>
  <c r="I37" i="49"/>
  <c r="G96" i="49"/>
  <c r="G98" i="49" s="1"/>
  <c r="G90" i="49"/>
  <c r="I90" i="49" s="1"/>
  <c r="I86" i="49"/>
  <c r="I61" i="49"/>
  <c r="F36" i="48"/>
  <c r="F96" i="48"/>
  <c r="F98" i="48" s="1"/>
  <c r="G61" i="48"/>
  <c r="G84" i="48" s="1"/>
  <c r="F88" i="47"/>
  <c r="F91" i="47" s="1"/>
  <c r="G62" i="47"/>
  <c r="G80" i="47"/>
  <c r="G72" i="47"/>
  <c r="G73" i="47"/>
  <c r="G94" i="47"/>
  <c r="G66" i="47"/>
  <c r="G74" i="47"/>
  <c r="G86" i="47"/>
  <c r="G83" i="47"/>
  <c r="G67" i="47"/>
  <c r="G75" i="47"/>
  <c r="G68" i="47"/>
  <c r="G76" i="47"/>
  <c r="G82" i="47"/>
  <c r="G69" i="47"/>
  <c r="G77" i="47"/>
  <c r="D64" i="47"/>
  <c r="G70" i="47"/>
  <c r="G81" i="47"/>
  <c r="G79" i="47"/>
  <c r="G71" i="47"/>
  <c r="G63" i="47"/>
  <c r="G78" i="47"/>
  <c r="G87" i="47"/>
  <c r="G88" i="47" s="1"/>
  <c r="D88" i="47"/>
  <c r="D91" i="47" s="1"/>
  <c r="G13" i="47"/>
  <c r="F30" i="47"/>
  <c r="F39" i="47" s="1"/>
  <c r="F61" i="47"/>
  <c r="F84" i="47" s="1"/>
  <c r="G50" i="47"/>
  <c r="F64" i="47"/>
  <c r="G34" i="47"/>
  <c r="G37" i="47" s="1"/>
  <c r="F95" i="46"/>
  <c r="F94" i="46"/>
  <c r="F13" i="46"/>
  <c r="G54" i="46"/>
  <c r="G55" i="46"/>
  <c r="G53" i="46"/>
  <c r="G41" i="46"/>
  <c r="G40" i="46"/>
  <c r="G22" i="46"/>
  <c r="G23" i="46"/>
  <c r="G24" i="46"/>
  <c r="G25" i="46"/>
  <c r="G26" i="46"/>
  <c r="G27" i="46"/>
  <c r="G28" i="46"/>
  <c r="G21" i="46"/>
  <c r="G33" i="46"/>
  <c r="G32" i="46"/>
  <c r="G20" i="46"/>
  <c r="G19" i="46"/>
  <c r="G15" i="46"/>
  <c r="G16" i="46"/>
  <c r="G17" i="46"/>
  <c r="G18" i="46"/>
  <c r="G14" i="46"/>
  <c r="G12" i="46"/>
  <c r="G11" i="46"/>
  <c r="F97" i="46"/>
  <c r="E63" i="31"/>
  <c r="G97" i="47" l="1"/>
  <c r="G50" i="43"/>
  <c r="G91" i="47"/>
  <c r="G39" i="48"/>
  <c r="I10" i="48" s="1"/>
  <c r="G93" i="48"/>
  <c r="F93" i="47"/>
  <c r="F96" i="47" s="1"/>
  <c r="F98" i="47" s="1"/>
  <c r="G64" i="47"/>
  <c r="G95" i="46"/>
  <c r="G43" i="46"/>
  <c r="G94" i="46"/>
  <c r="D30" i="47"/>
  <c r="D39" i="47" s="1"/>
  <c r="D36" i="47" s="1"/>
  <c r="D61" i="47"/>
  <c r="D84" i="47" s="1"/>
  <c r="D93" i="47" s="1"/>
  <c r="G10" i="47"/>
  <c r="F36" i="47"/>
  <c r="F42" i="47"/>
  <c r="F44" i="47" s="1"/>
  <c r="F10" i="46"/>
  <c r="G13" i="46"/>
  <c r="E18" i="31"/>
  <c r="G87" i="46"/>
  <c r="F87" i="46"/>
  <c r="G86" i="46"/>
  <c r="F86" i="46"/>
  <c r="G83" i="46"/>
  <c r="F83" i="46"/>
  <c r="G82" i="46"/>
  <c r="F82" i="46"/>
  <c r="G81" i="46"/>
  <c r="F81" i="46"/>
  <c r="G80" i="46"/>
  <c r="F80" i="46"/>
  <c r="C80" i="46"/>
  <c r="G79" i="46"/>
  <c r="F79" i="46"/>
  <c r="C79" i="46"/>
  <c r="G78" i="46"/>
  <c r="F78" i="46"/>
  <c r="G77" i="46"/>
  <c r="F77" i="46"/>
  <c r="G76" i="46"/>
  <c r="F76" i="46"/>
  <c r="G75" i="46"/>
  <c r="F75" i="46"/>
  <c r="G74" i="46"/>
  <c r="F74" i="46"/>
  <c r="G73" i="46"/>
  <c r="F73" i="46"/>
  <c r="G72" i="46"/>
  <c r="F72" i="46"/>
  <c r="G71" i="46"/>
  <c r="F71" i="46"/>
  <c r="G70" i="46"/>
  <c r="F70" i="46"/>
  <c r="G69" i="46"/>
  <c r="F69" i="46"/>
  <c r="G68" i="46"/>
  <c r="F68" i="46"/>
  <c r="G67" i="46"/>
  <c r="F67" i="46"/>
  <c r="G66" i="46"/>
  <c r="F66" i="46"/>
  <c r="G65" i="46"/>
  <c r="F65" i="46"/>
  <c r="F64" i="46"/>
  <c r="G63" i="46"/>
  <c r="F63" i="46"/>
  <c r="G62" i="46"/>
  <c r="F62" i="46"/>
  <c r="I59" i="46"/>
  <c r="G59" i="46"/>
  <c r="F59" i="46"/>
  <c r="D59" i="46"/>
  <c r="G50" i="46"/>
  <c r="F50" i="46"/>
  <c r="D50" i="46"/>
  <c r="G48" i="46"/>
  <c r="F48" i="46"/>
  <c r="G34" i="46"/>
  <c r="F34" i="46"/>
  <c r="F37" i="46" s="1"/>
  <c r="D87" i="46"/>
  <c r="D86" i="46"/>
  <c r="D13" i="46"/>
  <c r="G95" i="44"/>
  <c r="G94" i="44"/>
  <c r="F95" i="44"/>
  <c r="F94" i="44"/>
  <c r="F90" i="47" l="1"/>
  <c r="I61" i="48"/>
  <c r="G42" i="48"/>
  <c r="G44" i="48" s="1"/>
  <c r="G36" i="48"/>
  <c r="I36" i="48" s="1"/>
  <c r="I32" i="48"/>
  <c r="I37" i="48"/>
  <c r="G90" i="48"/>
  <c r="I90" i="48" s="1"/>
  <c r="G96" i="48"/>
  <c r="G98" i="48" s="1"/>
  <c r="I86" i="48"/>
  <c r="I91" i="48"/>
  <c r="D64" i="46"/>
  <c r="F30" i="46"/>
  <c r="F39" i="46" s="1"/>
  <c r="F42" i="46" s="1"/>
  <c r="F44" i="46" s="1"/>
  <c r="D90" i="47"/>
  <c r="G64" i="46"/>
  <c r="G10" i="46"/>
  <c r="G30" i="43" s="1"/>
  <c r="G97" i="46"/>
  <c r="G88" i="46"/>
  <c r="G91" i="46" s="1"/>
  <c r="G30" i="47"/>
  <c r="G61" i="47"/>
  <c r="G84" i="47" s="1"/>
  <c r="F88" i="46"/>
  <c r="D88" i="46"/>
  <c r="D91" i="46" s="1"/>
  <c r="F91" i="46"/>
  <c r="F61" i="46"/>
  <c r="F84" i="46" s="1"/>
  <c r="F93" i="46" s="1"/>
  <c r="E21" i="31"/>
  <c r="E59" i="31" s="1"/>
  <c r="D34" i="46"/>
  <c r="D37" i="46" s="1"/>
  <c r="G37" i="46"/>
  <c r="D10" i="46"/>
  <c r="G107" i="43"/>
  <c r="G106" i="43"/>
  <c r="G105" i="43"/>
  <c r="F107" i="43"/>
  <c r="F106" i="43"/>
  <c r="F105" i="43"/>
  <c r="D107" i="43"/>
  <c r="D106" i="43"/>
  <c r="D105" i="43"/>
  <c r="D80" i="45"/>
  <c r="D79" i="45"/>
  <c r="D78" i="45"/>
  <c r="D80" i="44"/>
  <c r="D79" i="44"/>
  <c r="G30" i="46" l="1"/>
  <c r="G39" i="46" s="1"/>
  <c r="I10" i="46" s="1"/>
  <c r="E78" i="31"/>
  <c r="G61" i="46"/>
  <c r="G84" i="46" s="1"/>
  <c r="G93" i="46" s="1"/>
  <c r="G96" i="46" s="1"/>
  <c r="G98" i="46" s="1"/>
  <c r="G39" i="47"/>
  <c r="I10" i="47" s="1"/>
  <c r="G93" i="47"/>
  <c r="I61" i="47" s="1"/>
  <c r="F90" i="46"/>
  <c r="F36" i="46"/>
  <c r="F96" i="46"/>
  <c r="F98" i="46" s="1"/>
  <c r="D30" i="46"/>
  <c r="D39" i="46" s="1"/>
  <c r="D36" i="46" s="1"/>
  <c r="D61" i="46"/>
  <c r="D84" i="46" s="1"/>
  <c r="D93" i="46" s="1"/>
  <c r="D90" i="46" s="1"/>
  <c r="C8" i="31"/>
  <c r="G78" i="45"/>
  <c r="G10" i="45"/>
  <c r="I86" i="46" l="1"/>
  <c r="I91" i="46"/>
  <c r="I61" i="46"/>
  <c r="G90" i="46"/>
  <c r="I90" i="46" s="1"/>
  <c r="G36" i="47"/>
  <c r="I36" i="47" s="1"/>
  <c r="G42" i="47"/>
  <c r="G44" i="47" s="1"/>
  <c r="I37" i="47"/>
  <c r="I32" i="47"/>
  <c r="G90" i="47"/>
  <c r="I90" i="47" s="1"/>
  <c r="G96" i="47"/>
  <c r="G98" i="47" s="1"/>
  <c r="I86" i="47"/>
  <c r="I91" i="47"/>
  <c r="G42" i="46"/>
  <c r="G44" i="46" s="1"/>
  <c r="G36" i="46"/>
  <c r="I36" i="46" s="1"/>
  <c r="I32" i="46"/>
  <c r="I37" i="46"/>
  <c r="G30" i="45"/>
  <c r="F78" i="45" l="1"/>
  <c r="F50" i="45"/>
  <c r="D50" i="45"/>
  <c r="F48" i="45"/>
  <c r="G48" i="45"/>
  <c r="G78" i="44"/>
  <c r="F78" i="44"/>
  <c r="D78" i="44"/>
  <c r="F50" i="44"/>
  <c r="D50" i="44"/>
  <c r="D30" i="44"/>
  <c r="D34" i="44"/>
  <c r="D37" i="44" s="1"/>
  <c r="F79" i="45"/>
  <c r="F80" i="45"/>
  <c r="D87" i="45"/>
  <c r="D34" i="45"/>
  <c r="D76" i="45"/>
  <c r="D74" i="45"/>
  <c r="D70" i="45"/>
  <c r="D67" i="45"/>
  <c r="D62" i="45"/>
  <c r="D63" i="45"/>
  <c r="F87" i="45"/>
  <c r="F86" i="45"/>
  <c r="F10" i="45"/>
  <c r="F64" i="45"/>
  <c r="F70" i="45"/>
  <c r="F76" i="45"/>
  <c r="F81" i="45"/>
  <c r="F83" i="45"/>
  <c r="G80" i="45"/>
  <c r="G79" i="45"/>
  <c r="G75" i="45"/>
  <c r="G71" i="45"/>
  <c r="G86" i="45"/>
  <c r="G64" i="45"/>
  <c r="G67" i="45"/>
  <c r="G69" i="45"/>
  <c r="G62" i="45"/>
  <c r="G97" i="45"/>
  <c r="G87" i="45"/>
  <c r="G73" i="45"/>
  <c r="G74" i="45"/>
  <c r="G76" i="45"/>
  <c r="G77" i="45"/>
  <c r="G81" i="45"/>
  <c r="G82" i="45"/>
  <c r="G83" i="45"/>
  <c r="G65" i="45"/>
  <c r="G66" i="45"/>
  <c r="G68" i="45"/>
  <c r="G63" i="45"/>
  <c r="D83" i="45"/>
  <c r="F82" i="45"/>
  <c r="D82" i="45"/>
  <c r="D81" i="45"/>
  <c r="C80" i="45"/>
  <c r="C79" i="45"/>
  <c r="F77" i="45"/>
  <c r="D77" i="45"/>
  <c r="F75" i="45"/>
  <c r="D75" i="45"/>
  <c r="F74" i="45"/>
  <c r="F73" i="45"/>
  <c r="D73" i="45"/>
  <c r="F72" i="45"/>
  <c r="D72" i="45"/>
  <c r="F71" i="45"/>
  <c r="D71" i="45"/>
  <c r="F69" i="45"/>
  <c r="D69" i="45"/>
  <c r="F68" i="45"/>
  <c r="D68" i="45"/>
  <c r="F67" i="45"/>
  <c r="F66" i="45"/>
  <c r="D66" i="45"/>
  <c r="F65" i="45"/>
  <c r="D65" i="45"/>
  <c r="F63" i="45"/>
  <c r="I59" i="45"/>
  <c r="G59" i="45"/>
  <c r="F59" i="45"/>
  <c r="D59" i="45"/>
  <c r="F61" i="45" l="1"/>
  <c r="G50" i="45"/>
  <c r="G88" i="45"/>
  <c r="D39" i="44"/>
  <c r="D86" i="45"/>
  <c r="D88" i="45" s="1"/>
  <c r="D91" i="45" s="1"/>
  <c r="D10" i="45"/>
  <c r="F88" i="45"/>
  <c r="F91" i="45" s="1"/>
  <c r="F34" i="45"/>
  <c r="F37" i="45" s="1"/>
  <c r="F62" i="45"/>
  <c r="F30" i="45"/>
  <c r="D21" i="31"/>
  <c r="G34" i="45"/>
  <c r="D18" i="31"/>
  <c r="G70" i="45"/>
  <c r="F84" i="45"/>
  <c r="G72" i="45"/>
  <c r="D37" i="45"/>
  <c r="D59" i="31" l="1"/>
  <c r="D61" i="45"/>
  <c r="D84" i="45" s="1"/>
  <c r="D93" i="45" s="1"/>
  <c r="D90" i="45" s="1"/>
  <c r="D36" i="44"/>
  <c r="D42" i="44"/>
  <c r="D44" i="44" s="1"/>
  <c r="G61" i="45"/>
  <c r="G39" i="45"/>
  <c r="I32" i="45" s="1"/>
  <c r="D64" i="45"/>
  <c r="D30" i="45"/>
  <c r="D39" i="45" s="1"/>
  <c r="D36" i="45" s="1"/>
  <c r="F39" i="45"/>
  <c r="F36" i="45" s="1"/>
  <c r="F93" i="45"/>
  <c r="F96" i="45" s="1"/>
  <c r="F98" i="45" s="1"/>
  <c r="G91" i="45"/>
  <c r="G37" i="45"/>
  <c r="G84" i="45"/>
  <c r="G93" i="45" s="1"/>
  <c r="I61" i="45" l="1"/>
  <c r="F42" i="45"/>
  <c r="F44" i="45" s="1"/>
  <c r="F90" i="45"/>
  <c r="I10" i="45"/>
  <c r="G36" i="45"/>
  <c r="I36" i="45" s="1"/>
  <c r="G42" i="45"/>
  <c r="G44" i="45" s="1"/>
  <c r="I37" i="45"/>
  <c r="G90" i="45" l="1"/>
  <c r="I90" i="45" s="1"/>
  <c r="I91" i="45"/>
  <c r="I86" i="45"/>
  <c r="G96" i="45"/>
  <c r="G98" i="45" s="1"/>
  <c r="C18" i="31"/>
  <c r="C21" i="31" l="1"/>
  <c r="F79" i="44"/>
  <c r="F77" i="44"/>
  <c r="F64" i="44"/>
  <c r="F80" i="44"/>
  <c r="C59" i="31" l="1"/>
  <c r="F30" i="44"/>
  <c r="D61" i="44"/>
  <c r="D62" i="44"/>
  <c r="D63" i="44"/>
  <c r="D64" i="44"/>
  <c r="D65" i="44"/>
  <c r="D66" i="44"/>
  <c r="D67" i="44"/>
  <c r="D68" i="44"/>
  <c r="C62" i="31" l="1"/>
  <c r="C78" i="31"/>
  <c r="G50" i="44"/>
  <c r="G61" i="44"/>
  <c r="G30" i="44"/>
  <c r="G83" i="44"/>
  <c r="F34" i="44"/>
  <c r="F39" i="44" s="1"/>
  <c r="C67" i="31" l="1"/>
  <c r="F87" i="44" l="1"/>
  <c r="F86" i="44"/>
  <c r="G80" i="44"/>
  <c r="G79" i="44"/>
  <c r="C80" i="44"/>
  <c r="C79" i="44"/>
  <c r="F96" i="43" l="1"/>
  <c r="G95" i="43"/>
  <c r="F95" i="43"/>
  <c r="G94" i="43"/>
  <c r="F94" i="43"/>
  <c r="G93" i="43"/>
  <c r="F93" i="43"/>
  <c r="G92" i="43"/>
  <c r="F92" i="43"/>
  <c r="G90" i="43"/>
  <c r="F90" i="43"/>
  <c r="G89" i="43"/>
  <c r="F89" i="43"/>
  <c r="D89" i="43"/>
  <c r="D90" i="43"/>
  <c r="D92" i="43"/>
  <c r="D93" i="43"/>
  <c r="D94" i="43"/>
  <c r="D95" i="43"/>
  <c r="D96" i="43"/>
  <c r="G103" i="43" l="1"/>
  <c r="G98" i="43"/>
  <c r="F103" i="43"/>
  <c r="F97" i="43"/>
  <c r="F62" i="31"/>
  <c r="F67" i="31" s="1"/>
  <c r="D91" i="43"/>
  <c r="F91" i="43"/>
  <c r="F83" i="44"/>
  <c r="F82" i="44"/>
  <c r="F81" i="44"/>
  <c r="F76" i="44"/>
  <c r="F75" i="44"/>
  <c r="F74" i="44"/>
  <c r="F73" i="44"/>
  <c r="F72" i="44"/>
  <c r="F71" i="44"/>
  <c r="F70" i="44"/>
  <c r="F69" i="44"/>
  <c r="F68" i="44"/>
  <c r="F67" i="44"/>
  <c r="F66" i="44"/>
  <c r="F65" i="44"/>
  <c r="F63" i="44"/>
  <c r="F62" i="44"/>
  <c r="D83" i="44"/>
  <c r="D82" i="44"/>
  <c r="D81" i="44"/>
  <c r="D77" i="44"/>
  <c r="D76" i="44"/>
  <c r="D75" i="44"/>
  <c r="D74" i="44"/>
  <c r="D73" i="44"/>
  <c r="D72" i="44"/>
  <c r="D71" i="44"/>
  <c r="D70" i="44"/>
  <c r="D69" i="44"/>
  <c r="G67" i="44"/>
  <c r="G68" i="44"/>
  <c r="I86" i="43"/>
  <c r="I59" i="44"/>
  <c r="G97" i="44"/>
  <c r="F97" i="44"/>
  <c r="G87" i="44"/>
  <c r="D87" i="44"/>
  <c r="G86" i="44"/>
  <c r="F88" i="44"/>
  <c r="D86" i="44"/>
  <c r="G82" i="44"/>
  <c r="G81" i="44"/>
  <c r="G76" i="44"/>
  <c r="G75" i="44"/>
  <c r="G74" i="44"/>
  <c r="G72" i="44"/>
  <c r="G71" i="44"/>
  <c r="G70" i="44"/>
  <c r="G66" i="44"/>
  <c r="G65" i="44"/>
  <c r="G63" i="44"/>
  <c r="G62" i="44"/>
  <c r="G59" i="44"/>
  <c r="F59" i="44"/>
  <c r="D59" i="44"/>
  <c r="G48" i="44"/>
  <c r="F48" i="44"/>
  <c r="G34" i="44"/>
  <c r="G37" i="44" s="1"/>
  <c r="F37" i="44"/>
  <c r="G121" i="43"/>
  <c r="G122" i="43"/>
  <c r="G113" i="43"/>
  <c r="F113" i="43"/>
  <c r="D110" i="43"/>
  <c r="G109" i="43"/>
  <c r="D101" i="43"/>
  <c r="G86" i="43"/>
  <c r="F86" i="43"/>
  <c r="D86" i="43"/>
  <c r="F82" i="43"/>
  <c r="G48" i="43"/>
  <c r="F48" i="43"/>
  <c r="G124" i="43"/>
  <c r="F124" i="43"/>
  <c r="F122" i="43"/>
  <c r="F121" i="43"/>
  <c r="F34" i="43"/>
  <c r="F37" i="43" s="1"/>
  <c r="D37" i="43"/>
  <c r="G114" i="43"/>
  <c r="F114" i="43"/>
  <c r="D114" i="43"/>
  <c r="D113" i="43"/>
  <c r="G110" i="43"/>
  <c r="F109" i="43"/>
  <c r="D109" i="43"/>
  <c r="G108" i="43"/>
  <c r="F108" i="43"/>
  <c r="D108" i="43"/>
  <c r="F104" i="43"/>
  <c r="D104" i="43"/>
  <c r="D103" i="43"/>
  <c r="G102" i="43"/>
  <c r="F102" i="43"/>
  <c r="D102" i="43"/>
  <c r="G101" i="43"/>
  <c r="F101" i="43"/>
  <c r="F100" i="43"/>
  <c r="D100" i="43"/>
  <c r="G99" i="43"/>
  <c r="F99" i="43"/>
  <c r="D99" i="43"/>
  <c r="D98" i="43"/>
  <c r="D97" i="43"/>
  <c r="G34" i="43"/>
  <c r="G39" i="43" s="1"/>
  <c r="F98" i="43"/>
  <c r="F88" i="43"/>
  <c r="F61" i="44"/>
  <c r="D84" i="44" l="1"/>
  <c r="G88" i="44"/>
  <c r="G91" i="44" s="1"/>
  <c r="D88" i="44"/>
  <c r="D91" i="44" s="1"/>
  <c r="D88" i="43"/>
  <c r="F115" i="43"/>
  <c r="F118" i="43" s="1"/>
  <c r="F36" i="44"/>
  <c r="F84" i="44"/>
  <c r="F93" i="44" s="1"/>
  <c r="F96" i="44" s="1"/>
  <c r="F98" i="44" s="1"/>
  <c r="F91" i="44"/>
  <c r="G115" i="43"/>
  <c r="D78" i="31"/>
  <c r="D36" i="43"/>
  <c r="D115" i="43"/>
  <c r="D118" i="43" s="1"/>
  <c r="G37" i="43"/>
  <c r="G97" i="43"/>
  <c r="F39" i="43"/>
  <c r="F42" i="43" s="1"/>
  <c r="F44" i="43" s="1"/>
  <c r="F111" i="43"/>
  <c r="E62" i="31" l="1"/>
  <c r="D93" i="44"/>
  <c r="D90" i="44" s="1"/>
  <c r="G118" i="43"/>
  <c r="D111" i="43"/>
  <c r="D120" i="43" s="1"/>
  <c r="D117" i="43" s="1"/>
  <c r="F42" i="44"/>
  <c r="F44" i="44" s="1"/>
  <c r="F120" i="43"/>
  <c r="F123" i="43" s="1"/>
  <c r="F125" i="43" s="1"/>
  <c r="F90" i="44"/>
  <c r="G88" i="43"/>
  <c r="H62" i="31"/>
  <c r="H67" i="31" s="1"/>
  <c r="D62" i="31"/>
  <c r="F36" i="43"/>
  <c r="E67" i="31" l="1"/>
  <c r="D67" i="31"/>
  <c r="F117" i="43"/>
  <c r="I10" i="43"/>
  <c r="I37" i="43" l="1"/>
  <c r="I32" i="43"/>
  <c r="G36" i="43"/>
  <c r="I36" i="43" s="1"/>
  <c r="G42" i="43"/>
  <c r="G44" i="43" s="1"/>
  <c r="G77" i="44"/>
  <c r="G104" i="43"/>
  <c r="G100" i="43"/>
  <c r="G64" i="44"/>
  <c r="G91" i="43"/>
  <c r="G96" i="43"/>
  <c r="G73" i="44"/>
  <c r="G69" i="44"/>
  <c r="G111" i="43" l="1"/>
  <c r="G120" i="43" s="1"/>
  <c r="G84" i="44"/>
  <c r="G93" i="44" s="1"/>
  <c r="G39" i="44"/>
  <c r="G36" i="44" s="1"/>
  <c r="I118" i="43" l="1"/>
  <c r="G123" i="43"/>
  <c r="G125" i="43" s="1"/>
  <c r="I113" i="43"/>
  <c r="G117" i="43"/>
  <c r="I117" i="43" s="1"/>
  <c r="I88" i="43"/>
  <c r="I10" i="44"/>
  <c r="G42" i="44"/>
  <c r="G44" i="44" s="1"/>
  <c r="I86" i="44"/>
  <c r="G96" i="44"/>
  <c r="G98" i="44" s="1"/>
  <c r="G90" i="44"/>
  <c r="I90" i="44" s="1"/>
  <c r="I91" i="44"/>
  <c r="I37" i="44"/>
  <c r="I32" i="44"/>
  <c r="I36" i="44"/>
  <c r="I61" i="44"/>
</calcChain>
</file>

<file path=xl/sharedStrings.xml><?xml version="1.0" encoding="utf-8"?>
<sst xmlns="http://schemas.openxmlformats.org/spreadsheetml/2006/main" count="1391" uniqueCount="169">
  <si>
    <t>CONCEPTOS</t>
  </si>
  <si>
    <t>Impuesto a la Renta Recaudado</t>
  </si>
  <si>
    <t>Declaraciones de Impuesto a la Renta</t>
  </si>
  <si>
    <t>Impuesto al Valor Agregado</t>
  </si>
  <si>
    <t>Impuesto a los Consumos Especiales</t>
  </si>
  <si>
    <t>ICE Cigarrillos</t>
  </si>
  <si>
    <t>ICE Bebidas Gaseosas</t>
  </si>
  <si>
    <t>ICE Aguas Minerales y Purificadas</t>
  </si>
  <si>
    <t>ICE Alcohol y Productos Alcohólicos</t>
  </si>
  <si>
    <t>ICE Cerveza</t>
  </si>
  <si>
    <t>ICE Vehículos</t>
  </si>
  <si>
    <t>ICE Telecomunicaciones</t>
  </si>
  <si>
    <t>ICE Aviones, tricares,etc. y otros NEP</t>
  </si>
  <si>
    <t>ICE Armas de Fuego</t>
  </si>
  <si>
    <t>ICE Cuotas Membresías Clubes</t>
  </si>
  <si>
    <t>ICE Perfumes, Aguas de Tocador</t>
  </si>
  <si>
    <t>ICE Servicios Casino - Juegos Azar</t>
  </si>
  <si>
    <t>ICE Focos Incandescentes</t>
  </si>
  <si>
    <t>ICE Videojuegos</t>
  </si>
  <si>
    <t>ICE Servicios Televisión Prepagada</t>
  </si>
  <si>
    <t>ICE Cocinas, calefones</t>
  </si>
  <si>
    <t>ICE Telefonía</t>
  </si>
  <si>
    <t>ICE Bebidas energizantes</t>
  </si>
  <si>
    <t>ICE Bebidas no alcoholicas</t>
  </si>
  <si>
    <t>Impuesto a los Vehículos Motorizados</t>
  </si>
  <si>
    <t>Impuesto a la Salida de Divisas</t>
  </si>
  <si>
    <t>RISE</t>
  </si>
  <si>
    <t>Regalías, patentes y utilidades de conservación minera</t>
  </si>
  <si>
    <t>Otros Ingresos</t>
  </si>
  <si>
    <t>Elaboración:    Dirección Nacional de Planificación y Gestión Estratégica.-  SRI</t>
  </si>
  <si>
    <t>A la renta empresas petroleras y otros NEP</t>
  </si>
  <si>
    <t>Retenciones Mensuales</t>
  </si>
  <si>
    <t>Herencias, Legados y Donaciones</t>
  </si>
  <si>
    <t>Personas Jurídicas</t>
  </si>
  <si>
    <t>Personas Naturales</t>
  </si>
  <si>
    <t>Anticipos al IR</t>
  </si>
  <si>
    <t>Impuesto Activos en el Exterior</t>
  </si>
  <si>
    <t>Contribución para la atención integral del cancer</t>
  </si>
  <si>
    <t>Impuesto Ambiental Contaminación  Vehicular</t>
  </si>
  <si>
    <t>Impuesto Redimible Botellas Plásticas no Retornable</t>
  </si>
  <si>
    <t>-miles de dólares-</t>
  </si>
  <si>
    <t>CLASIFICACIÓN</t>
  </si>
  <si>
    <t>INTERNOS</t>
  </si>
  <si>
    <t>SUBTOTAL</t>
  </si>
  <si>
    <t>IMPORTACIONES</t>
  </si>
  <si>
    <t xml:space="preserve">SUBTOTAL </t>
  </si>
  <si>
    <t>DIRECTOS</t>
  </si>
  <si>
    <t>INDIRECTOS</t>
  </si>
  <si>
    <t>TOTALES</t>
  </si>
  <si>
    <t>(-) Notas de Crédito</t>
  </si>
  <si>
    <t>(-) Compensaciones</t>
  </si>
  <si>
    <t xml:space="preserve">Devoluciones Otros </t>
  </si>
  <si>
    <t>Devoluciones IVA</t>
  </si>
  <si>
    <t>Devoluciones I.Renta</t>
  </si>
  <si>
    <t>TOTAL</t>
  </si>
  <si>
    <t>CONSOLIDADO NACIONAL</t>
  </si>
  <si>
    <t>ENERO</t>
  </si>
  <si>
    <t xml:space="preserve">Cifras provisionales sujetas a revisión. </t>
  </si>
  <si>
    <t>ICE No Especificado</t>
  </si>
  <si>
    <t>Nota (2): Total Recaudación incluye Notas de Crédito, Compensaciones y TBC's.</t>
  </si>
  <si>
    <r>
      <t xml:space="preserve">(-) Devoluciones </t>
    </r>
    <r>
      <rPr>
        <vertAlign val="superscript"/>
        <sz val="10"/>
        <rFont val="Arial"/>
        <family val="2"/>
      </rPr>
      <t>(4)</t>
    </r>
  </si>
  <si>
    <t>Nota (5): Corresponde al valor efectivo, descontando los valores de devoluciones de impuestos</t>
  </si>
  <si>
    <t>IVA Importaciones</t>
  </si>
  <si>
    <t>ICE Importaciones</t>
  </si>
  <si>
    <t>IVA Operaciones Internas</t>
  </si>
  <si>
    <t>ICE Operaciones Internas</t>
  </si>
  <si>
    <r>
      <t>(A)  TOTAL RECAUDADO</t>
    </r>
    <r>
      <rPr>
        <b/>
        <sz val="12"/>
        <color theme="0"/>
        <rFont val="Arial"/>
        <family val="2"/>
      </rPr>
      <t xml:space="preserve"> </t>
    </r>
    <r>
      <rPr>
        <sz val="12"/>
        <color theme="0"/>
        <rFont val="Arial"/>
        <family val="2"/>
      </rPr>
      <t>(SIN CONSIDERAR VALORES OCASIONALES PARA EFECTOS DE COMPARACIÓN INTERANUAL)</t>
    </r>
  </si>
  <si>
    <r>
      <t xml:space="preserve">Retenciones Mensuales </t>
    </r>
    <r>
      <rPr>
        <vertAlign val="superscript"/>
        <sz val="11"/>
        <color theme="3" tint="-0.499984740745262"/>
        <rFont val="Arial"/>
        <family val="2"/>
      </rPr>
      <t>(2)</t>
    </r>
  </si>
  <si>
    <r>
      <t xml:space="preserve">Declaraciones de Impuesto a la Renta </t>
    </r>
    <r>
      <rPr>
        <vertAlign val="superscript"/>
        <sz val="11"/>
        <color theme="3" tint="-0.499984740745262"/>
        <rFont val="Arial"/>
        <family val="2"/>
      </rPr>
      <t>(3)</t>
    </r>
  </si>
  <si>
    <t>Nota (2):   Incluye retenciones contratos petroleros</t>
  </si>
  <si>
    <t>Nota (3):   Corresponde a lo recaudado  por Impuesto a la Renta de personas naturales y sociedades (menos anticipos y retenciones) más herencias, legados y donaciones.</t>
  </si>
  <si>
    <t>TOTAL VALORES OCASIONALES</t>
  </si>
  <si>
    <r>
      <t xml:space="preserve">(B)  VALORES OCASIONALES </t>
    </r>
    <r>
      <rPr>
        <b/>
        <sz val="12"/>
        <color theme="0"/>
        <rFont val="Arial"/>
        <family val="2"/>
      </rPr>
      <t xml:space="preserve"> </t>
    </r>
    <r>
      <rPr>
        <sz val="12"/>
        <color theme="0"/>
        <rFont val="Arial"/>
        <family val="2"/>
      </rPr>
      <t>(NO CONSIDERADOS PARA EFECTOS DE COMPARACIÓN INTERANUAL)</t>
    </r>
  </si>
  <si>
    <t>(d) Notas de Crédito</t>
  </si>
  <si>
    <t>(e) Compensaciones</t>
  </si>
  <si>
    <r>
      <t xml:space="preserve">(C=A+B)  TOTAL RECAUDADO </t>
    </r>
    <r>
      <rPr>
        <sz val="12"/>
        <color theme="0"/>
        <rFont val="Arial"/>
        <family val="2"/>
      </rPr>
      <t>(CONSIDERANDO VALORES OCASIONALES)</t>
    </r>
  </si>
  <si>
    <t>SERVICIO DE RENTAS INTERNAS</t>
  </si>
  <si>
    <r>
      <t>RECAUDACIÓN NACIONAL</t>
    </r>
    <r>
      <rPr>
        <b/>
        <vertAlign val="superscript"/>
        <sz val="14"/>
        <color theme="8" tint="-0.499984740745262"/>
        <rFont val="Arial"/>
        <family val="2"/>
      </rPr>
      <t>(1)</t>
    </r>
  </si>
  <si>
    <r>
      <t xml:space="preserve">RECAUDACIÓN DEL SERVICIO DE RENTAS INTERNAS </t>
    </r>
    <r>
      <rPr>
        <b/>
        <vertAlign val="superscript"/>
        <sz val="14"/>
        <color theme="8" tint="-0.499984740745262"/>
        <rFont val="Arial"/>
        <family val="2"/>
      </rPr>
      <t>(1)</t>
    </r>
  </si>
  <si>
    <t>(a) SUBTOTAL INTERNOS</t>
  </si>
  <si>
    <r>
      <t xml:space="preserve">RECAUDACIÓN NETA </t>
    </r>
    <r>
      <rPr>
        <b/>
        <vertAlign val="superscript"/>
        <sz val="11"/>
        <color theme="0"/>
        <rFont val="Arial"/>
        <family val="2"/>
      </rPr>
      <t>(5)</t>
    </r>
  </si>
  <si>
    <t>Intereses por Mora Tributaria</t>
  </si>
  <si>
    <t>Multas Tributarias Fiscales</t>
  </si>
  <si>
    <t>Nota (1):   “A partir del año 2016, las estadísticas de recaudación de impuestos que publica el Servicio de Rentas Internas, incluye todas sus formas de pago:  Efectivo, Títulos del Banco Central, Compensacones y Notas de crédito, con el fin de analizar el desempeño de cada impuesto en forma objetiva.  La recaudación comparada con el  mismo periodo del año anterior, también se encuentra bajo la misma metodología.  El Título del Banco Central se empezó a emitir desde el 10 de julio de 2015”. Los valores de recaudación que se transfieren a la cuenta corriente única del Ministerio de Economía y Finanzas serán enviados a ésta Institución para su gestión pertinente.</t>
  </si>
  <si>
    <t>Nota (3): Corresponde al valor de recaudación, restando Notas de Crédito y Compensaciones</t>
  </si>
  <si>
    <t>Nota (4): Devoluciones acreditadas en efectivo</t>
  </si>
  <si>
    <t>Contribución única y temporal</t>
  </si>
  <si>
    <t>(b) SUBTOTAL IMPORTACIONES</t>
  </si>
  <si>
    <t>ICE Fundas Plásticas</t>
  </si>
  <si>
    <t xml:space="preserve"> </t>
  </si>
  <si>
    <t>Microempresas</t>
  </si>
  <si>
    <r>
      <t>IVA Operaciones Internas</t>
    </r>
    <r>
      <rPr>
        <b/>
        <vertAlign val="superscript"/>
        <sz val="11"/>
        <color theme="3" tint="-0.499984740745262"/>
        <rFont val="Arial"/>
        <family val="2"/>
      </rPr>
      <t>(8)</t>
    </r>
  </si>
  <si>
    <t>Nota (6): Se incluye valores retenidos, conforme Dictamen No. 2-21-OP/21 emitido por la Corte Constitucional el 23 de junio de 2021, sobre valores equivalentes al Impuesto al Valor Agregado (IVA) pagado por Gobiernos Autónomos Descentralizados (GAD’s), universidades y escuelas politécnicas públicas. Reforma a los Art. 62 y 63 de la LORTI, mediante R.O. 486-S, 02-VII-2021.</t>
  </si>
  <si>
    <r>
      <t>IVA Operaciones Internas</t>
    </r>
    <r>
      <rPr>
        <vertAlign val="superscript"/>
        <sz val="10"/>
        <color theme="3" tint="-0.499984740745262"/>
        <rFont val="Arial"/>
        <family val="2"/>
      </rPr>
      <t>(6)</t>
    </r>
  </si>
  <si>
    <t>FEBRERO</t>
  </si>
  <si>
    <t>Regularización de Activos en el Exterior</t>
  </si>
  <si>
    <t>Contribución Post COVID Sociedades</t>
  </si>
  <si>
    <t>Contribución Post COVID Personas Naturales</t>
  </si>
  <si>
    <t>Fuente: Base de datos SRI - BCE - SENAE - GI. Reintegro Tributario</t>
  </si>
  <si>
    <t>MARZO</t>
  </si>
  <si>
    <t>ABRIL</t>
  </si>
  <si>
    <t>MAYO</t>
  </si>
  <si>
    <t>JUNIO</t>
  </si>
  <si>
    <t>VALORES OCASIONALES  (NO CONSIDERADOS PARA EFECTOS DE COMPARACIÓN INTERANUAL)</t>
  </si>
  <si>
    <r>
      <t xml:space="preserve">RECAUDACIÓN BRUTA SIN OCASIONALES </t>
    </r>
    <r>
      <rPr>
        <b/>
        <vertAlign val="superscript"/>
        <sz val="11"/>
        <color theme="0"/>
        <rFont val="Arial"/>
        <family val="2"/>
      </rPr>
      <t>(2)</t>
    </r>
  </si>
  <si>
    <r>
      <t xml:space="preserve">RECAUDACIÓN EN EFECTIVO SIN OCASIONALES </t>
    </r>
    <r>
      <rPr>
        <b/>
        <vertAlign val="superscript"/>
        <sz val="11"/>
        <color theme="0"/>
        <rFont val="Arial"/>
        <family val="2"/>
      </rPr>
      <t>(3)</t>
    </r>
  </si>
  <si>
    <r>
      <t xml:space="preserve">TOTAL RECAUDADO </t>
    </r>
    <r>
      <rPr>
        <sz val="12"/>
        <color theme="0"/>
        <rFont val="Arial"/>
        <family val="2"/>
      </rPr>
      <t>(CONSIDERANDO VALORES OCASIONALES)</t>
    </r>
  </si>
  <si>
    <t>RECAUDACIÓN BRUTA CON OCASIONALES</t>
  </si>
  <si>
    <t>ENERO 2023</t>
  </si>
  <si>
    <t>Meta 
2023</t>
  </si>
  <si>
    <t>Recaudación
 2022</t>
  </si>
  <si>
    <t>Recaudación 
2023</t>
  </si>
  <si>
    <t>Participación de la Recaudación 2023</t>
  </si>
  <si>
    <t>Fecha de conciliación: 31/01/2023</t>
  </si>
  <si>
    <t>FEBRERO 2023</t>
  </si>
  <si>
    <t>Fecha de conciliación: 28/02/2023</t>
  </si>
  <si>
    <t>Versión 2_Enero 2023 (actualizada 09/03/2023)</t>
  </si>
  <si>
    <t>Versión 1_Febrero 2023 (actualizada 09/03/2023)</t>
  </si>
  <si>
    <t>Meta 2023</t>
  </si>
  <si>
    <t>-cifras en miles de dólares-</t>
  </si>
  <si>
    <t>-</t>
  </si>
  <si>
    <t>Fecha de conciliación: 31/03/2023</t>
  </si>
  <si>
    <t>MARZO 2023</t>
  </si>
  <si>
    <t>Tierras Rurales</t>
  </si>
  <si>
    <t>ABRIL 2023</t>
  </si>
  <si>
    <r>
      <t>Otros Ingresos</t>
    </r>
    <r>
      <rPr>
        <b/>
        <vertAlign val="superscript"/>
        <sz val="11"/>
        <color theme="3" tint="-0.499984740745262"/>
        <rFont val="Arial"/>
        <family val="2"/>
      </rPr>
      <t>(4)</t>
    </r>
  </si>
  <si>
    <r>
      <t xml:space="preserve">(c=a+b) RECAUDACIÓN BRUTA </t>
    </r>
    <r>
      <rPr>
        <b/>
        <vertAlign val="superscript"/>
        <sz val="11"/>
        <color theme="0"/>
        <rFont val="Arial"/>
        <family val="2"/>
      </rPr>
      <t>(5)</t>
    </r>
  </si>
  <si>
    <r>
      <t>(f=c-d-e) RECAUDACIÓN EN EFECTIVO</t>
    </r>
    <r>
      <rPr>
        <b/>
        <vertAlign val="superscript"/>
        <sz val="11"/>
        <color theme="0"/>
        <rFont val="Arial"/>
        <family val="2"/>
      </rPr>
      <t xml:space="preserve"> (6)</t>
    </r>
  </si>
  <si>
    <r>
      <t xml:space="preserve">(g) Devoluciones </t>
    </r>
    <r>
      <rPr>
        <vertAlign val="superscript"/>
        <sz val="10"/>
        <rFont val="Arial"/>
        <family val="2"/>
      </rPr>
      <t>(7)</t>
    </r>
  </si>
  <si>
    <r>
      <t xml:space="preserve">(f=c-d-e) RECAUDACIÓN EN EFECTIVO </t>
    </r>
    <r>
      <rPr>
        <b/>
        <vertAlign val="superscript"/>
        <sz val="11"/>
        <color theme="0"/>
        <rFont val="Arial"/>
        <family val="2"/>
      </rPr>
      <t>(6)</t>
    </r>
  </si>
  <si>
    <r>
      <t>(g) Devoluciones</t>
    </r>
    <r>
      <rPr>
        <vertAlign val="superscript"/>
        <sz val="10"/>
        <color theme="3" tint="-0.499984740745262"/>
        <rFont val="Arial"/>
        <family val="2"/>
      </rPr>
      <t xml:space="preserve"> (7)</t>
    </r>
  </si>
  <si>
    <r>
      <t xml:space="preserve">(h=f-g)  RECAUCIÓN NETA </t>
    </r>
    <r>
      <rPr>
        <sz val="9"/>
        <color theme="0"/>
        <rFont val="Arial"/>
        <family val="2"/>
      </rPr>
      <t>(CONSIDERANDO VALORES OCASIONALES)</t>
    </r>
    <r>
      <rPr>
        <b/>
        <sz val="10"/>
        <color theme="0"/>
        <rFont val="Arial"/>
        <family val="2"/>
      </rPr>
      <t xml:space="preserve">  </t>
    </r>
    <r>
      <rPr>
        <b/>
        <vertAlign val="superscript"/>
        <sz val="10"/>
        <color theme="0"/>
        <rFont val="Arial"/>
        <family val="2"/>
      </rPr>
      <t>(8)</t>
    </r>
  </si>
  <si>
    <t>Nota (5):   Total Recaudación incluye Notas de Crédito, Compensaciones y TBC's.</t>
  </si>
  <si>
    <t>Nota (6):   Corresponde al valor de recaudación, restando Notas de Crédito y Compensaciones</t>
  </si>
  <si>
    <t>Nota (7):  Devoluciones acreditadas en efectivo</t>
  </si>
  <si>
    <t>Nota (8): Se incluye valores retenidos, conforme Dictamen No. 2-21-OP/21 emitido por la Corte Constitucional el 23 de junio de 2021, sobre valores equivalentes al Impuesto al Valor Agregado (IVA) pagado por Gobiernos Autónomos Descentralizados (GAD’s), universidades y escuelas politécnicas públicas. Reforma a los Art. 62 y 63 de la LORTI, mediante R.O. 486-S, 02-VII-2021.</t>
  </si>
  <si>
    <t>Nota (4):   Incluye Otros ingresos, Tierrar Rurales, RISE, Impuesto Ambiental Contaminación  Vehicular.</t>
  </si>
  <si>
    <r>
      <t xml:space="preserve">(h=f-g)  RECAUCIÓN NETA </t>
    </r>
    <r>
      <rPr>
        <sz val="9"/>
        <color theme="0"/>
        <rFont val="Arial"/>
        <family val="2"/>
      </rPr>
      <t>(SIN CONSIDERAR VALORES OCASIONALES PARA EFECTOS DE COMPARACIÓN INTERANUAL)</t>
    </r>
    <r>
      <rPr>
        <b/>
        <vertAlign val="superscript"/>
        <sz val="11"/>
        <color theme="0"/>
        <rFont val="Arial"/>
        <family val="2"/>
      </rPr>
      <t>(8)</t>
    </r>
  </si>
  <si>
    <t>Fecha de conciliación: 30/04/2023</t>
  </si>
  <si>
    <t>Versión 1_Abril 2023 (actualizada 09/05/2023)</t>
  </si>
  <si>
    <t>Versión 2_Marzo 2023 (actualizada 09/05/2023)</t>
  </si>
  <si>
    <t>MAYO 2023</t>
  </si>
  <si>
    <t>Fecha de conciliación: 31/05/2023</t>
  </si>
  <si>
    <t>Fecha de conciliación: 30/06/2023</t>
  </si>
  <si>
    <t>JUNIO 2023</t>
  </si>
  <si>
    <t>Versión 2_Mayo 2023 (actualizada 19/07/2023)</t>
  </si>
  <si>
    <t>Versión 2_Junio 2023 (actualizada 19/07/2023)</t>
  </si>
  <si>
    <t>JULIO 2023</t>
  </si>
  <si>
    <t>Fecha de conciliación: 31/07/2023</t>
  </si>
  <si>
    <t>JULIO</t>
  </si>
  <si>
    <t>AGOSTO</t>
  </si>
  <si>
    <t>Fecha de conciliación: 31/08/2023</t>
  </si>
  <si>
    <t>AGOSTO 2023</t>
  </si>
  <si>
    <t>Versión 2_Julio 2023 (actualizada 11/09/2023)</t>
  </si>
  <si>
    <t>SEPTIEMBRE</t>
  </si>
  <si>
    <t>SEPTIEMBRE 2023</t>
  </si>
  <si>
    <t>Versión 1_Septiembre 2023 (actualizada 11/10/2023)</t>
  </si>
  <si>
    <t>Fecha de conciliación: 30/09/2023</t>
  </si>
  <si>
    <t>Versión 2_Agosto 2023 (actualizada 11/10/2023)</t>
  </si>
  <si>
    <t>OCTUBRE 2023</t>
  </si>
  <si>
    <t>OCTUBRE</t>
  </si>
  <si>
    <t>Versión 1_Octubre 2023 (actualizada 10/11/2023)</t>
  </si>
  <si>
    <t>Fecha de conciliación: 31/10/2023</t>
  </si>
  <si>
    <t>NOVIEMBRE 2023</t>
  </si>
  <si>
    <t>NOVIEMBRE</t>
  </si>
  <si>
    <t>DICIEMBRE</t>
  </si>
  <si>
    <t>ENERO - NOVIEMBRE 2023</t>
  </si>
  <si>
    <t>Versión 1_Noviembre 2023 (actualizada 11/12/2023)</t>
  </si>
  <si>
    <t>Fecha de conciliación: 30/11/2023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</si>
</sst>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quot;\ * #,##0.00_);_(&quot;$&quot;\ * \(#,##0.00\);_(&quot;$&quot;\ * &quot;-&quot;??_);_(@_)"/>
    <numFmt numFmtId="165" formatCode="_(* #,##0.00_);_(* \(#,##0.00\);_(* &quot;-&quot;??_);_(@_)"/>
    <numFmt numFmtId="166" formatCode="_ * #,##0.00_ ;_ * \-#,##0.00_ ;_ * &quot;-&quot;??_ ;_ @_ "/>
    <numFmt numFmtId="167" formatCode="_-* #,##0.00\ &quot;€&quot;_-;\-* #,##0.00\ &quot;€&quot;_-;_-* &quot;-&quot;??\ &quot;€&quot;_-;_-@_-"/>
    <numFmt numFmtId="168" formatCode="_-* #,##0.00\ _€_-;\-* #,##0.00\ _€_-;_-* &quot;-&quot;??\ _€_-;_-@_-"/>
    <numFmt numFmtId="169" formatCode="#,##0.0"/>
    <numFmt numFmtId="170" formatCode="_(* #,##0_);_(* \(#,##0\);_(* &quot;-&quot;??_);_(@_)"/>
    <numFmt numFmtId="171" formatCode="0.0%"/>
    <numFmt numFmtId="172" formatCode="_(* #,##0.0_);_(* \(#,##0.0\);_(* &quot;-&quot;??_);_(@_)"/>
    <numFmt numFmtId="173" formatCode="#,##0.000"/>
    <numFmt numFmtId="174" formatCode="#,###,"/>
    <numFmt numFmtId="175" formatCode="#,##0.00000"/>
    <numFmt numFmtId="176" formatCode="#,##0.000000"/>
    <numFmt numFmtId="177" formatCode="_-* #,##0_-;\-* #,##0_-;_-* &quot;-&quot;??_-;_-@_-"/>
  </numFmts>
  <fonts count="52" x14ac:knownFonts="1">
    <font>
      <sz val="11"/>
      <color theme="1"/>
      <name val="Calibri"/>
      <family val="2"/>
      <scheme val="minor"/>
    </font>
    <font>
      <sz val="11"/>
      <color theme="1"/>
      <name val="Calibri"/>
      <family val="2"/>
      <scheme val="minor"/>
    </font>
    <font>
      <sz val="10"/>
      <name val="Arial"/>
      <family val="2"/>
    </font>
    <font>
      <b/>
      <sz val="11"/>
      <color indexed="9"/>
      <name val="Arial"/>
      <family val="2"/>
    </font>
    <font>
      <sz val="10"/>
      <name val="Tahoma"/>
      <family val="2"/>
    </font>
    <font>
      <b/>
      <sz val="12"/>
      <color theme="0"/>
      <name val="Arial"/>
      <family val="2"/>
    </font>
    <font>
      <b/>
      <sz val="10"/>
      <name val="Arial"/>
      <family val="2"/>
    </font>
    <font>
      <b/>
      <sz val="11"/>
      <color theme="0"/>
      <name val="Arial"/>
      <family val="2"/>
    </font>
    <font>
      <vertAlign val="superscript"/>
      <sz val="10"/>
      <name val="Arial"/>
      <family val="2"/>
    </font>
    <font>
      <sz val="8"/>
      <name val="Calibri"/>
      <family val="2"/>
      <scheme val="minor"/>
    </font>
    <font>
      <b/>
      <sz val="14"/>
      <color indexed="18"/>
      <name val="Arial"/>
      <family val="2"/>
    </font>
    <font>
      <b/>
      <sz val="12"/>
      <name val="Arial"/>
      <family val="2"/>
    </font>
    <font>
      <sz val="11"/>
      <name val="Arial"/>
      <family val="2"/>
    </font>
    <font>
      <b/>
      <sz val="11"/>
      <name val="Arial"/>
      <family val="2"/>
    </font>
    <font>
      <sz val="11"/>
      <color indexed="8"/>
      <name val="Arial"/>
      <family val="2"/>
    </font>
    <font>
      <sz val="11"/>
      <color rgb="FFFF0000"/>
      <name val="Arial"/>
      <family val="2"/>
    </font>
    <font>
      <b/>
      <sz val="10"/>
      <color rgb="FFFF0000"/>
      <name val="Arial"/>
      <family val="2"/>
    </font>
    <font>
      <b/>
      <sz val="10"/>
      <color theme="0"/>
      <name val="Arial"/>
      <family val="2"/>
    </font>
    <font>
      <b/>
      <sz val="11"/>
      <color theme="3" tint="-0.249977111117893"/>
      <name val="Arial"/>
      <family val="2"/>
    </font>
    <font>
      <b/>
      <sz val="12"/>
      <color theme="3" tint="-0.249977111117893"/>
      <name val="Arial"/>
      <family val="2"/>
    </font>
    <font>
      <b/>
      <sz val="8"/>
      <color theme="0"/>
      <name val="Arial"/>
      <family val="2"/>
    </font>
    <font>
      <b/>
      <sz val="11"/>
      <color theme="5" tint="-0.249977111117893"/>
      <name val="Arial"/>
      <family val="2"/>
    </font>
    <font>
      <b/>
      <vertAlign val="superscript"/>
      <sz val="11"/>
      <color theme="0"/>
      <name val="Arial"/>
      <family val="2"/>
    </font>
    <font>
      <sz val="9"/>
      <name val="Calibri"/>
      <family val="2"/>
      <scheme val="minor"/>
    </font>
    <font>
      <b/>
      <sz val="14"/>
      <color theme="8" tint="-0.499984740745262"/>
      <name val="Arial"/>
      <family val="2"/>
    </font>
    <font>
      <b/>
      <vertAlign val="superscript"/>
      <sz val="14"/>
      <color theme="8" tint="-0.499984740745262"/>
      <name val="Arial"/>
      <family val="2"/>
    </font>
    <font>
      <b/>
      <sz val="12"/>
      <color theme="8" tint="-0.499984740745262"/>
      <name val="Arial"/>
      <family val="2"/>
    </font>
    <font>
      <b/>
      <sz val="11"/>
      <color theme="8" tint="-0.499984740745262"/>
      <name val="Arial"/>
      <family val="2"/>
    </font>
    <font>
      <b/>
      <sz val="16"/>
      <color theme="8" tint="-0.499984740745262"/>
      <name val="Arial"/>
      <family val="2"/>
    </font>
    <font>
      <sz val="11"/>
      <color theme="1"/>
      <name val="Arial"/>
      <family val="2"/>
    </font>
    <font>
      <b/>
      <vertAlign val="superscript"/>
      <sz val="10"/>
      <color theme="0"/>
      <name val="Arial"/>
      <family val="2"/>
    </font>
    <font>
      <b/>
      <sz val="14"/>
      <color theme="0"/>
      <name val="Arial"/>
      <family val="2"/>
    </font>
    <font>
      <sz val="12"/>
      <color theme="0"/>
      <name val="Arial"/>
      <family val="2"/>
    </font>
    <font>
      <b/>
      <sz val="11"/>
      <color theme="3" tint="-0.499984740745262"/>
      <name val="Arial"/>
      <family val="2"/>
    </font>
    <font>
      <sz val="11"/>
      <color theme="3" tint="-0.499984740745262"/>
      <name val="Arial"/>
      <family val="2"/>
    </font>
    <font>
      <i/>
      <sz val="10"/>
      <color theme="3" tint="-0.499984740745262"/>
      <name val="Arial"/>
      <family val="2"/>
    </font>
    <font>
      <vertAlign val="superscript"/>
      <sz val="11"/>
      <color theme="3" tint="-0.499984740745262"/>
      <name val="Arial"/>
      <family val="2"/>
    </font>
    <font>
      <sz val="10"/>
      <color theme="3" tint="-0.499984740745262"/>
      <name val="Arial"/>
      <family val="2"/>
    </font>
    <font>
      <sz val="9"/>
      <color theme="0"/>
      <name val="Arial"/>
      <family val="2"/>
    </font>
    <font>
      <sz val="11"/>
      <color theme="3" tint="-0.499984740745262"/>
      <name val="Calibri"/>
      <family val="2"/>
      <scheme val="minor"/>
    </font>
    <font>
      <b/>
      <sz val="11"/>
      <color rgb="FFFF0000"/>
      <name val="Arial"/>
      <family val="2"/>
    </font>
    <font>
      <b/>
      <sz val="10"/>
      <color theme="3" tint="-0.499984740745262"/>
      <name val="Arial"/>
      <family val="2"/>
    </font>
    <font>
      <vertAlign val="superscript"/>
      <sz val="10"/>
      <color theme="3" tint="-0.499984740745262"/>
      <name val="Arial"/>
      <family val="2"/>
    </font>
    <font>
      <b/>
      <vertAlign val="superscript"/>
      <sz val="11"/>
      <color theme="3" tint="-0.499984740745262"/>
      <name val="Arial"/>
      <family val="2"/>
    </font>
    <font>
      <sz val="11"/>
      <color rgb="FF4FC1EA"/>
      <name val="Arial"/>
      <family val="2"/>
    </font>
    <font>
      <sz val="11"/>
      <color rgb="FF4FC1EA"/>
      <name val="Calibri"/>
      <family val="2"/>
      <scheme val="minor"/>
    </font>
    <font>
      <sz val="10"/>
      <color rgb="FF4FC1EA"/>
      <name val="Arial"/>
      <family val="2"/>
    </font>
    <font>
      <b/>
      <sz val="14"/>
      <name val="Arial"/>
      <family val="2"/>
    </font>
    <font>
      <sz val="11"/>
      <color theme="0"/>
      <name val="Calibri"/>
      <family val="2"/>
      <scheme val="minor"/>
    </font>
    <font>
      <sz val="10"/>
      <color rgb="FFFF0000"/>
      <name val="Arial"/>
      <family val="2"/>
    </font>
    <font>
      <b/>
      <sz val="18"/>
      <color rgb="FFFF0000"/>
      <name val="Arial"/>
      <family val="2"/>
    </font>
    <font>
      <b/>
      <sz val="14"/>
      <color rgb="FFFF0000"/>
      <name val="Arial"/>
      <family val="2"/>
    </font>
  </fonts>
  <fills count="18">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5185C4"/>
        <bgColor indexed="64"/>
      </patternFill>
    </fill>
    <fill>
      <patternFill patternType="solid">
        <fgColor rgb="FF0D3A80"/>
        <bgColor indexed="64"/>
      </patternFill>
    </fill>
    <fill>
      <patternFill patternType="solid">
        <fgColor rgb="FF0C4597"/>
        <bgColor indexed="64"/>
      </patternFill>
    </fill>
    <fill>
      <patternFill patternType="solid">
        <fgColor rgb="FF3BAFDA"/>
        <bgColor indexed="64"/>
      </patternFill>
    </fill>
    <fill>
      <patternFill patternType="solid">
        <fgColor rgb="FF4FC1EA"/>
        <bgColor indexed="64"/>
      </patternFill>
    </fill>
    <fill>
      <patternFill patternType="solid">
        <fgColor rgb="FF19A1D1"/>
        <bgColor indexed="64"/>
      </patternFill>
    </fill>
    <fill>
      <patternFill patternType="solid">
        <fgColor rgb="FFF5F7FA"/>
        <bgColor indexed="64"/>
      </patternFill>
    </fill>
    <fill>
      <patternFill patternType="solid">
        <fgColor rgb="FF434A54"/>
        <bgColor indexed="64"/>
      </patternFill>
    </fill>
    <fill>
      <patternFill patternType="solid">
        <fgColor rgb="FF656D78"/>
        <bgColor indexed="64"/>
      </patternFill>
    </fill>
    <fill>
      <patternFill patternType="solid">
        <fgColor rgb="FF2F78BB"/>
        <bgColor indexed="64"/>
      </patternFill>
    </fill>
    <fill>
      <patternFill patternType="solid">
        <fgColor rgb="FF173A59"/>
        <bgColor indexed="64"/>
      </patternFill>
    </fill>
    <fill>
      <patternFill patternType="solid">
        <fgColor theme="4" tint="-0.499984740745262"/>
        <bgColor indexed="64"/>
      </patternFill>
    </fill>
    <fill>
      <patternFill patternType="solid">
        <fgColor rgb="FF276195"/>
        <bgColor indexed="64"/>
      </patternFill>
    </fill>
    <fill>
      <patternFill patternType="solid">
        <fgColor theme="2" tint="-0.499984740745262"/>
        <bgColor indexed="64"/>
      </patternFill>
    </fill>
  </fills>
  <borders count="16">
    <border>
      <left/>
      <right/>
      <top/>
      <bottom/>
      <diagonal/>
    </border>
    <border>
      <left/>
      <right/>
      <top style="thin">
        <color indexed="64"/>
      </top>
      <bottom/>
      <diagonal/>
    </border>
    <border>
      <left/>
      <right style="thin">
        <color indexed="64"/>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thin">
        <color theme="0" tint="-0.34998626667073579"/>
      </left>
      <right/>
      <top/>
      <bottom style="thin">
        <color theme="0" tint="-0.34998626667073579"/>
      </bottom>
      <diagonal/>
    </border>
    <border>
      <left style="thin">
        <color theme="0" tint="-0.34998626667073579"/>
      </left>
      <right style="thin">
        <color theme="0" tint="-0.34998626667073579"/>
      </right>
      <top/>
      <bottom style="thin">
        <color indexed="64"/>
      </bottom>
      <diagonal/>
    </border>
  </borders>
  <cellStyleXfs count="25">
    <xf numFmtId="0" fontId="0" fillId="0" borderId="0"/>
    <xf numFmtId="164" fontId="1" fillId="0" borderId="0" applyFont="0" applyFill="0" applyBorder="0" applyAlignment="0" applyProtection="0"/>
    <xf numFmtId="0" fontId="2" fillId="0" borderId="0"/>
    <xf numFmtId="0" fontId="4"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171" fontId="2" fillId="0" borderId="0" applyFont="0" applyFill="0" applyBorder="0" applyAlignment="0" applyProtection="0"/>
    <xf numFmtId="168" fontId="1" fillId="0" borderId="0" applyFont="0" applyFill="0" applyBorder="0" applyAlignment="0" applyProtection="0"/>
    <xf numFmtId="167" fontId="1" fillId="0" borderId="0" applyFont="0" applyFill="0" applyBorder="0" applyAlignment="0" applyProtection="0"/>
    <xf numFmtId="168" fontId="1" fillId="0" borderId="0" applyFont="0" applyFill="0" applyBorder="0" applyAlignment="0" applyProtection="0"/>
    <xf numFmtId="0" fontId="2" fillId="0" borderId="0"/>
    <xf numFmtId="0" fontId="1"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0" fontId="2" fillId="0" borderId="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329">
    <xf numFmtId="0" fontId="0" fillId="0" borderId="0" xfId="0"/>
    <xf numFmtId="0" fontId="2" fillId="3" borderId="0" xfId="2" applyFill="1"/>
    <xf numFmtId="169" fontId="2" fillId="3" borderId="0" xfId="2" applyNumberFormat="1" applyFill="1"/>
    <xf numFmtId="0" fontId="2" fillId="0" borderId="0" xfId="2"/>
    <xf numFmtId="0" fontId="11" fillId="0" borderId="0" xfId="2" applyFont="1" applyAlignment="1">
      <alignment horizontal="centerContinuous"/>
    </xf>
    <xf numFmtId="0" fontId="12" fillId="0" borderId="0" xfId="3" applyFont="1"/>
    <xf numFmtId="0" fontId="6" fillId="0" borderId="0" xfId="2" applyFont="1"/>
    <xf numFmtId="0" fontId="6" fillId="0" borderId="2" xfId="2" applyFont="1" applyBorder="1"/>
    <xf numFmtId="0" fontId="2" fillId="0" borderId="0" xfId="2" applyAlignment="1">
      <alignment vertical="center"/>
    </xf>
    <xf numFmtId="0" fontId="14" fillId="0" borderId="0" xfId="3" applyFont="1" applyAlignment="1">
      <alignment horizontal="left" vertical="center" indent="2"/>
    </xf>
    <xf numFmtId="170" fontId="15" fillId="0" borderId="1" xfId="7" applyNumberFormat="1" applyFont="1" applyFill="1" applyBorder="1" applyAlignment="1">
      <alignment horizontal="right" vertical="center"/>
    </xf>
    <xf numFmtId="0" fontId="16" fillId="0" borderId="0" xfId="2" applyFont="1" applyAlignment="1">
      <alignment vertical="center"/>
    </xf>
    <xf numFmtId="0" fontId="6" fillId="0" borderId="0" xfId="2" applyFont="1" applyAlignment="1">
      <alignment vertical="center"/>
    </xf>
    <xf numFmtId="3" fontId="6" fillId="0" borderId="0" xfId="2" applyNumberFormat="1" applyFont="1"/>
    <xf numFmtId="3" fontId="2" fillId="0" borderId="0" xfId="2" applyNumberFormat="1"/>
    <xf numFmtId="171" fontId="2" fillId="0" borderId="0" xfId="2" applyNumberFormat="1"/>
    <xf numFmtId="165" fontId="6" fillId="0" borderId="0" xfId="8" applyNumberFormat="1" applyFont="1" applyFill="1" applyBorder="1"/>
    <xf numFmtId="3" fontId="6" fillId="0" borderId="0" xfId="2" applyNumberFormat="1" applyFont="1" applyAlignment="1">
      <alignment vertical="center"/>
    </xf>
    <xf numFmtId="3" fontId="2" fillId="0" borderId="0" xfId="2" applyNumberFormat="1" applyAlignment="1">
      <alignment vertical="center"/>
    </xf>
    <xf numFmtId="3" fontId="18" fillId="0" borderId="0" xfId="7" applyNumberFormat="1" applyFont="1" applyFill="1" applyBorder="1" applyAlignment="1">
      <alignment horizontal="right" vertical="center"/>
    </xf>
    <xf numFmtId="0" fontId="21" fillId="0" borderId="0" xfId="3" applyFont="1" applyAlignment="1">
      <alignment vertical="center"/>
    </xf>
    <xf numFmtId="3" fontId="7" fillId="0" borderId="0" xfId="7" applyNumberFormat="1" applyFont="1" applyFill="1" applyBorder="1" applyAlignment="1">
      <alignment horizontal="right" vertical="center"/>
    </xf>
    <xf numFmtId="3" fontId="13" fillId="0" borderId="0" xfId="7" applyNumberFormat="1" applyFont="1" applyFill="1" applyBorder="1" applyAlignment="1">
      <alignment horizontal="right" vertical="center"/>
    </xf>
    <xf numFmtId="0" fontId="18" fillId="0" borderId="0" xfId="3" applyFont="1"/>
    <xf numFmtId="3" fontId="21" fillId="0" borderId="0" xfId="7" applyNumberFormat="1" applyFont="1" applyFill="1" applyBorder="1" applyAlignment="1">
      <alignment horizontal="right" vertical="center"/>
    </xf>
    <xf numFmtId="164" fontId="2" fillId="0" borderId="0" xfId="1" applyFont="1" applyBorder="1"/>
    <xf numFmtId="164" fontId="2" fillId="0" borderId="0" xfId="1" applyFont="1"/>
    <xf numFmtId="172" fontId="2" fillId="3" borderId="0" xfId="2" applyNumberFormat="1" applyFill="1"/>
    <xf numFmtId="172" fontId="2" fillId="2" borderId="0" xfId="2" applyNumberFormat="1" applyFill="1"/>
    <xf numFmtId="0" fontId="2" fillId="2" borderId="0" xfId="2" applyFill="1"/>
    <xf numFmtId="164" fontId="23" fillId="0" borderId="0" xfId="1" applyFont="1" applyAlignment="1"/>
    <xf numFmtId="164" fontId="23" fillId="2" borderId="0" xfId="1" applyFont="1" applyFill="1" applyAlignment="1"/>
    <xf numFmtId="164" fontId="9" fillId="2" borderId="0" xfId="1" applyFont="1" applyFill="1" applyAlignment="1">
      <alignment horizontal="left"/>
    </xf>
    <xf numFmtId="0" fontId="6" fillId="3" borderId="0" xfId="2" applyFont="1" applyFill="1"/>
    <xf numFmtId="0" fontId="6" fillId="2" borderId="0" xfId="2" applyFont="1" applyFill="1"/>
    <xf numFmtId="3" fontId="11" fillId="0" borderId="0" xfId="6" applyNumberFormat="1" applyFont="1" applyFill="1" applyBorder="1"/>
    <xf numFmtId="165" fontId="6" fillId="0" borderId="0" xfId="6" applyFont="1" applyFill="1" applyBorder="1"/>
    <xf numFmtId="0" fontId="10" fillId="3" borderId="0" xfId="2" applyFont="1" applyFill="1"/>
    <xf numFmtId="0" fontId="10" fillId="3" borderId="0" xfId="2" applyFont="1" applyFill="1" applyAlignment="1">
      <alignment horizontal="center"/>
    </xf>
    <xf numFmtId="0" fontId="10" fillId="2" borderId="0" xfId="2" applyFont="1" applyFill="1" applyAlignment="1">
      <alignment horizontal="center"/>
    </xf>
    <xf numFmtId="170" fontId="15" fillId="0" borderId="0" xfId="7" applyNumberFormat="1" applyFont="1" applyFill="1" applyBorder="1" applyAlignment="1">
      <alignment horizontal="right" vertical="center"/>
    </xf>
    <xf numFmtId="0" fontId="18" fillId="0" borderId="0" xfId="3" applyFont="1" applyAlignment="1">
      <alignment vertical="center"/>
    </xf>
    <xf numFmtId="0" fontId="19" fillId="0" borderId="0" xfId="3" applyFont="1"/>
    <xf numFmtId="3" fontId="12" fillId="0" borderId="5" xfId="7" applyNumberFormat="1" applyFont="1" applyFill="1" applyBorder="1" applyAlignment="1">
      <alignment horizontal="right"/>
    </xf>
    <xf numFmtId="0" fontId="14" fillId="0" borderId="4" xfId="3" applyFont="1" applyBorder="1" applyAlignment="1">
      <alignment horizontal="left" vertical="center" indent="1"/>
    </xf>
    <xf numFmtId="3" fontId="12" fillId="0" borderId="4" xfId="7" applyNumberFormat="1" applyFont="1" applyFill="1" applyBorder="1" applyAlignment="1">
      <alignment horizontal="right"/>
    </xf>
    <xf numFmtId="0" fontId="14" fillId="0" borderId="5" xfId="3" applyFont="1" applyBorder="1" applyAlignment="1">
      <alignment horizontal="left" vertical="center" indent="1"/>
    </xf>
    <xf numFmtId="3" fontId="2" fillId="0" borderId="5" xfId="6" applyNumberFormat="1" applyFont="1" applyBorder="1"/>
    <xf numFmtId="0" fontId="13" fillId="0" borderId="0" xfId="3" applyFont="1"/>
    <xf numFmtId="0" fontId="17" fillId="5" borderId="0" xfId="0" applyFont="1" applyFill="1" applyAlignment="1">
      <alignment horizontal="center" vertical="center" wrapText="1"/>
    </xf>
    <xf numFmtId="3" fontId="7" fillId="8" borderId="4" xfId="7" applyNumberFormat="1" applyFont="1" applyFill="1" applyBorder="1" applyAlignment="1">
      <alignment horizontal="right" vertical="center"/>
    </xf>
    <xf numFmtId="0" fontId="7" fillId="8" borderId="5" xfId="3" applyFont="1" applyFill="1" applyBorder="1" applyAlignment="1">
      <alignment vertical="center"/>
    </xf>
    <xf numFmtId="3" fontId="7" fillId="8" borderId="5" xfId="7" applyNumberFormat="1" applyFont="1" applyFill="1" applyBorder="1" applyAlignment="1">
      <alignment horizontal="right" vertical="center"/>
    </xf>
    <xf numFmtId="3" fontId="7" fillId="8" borderId="6" xfId="7" applyNumberFormat="1" applyFont="1" applyFill="1" applyBorder="1" applyAlignment="1">
      <alignment horizontal="right" vertical="center"/>
    </xf>
    <xf numFmtId="0" fontId="7" fillId="6" borderId="6" xfId="3" applyFont="1" applyFill="1" applyBorder="1" applyAlignment="1">
      <alignment vertical="center"/>
    </xf>
    <xf numFmtId="3" fontId="7" fillId="6" borderId="6" xfId="7" applyNumberFormat="1" applyFont="1" applyFill="1" applyBorder="1" applyAlignment="1">
      <alignment horizontal="right" vertical="center"/>
    </xf>
    <xf numFmtId="3" fontId="7" fillId="4" borderId="3" xfId="7" applyNumberFormat="1" applyFont="1" applyFill="1" applyBorder="1" applyAlignment="1">
      <alignment horizontal="right" vertical="center"/>
    </xf>
    <xf numFmtId="9" fontId="5" fillId="4" borderId="3" xfId="7" applyFont="1" applyFill="1" applyBorder="1" applyAlignment="1">
      <alignment horizontal="center" vertical="center"/>
    </xf>
    <xf numFmtId="37" fontId="2" fillId="0" borderId="8" xfId="6" applyNumberFormat="1" applyFont="1" applyBorder="1"/>
    <xf numFmtId="0" fontId="2" fillId="3" borderId="5" xfId="2" applyFill="1" applyBorder="1" applyAlignment="1">
      <alignment horizontal="left" indent="2"/>
    </xf>
    <xf numFmtId="0" fontId="7" fillId="7" borderId="4" xfId="3" applyFont="1" applyFill="1" applyBorder="1" applyAlignment="1">
      <alignment vertical="center"/>
    </xf>
    <xf numFmtId="0" fontId="7" fillId="7" borderId="6" xfId="3" applyFont="1" applyFill="1" applyBorder="1" applyAlignment="1">
      <alignment vertical="center"/>
    </xf>
    <xf numFmtId="0" fontId="2" fillId="0" borderId="5" xfId="2" applyBorder="1" applyAlignment="1">
      <alignment horizontal="left" indent="2"/>
    </xf>
    <xf numFmtId="0" fontId="3" fillId="5" borderId="3" xfId="2" applyFont="1" applyFill="1" applyBorder="1" applyAlignment="1">
      <alignment horizontal="center" vertical="center" wrapText="1"/>
    </xf>
    <xf numFmtId="169" fontId="3" fillId="5" borderId="3" xfId="2" applyNumberFormat="1" applyFont="1" applyFill="1" applyBorder="1" applyAlignment="1">
      <alignment horizontal="center" vertical="center" wrapText="1"/>
    </xf>
    <xf numFmtId="0" fontId="2" fillId="3" borderId="5" xfId="2" applyFill="1" applyBorder="1" applyAlignment="1">
      <alignment horizontal="left" indent="6"/>
    </xf>
    <xf numFmtId="3" fontId="7" fillId="7" borderId="4" xfId="9" applyNumberFormat="1" applyFont="1" applyFill="1" applyBorder="1" applyAlignment="1">
      <alignment vertical="center"/>
    </xf>
    <xf numFmtId="3" fontId="7" fillId="8" borderId="5" xfId="9" applyNumberFormat="1" applyFont="1" applyFill="1" applyBorder="1" applyAlignment="1">
      <alignment vertical="center"/>
    </xf>
    <xf numFmtId="3" fontId="7" fillId="7" borderId="6" xfId="9" applyNumberFormat="1" applyFont="1" applyFill="1" applyBorder="1" applyAlignment="1">
      <alignment vertical="center"/>
    </xf>
    <xf numFmtId="0" fontId="29" fillId="0" borderId="0" xfId="0" applyFont="1"/>
    <xf numFmtId="0" fontId="26" fillId="0" borderId="0" xfId="2" quotePrefix="1" applyFont="1" applyAlignment="1">
      <alignment horizontal="center"/>
    </xf>
    <xf numFmtId="0" fontId="33" fillId="0" borderId="4" xfId="3" applyFont="1" applyBorder="1" applyAlignment="1">
      <alignment vertical="center"/>
    </xf>
    <xf numFmtId="3" fontId="34" fillId="0" borderId="4" xfId="7" applyNumberFormat="1" applyFont="1" applyFill="1" applyBorder="1" applyAlignment="1">
      <alignment horizontal="right" vertical="center"/>
    </xf>
    <xf numFmtId="0" fontId="34" fillId="0" borderId="0" xfId="0" applyFont="1"/>
    <xf numFmtId="3" fontId="33" fillId="10" borderId="4" xfId="7" applyNumberFormat="1" applyFont="1" applyFill="1" applyBorder="1" applyAlignment="1">
      <alignment horizontal="right" vertical="center"/>
    </xf>
    <xf numFmtId="0" fontId="34" fillId="0" borderId="5" xfId="3" applyFont="1" applyBorder="1" applyAlignment="1">
      <alignment horizontal="left" indent="2"/>
    </xf>
    <xf numFmtId="3" fontId="34" fillId="0" borderId="5" xfId="7" applyNumberFormat="1" applyFont="1" applyFill="1" applyBorder="1" applyAlignment="1">
      <alignment horizontal="right"/>
    </xf>
    <xf numFmtId="3" fontId="33" fillId="10" borderId="5" xfId="7" applyNumberFormat="1" applyFont="1" applyFill="1" applyBorder="1" applyAlignment="1">
      <alignment horizontal="right"/>
    </xf>
    <xf numFmtId="0" fontId="35" fillId="0" borderId="5" xfId="0" applyFont="1" applyBorder="1" applyAlignment="1">
      <alignment horizontal="left" indent="4"/>
    </xf>
    <xf numFmtId="0" fontId="33" fillId="0" borderId="5" xfId="3" applyFont="1" applyBorder="1" applyAlignment="1">
      <alignment horizontal="left" vertical="center"/>
    </xf>
    <xf numFmtId="0" fontId="33" fillId="0" borderId="5" xfId="3" applyFont="1" applyBorder="1" applyAlignment="1">
      <alignment vertical="center"/>
    </xf>
    <xf numFmtId="0" fontId="17" fillId="11" borderId="0" xfId="0" applyFont="1" applyFill="1" applyAlignment="1">
      <alignment horizontal="center" vertical="center" wrapText="1"/>
    </xf>
    <xf numFmtId="0" fontId="7" fillId="12" borderId="6" xfId="3" applyFont="1" applyFill="1" applyBorder="1" applyAlignment="1">
      <alignment vertical="center"/>
    </xf>
    <xf numFmtId="3" fontId="7" fillId="12" borderId="6" xfId="7" applyNumberFormat="1" applyFont="1" applyFill="1" applyBorder="1" applyAlignment="1">
      <alignment horizontal="right" vertical="center"/>
    </xf>
    <xf numFmtId="0" fontId="33" fillId="0" borderId="4" xfId="3" applyFont="1" applyBorder="1" applyAlignment="1">
      <alignment horizontal="left" vertical="center" indent="1"/>
    </xf>
    <xf numFmtId="0" fontId="37" fillId="0" borderId="0" xfId="2" applyFont="1" applyAlignment="1">
      <alignment vertical="center"/>
    </xf>
    <xf numFmtId="3" fontId="34" fillId="0" borderId="4" xfId="7" applyNumberFormat="1" applyFont="1" applyFill="1" applyBorder="1" applyAlignment="1">
      <alignment horizontal="right"/>
    </xf>
    <xf numFmtId="3" fontId="33" fillId="10" borderId="4" xfId="7" applyNumberFormat="1" applyFont="1" applyFill="1" applyBorder="1" applyAlignment="1">
      <alignment horizontal="right"/>
    </xf>
    <xf numFmtId="0" fontId="33" fillId="0" borderId="5" xfId="3" applyFont="1" applyBorder="1" applyAlignment="1">
      <alignment horizontal="left" vertical="center" indent="1"/>
    </xf>
    <xf numFmtId="165" fontId="17" fillId="12" borderId="6" xfId="5" applyFont="1" applyFill="1" applyBorder="1" applyAlignment="1">
      <alignment vertical="center"/>
    </xf>
    <xf numFmtId="3" fontId="5" fillId="11" borderId="3" xfId="9" applyNumberFormat="1" applyFont="1" applyFill="1" applyBorder="1" applyAlignment="1">
      <alignment vertical="center"/>
    </xf>
    <xf numFmtId="0" fontId="17" fillId="14" borderId="0" xfId="0" applyFont="1" applyFill="1" applyAlignment="1">
      <alignment horizontal="center" vertical="center" wrapText="1"/>
    </xf>
    <xf numFmtId="0" fontId="7" fillId="15" borderId="6" xfId="3" applyFont="1" applyFill="1" applyBorder="1" applyAlignment="1">
      <alignment vertical="center"/>
    </xf>
    <xf numFmtId="3" fontId="7" fillId="15" borderId="6" xfId="7" applyNumberFormat="1" applyFont="1" applyFill="1" applyBorder="1" applyAlignment="1">
      <alignment horizontal="right" vertical="center"/>
    </xf>
    <xf numFmtId="3" fontId="7" fillId="16" borderId="3" xfId="7" applyNumberFormat="1" applyFont="1" applyFill="1" applyBorder="1" applyAlignment="1">
      <alignment horizontal="right" vertical="center"/>
    </xf>
    <xf numFmtId="9" fontId="5" fillId="16" borderId="3" xfId="7" applyFont="1" applyFill="1" applyBorder="1" applyAlignment="1">
      <alignment horizontal="center" vertical="center"/>
    </xf>
    <xf numFmtId="3" fontId="7" fillId="13" borderId="4" xfId="7" applyNumberFormat="1" applyFont="1" applyFill="1" applyBorder="1" applyAlignment="1">
      <alignment horizontal="right" vertical="center"/>
    </xf>
    <xf numFmtId="3" fontId="37" fillId="0" borderId="5" xfId="6" applyNumberFormat="1" applyFont="1" applyBorder="1"/>
    <xf numFmtId="3" fontId="7" fillId="13" borderId="5" xfId="7" applyNumberFormat="1" applyFont="1" applyFill="1" applyBorder="1" applyAlignment="1">
      <alignment horizontal="right" vertical="center"/>
    </xf>
    <xf numFmtId="37" fontId="37" fillId="0" borderId="8" xfId="6" applyNumberFormat="1" applyFont="1" applyBorder="1"/>
    <xf numFmtId="0" fontId="39" fillId="0" borderId="0" xfId="0" applyFont="1"/>
    <xf numFmtId="37" fontId="37" fillId="0" borderId="5" xfId="6" applyNumberFormat="1" applyFont="1" applyBorder="1"/>
    <xf numFmtId="3" fontId="7" fillId="13" borderId="6" xfId="7" applyNumberFormat="1" applyFont="1" applyFill="1" applyBorder="1" applyAlignment="1">
      <alignment horizontal="right" vertical="center"/>
    </xf>
    <xf numFmtId="3" fontId="40" fillId="0" borderId="0" xfId="7" applyNumberFormat="1" applyFont="1" applyFill="1" applyBorder="1" applyAlignment="1">
      <alignment horizontal="right" vertical="center"/>
    </xf>
    <xf numFmtId="165" fontId="37" fillId="0" borderId="5" xfId="6" applyFont="1" applyFill="1" applyBorder="1" applyAlignment="1" applyProtection="1">
      <alignment horizontal="left" indent="2"/>
    </xf>
    <xf numFmtId="165" fontId="37" fillId="0" borderId="5" xfId="5" applyFont="1" applyFill="1" applyBorder="1" applyAlignment="1" applyProtection="1">
      <alignment horizontal="left" indent="2"/>
    </xf>
    <xf numFmtId="165" fontId="37" fillId="0" borderId="5" xfId="6" applyFont="1" applyFill="1" applyBorder="1" applyAlignment="1" applyProtection="1">
      <alignment horizontal="left" indent="1"/>
    </xf>
    <xf numFmtId="165" fontId="7" fillId="6" borderId="6" xfId="5" applyFont="1" applyFill="1" applyBorder="1" applyAlignment="1">
      <alignment vertical="center"/>
    </xf>
    <xf numFmtId="165" fontId="7" fillId="15" borderId="6" xfId="5" applyFont="1" applyFill="1" applyBorder="1" applyAlignment="1">
      <alignment vertical="center"/>
    </xf>
    <xf numFmtId="0" fontId="33" fillId="0" borderId="12" xfId="3" applyFont="1" applyBorder="1" applyAlignment="1">
      <alignment vertical="center"/>
    </xf>
    <xf numFmtId="0" fontId="34" fillId="0" borderId="7" xfId="3" applyFont="1" applyBorder="1" applyAlignment="1">
      <alignment horizontal="left" indent="2"/>
    </xf>
    <xf numFmtId="0" fontId="35" fillId="0" borderId="7" xfId="0" applyFont="1" applyBorder="1" applyAlignment="1">
      <alignment horizontal="left" indent="4"/>
    </xf>
    <xf numFmtId="0" fontId="33" fillId="0" borderId="7" xfId="3" applyFont="1" applyBorder="1" applyAlignment="1">
      <alignment horizontal="left" vertical="center"/>
    </xf>
    <xf numFmtId="0" fontId="33" fillId="0" borderId="7" xfId="3" applyFont="1" applyBorder="1" applyAlignment="1">
      <alignment vertical="center"/>
    </xf>
    <xf numFmtId="3" fontId="29" fillId="0" borderId="0" xfId="0" applyNumberFormat="1" applyFont="1"/>
    <xf numFmtId="0" fontId="41" fillId="0" borderId="4" xfId="3" applyFont="1" applyBorder="1" applyAlignment="1">
      <alignment vertical="center"/>
    </xf>
    <xf numFmtId="0" fontId="37" fillId="0" borderId="5" xfId="2" quotePrefix="1" applyFont="1" applyBorder="1" applyAlignment="1">
      <alignment horizontal="left" indent="2"/>
    </xf>
    <xf numFmtId="0" fontId="37" fillId="0" borderId="5" xfId="2" applyFont="1" applyBorder="1" applyAlignment="1">
      <alignment horizontal="left" indent="2"/>
    </xf>
    <xf numFmtId="0" fontId="35" fillId="0" borderId="5" xfId="2" applyFont="1" applyBorder="1" applyAlignment="1">
      <alignment horizontal="left" indent="4"/>
    </xf>
    <xf numFmtId="0" fontId="41" fillId="0" borderId="5" xfId="3" applyFont="1" applyBorder="1" applyAlignment="1">
      <alignment vertical="center"/>
    </xf>
    <xf numFmtId="3" fontId="34" fillId="0" borderId="0" xfId="0" applyNumberFormat="1" applyFont="1"/>
    <xf numFmtId="3" fontId="2" fillId="0" borderId="5" xfId="6" applyNumberFormat="1" applyFont="1" applyFill="1" applyBorder="1"/>
    <xf numFmtId="173" fontId="29" fillId="0" borderId="0" xfId="0" applyNumberFormat="1" applyFont="1"/>
    <xf numFmtId="3" fontId="0" fillId="0" borderId="0" xfId="0" applyNumberFormat="1"/>
    <xf numFmtId="174" fontId="29" fillId="0" borderId="0" xfId="0" applyNumberFormat="1" applyFont="1"/>
    <xf numFmtId="37" fontId="2" fillId="0" borderId="5" xfId="6" applyNumberFormat="1" applyFont="1" applyFill="1" applyBorder="1"/>
    <xf numFmtId="0" fontId="9" fillId="2" borderId="0" xfId="1" applyNumberFormat="1" applyFont="1" applyFill="1" applyAlignment="1">
      <alignment horizontal="left" vertical="center" wrapText="1"/>
    </xf>
    <xf numFmtId="0" fontId="33" fillId="0" borderId="6" xfId="3" applyFont="1" applyBorder="1" applyAlignment="1">
      <alignment vertical="center"/>
    </xf>
    <xf numFmtId="3" fontId="34" fillId="0" borderId="6" xfId="7" applyNumberFormat="1" applyFont="1" applyFill="1" applyBorder="1" applyAlignment="1">
      <alignment horizontal="right"/>
    </xf>
    <xf numFmtId="0" fontId="5" fillId="0" borderId="7" xfId="3" applyFont="1" applyBorder="1" applyAlignment="1">
      <alignment horizontal="center" vertical="center" wrapText="1"/>
    </xf>
    <xf numFmtId="0" fontId="5" fillId="0" borderId="0" xfId="3" applyFont="1" applyAlignment="1">
      <alignment horizontal="center" vertical="center" wrapText="1"/>
    </xf>
    <xf numFmtId="0" fontId="3" fillId="17" borderId="3" xfId="2" applyFont="1" applyFill="1" applyBorder="1" applyAlignment="1">
      <alignment horizontal="center" vertical="center" wrapText="1"/>
    </xf>
    <xf numFmtId="169" fontId="3" fillId="17" borderId="3" xfId="2" applyNumberFormat="1" applyFont="1" applyFill="1" applyBorder="1" applyAlignment="1">
      <alignment horizontal="center" vertical="center" wrapText="1"/>
    </xf>
    <xf numFmtId="3" fontId="2" fillId="0" borderId="4" xfId="6" applyNumberFormat="1" applyFont="1" applyFill="1" applyBorder="1"/>
    <xf numFmtId="3" fontId="2" fillId="0" borderId="6" xfId="6" applyNumberFormat="1" applyFont="1" applyFill="1" applyBorder="1"/>
    <xf numFmtId="0" fontId="33" fillId="0" borderId="0" xfId="3" applyFont="1" applyAlignment="1">
      <alignment vertical="center"/>
    </xf>
    <xf numFmtId="37" fontId="2" fillId="0" borderId="0" xfId="6" applyNumberFormat="1" applyFont="1" applyFill="1" applyBorder="1"/>
    <xf numFmtId="3" fontId="2" fillId="0" borderId="0" xfId="6" applyNumberFormat="1" applyFont="1" applyFill="1" applyBorder="1"/>
    <xf numFmtId="0" fontId="31" fillId="0" borderId="0" xfId="3" applyFont="1" applyAlignment="1">
      <alignment horizontal="center" vertical="center"/>
    </xf>
    <xf numFmtId="3" fontId="44" fillId="0" borderId="0" xfId="0" applyNumberFormat="1" applyFont="1"/>
    <xf numFmtId="0" fontId="44" fillId="0" borderId="0" xfId="0" applyFont="1"/>
    <xf numFmtId="0" fontId="45" fillId="0" borderId="0" xfId="0" applyFont="1"/>
    <xf numFmtId="3" fontId="46" fillId="0" borderId="0" xfId="2" applyNumberFormat="1" applyFont="1" applyAlignment="1">
      <alignment vertical="center"/>
    </xf>
    <xf numFmtId="3" fontId="12" fillId="0" borderId="4" xfId="7" applyNumberFormat="1" applyFont="1" applyFill="1" applyBorder="1" applyAlignment="1">
      <alignment horizontal="right" vertical="center"/>
    </xf>
    <xf numFmtId="3" fontId="2" fillId="2" borderId="0" xfId="2" applyNumberFormat="1" applyFill="1"/>
    <xf numFmtId="4" fontId="2" fillId="2" borderId="0" xfId="2" applyNumberFormat="1" applyFill="1"/>
    <xf numFmtId="4" fontId="2" fillId="0" borderId="0" xfId="2" applyNumberFormat="1"/>
    <xf numFmtId="4" fontId="0" fillId="0" borderId="0" xfId="0" applyNumberFormat="1"/>
    <xf numFmtId="4" fontId="2" fillId="0" borderId="0" xfId="2" applyNumberFormat="1" applyAlignment="1">
      <alignment vertical="center"/>
    </xf>
    <xf numFmtId="4" fontId="2" fillId="2" borderId="0" xfId="2" applyNumberFormat="1" applyFill="1" applyAlignment="1">
      <alignment vertical="center"/>
    </xf>
    <xf numFmtId="0" fontId="2" fillId="2" borderId="0" xfId="2" applyFill="1" applyAlignment="1">
      <alignment vertical="center"/>
    </xf>
    <xf numFmtId="3" fontId="7" fillId="2" borderId="0" xfId="7" applyNumberFormat="1" applyFont="1" applyFill="1" applyBorder="1" applyAlignment="1">
      <alignment horizontal="right" vertical="center"/>
    </xf>
    <xf numFmtId="0" fontId="0" fillId="2" borderId="0" xfId="0" applyFill="1"/>
    <xf numFmtId="4" fontId="0" fillId="2" borderId="0" xfId="0" applyNumberFormat="1" applyFill="1"/>
    <xf numFmtId="0" fontId="27" fillId="3" borderId="0" xfId="2" quotePrefix="1" applyFont="1" applyFill="1"/>
    <xf numFmtId="3" fontId="13" fillId="0" borderId="4" xfId="7" applyNumberFormat="1" applyFont="1" applyFill="1" applyBorder="1" applyAlignment="1">
      <alignment horizontal="right" vertical="center"/>
    </xf>
    <xf numFmtId="0" fontId="7" fillId="11" borderId="0" xfId="2" applyFont="1" applyFill="1" applyAlignment="1">
      <alignment horizontal="center" vertical="center" textRotation="90"/>
    </xf>
    <xf numFmtId="4" fontId="6" fillId="2" borderId="0" xfId="2" applyNumberFormat="1" applyFont="1" applyFill="1"/>
    <xf numFmtId="0" fontId="33" fillId="2" borderId="5" xfId="3" applyFont="1" applyFill="1" applyBorder="1" applyAlignment="1">
      <alignment vertical="center"/>
    </xf>
    <xf numFmtId="0" fontId="48" fillId="0" borderId="0" xfId="0" applyFont="1"/>
    <xf numFmtId="3" fontId="10" fillId="3" borderId="0" xfId="2" applyNumberFormat="1" applyFont="1" applyFill="1"/>
    <xf numFmtId="3" fontId="47" fillId="3" borderId="0" xfId="2" applyNumberFormat="1" applyFont="1" applyFill="1"/>
    <xf numFmtId="3" fontId="3" fillId="5" borderId="3" xfId="2" applyNumberFormat="1" applyFont="1" applyFill="1" applyBorder="1" applyAlignment="1">
      <alignment horizontal="center" vertical="center" wrapText="1"/>
    </xf>
    <xf numFmtId="3" fontId="41" fillId="10" borderId="4" xfId="3" applyNumberFormat="1" applyFont="1" applyFill="1" applyBorder="1" applyAlignment="1">
      <alignment vertical="center"/>
    </xf>
    <xf numFmtId="3" fontId="41" fillId="10" borderId="5" xfId="6" applyNumberFormat="1" applyFont="1" applyFill="1" applyBorder="1"/>
    <xf numFmtId="3" fontId="37" fillId="2" borderId="5" xfId="3" applyNumberFormat="1" applyFont="1" applyFill="1" applyBorder="1" applyAlignment="1">
      <alignment vertical="center"/>
    </xf>
    <xf numFmtId="3" fontId="6" fillId="0" borderId="0" xfId="5" applyNumberFormat="1" applyFont="1" applyFill="1" applyBorder="1" applyAlignment="1">
      <alignment vertical="center"/>
    </xf>
    <xf numFmtId="3" fontId="5" fillId="0" borderId="0" xfId="3" applyNumberFormat="1" applyFont="1" applyAlignment="1">
      <alignment horizontal="center" vertical="center" wrapText="1"/>
    </xf>
    <xf numFmtId="3" fontId="11" fillId="0" borderId="0" xfId="3" applyNumberFormat="1" applyFont="1" applyAlignment="1">
      <alignment horizontal="center" vertical="center" wrapText="1"/>
    </xf>
    <xf numFmtId="3" fontId="3" fillId="17" borderId="3" xfId="2" applyNumberFormat="1" applyFont="1" applyFill="1" applyBorder="1" applyAlignment="1">
      <alignment horizontal="center" vertical="center" wrapText="1"/>
    </xf>
    <xf numFmtId="3" fontId="2" fillId="0" borderId="14" xfId="6" applyNumberFormat="1" applyFont="1" applyFill="1" applyBorder="1"/>
    <xf numFmtId="3" fontId="6" fillId="10" borderId="0" xfId="6" applyNumberFormat="1" applyFont="1" applyFill="1" applyBorder="1"/>
    <xf numFmtId="3" fontId="31" fillId="0" borderId="0" xfId="3" applyNumberFormat="1" applyFont="1" applyAlignment="1">
      <alignment horizontal="center" vertical="center"/>
    </xf>
    <xf numFmtId="3" fontId="47" fillId="0" borderId="0" xfId="3" applyNumberFormat="1" applyFont="1" applyAlignment="1">
      <alignment horizontal="center" vertical="center"/>
    </xf>
    <xf numFmtId="3" fontId="2" fillId="3" borderId="0" xfId="2" applyNumberFormat="1" applyFill="1"/>
    <xf numFmtId="3" fontId="23" fillId="2" borderId="0" xfId="1" applyNumberFormat="1" applyFont="1" applyFill="1" applyAlignment="1"/>
    <xf numFmtId="3" fontId="23" fillId="0" borderId="0" xfId="1" applyNumberFormat="1" applyFont="1" applyAlignment="1"/>
    <xf numFmtId="3" fontId="37" fillId="0" borderId="5" xfId="6" applyNumberFormat="1" applyFont="1" applyFill="1" applyBorder="1"/>
    <xf numFmtId="37" fontId="37" fillId="0" borderId="5" xfId="6" applyNumberFormat="1" applyFont="1" applyFill="1" applyBorder="1"/>
    <xf numFmtId="3" fontId="34" fillId="0" borderId="0" xfId="7" applyNumberFormat="1" applyFont="1" applyFill="1" applyBorder="1" applyAlignment="1">
      <alignment horizontal="right" vertical="center"/>
    </xf>
    <xf numFmtId="3" fontId="33" fillId="0" borderId="5" xfId="7" applyNumberFormat="1" applyFont="1" applyFill="1" applyBorder="1" applyAlignment="1">
      <alignment horizontal="right"/>
    </xf>
    <xf numFmtId="3" fontId="33" fillId="0" borderId="4" xfId="7" applyNumberFormat="1" applyFont="1" applyFill="1" applyBorder="1" applyAlignment="1">
      <alignment horizontal="right" vertical="center"/>
    </xf>
    <xf numFmtId="3" fontId="37" fillId="2" borderId="6" xfId="3" applyNumberFormat="1" applyFont="1" applyFill="1" applyBorder="1" applyAlignment="1">
      <alignment vertical="center"/>
    </xf>
    <xf numFmtId="0" fontId="2" fillId="0" borderId="5" xfId="6" applyNumberFormat="1" applyFont="1" applyFill="1" applyBorder="1"/>
    <xf numFmtId="0" fontId="2" fillId="0" borderId="5" xfId="3" applyFont="1" applyBorder="1" applyAlignment="1">
      <alignment vertical="center"/>
    </xf>
    <xf numFmtId="3" fontId="2" fillId="0" borderId="5" xfId="3" applyNumberFormat="1" applyFont="1" applyBorder="1" applyAlignment="1">
      <alignment vertical="center"/>
    </xf>
    <xf numFmtId="3" fontId="6" fillId="2" borderId="0" xfId="2" applyNumberFormat="1" applyFont="1" applyFill="1"/>
    <xf numFmtId="3" fontId="37" fillId="10" borderId="5" xfId="6" applyNumberFormat="1" applyFont="1" applyFill="1" applyBorder="1"/>
    <xf numFmtId="3" fontId="2" fillId="10" borderId="5" xfId="6" applyNumberFormat="1" applyFont="1" applyFill="1" applyBorder="1"/>
    <xf numFmtId="3" fontId="6" fillId="0" borderId="4" xfId="3" applyNumberFormat="1" applyFont="1" applyBorder="1" applyAlignment="1">
      <alignment vertical="center"/>
    </xf>
    <xf numFmtId="3" fontId="41" fillId="2" borderId="5" xfId="3" applyNumberFormat="1" applyFont="1" applyFill="1" applyBorder="1" applyAlignment="1">
      <alignment vertical="center"/>
    </xf>
    <xf numFmtId="3" fontId="6" fillId="0" borderId="5" xfId="6" applyNumberFormat="1" applyFont="1" applyFill="1" applyBorder="1"/>
    <xf numFmtId="3" fontId="6" fillId="2" borderId="5" xfId="3" applyNumberFormat="1" applyFont="1" applyFill="1" applyBorder="1" applyAlignment="1">
      <alignment vertical="center"/>
    </xf>
    <xf numFmtId="3" fontId="13" fillId="0" borderId="5" xfId="7" applyNumberFormat="1" applyFont="1" applyFill="1" applyBorder="1" applyAlignment="1">
      <alignment horizontal="right"/>
    </xf>
    <xf numFmtId="0" fontId="7" fillId="11" borderId="0" xfId="2" applyFont="1" applyFill="1" applyAlignment="1">
      <alignment horizontal="center" vertical="center" textRotation="90"/>
    </xf>
    <xf numFmtId="0" fontId="9" fillId="2" borderId="0" xfId="1" applyNumberFormat="1" applyFont="1" applyFill="1" applyAlignment="1">
      <alignment horizontal="left" vertical="center" wrapText="1"/>
    </xf>
    <xf numFmtId="0" fontId="2" fillId="2" borderId="0" xfId="2" applyFont="1" applyFill="1"/>
    <xf numFmtId="0" fontId="47" fillId="3" borderId="0" xfId="2" applyFont="1" applyFill="1"/>
    <xf numFmtId="0" fontId="11" fillId="0" borderId="0" xfId="3" applyFont="1" applyAlignment="1">
      <alignment horizontal="center" vertical="center" wrapText="1"/>
    </xf>
    <xf numFmtId="0" fontId="47" fillId="0" borderId="0" xfId="3" applyFont="1" applyAlignment="1">
      <alignment horizontal="center" vertical="center"/>
    </xf>
    <xf numFmtId="0" fontId="2" fillId="0" borderId="0" xfId="2" applyFont="1"/>
    <xf numFmtId="169" fontId="2" fillId="3" borderId="0" xfId="2" applyNumberFormat="1" applyFont="1" applyFill="1"/>
    <xf numFmtId="172" fontId="2" fillId="2" borderId="0" xfId="2" applyNumberFormat="1" applyFont="1" applyFill="1"/>
    <xf numFmtId="172" fontId="2" fillId="3" borderId="0" xfId="2" applyNumberFormat="1" applyFont="1" applyFill="1"/>
    <xf numFmtId="165" fontId="41" fillId="0" borderId="5" xfId="6" applyFont="1" applyFill="1" applyBorder="1" applyAlignment="1" applyProtection="1">
      <alignment horizontal="left" indent="1"/>
    </xf>
    <xf numFmtId="175" fontId="29" fillId="0" borderId="0" xfId="0" applyNumberFormat="1" applyFont="1"/>
    <xf numFmtId="0" fontId="7" fillId="11" borderId="0" xfId="2" applyFont="1" applyFill="1" applyAlignment="1">
      <alignment horizontal="center" vertical="center" textRotation="90"/>
    </xf>
    <xf numFmtId="0" fontId="9" fillId="2" borderId="0" xfId="1" applyNumberFormat="1" applyFont="1" applyFill="1" applyAlignment="1">
      <alignment horizontal="left" vertical="center" wrapText="1"/>
    </xf>
    <xf numFmtId="0" fontId="37" fillId="0" borderId="6" xfId="2" applyFont="1" applyBorder="1" applyAlignment="1">
      <alignment horizontal="left" indent="2"/>
    </xf>
    <xf numFmtId="0" fontId="41" fillId="0" borderId="6" xfId="3" applyFont="1" applyBorder="1" applyAlignment="1">
      <alignment vertical="center"/>
    </xf>
    <xf numFmtId="0" fontId="7" fillId="11" borderId="0" xfId="2" applyFont="1" applyFill="1" applyAlignment="1">
      <alignment horizontal="center" vertical="center" textRotation="90"/>
    </xf>
    <xf numFmtId="0" fontId="9" fillId="2" borderId="0" xfId="1" applyNumberFormat="1" applyFont="1" applyFill="1" applyAlignment="1">
      <alignment horizontal="left" vertical="center" wrapText="1"/>
    </xf>
    <xf numFmtId="4" fontId="10" fillId="2" borderId="0" xfId="2" applyNumberFormat="1" applyFont="1" applyFill="1" applyAlignment="1">
      <alignment horizontal="center"/>
    </xf>
    <xf numFmtId="3" fontId="6" fillId="0" borderId="5" xfId="3" applyNumberFormat="1" applyFont="1" applyBorder="1" applyAlignment="1">
      <alignment vertical="center"/>
    </xf>
    <xf numFmtId="176" fontId="29" fillId="0" borderId="0" xfId="0" applyNumberFormat="1" applyFont="1"/>
    <xf numFmtId="0" fontId="7" fillId="11" borderId="0" xfId="2" applyFont="1" applyFill="1" applyAlignment="1">
      <alignment horizontal="center" vertical="center" textRotation="90"/>
    </xf>
    <xf numFmtId="0" fontId="9" fillId="2" borderId="0" xfId="1" applyNumberFormat="1" applyFont="1" applyFill="1" applyAlignment="1">
      <alignment horizontal="left" vertical="center" wrapText="1"/>
    </xf>
    <xf numFmtId="3" fontId="6" fillId="0" borderId="6" xfId="6" applyNumberFormat="1" applyFont="1" applyFill="1" applyBorder="1"/>
    <xf numFmtId="3" fontId="34" fillId="0" borderId="5" xfId="6" applyNumberFormat="1" applyFont="1" applyFill="1" applyBorder="1"/>
    <xf numFmtId="3" fontId="49" fillId="0" borderId="0" xfId="6" applyNumberFormat="1" applyFont="1" applyFill="1" applyBorder="1"/>
    <xf numFmtId="0" fontId="50" fillId="0" borderId="0" xfId="2" applyFont="1"/>
    <xf numFmtId="3" fontId="12" fillId="0" borderId="6" xfId="7" applyNumberFormat="1" applyFont="1" applyFill="1" applyBorder="1" applyAlignment="1">
      <alignment horizontal="right"/>
    </xf>
    <xf numFmtId="0" fontId="7" fillId="11" borderId="0" xfId="2" applyFont="1" applyFill="1" applyAlignment="1">
      <alignment horizontal="center" vertical="center" textRotation="90"/>
    </xf>
    <xf numFmtId="0" fontId="9" fillId="2" borderId="0" xfId="1" applyNumberFormat="1" applyFont="1" applyFill="1" applyAlignment="1">
      <alignment horizontal="left" vertical="center" wrapText="1"/>
    </xf>
    <xf numFmtId="0" fontId="9" fillId="2" borderId="0" xfId="1" applyNumberFormat="1" applyFont="1" applyFill="1" applyBorder="1" applyAlignment="1">
      <alignment horizontal="left" vertical="center" wrapText="1"/>
    </xf>
    <xf numFmtId="0" fontId="31" fillId="13" borderId="0" xfId="3" applyFont="1" applyFill="1" applyBorder="1" applyAlignment="1">
      <alignment horizontal="center" vertical="center"/>
    </xf>
    <xf numFmtId="0" fontId="5" fillId="11" borderId="0" xfId="3" applyFont="1" applyFill="1" applyBorder="1" applyAlignment="1">
      <alignment horizontal="center" vertical="center" wrapText="1"/>
    </xf>
    <xf numFmtId="169" fontId="3" fillId="5" borderId="0" xfId="2" applyNumberFormat="1" applyFont="1" applyFill="1" applyBorder="1" applyAlignment="1">
      <alignment horizontal="center" vertical="center" wrapText="1"/>
    </xf>
    <xf numFmtId="169" fontId="3" fillId="17" borderId="0" xfId="2" applyNumberFormat="1" applyFont="1" applyFill="1" applyBorder="1" applyAlignment="1">
      <alignment horizontal="center" vertical="center" wrapText="1"/>
    </xf>
    <xf numFmtId="0" fontId="15" fillId="0" borderId="0" xfId="2" applyFont="1"/>
    <xf numFmtId="4" fontId="51" fillId="2" borderId="0" xfId="2" applyNumberFormat="1" applyFont="1" applyFill="1" applyAlignment="1">
      <alignment horizontal="left"/>
    </xf>
    <xf numFmtId="43" fontId="2" fillId="2" borderId="0" xfId="23" applyFont="1" applyFill="1"/>
    <xf numFmtId="4" fontId="2" fillId="0" borderId="0" xfId="6" applyNumberFormat="1" applyFont="1" applyFill="1" applyBorder="1"/>
    <xf numFmtId="3" fontId="2" fillId="2" borderId="5" xfId="6" applyNumberFormat="1" applyFont="1" applyFill="1" applyBorder="1"/>
    <xf numFmtId="43" fontId="2" fillId="0" borderId="0" xfId="23" applyFont="1"/>
    <xf numFmtId="3" fontId="34" fillId="2" borderId="5" xfId="6" applyNumberFormat="1" applyFont="1" applyFill="1" applyBorder="1"/>
    <xf numFmtId="3" fontId="37" fillId="2" borderId="5" xfId="6" applyNumberFormat="1" applyFont="1" applyFill="1" applyBorder="1"/>
    <xf numFmtId="0" fontId="7" fillId="11" borderId="0" xfId="2" applyFont="1" applyFill="1" applyAlignment="1">
      <alignment horizontal="center" vertical="center" textRotation="90"/>
    </xf>
    <xf numFmtId="0" fontId="9" fillId="2" borderId="0" xfId="1" applyNumberFormat="1" applyFont="1" applyFill="1" applyAlignment="1">
      <alignment horizontal="left" vertical="center" wrapText="1"/>
    </xf>
    <xf numFmtId="0" fontId="9" fillId="2" borderId="0" xfId="1" applyNumberFormat="1" applyFont="1" applyFill="1" applyBorder="1" applyAlignment="1">
      <alignment horizontal="left" vertical="center" wrapText="1"/>
    </xf>
    <xf numFmtId="0" fontId="31" fillId="13" borderId="0" xfId="3" applyFont="1" applyFill="1" applyBorder="1" applyAlignment="1">
      <alignment horizontal="center" vertical="center"/>
    </xf>
    <xf numFmtId="0" fontId="5" fillId="11" borderId="0" xfId="3" applyFont="1" applyFill="1" applyBorder="1" applyAlignment="1">
      <alignment horizontal="center" vertical="center" wrapText="1"/>
    </xf>
    <xf numFmtId="0" fontId="34" fillId="0" borderId="0" xfId="0" applyFont="1" applyFill="1"/>
    <xf numFmtId="43" fontId="29" fillId="0" borderId="0" xfId="23" applyFont="1"/>
    <xf numFmtId="0" fontId="7" fillId="11" borderId="0" xfId="2" applyFont="1" applyFill="1" applyAlignment="1">
      <alignment horizontal="center" vertical="center" textRotation="90"/>
    </xf>
    <xf numFmtId="0" fontId="9" fillId="2" borderId="0" xfId="1" applyNumberFormat="1" applyFont="1" applyFill="1" applyAlignment="1">
      <alignment horizontal="left" vertical="center" wrapText="1"/>
    </xf>
    <xf numFmtId="0" fontId="9" fillId="2" borderId="0" xfId="1" applyNumberFormat="1" applyFont="1" applyFill="1" applyBorder="1" applyAlignment="1">
      <alignment horizontal="left" vertical="center" wrapText="1"/>
    </xf>
    <xf numFmtId="0" fontId="31" fillId="13" borderId="0" xfId="3" applyFont="1" applyFill="1" applyBorder="1" applyAlignment="1">
      <alignment horizontal="center" vertical="center"/>
    </xf>
    <xf numFmtId="0" fontId="5" fillId="11" borderId="0" xfId="3" applyFont="1" applyFill="1" applyBorder="1" applyAlignment="1">
      <alignment horizontal="center" vertical="center" wrapText="1"/>
    </xf>
    <xf numFmtId="171" fontId="2" fillId="0" borderId="0" xfId="24" applyNumberFormat="1" applyFont="1"/>
    <xf numFmtId="171" fontId="29" fillId="0" borderId="0" xfId="24" applyNumberFormat="1" applyFont="1"/>
    <xf numFmtId="10" fontId="2" fillId="0" borderId="0" xfId="24" applyNumberFormat="1" applyFont="1" applyAlignment="1">
      <alignment vertical="center"/>
    </xf>
    <xf numFmtId="3" fontId="34" fillId="0" borderId="15" xfId="7" applyNumberFormat="1" applyFont="1" applyFill="1" applyBorder="1" applyAlignment="1">
      <alignment horizontal="right"/>
    </xf>
    <xf numFmtId="177" fontId="29" fillId="0" borderId="0" xfId="23" applyNumberFormat="1" applyFont="1"/>
    <xf numFmtId="0" fontId="9" fillId="0" borderId="0" xfId="1" applyNumberFormat="1" applyFont="1" applyAlignment="1">
      <alignment horizontal="left" vertical="center" wrapText="1"/>
    </xf>
    <xf numFmtId="0" fontId="28" fillId="0" borderId="0" xfId="2" applyFont="1" applyAlignment="1">
      <alignment horizontal="center" vertical="center"/>
    </xf>
    <xf numFmtId="0" fontId="24" fillId="0" borderId="0" xfId="2" applyFont="1" applyAlignment="1">
      <alignment horizontal="center" vertical="center" wrapText="1"/>
    </xf>
    <xf numFmtId="0" fontId="26" fillId="0" borderId="0" xfId="2" quotePrefix="1" applyFont="1" applyAlignment="1">
      <alignment horizontal="center" vertical="center"/>
    </xf>
    <xf numFmtId="0" fontId="27" fillId="3" borderId="0" xfId="2" quotePrefix="1" applyFont="1" applyFill="1" applyAlignment="1">
      <alignment horizontal="center"/>
    </xf>
    <xf numFmtId="0" fontId="31" fillId="9" borderId="9" xfId="3" applyFont="1" applyFill="1" applyBorder="1" applyAlignment="1">
      <alignment horizontal="center" vertical="center"/>
    </xf>
    <xf numFmtId="0" fontId="31" fillId="9" borderId="10" xfId="3" applyFont="1" applyFill="1" applyBorder="1" applyAlignment="1">
      <alignment horizontal="center" vertical="center"/>
    </xf>
    <xf numFmtId="0" fontId="31" fillId="9" borderId="11" xfId="3" applyFont="1" applyFill="1" applyBorder="1" applyAlignment="1">
      <alignment horizontal="center" vertical="center"/>
    </xf>
    <xf numFmtId="0" fontId="31" fillId="11" borderId="9" xfId="3" applyFont="1" applyFill="1" applyBorder="1" applyAlignment="1">
      <alignment horizontal="center" vertical="center"/>
    </xf>
    <xf numFmtId="0" fontId="31" fillId="11" borderId="10" xfId="3" applyFont="1" applyFill="1" applyBorder="1" applyAlignment="1">
      <alignment horizontal="center" vertical="center"/>
    </xf>
    <xf numFmtId="0" fontId="31" fillId="11" borderId="11" xfId="3" applyFont="1" applyFill="1" applyBorder="1" applyAlignment="1">
      <alignment horizontal="center" vertical="center"/>
    </xf>
    <xf numFmtId="0" fontId="5" fillId="11" borderId="3" xfId="3" applyFont="1" applyFill="1" applyBorder="1" applyAlignment="1">
      <alignment horizontal="center" vertical="center" wrapText="1"/>
    </xf>
    <xf numFmtId="0" fontId="17" fillId="4" borderId="3" xfId="2" applyFont="1" applyFill="1" applyBorder="1" applyAlignment="1">
      <alignment horizontal="center" vertical="center" wrapText="1"/>
    </xf>
    <xf numFmtId="3" fontId="7" fillId="9" borderId="0" xfId="7" applyNumberFormat="1" applyFont="1" applyFill="1" applyBorder="1" applyAlignment="1">
      <alignment horizontal="center" vertical="center" textRotation="90"/>
    </xf>
    <xf numFmtId="0" fontId="7" fillId="8" borderId="7" xfId="3" applyFont="1" applyFill="1" applyBorder="1" applyAlignment="1">
      <alignment horizontal="left" vertical="center"/>
    </xf>
    <xf numFmtId="0" fontId="7" fillId="8" borderId="8" xfId="3" applyFont="1" applyFill="1" applyBorder="1" applyAlignment="1">
      <alignment horizontal="left" vertical="center"/>
    </xf>
    <xf numFmtId="0" fontId="2" fillId="3" borderId="7" xfId="2" applyFill="1" applyBorder="1" applyAlignment="1">
      <alignment horizontal="left" indent="2"/>
    </xf>
    <xf numFmtId="0" fontId="2" fillId="3" borderId="8" xfId="2" applyFill="1" applyBorder="1" applyAlignment="1">
      <alignment horizontal="left" indent="2"/>
    </xf>
    <xf numFmtId="0" fontId="7" fillId="8" borderId="7" xfId="3" applyFont="1" applyFill="1" applyBorder="1" applyAlignment="1">
      <alignment horizontal="left" vertical="center" wrapText="1"/>
    </xf>
    <xf numFmtId="0" fontId="7" fillId="8" borderId="8" xfId="3" applyFont="1" applyFill="1" applyBorder="1" applyAlignment="1">
      <alignment horizontal="left" vertical="center" wrapText="1"/>
    </xf>
    <xf numFmtId="0" fontId="7" fillId="5" borderId="0" xfId="2" applyFont="1" applyFill="1" applyAlignment="1">
      <alignment horizontal="center" vertical="center" textRotation="90"/>
    </xf>
    <xf numFmtId="0" fontId="17" fillId="6" borderId="4" xfId="2" applyFont="1" applyFill="1" applyBorder="1" applyAlignment="1">
      <alignment horizontal="center" vertical="center" textRotation="90" wrapText="1"/>
    </xf>
    <xf numFmtId="0" fontId="17" fillId="6" borderId="5" xfId="2" applyFont="1" applyFill="1" applyBorder="1" applyAlignment="1">
      <alignment horizontal="center" vertical="center" textRotation="90" wrapText="1"/>
    </xf>
    <xf numFmtId="0" fontId="17" fillId="6" borderId="6" xfId="2" applyFont="1" applyFill="1" applyBorder="1" applyAlignment="1">
      <alignment horizontal="center" vertical="center" textRotation="90" wrapText="1"/>
    </xf>
    <xf numFmtId="9" fontId="5" fillId="6" borderId="4" xfId="7" applyFont="1" applyFill="1" applyBorder="1" applyAlignment="1">
      <alignment horizontal="center" vertical="center"/>
    </xf>
    <xf numFmtId="9" fontId="5" fillId="6" borderId="5" xfId="7" applyFont="1" applyFill="1" applyBorder="1" applyAlignment="1">
      <alignment horizontal="center" vertical="center"/>
    </xf>
    <xf numFmtId="9" fontId="5" fillId="6" borderId="6" xfId="7" applyFont="1" applyFill="1" applyBorder="1" applyAlignment="1">
      <alignment horizontal="center" vertical="center"/>
    </xf>
    <xf numFmtId="0" fontId="20" fillId="6" borderId="4" xfId="2" applyFont="1" applyFill="1" applyBorder="1" applyAlignment="1">
      <alignment horizontal="center" vertical="center" textRotation="90" wrapText="1"/>
    </xf>
    <xf numFmtId="0" fontId="20" fillId="6" borderId="5" xfId="2" applyFont="1" applyFill="1" applyBorder="1" applyAlignment="1">
      <alignment horizontal="center" vertical="center" textRotation="90" wrapText="1"/>
    </xf>
    <xf numFmtId="0" fontId="20" fillId="6" borderId="6" xfId="2" applyFont="1" applyFill="1" applyBorder="1" applyAlignment="1">
      <alignment horizontal="center" vertical="center" textRotation="90" wrapText="1"/>
    </xf>
    <xf numFmtId="0" fontId="31" fillId="13" borderId="9" xfId="3" applyFont="1" applyFill="1" applyBorder="1" applyAlignment="1">
      <alignment horizontal="center" vertical="center"/>
    </xf>
    <xf numFmtId="0" fontId="31" fillId="13" borderId="10" xfId="3" applyFont="1" applyFill="1" applyBorder="1" applyAlignment="1">
      <alignment horizontal="center" vertical="center"/>
    </xf>
    <xf numFmtId="0" fontId="31" fillId="13" borderId="11" xfId="3" applyFont="1" applyFill="1" applyBorder="1" applyAlignment="1">
      <alignment horizontal="center" vertical="center"/>
    </xf>
    <xf numFmtId="0" fontId="7" fillId="14" borderId="0" xfId="2" applyFont="1" applyFill="1" applyAlignment="1">
      <alignment horizontal="center" vertical="center" textRotation="90"/>
    </xf>
    <xf numFmtId="0" fontId="17" fillId="15" borderId="4" xfId="2" applyFont="1" applyFill="1" applyBorder="1" applyAlignment="1">
      <alignment horizontal="center" vertical="center" textRotation="90" wrapText="1"/>
    </xf>
    <xf numFmtId="0" fontId="17" fillId="15" borderId="5" xfId="2" applyFont="1" applyFill="1" applyBorder="1" applyAlignment="1">
      <alignment horizontal="center" vertical="center" textRotation="90" wrapText="1"/>
    </xf>
    <xf numFmtId="0" fontId="17" fillId="15" borderId="6" xfId="2" applyFont="1" applyFill="1" applyBorder="1" applyAlignment="1">
      <alignment horizontal="center" vertical="center" textRotation="90" wrapText="1"/>
    </xf>
    <xf numFmtId="9" fontId="5" fillId="15" borderId="4" xfId="7" applyFont="1" applyFill="1" applyBorder="1" applyAlignment="1">
      <alignment horizontal="center" vertical="center"/>
    </xf>
    <xf numFmtId="9" fontId="5" fillId="15" borderId="5" xfId="7" applyFont="1" applyFill="1" applyBorder="1" applyAlignment="1">
      <alignment horizontal="center" vertical="center"/>
    </xf>
    <xf numFmtId="9" fontId="5" fillId="15" borderId="6" xfId="7" applyFont="1" applyFill="1" applyBorder="1" applyAlignment="1">
      <alignment horizontal="center" vertical="center"/>
    </xf>
    <xf numFmtId="0" fontId="20" fillId="15" borderId="4" xfId="2" applyFont="1" applyFill="1" applyBorder="1" applyAlignment="1">
      <alignment horizontal="center" vertical="center" textRotation="90" wrapText="1"/>
    </xf>
    <xf numFmtId="0" fontId="20" fillId="15" borderId="5" xfId="2" applyFont="1" applyFill="1" applyBorder="1" applyAlignment="1">
      <alignment horizontal="center" vertical="center" textRotation="90" wrapText="1"/>
    </xf>
    <xf numFmtId="0" fontId="20" fillId="15" borderId="6" xfId="2" applyFont="1" applyFill="1" applyBorder="1" applyAlignment="1">
      <alignment horizontal="center" vertical="center" textRotation="90" wrapText="1"/>
    </xf>
    <xf numFmtId="0" fontId="17" fillId="16" borderId="3" xfId="2" applyFont="1" applyFill="1" applyBorder="1" applyAlignment="1">
      <alignment horizontal="center" vertical="center" wrapText="1"/>
    </xf>
    <xf numFmtId="0" fontId="37" fillId="3" borderId="7" xfId="2" applyFont="1" applyFill="1" applyBorder="1" applyAlignment="1">
      <alignment horizontal="left" indent="2"/>
    </xf>
    <xf numFmtId="0" fontId="37" fillId="3" borderId="8" xfId="2" applyFont="1" applyFill="1" applyBorder="1" applyAlignment="1">
      <alignment horizontal="left" indent="2"/>
    </xf>
    <xf numFmtId="0" fontId="7" fillId="13" borderId="7" xfId="3" applyFont="1" applyFill="1" applyBorder="1" applyAlignment="1">
      <alignment horizontal="left" vertical="center"/>
    </xf>
    <xf numFmtId="0" fontId="7" fillId="13" borderId="8" xfId="3" applyFont="1" applyFill="1" applyBorder="1" applyAlignment="1">
      <alignment horizontal="left" vertical="center"/>
    </xf>
    <xf numFmtId="0" fontId="7" fillId="13" borderId="7" xfId="3" applyFont="1" applyFill="1" applyBorder="1" applyAlignment="1">
      <alignment horizontal="left" vertical="center" wrapText="1"/>
    </xf>
    <xf numFmtId="0" fontId="7" fillId="13" borderId="8" xfId="3" applyFont="1" applyFill="1" applyBorder="1" applyAlignment="1">
      <alignment horizontal="left" vertical="center" wrapText="1"/>
    </xf>
    <xf numFmtId="0" fontId="17" fillId="12" borderId="8" xfId="2" applyFont="1" applyFill="1" applyBorder="1" applyAlignment="1">
      <alignment horizontal="center" vertical="center" textRotation="90" wrapText="1"/>
    </xf>
    <xf numFmtId="0" fontId="7" fillId="11" borderId="0" xfId="2" applyFont="1" applyFill="1" applyAlignment="1">
      <alignment horizontal="center" vertical="center" textRotation="90"/>
    </xf>
    <xf numFmtId="164" fontId="9" fillId="0" borderId="0" xfId="1" applyFont="1" applyAlignment="1">
      <alignment horizontal="left" vertical="center" wrapText="1"/>
    </xf>
    <xf numFmtId="0" fontId="9" fillId="2" borderId="0" xfId="1" applyNumberFormat="1" applyFont="1" applyFill="1" applyAlignment="1">
      <alignment horizontal="left" vertical="center" wrapText="1"/>
    </xf>
    <xf numFmtId="0" fontId="9" fillId="2" borderId="0" xfId="1" applyNumberFormat="1" applyFont="1" applyFill="1" applyAlignment="1">
      <alignment horizontal="left" wrapText="1"/>
    </xf>
    <xf numFmtId="164" fontId="9" fillId="0" borderId="0" xfId="1" applyFont="1" applyAlignment="1">
      <alignment horizontal="left" vertical="top" wrapText="1"/>
    </xf>
    <xf numFmtId="3" fontId="7" fillId="13" borderId="0" xfId="7" applyNumberFormat="1" applyFont="1" applyFill="1" applyBorder="1" applyAlignment="1">
      <alignment horizontal="center" vertical="center" textRotation="90"/>
    </xf>
    <xf numFmtId="0" fontId="17" fillId="12" borderId="0" xfId="2" applyFont="1" applyFill="1" applyAlignment="1">
      <alignment horizontal="center" vertical="center" textRotation="90" wrapText="1"/>
    </xf>
    <xf numFmtId="0" fontId="27" fillId="0" borderId="0" xfId="2" quotePrefix="1" applyFont="1" applyAlignment="1">
      <alignment horizontal="center" vertical="center"/>
    </xf>
    <xf numFmtId="0" fontId="17" fillId="12" borderId="4" xfId="2" applyFont="1" applyFill="1" applyBorder="1" applyAlignment="1">
      <alignment horizontal="center" vertical="center" textRotation="90" wrapText="1"/>
    </xf>
    <xf numFmtId="0" fontId="17" fillId="12" borderId="5" xfId="2" applyFont="1" applyFill="1" applyBorder="1" applyAlignment="1">
      <alignment horizontal="center" vertical="center" textRotation="90" wrapText="1"/>
    </xf>
    <xf numFmtId="0" fontId="17" fillId="12" borderId="6" xfId="2" applyFont="1" applyFill="1" applyBorder="1" applyAlignment="1">
      <alignment horizontal="center" vertical="center" textRotation="90" wrapText="1"/>
    </xf>
    <xf numFmtId="0" fontId="20" fillId="12" borderId="4" xfId="2" applyFont="1" applyFill="1" applyBorder="1" applyAlignment="1">
      <alignment horizontal="center" vertical="center" textRotation="90" wrapText="1"/>
    </xf>
    <xf numFmtId="0" fontId="20" fillId="12" borderId="5" xfId="2" applyFont="1" applyFill="1" applyBorder="1" applyAlignment="1">
      <alignment horizontal="center" vertical="center" textRotation="90" wrapText="1"/>
    </xf>
    <xf numFmtId="0" fontId="20" fillId="12" borderId="6" xfId="2" applyFont="1" applyFill="1" applyBorder="1" applyAlignment="1">
      <alignment horizontal="center" vertical="center" textRotation="90" wrapText="1"/>
    </xf>
    <xf numFmtId="0" fontId="9" fillId="2" borderId="0" xfId="1" applyNumberFormat="1" applyFont="1" applyFill="1" applyBorder="1" applyAlignment="1">
      <alignment horizontal="left" vertical="center" wrapText="1"/>
    </xf>
    <xf numFmtId="0" fontId="31" fillId="13" borderId="7" xfId="3" applyFont="1" applyFill="1" applyBorder="1" applyAlignment="1">
      <alignment horizontal="center" vertical="center"/>
    </xf>
    <xf numFmtId="0" fontId="31" fillId="13" borderId="0" xfId="3" applyFont="1" applyFill="1" applyBorder="1" applyAlignment="1">
      <alignment horizontal="center" vertical="center"/>
    </xf>
    <xf numFmtId="0" fontId="5" fillId="11" borderId="7" xfId="3" applyFont="1" applyFill="1" applyBorder="1" applyAlignment="1">
      <alignment horizontal="center" vertical="center" wrapText="1"/>
    </xf>
    <xf numFmtId="0" fontId="5" fillId="11" borderId="0" xfId="3" applyFont="1" applyFill="1" applyBorder="1" applyAlignment="1">
      <alignment horizontal="center" vertical="center" wrapText="1"/>
    </xf>
    <xf numFmtId="0" fontId="9" fillId="2" borderId="0" xfId="1" applyNumberFormat="1" applyFont="1" applyFill="1" applyAlignment="1">
      <alignment horizontal="left" vertical="center"/>
    </xf>
    <xf numFmtId="0" fontId="9" fillId="2" borderId="13" xfId="1" applyNumberFormat="1" applyFont="1" applyFill="1" applyBorder="1" applyAlignment="1">
      <alignment horizontal="left" vertical="center" wrapText="1"/>
    </xf>
    <xf numFmtId="0" fontId="24" fillId="3" borderId="0" xfId="2" applyFont="1" applyFill="1" applyAlignment="1">
      <alignment horizontal="center"/>
    </xf>
    <xf numFmtId="0" fontId="24" fillId="3" borderId="0" xfId="2" quotePrefix="1" applyFont="1" applyFill="1" applyAlignment="1">
      <alignment horizontal="center"/>
    </xf>
    <xf numFmtId="0" fontId="26" fillId="3" borderId="0" xfId="2" applyFont="1" applyFill="1" applyAlignment="1">
      <alignment horizontal="center"/>
    </xf>
  </cellXfs>
  <cellStyles count="25">
    <cellStyle name="Excel Built-in Normal" xfId="16" xr:uid="{00000000-0005-0000-0000-000000000000}"/>
    <cellStyle name="Excel Built-in Normal 2" xfId="22" xr:uid="{A7198BC7-9EFF-427F-8ACE-275FD6DAA90C}"/>
    <cellStyle name="Millares" xfId="23" builtinId="3"/>
    <cellStyle name="Millares 2" xfId="10" xr:uid="{00000000-0005-0000-0000-000001000000}"/>
    <cellStyle name="Millares 2 2" xfId="20" xr:uid="{BD428CDB-86F7-4912-B322-94821239A1B3}"/>
    <cellStyle name="Millares 2 3" xfId="6" xr:uid="{00000000-0005-0000-0000-000002000000}"/>
    <cellStyle name="Millares 2 52" xfId="9" xr:uid="{00000000-0005-0000-0000-000003000000}"/>
    <cellStyle name="Millares 2 53" xfId="12" xr:uid="{00000000-0005-0000-0000-000004000000}"/>
    <cellStyle name="Millares 3" xfId="8" xr:uid="{00000000-0005-0000-0000-000005000000}"/>
    <cellStyle name="Millares 8" xfId="4" xr:uid="{00000000-0005-0000-0000-000006000000}"/>
    <cellStyle name="Millares_2005_01 2" xfId="5" xr:uid="{00000000-0005-0000-0000-000007000000}"/>
    <cellStyle name="Moneda" xfId="1" builtinId="4"/>
    <cellStyle name="Moneda 2" xfId="11" xr:uid="{00000000-0005-0000-0000-000009000000}"/>
    <cellStyle name="Normal" xfId="0" builtinId="0"/>
    <cellStyle name="Normal 2" xfId="17" xr:uid="{00000000-0005-0000-0000-00000B000000}"/>
    <cellStyle name="Normal 2 2" xfId="2" xr:uid="{00000000-0005-0000-0000-00000C000000}"/>
    <cellStyle name="Normal 2 2 2 2" xfId="13" xr:uid="{00000000-0005-0000-0000-00000D000000}"/>
    <cellStyle name="Normal 3" xfId="19" xr:uid="{5E61477A-6218-4F2F-BD3F-329337B34781}"/>
    <cellStyle name="Normal 4" xfId="21" xr:uid="{28E3519A-0F39-43EE-B287-E23740E56A30}"/>
    <cellStyle name="Normal 5" xfId="14" xr:uid="{00000000-0005-0000-0000-00000E000000}"/>
    <cellStyle name="Normal 5 2" xfId="15" xr:uid="{00000000-0005-0000-0000-00000F000000}"/>
    <cellStyle name="Normal_Libro1" xfId="3" xr:uid="{00000000-0005-0000-0000-000010000000}"/>
    <cellStyle name="Porcentaje" xfId="24" builtinId="5"/>
    <cellStyle name="Porcentaje 2" xfId="18" xr:uid="{00000000-0005-0000-0000-000011000000}"/>
    <cellStyle name="Porcentual 2" xfId="7" xr:uid="{00000000-0005-0000-0000-000012000000}"/>
  </cellStyles>
  <dxfs count="0"/>
  <tableStyles count="0" defaultTableStyle="TableStyleMedium2" defaultPivotStyle="PivotStyleLight16"/>
  <colors>
    <mruColors>
      <color rgb="FF4FC1EA"/>
      <color rgb="FF3BAFDA"/>
      <color rgb="FFF5F7FA"/>
      <color rgb="FF0D3A80"/>
      <color rgb="FFEFF7FB"/>
      <color rgb="FFDAEDF6"/>
      <color rgb="FFFECE56"/>
      <color rgb="FFF6BB41"/>
      <color rgb="FF5FBCA5"/>
      <color rgb="FF42B59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io3xfmolina\reportes2\REPORTES2004\2004\Para%20Pasar\Jul2004_we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epc240916/Documents/PLANIFICACI&#211;N/REPORTES%20DE%20CIERRRE%20MENSUAL/PUBLICACI&#211;N%20WEB/BASES/Abril%202023/CH778_20230509_094832%20x%20impuesto%20abril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upuesto"/>
      <sheetName val="Recaudación"/>
      <sheetName val="Comparativo"/>
      <sheetName val="Provincias"/>
      <sheetName val="Jul2004_web"/>
      <sheetName val="#¡REF"/>
      <sheetName val="ENE-MAY"/>
      <sheetName val="Diaria"/>
      <sheetName val="FP1"/>
    </sheetNames>
    <sheetDataSet>
      <sheetData sheetId="0"/>
      <sheetData sheetId="1"/>
      <sheetData sheetId="2"/>
      <sheetData sheetId="3"/>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1 (2)"/>
    </sheetNames>
    <sheetDataSet>
      <sheetData sheetId="0"/>
      <sheetData sheetId="1">
        <row r="6">
          <cell r="C6" t="str">
            <v>Impuesto a la Renta Recaudado</v>
          </cell>
          <cell r="D6"/>
          <cell r="E6"/>
          <cell r="F6">
            <v>1565392.8832799981</v>
          </cell>
          <cell r="G6">
            <v>1185266.6723800071</v>
          </cell>
        </row>
        <row r="7">
          <cell r="C7" t="str">
            <v>Retenciones Mensuales</v>
          </cell>
          <cell r="D7"/>
          <cell r="F7">
            <v>349773.0899299999</v>
          </cell>
          <cell r="G7">
            <v>333272.0641000006</v>
          </cell>
        </row>
        <row r="8">
          <cell r="C8" t="str">
            <v>A la renta empresas petroleras y otros NEP</v>
          </cell>
          <cell r="D8"/>
          <cell r="F8">
            <v>4100.1662900000001</v>
          </cell>
          <cell r="G8">
            <v>4439.6101799999997</v>
          </cell>
        </row>
        <row r="9">
          <cell r="C9" t="str">
            <v>Anticipos al IR</v>
          </cell>
          <cell r="D9"/>
          <cell r="F9">
            <v>454.66437000000002</v>
          </cell>
          <cell r="G9">
            <v>236.60939000000002</v>
          </cell>
        </row>
        <row r="10">
          <cell r="C10" t="str">
            <v>Declaraciones de Impuesto a la Renta</v>
          </cell>
          <cell r="D10"/>
          <cell r="F10">
            <v>1211064.9626899951</v>
          </cell>
          <cell r="G10">
            <v>847318.38871000404</v>
          </cell>
        </row>
        <row r="11">
          <cell r="C11" t="str">
            <v>Personas Naturales</v>
          </cell>
          <cell r="F11">
            <v>23844.719990000009</v>
          </cell>
          <cell r="G11">
            <v>13613.41220000001</v>
          </cell>
        </row>
        <row r="12">
          <cell r="C12" t="str">
            <v>Herencias, Legados y Donaciones</v>
          </cell>
          <cell r="F12">
            <v>685.38111999999956</v>
          </cell>
          <cell r="G12">
            <v>680.3371699999999</v>
          </cell>
        </row>
        <row r="13">
          <cell r="C13" t="str">
            <v>Personas Jurídicas</v>
          </cell>
          <cell r="F13">
            <v>1186048.5115999999</v>
          </cell>
          <cell r="G13">
            <v>824940.96000999946</v>
          </cell>
        </row>
        <row r="14">
          <cell r="C14" t="str">
            <v>Microempresas</v>
          </cell>
          <cell r="F14">
            <v>486.3499800000003</v>
          </cell>
          <cell r="G14">
            <v>7167.3652999999913</v>
          </cell>
        </row>
        <row r="15">
          <cell r="C15" t="str">
            <v>Regularización de Activos en el Exterior</v>
          </cell>
          <cell r="F15">
            <v>0</v>
          </cell>
          <cell r="G15">
            <v>916.31403</v>
          </cell>
        </row>
        <row r="16">
          <cell r="C16" t="str">
            <v>IVA Operaciones Internas</v>
          </cell>
          <cell r="D16"/>
          <cell r="E16"/>
          <cell r="F16">
            <v>518918.51617999939</v>
          </cell>
          <cell r="G16">
            <v>465516.3651500002</v>
          </cell>
        </row>
        <row r="17">
          <cell r="C17" t="str">
            <v>ICE Operaciones Internas</v>
          </cell>
          <cell r="D17"/>
          <cell r="E17"/>
          <cell r="F17">
            <v>47378.604050000074</v>
          </cell>
          <cell r="G17">
            <v>42995.892469999962</v>
          </cell>
        </row>
        <row r="18">
          <cell r="C18" t="str">
            <v>ICE Operaciones Internas</v>
          </cell>
          <cell r="E18"/>
          <cell r="F18">
            <v>47378.604050000074</v>
          </cell>
          <cell r="G18">
            <v>42995.892469999962</v>
          </cell>
        </row>
        <row r="19">
          <cell r="C19" t="str">
            <v>ICE no especificado</v>
          </cell>
          <cell r="F19">
            <v>0.23657</v>
          </cell>
          <cell r="G19">
            <v>0.19022</v>
          </cell>
        </row>
        <row r="20">
          <cell r="C20" t="str">
            <v>ICE Cigarrillos</v>
          </cell>
          <cell r="F20" t="str">
            <v>-</v>
          </cell>
          <cell r="G20" t="str">
            <v>-</v>
          </cell>
        </row>
        <row r="21">
          <cell r="C21" t="str">
            <v>ICE Alcohol y Productos Alcohólicos</v>
          </cell>
          <cell r="F21">
            <v>2940.72111</v>
          </cell>
          <cell r="G21">
            <v>2988.7679500000022</v>
          </cell>
        </row>
        <row r="22">
          <cell r="C22" t="str">
            <v>ICE Cerveza</v>
          </cell>
          <cell r="F22">
            <v>26822.2464</v>
          </cell>
          <cell r="G22">
            <v>23864.10809999999</v>
          </cell>
        </row>
        <row r="23">
          <cell r="C23" t="str">
            <v>ICE Bebidas Gaseosas</v>
          </cell>
          <cell r="F23">
            <v>7603.4642100000019</v>
          </cell>
          <cell r="G23">
            <v>6897.3168499999992</v>
          </cell>
        </row>
        <row r="24">
          <cell r="C24" t="str">
            <v>ICE Vehículos</v>
          </cell>
          <cell r="F24">
            <v>3155.4330599999989</v>
          </cell>
          <cell r="G24">
            <v>3166.632779999999</v>
          </cell>
        </row>
        <row r="25">
          <cell r="C25" t="str">
            <v>ICE Servicios Televisión Prepagada</v>
          </cell>
          <cell r="F25">
            <v>3362.6568499999989</v>
          </cell>
          <cell r="G25">
            <v>2871.8038200000015</v>
          </cell>
        </row>
        <row r="26">
          <cell r="C26" t="str">
            <v>ICE Perfumes, Aguas de Tocador</v>
          </cell>
          <cell r="F26">
            <v>1345.953</v>
          </cell>
          <cell r="G26">
            <v>1282.9632199999999</v>
          </cell>
        </row>
        <row r="27">
          <cell r="C27" t="str">
            <v>ICE Videojuegos</v>
          </cell>
          <cell r="F27">
            <v>8.7000000000000011E-4</v>
          </cell>
          <cell r="G27">
            <v>6.9999999999999999E-4</v>
          </cell>
        </row>
        <row r="28">
          <cell r="C28" t="str">
            <v>ICE Armas de Fuego</v>
          </cell>
          <cell r="F28">
            <v>0</v>
          </cell>
          <cell r="G28">
            <v>0</v>
          </cell>
        </row>
        <row r="29">
          <cell r="C29" t="str">
            <v>ICE Cuotas Membresías Clubes</v>
          </cell>
          <cell r="F29">
            <v>19.65634</v>
          </cell>
          <cell r="G29">
            <v>15.805339999999999</v>
          </cell>
        </row>
        <row r="30">
          <cell r="C30" t="str">
            <v>ICE Telefonía</v>
          </cell>
          <cell r="F30">
            <v>0</v>
          </cell>
          <cell r="G30">
            <v>0.19903999999999999</v>
          </cell>
        </row>
        <row r="31">
          <cell r="C31" t="str">
            <v>ICE Bebidas energizantes</v>
          </cell>
          <cell r="F31">
            <v>516.23329999999999</v>
          </cell>
          <cell r="G31">
            <v>415.09459000000004</v>
          </cell>
        </row>
        <row r="32">
          <cell r="C32" t="str">
            <v>ICE Bebidas no alcoholicas</v>
          </cell>
          <cell r="F32">
            <v>1534.7997499999999</v>
          </cell>
          <cell r="G32">
            <v>1430.9325700000002</v>
          </cell>
        </row>
        <row r="33">
          <cell r="C33" t="str">
            <v>ICE Fundas Plásticas</v>
          </cell>
          <cell r="F33">
            <v>77.202590000000001</v>
          </cell>
          <cell r="G33">
            <v>62.077289999999998</v>
          </cell>
        </row>
        <row r="34">
          <cell r="C34" t="str">
            <v>Impuesto Fomento Ambiental</v>
          </cell>
          <cell r="D34"/>
          <cell r="E34"/>
          <cell r="F34">
            <v>4436.9576199999992</v>
          </cell>
          <cell r="G34">
            <v>3836.1684</v>
          </cell>
        </row>
        <row r="35">
          <cell r="C35" t="str">
            <v>Impuesto Ambiental Contaminación  Vehicular</v>
          </cell>
          <cell r="E35"/>
          <cell r="F35">
            <v>1477.0839699999999</v>
          </cell>
          <cell r="G35">
            <v>858.91325000000006</v>
          </cell>
        </row>
        <row r="36">
          <cell r="C36" t="str">
            <v>Impuesto Redimible Botellas Plásticas no Retornable</v>
          </cell>
          <cell r="E36"/>
          <cell r="F36">
            <v>2959.87365</v>
          </cell>
          <cell r="G36">
            <v>2977.25515</v>
          </cell>
        </row>
        <row r="37">
          <cell r="C37" t="str">
            <v>Impuesto a los Vehículos Motorizados</v>
          </cell>
          <cell r="D37"/>
          <cell r="E37"/>
          <cell r="F37">
            <v>23995.051460000002</v>
          </cell>
          <cell r="G37">
            <v>21654.495029999689</v>
          </cell>
        </row>
        <row r="38">
          <cell r="C38" t="str">
            <v>Impuesto a la Salida de Divisas</v>
          </cell>
          <cell r="D38"/>
          <cell r="E38"/>
          <cell r="F38">
            <v>104914.19462000001</v>
          </cell>
          <cell r="G38">
            <v>112090.87879999999</v>
          </cell>
        </row>
        <row r="39">
          <cell r="C39" t="str">
            <v>Impuesto Activos en el Exterior</v>
          </cell>
          <cell r="D39"/>
          <cell r="E39"/>
          <cell r="F39">
            <v>1926.5636100000002</v>
          </cell>
          <cell r="G39">
            <v>1442.05844</v>
          </cell>
        </row>
        <row r="40">
          <cell r="C40" t="str">
            <v>RISE</v>
          </cell>
          <cell r="D40"/>
          <cell r="E40"/>
          <cell r="F40">
            <v>0</v>
          </cell>
          <cell r="G40">
            <v>447.31104999999917</v>
          </cell>
        </row>
        <row r="41">
          <cell r="C41" t="str">
            <v>Regalías, patentes y utilidades de conservación minera</v>
          </cell>
          <cell r="D41"/>
          <cell r="E41"/>
          <cell r="F41">
            <v>106366.2190500001</v>
          </cell>
          <cell r="G41">
            <v>84367.782599999977</v>
          </cell>
        </row>
        <row r="42">
          <cell r="C42" t="str">
            <v>Contribución para la atención integral del cancer</v>
          </cell>
          <cell r="D42"/>
          <cell r="E42"/>
          <cell r="F42">
            <v>17101.861659999999</v>
          </cell>
          <cell r="G42">
            <v>16738.619350000019</v>
          </cell>
        </row>
        <row r="43">
          <cell r="C43" t="str">
            <v>Contribución única y temporal</v>
          </cell>
          <cell r="D43"/>
          <cell r="E43"/>
          <cell r="F43">
            <v>89.42711999999996</v>
          </cell>
          <cell r="G43">
            <v>4305.2907999999998</v>
          </cell>
        </row>
        <row r="44">
          <cell r="C44" t="str">
            <v>Contribución Post COVID Personas Naturales</v>
          </cell>
          <cell r="D44"/>
          <cell r="E44"/>
          <cell r="F44">
            <v>872.5071700000002</v>
          </cell>
          <cell r="G44">
            <v>16457.60946</v>
          </cell>
        </row>
        <row r="45">
          <cell r="C45" t="str">
            <v>Contribución Post COVID Sociedades</v>
          </cell>
          <cell r="D45"/>
          <cell r="E45"/>
          <cell r="F45">
            <v>5316.4520299999995</v>
          </cell>
          <cell r="G45">
            <v>5191.4376299999994</v>
          </cell>
        </row>
        <row r="46">
          <cell r="C46" t="str">
            <v>Intereses por Mora Tributaria</v>
          </cell>
          <cell r="D46"/>
          <cell r="E46"/>
          <cell r="F46">
            <v>4725.9500899999994</v>
          </cell>
          <cell r="G46">
            <v>4946.5453400004153</v>
          </cell>
        </row>
        <row r="47">
          <cell r="C47" t="str">
            <v>Multas Tributarias Fiscales</v>
          </cell>
          <cell r="D47"/>
          <cell r="E47"/>
          <cell r="F47">
            <v>5687.0685500000009</v>
          </cell>
          <cell r="G47">
            <v>5562.7673000004042</v>
          </cell>
        </row>
        <row r="48">
          <cell r="C48" t="str">
            <v>Otros Ingresos</v>
          </cell>
          <cell r="D48"/>
          <cell r="E48"/>
          <cell r="F48">
            <v>1226.197769999995</v>
          </cell>
          <cell r="G48">
            <v>713.02489999999977</v>
          </cell>
        </row>
        <row r="49">
          <cell r="C49" t="str">
            <v>Tierras Rurales</v>
          </cell>
          <cell r="D49"/>
          <cell r="E49"/>
          <cell r="F49">
            <v>3.6050200000000001</v>
          </cell>
          <cell r="G49">
            <v>2.1908400000000001</v>
          </cell>
        </row>
        <row r="50">
          <cell r="C50"/>
          <cell r="D50" t="str">
            <v>Total</v>
          </cell>
          <cell r="E50"/>
          <cell r="F50">
            <v>222984.99891000008</v>
          </cell>
          <cell r="G50">
            <v>219087.80579000051</v>
          </cell>
        </row>
        <row r="51">
          <cell r="C51" t="str">
            <v>IVA Importaciones</v>
          </cell>
          <cell r="D51"/>
          <cell r="E51"/>
          <cell r="F51">
            <v>197796.43077000009</v>
          </cell>
          <cell r="G51">
            <v>193080.0185900004</v>
          </cell>
        </row>
        <row r="52">
          <cell r="C52" t="str">
            <v>ICE Importaciones</v>
          </cell>
          <cell r="D52"/>
          <cell r="E52"/>
          <cell r="F52">
            <v>25188.568139999988</v>
          </cell>
          <cell r="G52">
            <v>26007.787199999999</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12"/>
  <sheetViews>
    <sheetView showGridLines="0" topLeftCell="A79" zoomScale="80" zoomScaleNormal="80" zoomScaleSheetLayoutView="85" workbookViewId="0">
      <selection activeCell="G93" sqref="G93"/>
    </sheetView>
  </sheetViews>
  <sheetFormatPr baseColWidth="10" defaultColWidth="11.44140625" defaultRowHeight="13.2" outlineLevelRow="2" x14ac:dyDescent="0.25"/>
  <cols>
    <col min="1" max="2" width="5.6640625" style="3" customWidth="1"/>
    <col min="3" max="3" width="63.6640625" style="3" customWidth="1"/>
    <col min="4" max="4" width="18.44140625" style="3" customWidth="1"/>
    <col min="5" max="5" width="1.33203125" style="3" customWidth="1"/>
    <col min="6" max="6" width="20.33203125" style="3" customWidth="1"/>
    <col min="7" max="7" width="20.44140625" style="3" customWidth="1"/>
    <col min="8" max="8" width="1.5546875" style="3" customWidth="1"/>
    <col min="9" max="9" width="14" style="3" customWidth="1"/>
    <col min="10" max="10" width="11.5546875" style="3" bestFit="1" customWidth="1"/>
    <col min="11" max="11" width="16.33203125" style="146" customWidth="1"/>
    <col min="12" max="12" width="11.44140625" style="3"/>
    <col min="13" max="14" width="15.44140625" style="3" customWidth="1"/>
    <col min="15" max="16384" width="11.44140625" style="3"/>
  </cols>
  <sheetData>
    <row r="1" spans="1:14" ht="27.75" customHeight="1" x14ac:dyDescent="0.25">
      <c r="A1" s="255" t="s">
        <v>76</v>
      </c>
      <c r="B1" s="255"/>
      <c r="C1" s="255"/>
      <c r="D1" s="255"/>
      <c r="E1" s="255"/>
      <c r="F1" s="255"/>
      <c r="G1" s="255"/>
      <c r="H1" s="255"/>
      <c r="I1" s="255"/>
    </row>
    <row r="2" spans="1:14" ht="17.399999999999999" x14ac:dyDescent="0.25">
      <c r="A2" s="256" t="s">
        <v>77</v>
      </c>
      <c r="B2" s="256"/>
      <c r="C2" s="256"/>
      <c r="D2" s="256"/>
      <c r="E2" s="256"/>
      <c r="F2" s="256"/>
      <c r="G2" s="256"/>
      <c r="H2" s="256"/>
      <c r="I2" s="256"/>
    </row>
    <row r="3" spans="1:14" ht="20.25" customHeight="1" x14ac:dyDescent="0.25">
      <c r="A3" s="257" t="s">
        <v>108</v>
      </c>
      <c r="B3" s="257"/>
      <c r="C3" s="257"/>
      <c r="D3" s="257"/>
      <c r="E3" s="257"/>
      <c r="F3" s="257"/>
      <c r="G3" s="257"/>
      <c r="H3" s="257"/>
      <c r="I3" s="257"/>
    </row>
    <row r="4" spans="1:14" ht="17.25" customHeight="1" x14ac:dyDescent="0.25">
      <c r="A4" s="258" t="s">
        <v>119</v>
      </c>
      <c r="B4" s="258"/>
      <c r="C4" s="258"/>
      <c r="D4" s="258"/>
      <c r="E4" s="258"/>
      <c r="F4" s="258"/>
      <c r="G4" s="258"/>
      <c r="H4" s="258"/>
      <c r="I4" s="258"/>
    </row>
    <row r="5" spans="1:14" ht="15.6" x14ac:dyDescent="0.3">
      <c r="A5" s="70"/>
      <c r="B5" s="70"/>
      <c r="C5" s="70"/>
      <c r="D5" s="70"/>
      <c r="E5" s="70"/>
      <c r="F5" s="70"/>
      <c r="G5" s="70"/>
      <c r="H5" s="70"/>
      <c r="I5" s="70"/>
    </row>
    <row r="6" spans="1:14" customFormat="1" ht="31.5" customHeight="1" x14ac:dyDescent="0.3">
      <c r="A6" s="259" t="s">
        <v>66</v>
      </c>
      <c r="B6" s="260"/>
      <c r="C6" s="260"/>
      <c r="D6" s="260"/>
      <c r="E6" s="260"/>
      <c r="F6" s="260"/>
      <c r="G6" s="260"/>
      <c r="H6" s="260"/>
      <c r="I6" s="261"/>
      <c r="K6" s="147"/>
    </row>
    <row r="7" spans="1:14" ht="15.6" x14ac:dyDescent="0.3">
      <c r="C7" s="4"/>
      <c r="D7" s="5"/>
      <c r="G7" s="5"/>
      <c r="K7" s="145"/>
      <c r="L7" s="29"/>
    </row>
    <row r="8" spans="1:14" s="6" customFormat="1" ht="60" customHeight="1" x14ac:dyDescent="0.25">
      <c r="C8" s="48"/>
      <c r="D8" s="49" t="s">
        <v>109</v>
      </c>
      <c r="E8" s="7"/>
      <c r="F8" s="49" t="s">
        <v>110</v>
      </c>
      <c r="G8" s="49" t="s">
        <v>111</v>
      </c>
      <c r="H8" s="7"/>
      <c r="I8" s="49" t="s">
        <v>112</v>
      </c>
      <c r="K8" s="145"/>
      <c r="L8" s="34"/>
    </row>
    <row r="9" spans="1:14" s="8" customFormat="1" ht="4.5" customHeight="1" x14ac:dyDescent="0.25">
      <c r="C9" s="9"/>
      <c r="D9" s="40"/>
      <c r="E9" s="11"/>
      <c r="F9" s="10"/>
      <c r="G9" s="10"/>
      <c r="H9" s="11"/>
      <c r="J9" s="6"/>
      <c r="K9" s="149"/>
      <c r="L9" s="150"/>
    </row>
    <row r="10" spans="1:14" s="6" customFormat="1" ht="15.9" customHeight="1" x14ac:dyDescent="0.25">
      <c r="A10" s="274" t="s">
        <v>41</v>
      </c>
      <c r="B10" s="275" t="s">
        <v>42</v>
      </c>
      <c r="C10" s="109" t="s">
        <v>1</v>
      </c>
      <c r="D10" s="143">
        <v>485531.976380001</v>
      </c>
      <c r="E10" s="139"/>
      <c r="F10" s="143">
        <v>467341.28747000219</v>
      </c>
      <c r="G10" s="143">
        <v>541347.27227999829</v>
      </c>
      <c r="H10" s="12"/>
      <c r="I10" s="278">
        <f>+G30/G39</f>
        <v>0.87395013343156092</v>
      </c>
      <c r="K10" s="145"/>
      <c r="L10" s="145"/>
      <c r="M10" s="145"/>
      <c r="N10" s="145"/>
    </row>
    <row r="11" spans="1:14" ht="15.9" customHeight="1" outlineLevel="1" x14ac:dyDescent="0.25">
      <c r="A11" s="274"/>
      <c r="B11" s="276"/>
      <c r="C11" s="110" t="s">
        <v>67</v>
      </c>
      <c r="D11" s="43">
        <v>466576.32166000007</v>
      </c>
      <c r="E11" s="139"/>
      <c r="F11" s="43">
        <v>443930.53145000304</v>
      </c>
      <c r="G11" s="43">
        <v>516451.55173999898</v>
      </c>
      <c r="I11" s="279"/>
      <c r="J11" s="6"/>
      <c r="K11" s="145"/>
      <c r="L11" s="145"/>
      <c r="M11" s="145"/>
      <c r="N11" s="145"/>
    </row>
    <row r="12" spans="1:14" ht="15.9" customHeight="1" outlineLevel="1" x14ac:dyDescent="0.25">
      <c r="A12" s="274"/>
      <c r="B12" s="276"/>
      <c r="C12" s="110" t="s">
        <v>35</v>
      </c>
      <c r="D12" s="43">
        <v>518.0833100000001</v>
      </c>
      <c r="E12" s="139"/>
      <c r="F12" s="43">
        <v>265.91473999999999</v>
      </c>
      <c r="G12" s="43">
        <v>145.94132999999999</v>
      </c>
      <c r="I12" s="279"/>
      <c r="K12" s="145"/>
      <c r="L12" s="145"/>
      <c r="M12" s="145"/>
      <c r="N12" s="145"/>
    </row>
    <row r="13" spans="1:14" ht="15.9" customHeight="1" outlineLevel="1" x14ac:dyDescent="0.25">
      <c r="A13" s="274"/>
      <c r="B13" s="276"/>
      <c r="C13" s="110" t="s">
        <v>68</v>
      </c>
      <c r="D13" s="43">
        <v>18385.86951000004</v>
      </c>
      <c r="E13" s="140"/>
      <c r="F13" s="43">
        <v>23144.841280000142</v>
      </c>
      <c r="G13" s="43">
        <v>24749.779210000019</v>
      </c>
      <c r="H13" s="76"/>
      <c r="I13" s="279"/>
      <c r="K13" s="145"/>
      <c r="L13" s="145"/>
      <c r="M13" s="145"/>
      <c r="N13" s="145"/>
    </row>
    <row r="14" spans="1:14" ht="15.9" customHeight="1" outlineLevel="1" x14ac:dyDescent="0.25">
      <c r="A14" s="274"/>
      <c r="B14" s="276"/>
      <c r="C14" s="111" t="s">
        <v>34</v>
      </c>
      <c r="D14" s="43">
        <v>4514.7207999999964</v>
      </c>
      <c r="E14" s="139"/>
      <c r="F14" s="43">
        <v>2809.3138700000009</v>
      </c>
      <c r="G14" s="43">
        <v>4144.3086900000062</v>
      </c>
      <c r="I14" s="279"/>
      <c r="K14" s="145"/>
      <c r="L14" s="145"/>
      <c r="M14" s="145"/>
      <c r="N14" s="145"/>
    </row>
    <row r="15" spans="1:14" ht="15.9" customHeight="1" outlineLevel="1" x14ac:dyDescent="0.25">
      <c r="A15" s="274"/>
      <c r="B15" s="276"/>
      <c r="C15" s="111" t="s">
        <v>33</v>
      </c>
      <c r="D15" s="43">
        <v>11262.460429999999</v>
      </c>
      <c r="E15" s="139"/>
      <c r="F15" s="43">
        <v>7784.8447000000015</v>
      </c>
      <c r="G15" s="43">
        <v>14617.66483</v>
      </c>
      <c r="I15" s="279"/>
      <c r="K15" s="145"/>
      <c r="L15" s="145"/>
      <c r="M15" s="145"/>
      <c r="N15" s="145"/>
    </row>
    <row r="16" spans="1:14" ht="15.9" customHeight="1" outlineLevel="1" x14ac:dyDescent="0.25">
      <c r="A16" s="274"/>
      <c r="B16" s="276"/>
      <c r="C16" s="111" t="s">
        <v>32</v>
      </c>
      <c r="D16" s="43">
        <v>788.34053000000017</v>
      </c>
      <c r="E16" s="139"/>
      <c r="F16" s="43">
        <v>783.30541000000017</v>
      </c>
      <c r="G16" s="43">
        <v>889.17160000000024</v>
      </c>
      <c r="I16" s="279"/>
      <c r="K16" s="145"/>
      <c r="L16" s="145"/>
      <c r="M16" s="145"/>
      <c r="N16" s="145"/>
    </row>
    <row r="17" spans="1:14" ht="15.9" customHeight="1" outlineLevel="1" x14ac:dyDescent="0.25">
      <c r="A17" s="274"/>
      <c r="B17" s="276"/>
      <c r="C17" s="111" t="s">
        <v>90</v>
      </c>
      <c r="D17" s="43">
        <v>1820.347750000001</v>
      </c>
      <c r="E17" s="139"/>
      <c r="F17" s="43">
        <v>11767.37730000014</v>
      </c>
      <c r="G17" s="43">
        <v>1137.3678000000032</v>
      </c>
      <c r="I17" s="279"/>
      <c r="K17" s="145"/>
      <c r="L17" s="145"/>
      <c r="M17" s="145"/>
      <c r="N17" s="145"/>
    </row>
    <row r="18" spans="1:14" ht="15.9" customHeight="1" outlineLevel="1" x14ac:dyDescent="0.25">
      <c r="A18" s="274"/>
      <c r="B18" s="276"/>
      <c r="C18" s="111" t="s">
        <v>95</v>
      </c>
      <c r="D18" s="43">
        <v>0</v>
      </c>
      <c r="E18" s="139"/>
      <c r="F18" s="43">
        <v>0</v>
      </c>
      <c r="G18" s="43">
        <v>3961.26629</v>
      </c>
      <c r="I18" s="279"/>
      <c r="K18" s="145"/>
      <c r="L18" s="145"/>
      <c r="M18" s="145"/>
      <c r="N18" s="145"/>
    </row>
    <row r="19" spans="1:14" ht="15.9" customHeight="1" x14ac:dyDescent="0.25">
      <c r="A19" s="274"/>
      <c r="B19" s="276"/>
      <c r="C19" s="112" t="s">
        <v>64</v>
      </c>
      <c r="D19" s="43">
        <v>704166.12819999806</v>
      </c>
      <c r="E19" s="139"/>
      <c r="F19" s="43">
        <v>629719.33176000498</v>
      </c>
      <c r="G19" s="43">
        <v>701312.54751000577</v>
      </c>
      <c r="H19" s="12"/>
      <c r="I19" s="279"/>
      <c r="J19" s="13"/>
      <c r="K19" s="145"/>
      <c r="L19" s="145"/>
      <c r="M19" s="145"/>
      <c r="N19" s="145"/>
    </row>
    <row r="20" spans="1:14" ht="15.9" customHeight="1" x14ac:dyDescent="0.25">
      <c r="A20" s="274"/>
      <c r="B20" s="276"/>
      <c r="C20" s="112" t="s">
        <v>65</v>
      </c>
      <c r="D20" s="43">
        <v>65692.248560000036</v>
      </c>
      <c r="E20" s="139"/>
      <c r="F20" s="43">
        <v>62241.754369999988</v>
      </c>
      <c r="G20" s="43">
        <v>65999.523549999969</v>
      </c>
      <c r="H20" s="12"/>
      <c r="I20" s="279"/>
      <c r="J20" s="6"/>
      <c r="K20" s="145"/>
      <c r="L20" s="145"/>
      <c r="M20" s="145"/>
      <c r="N20" s="145"/>
    </row>
    <row r="21" spans="1:14" s="6" customFormat="1" ht="15.9" customHeight="1" x14ac:dyDescent="0.25">
      <c r="A21" s="274"/>
      <c r="B21" s="276"/>
      <c r="C21" s="113" t="s">
        <v>39</v>
      </c>
      <c r="D21" s="43">
        <v>3126.5892000000008</v>
      </c>
      <c r="E21" s="139"/>
      <c r="F21" s="43">
        <v>3144.949790000001</v>
      </c>
      <c r="G21" s="43">
        <v>3346.7239900000004</v>
      </c>
      <c r="H21" s="8"/>
      <c r="I21" s="279"/>
      <c r="K21" s="145"/>
      <c r="L21" s="145"/>
      <c r="M21" s="145"/>
      <c r="N21" s="145"/>
    </row>
    <row r="22" spans="1:14" ht="15.9" customHeight="1" x14ac:dyDescent="0.25">
      <c r="A22" s="274"/>
      <c r="B22" s="276"/>
      <c r="C22" s="113" t="s">
        <v>24</v>
      </c>
      <c r="D22" s="43">
        <v>14534.820940000011</v>
      </c>
      <c r="E22" s="139"/>
      <c r="F22" s="43">
        <v>13117.046599999901</v>
      </c>
      <c r="G22" s="43">
        <v>16239.54401000054</v>
      </c>
      <c r="H22" s="12"/>
      <c r="I22" s="279"/>
      <c r="J22" s="6"/>
      <c r="K22" s="145"/>
      <c r="L22" s="145"/>
      <c r="M22" s="145"/>
      <c r="N22" s="145"/>
    </row>
    <row r="23" spans="1:14" ht="15.9" customHeight="1" x14ac:dyDescent="0.25">
      <c r="A23" s="274"/>
      <c r="B23" s="276"/>
      <c r="C23" s="113" t="s">
        <v>25</v>
      </c>
      <c r="D23" s="43">
        <v>116631.0817000001</v>
      </c>
      <c r="E23" s="139"/>
      <c r="F23" s="43">
        <v>124609.2563200001</v>
      </c>
      <c r="G23" s="43">
        <v>106101.9888199999</v>
      </c>
      <c r="H23" s="12"/>
      <c r="I23" s="279"/>
      <c r="J23" s="6"/>
      <c r="K23" s="145"/>
      <c r="L23" s="145"/>
      <c r="M23" s="145"/>
      <c r="N23" s="145"/>
    </row>
    <row r="24" spans="1:14" ht="15.9" customHeight="1" x14ac:dyDescent="0.25">
      <c r="A24" s="274"/>
      <c r="B24" s="276"/>
      <c r="C24" s="113" t="s">
        <v>36</v>
      </c>
      <c r="D24" s="43">
        <v>2717.72334</v>
      </c>
      <c r="E24" s="139"/>
      <c r="F24" s="43">
        <v>2034.252</v>
      </c>
      <c r="G24" s="43">
        <v>1838.5476299999998</v>
      </c>
      <c r="H24" s="12"/>
      <c r="I24" s="279"/>
      <c r="J24" s="16"/>
      <c r="K24" s="145"/>
      <c r="L24" s="145"/>
      <c r="M24" s="145"/>
      <c r="N24" s="145"/>
    </row>
    <row r="25" spans="1:14" ht="15.9" customHeight="1" x14ac:dyDescent="0.25">
      <c r="A25" s="274"/>
      <c r="B25" s="276"/>
      <c r="C25" s="113" t="s">
        <v>27</v>
      </c>
      <c r="D25" s="43">
        <v>1155.335240000001</v>
      </c>
      <c r="E25" s="139"/>
      <c r="F25" s="43">
        <v>916.39125999999999</v>
      </c>
      <c r="G25" s="43">
        <v>1358.31122</v>
      </c>
      <c r="H25" s="12"/>
      <c r="I25" s="279"/>
      <c r="J25" s="6"/>
      <c r="K25" s="145"/>
      <c r="L25" s="145"/>
      <c r="M25" s="145"/>
      <c r="N25" s="145"/>
    </row>
    <row r="26" spans="1:14" ht="15.9" customHeight="1" x14ac:dyDescent="0.25">
      <c r="A26" s="274"/>
      <c r="B26" s="276"/>
      <c r="C26" s="113" t="s">
        <v>37</v>
      </c>
      <c r="D26" s="43">
        <v>14263.481290000011</v>
      </c>
      <c r="E26" s="139"/>
      <c r="F26" s="43">
        <v>13960.52597000001</v>
      </c>
      <c r="G26" s="43">
        <v>15773.93017</v>
      </c>
      <c r="H26" s="12"/>
      <c r="I26" s="279"/>
      <c r="K26" s="145"/>
      <c r="L26" s="145"/>
      <c r="M26" s="145"/>
      <c r="N26" s="145"/>
    </row>
    <row r="27" spans="1:14" ht="15.9" customHeight="1" x14ac:dyDescent="0.25">
      <c r="A27" s="274"/>
      <c r="B27" s="276"/>
      <c r="C27" s="113" t="s">
        <v>81</v>
      </c>
      <c r="D27" s="43">
        <v>3238.148629999997</v>
      </c>
      <c r="E27" s="139"/>
      <c r="F27" s="43">
        <v>3394.230200000507</v>
      </c>
      <c r="G27" s="43">
        <v>5492.3227500003013</v>
      </c>
      <c r="H27" s="12"/>
      <c r="I27" s="279"/>
      <c r="K27" s="145"/>
      <c r="L27" s="145"/>
      <c r="M27" s="145"/>
      <c r="N27" s="145"/>
    </row>
    <row r="28" spans="1:14" ht="15.9" customHeight="1" x14ac:dyDescent="0.25">
      <c r="A28" s="274"/>
      <c r="B28" s="276"/>
      <c r="C28" s="113" t="s">
        <v>82</v>
      </c>
      <c r="D28" s="43">
        <v>4175.0158000000001</v>
      </c>
      <c r="E28" s="139"/>
      <c r="F28" s="43">
        <v>4091.2600800005143</v>
      </c>
      <c r="G28" s="43">
        <v>4489.5773200005497</v>
      </c>
      <c r="H28" s="12"/>
      <c r="I28" s="279"/>
      <c r="K28" s="145"/>
      <c r="L28" s="145"/>
      <c r="M28" s="145"/>
      <c r="N28" s="145"/>
    </row>
    <row r="29" spans="1:14" ht="15.9" customHeight="1" x14ac:dyDescent="0.25">
      <c r="A29" s="274"/>
      <c r="B29" s="276"/>
      <c r="C29" s="80" t="s">
        <v>125</v>
      </c>
      <c r="D29" s="43">
        <v>2449.8945800000001</v>
      </c>
      <c r="E29" s="139"/>
      <c r="F29" s="43">
        <v>2454.2020599999901</v>
      </c>
      <c r="G29" s="43">
        <v>1078.575880000001</v>
      </c>
      <c r="H29" s="8"/>
      <c r="I29" s="279"/>
      <c r="J29" s="6"/>
      <c r="K29" s="145"/>
      <c r="L29" s="145"/>
      <c r="M29" s="145"/>
      <c r="N29" s="145"/>
    </row>
    <row r="30" spans="1:14" s="8" customFormat="1" ht="18" customHeight="1" x14ac:dyDescent="0.3">
      <c r="A30" s="274"/>
      <c r="B30" s="277"/>
      <c r="C30" s="54" t="s">
        <v>79</v>
      </c>
      <c r="D30" s="55">
        <f>+D10+SUM(D19:D29)</f>
        <v>1417682.4438599993</v>
      </c>
      <c r="E30" s="141"/>
      <c r="F30" s="55">
        <f>+F10+SUM(F19:F29)</f>
        <v>1327024.4878800081</v>
      </c>
      <c r="G30" s="55">
        <f>+G10+SUM(G19:G29)</f>
        <v>1464378.8651300052</v>
      </c>
      <c r="I30" s="280"/>
      <c r="J30" s="17"/>
      <c r="K30" s="157"/>
      <c r="L30" s="157"/>
      <c r="M30" s="157"/>
      <c r="N30" s="157"/>
    </row>
    <row r="31" spans="1:14" ht="6.6" customHeight="1" x14ac:dyDescent="0.3">
      <c r="A31" s="274"/>
      <c r="B31" s="23"/>
      <c r="C31" s="41"/>
      <c r="D31" s="19"/>
      <c r="E31" s="19"/>
      <c r="F31" s="19"/>
      <c r="G31" s="19"/>
      <c r="H31" s="8"/>
      <c r="I31" s="42"/>
      <c r="J31" s="6"/>
      <c r="K31" s="157"/>
      <c r="L31" s="157"/>
      <c r="M31" s="157"/>
      <c r="N31" s="157"/>
    </row>
    <row r="32" spans="1:14" ht="18.75" customHeight="1" x14ac:dyDescent="0.25">
      <c r="A32" s="274"/>
      <c r="B32" s="281" t="s">
        <v>44</v>
      </c>
      <c r="C32" s="44" t="s">
        <v>62</v>
      </c>
      <c r="D32" s="45">
        <v>202186.39652000001</v>
      </c>
      <c r="E32" s="142"/>
      <c r="F32" s="45">
        <v>197724.97809000022</v>
      </c>
      <c r="G32" s="45">
        <v>182194.45967000109</v>
      </c>
      <c r="H32" s="8"/>
      <c r="I32" s="278">
        <f>+G34/G39</f>
        <v>0.12604986656843906</v>
      </c>
      <c r="K32" s="157"/>
      <c r="L32" s="157"/>
      <c r="M32" s="157"/>
      <c r="N32" s="157"/>
    </row>
    <row r="33" spans="1:14" ht="18.75" customHeight="1" x14ac:dyDescent="0.25">
      <c r="A33" s="274"/>
      <c r="B33" s="282"/>
      <c r="C33" s="46" t="s">
        <v>63</v>
      </c>
      <c r="D33" s="43">
        <v>27521.2637</v>
      </c>
      <c r="E33" s="142"/>
      <c r="F33" s="43">
        <v>28421.695319999999</v>
      </c>
      <c r="G33" s="43">
        <v>29012.969100000009</v>
      </c>
      <c r="H33" s="8"/>
      <c r="I33" s="279"/>
      <c r="K33" s="157"/>
      <c r="L33" s="157"/>
      <c r="M33" s="157"/>
      <c r="N33" s="157"/>
    </row>
    <row r="34" spans="1:14" s="8" customFormat="1" ht="18.75" customHeight="1" x14ac:dyDescent="0.25">
      <c r="A34" s="274"/>
      <c r="B34" s="283"/>
      <c r="C34" s="107" t="s">
        <v>87</v>
      </c>
      <c r="D34" s="55">
        <f>SUM(D32:D33)</f>
        <v>229707.66022000002</v>
      </c>
      <c r="F34" s="55">
        <f>SUM(F32:F33)</f>
        <v>226146.67341000022</v>
      </c>
      <c r="G34" s="55">
        <f>SUM(G32:G33)</f>
        <v>211207.4287700011</v>
      </c>
      <c r="H34" s="12"/>
      <c r="I34" s="280"/>
      <c r="K34" s="145"/>
      <c r="L34" s="157"/>
    </row>
    <row r="35" spans="1:14" s="8" customFormat="1" ht="15.6" x14ac:dyDescent="0.3">
      <c r="A35" s="274"/>
      <c r="B35" s="23"/>
      <c r="C35" s="20"/>
      <c r="D35" s="103"/>
      <c r="E35" s="103"/>
      <c r="F35" s="103"/>
      <c r="G35" s="103"/>
      <c r="H35" s="12"/>
      <c r="I35" s="42"/>
      <c r="K35" s="145"/>
      <c r="L35" s="157"/>
    </row>
    <row r="36" spans="1:14" s="8" customFormat="1" ht="15.75" customHeight="1" x14ac:dyDescent="0.3">
      <c r="A36" s="274"/>
      <c r="B36" s="266" t="s">
        <v>46</v>
      </c>
      <c r="C36" s="266"/>
      <c r="D36" s="56">
        <f t="shared" ref="D36:F36" si="0">D39-D37</f>
        <v>644697.47790000122</v>
      </c>
      <c r="F36" s="56">
        <f t="shared" si="0"/>
        <v>631918.45196000324</v>
      </c>
      <c r="G36" s="56">
        <f>G39-G37</f>
        <v>693720.07007999951</v>
      </c>
      <c r="H36" s="12"/>
      <c r="I36" s="57">
        <f>+G36/$G$39</f>
        <v>0.41401631930596261</v>
      </c>
      <c r="K36" s="151"/>
      <c r="L36" s="150"/>
    </row>
    <row r="37" spans="1:14" s="8" customFormat="1" ht="15.75" customHeight="1" x14ac:dyDescent="0.25">
      <c r="A37" s="274"/>
      <c r="B37" s="266" t="s">
        <v>47</v>
      </c>
      <c r="C37" s="266"/>
      <c r="D37" s="56">
        <f>+D19+D20+D21+D34</f>
        <v>1002692.626179998</v>
      </c>
      <c r="F37" s="56">
        <f>+F19+F20+F21+F34</f>
        <v>921252.70933000511</v>
      </c>
      <c r="G37" s="56">
        <f>+G19+G20+G21+G34</f>
        <v>981866.22382000671</v>
      </c>
      <c r="H37" s="69"/>
      <c r="I37" s="57">
        <f>+G37/$G$39</f>
        <v>0.58598368069403739</v>
      </c>
      <c r="K37" s="151"/>
      <c r="L37" s="150"/>
    </row>
    <row r="38" spans="1:14" ht="13.8" x14ac:dyDescent="0.25">
      <c r="B38" s="23"/>
      <c r="C38" s="20"/>
      <c r="D38" s="24"/>
      <c r="E38" s="18"/>
      <c r="F38" s="22"/>
      <c r="G38" s="22"/>
      <c r="H38" s="12"/>
      <c r="I38" s="23"/>
      <c r="K38" s="145"/>
      <c r="L38" s="29"/>
    </row>
    <row r="39" spans="1:14" ht="24.75" customHeight="1" x14ac:dyDescent="0.3">
      <c r="A39" s="267" t="s">
        <v>48</v>
      </c>
      <c r="B39" s="268" t="s">
        <v>126</v>
      </c>
      <c r="C39" s="269"/>
      <c r="D39" s="50">
        <f>+D30+D34</f>
        <v>1647390.1040799993</v>
      </c>
      <c r="E39" s="123"/>
      <c r="F39" s="50">
        <f>+F30+F34</f>
        <v>1553171.1612900083</v>
      </c>
      <c r="G39" s="50">
        <f>+G30+G34</f>
        <v>1675586.2939000062</v>
      </c>
      <c r="H39" s="12"/>
      <c r="I39" s="122"/>
      <c r="K39" s="151"/>
      <c r="L39" s="29"/>
    </row>
    <row r="40" spans="1:14" ht="14.25" customHeight="1" x14ac:dyDescent="0.25">
      <c r="A40" s="267"/>
      <c r="B40" s="270" t="s">
        <v>73</v>
      </c>
      <c r="C40" s="271"/>
      <c r="D40" s="47"/>
      <c r="E40" s="8"/>
      <c r="F40" s="177">
        <v>71894.138350000008</v>
      </c>
      <c r="G40" s="97">
        <v>148742.05308999849</v>
      </c>
      <c r="H40" s="12"/>
      <c r="I40" s="114"/>
      <c r="K40" s="3"/>
      <c r="L40" s="29"/>
    </row>
    <row r="41" spans="1:14" ht="14.25" customHeight="1" x14ac:dyDescent="0.25">
      <c r="A41" s="267"/>
      <c r="B41" s="270" t="s">
        <v>74</v>
      </c>
      <c r="C41" s="271"/>
      <c r="D41" s="47"/>
      <c r="E41" s="8"/>
      <c r="F41" s="177">
        <v>687.24891000000002</v>
      </c>
      <c r="G41" s="97">
        <v>5460.1325199999956</v>
      </c>
      <c r="H41" s="12"/>
      <c r="I41" s="114"/>
      <c r="K41" s="3"/>
      <c r="L41" s="29"/>
    </row>
    <row r="42" spans="1:14" ht="25.5" customHeight="1" x14ac:dyDescent="0.25">
      <c r="A42" s="267"/>
      <c r="B42" s="268" t="s">
        <v>127</v>
      </c>
      <c r="C42" s="269"/>
      <c r="D42" s="50">
        <f>+D39</f>
        <v>1647390.1040799993</v>
      </c>
      <c r="E42" s="69"/>
      <c r="F42" s="52">
        <f t="shared" ref="F42" si="1">+F39-F40-F41</f>
        <v>1480589.7740300084</v>
      </c>
      <c r="G42" s="52">
        <f>+G39-G40-G41</f>
        <v>1521384.1082900078</v>
      </c>
      <c r="H42" s="12"/>
      <c r="I42" s="69"/>
      <c r="K42" s="151"/>
      <c r="L42" s="29"/>
    </row>
    <row r="43" spans="1:14" ht="14.25" customHeight="1" x14ac:dyDescent="0.25">
      <c r="A43" s="267"/>
      <c r="B43" s="270" t="s">
        <v>128</v>
      </c>
      <c r="C43" s="271"/>
      <c r="D43" s="58"/>
      <c r="E43" s="69"/>
      <c r="F43" s="43">
        <v>21821.251619999999</v>
      </c>
      <c r="G43" s="43">
        <v>40858.032040000602</v>
      </c>
      <c r="H43" s="12"/>
      <c r="I43" s="124"/>
      <c r="K43" s="3"/>
      <c r="L43" s="29"/>
    </row>
    <row r="44" spans="1:14" ht="33" customHeight="1" x14ac:dyDescent="0.25">
      <c r="A44" s="267"/>
      <c r="B44" s="272" t="s">
        <v>137</v>
      </c>
      <c r="C44" s="273"/>
      <c r="D44" s="50">
        <f>+D42</f>
        <v>1647390.1040799993</v>
      </c>
      <c r="E44" s="69"/>
      <c r="F44" s="53">
        <f t="shared" ref="F44" si="2">+F42-F43</f>
        <v>1458768.5224100084</v>
      </c>
      <c r="G44" s="53">
        <f>+G42-G43</f>
        <v>1480526.0762500071</v>
      </c>
      <c r="H44" s="12"/>
      <c r="I44" s="69"/>
      <c r="K44" s="151"/>
      <c r="L44" s="29"/>
      <c r="M44" s="14"/>
    </row>
    <row r="45" spans="1:14" customFormat="1" ht="14.4" x14ac:dyDescent="0.3">
      <c r="K45" s="145"/>
      <c r="L45" s="152"/>
    </row>
    <row r="46" spans="1:14" customFormat="1" ht="27.75" customHeight="1" x14ac:dyDescent="0.3">
      <c r="A46" s="262" t="s">
        <v>72</v>
      </c>
      <c r="B46" s="263"/>
      <c r="C46" s="263"/>
      <c r="D46" s="263"/>
      <c r="E46" s="263"/>
      <c r="F46" s="263"/>
      <c r="G46" s="263"/>
      <c r="H46" s="263"/>
      <c r="I46" s="264"/>
      <c r="K46" s="145"/>
      <c r="L46" s="152"/>
    </row>
    <row r="47" spans="1:14" customFormat="1" ht="8.25" customHeight="1" x14ac:dyDescent="0.3">
      <c r="K47" s="145"/>
      <c r="L47" s="152"/>
    </row>
    <row r="48" spans="1:14" s="6" customFormat="1" ht="30" customHeight="1" x14ac:dyDescent="0.3">
      <c r="C48" s="48"/>
      <c r="D48" s="81" t="s">
        <v>118</v>
      </c>
      <c r="F48" s="81" t="str">
        <f>+F8</f>
        <v>Recaudación
 2022</v>
      </c>
      <c r="G48" s="81" t="str">
        <f>+G8</f>
        <v>Recaudación 
2023</v>
      </c>
      <c r="I48"/>
      <c r="K48" s="145"/>
      <c r="L48" s="34"/>
    </row>
    <row r="49" spans="1:13" customFormat="1" ht="8.25" customHeight="1" x14ac:dyDescent="0.3">
      <c r="K49" s="145"/>
      <c r="L49" s="152"/>
    </row>
    <row r="50" spans="1:13" s="8" customFormat="1" ht="19.5" customHeight="1" x14ac:dyDescent="0.3">
      <c r="A50" s="265" t="s">
        <v>71</v>
      </c>
      <c r="B50" s="265"/>
      <c r="C50" s="265"/>
      <c r="D50" s="90">
        <f>SUM(D53:D55)</f>
        <v>57.335249999999995</v>
      </c>
      <c r="E50"/>
      <c r="F50" s="90">
        <f>SUM(F53:F55)</f>
        <v>2705.8100299999996</v>
      </c>
      <c r="G50" s="90">
        <f>SUM(G53:G55)</f>
        <v>9198.9399599999979</v>
      </c>
      <c r="H50"/>
      <c r="I50"/>
      <c r="J50" s="6"/>
      <c r="K50" s="145"/>
      <c r="L50" s="150"/>
    </row>
    <row r="51" spans="1:13" customFormat="1" ht="6" customHeight="1" x14ac:dyDescent="0.3">
      <c r="K51" s="145"/>
      <c r="L51" s="152"/>
    </row>
    <row r="52" spans="1:13" customFormat="1" ht="6" customHeight="1" outlineLevel="1" x14ac:dyDescent="0.3">
      <c r="K52" s="145"/>
      <c r="L52" s="152"/>
    </row>
    <row r="53" spans="1:13" s="6" customFormat="1" ht="15.9" customHeight="1" outlineLevel="1" x14ac:dyDescent="0.3">
      <c r="A53" s="305"/>
      <c r="B53" s="304"/>
      <c r="C53" s="71" t="s">
        <v>96</v>
      </c>
      <c r="D53" s="86">
        <v>0</v>
      </c>
      <c r="E53" s="73"/>
      <c r="F53" s="86">
        <v>0</v>
      </c>
      <c r="G53" s="86">
        <v>5706.5471699999989</v>
      </c>
      <c r="H53"/>
      <c r="I53"/>
    </row>
    <row r="54" spans="1:13" ht="15.9" customHeight="1" outlineLevel="2" x14ac:dyDescent="0.3">
      <c r="A54" s="305"/>
      <c r="B54" s="304"/>
      <c r="C54" s="80" t="s">
        <v>97</v>
      </c>
      <c r="D54" s="76">
        <v>1.8586500000000001</v>
      </c>
      <c r="E54" s="73"/>
      <c r="F54" s="76">
        <v>35</v>
      </c>
      <c r="G54" s="76">
        <v>3358.3139999999999</v>
      </c>
      <c r="H54"/>
      <c r="I54"/>
      <c r="J54" s="6"/>
      <c r="K54" s="6"/>
      <c r="L54" s="6"/>
      <c r="M54" s="6"/>
    </row>
    <row r="55" spans="1:13" ht="15.9" customHeight="1" outlineLevel="2" x14ac:dyDescent="0.3">
      <c r="A55" s="305"/>
      <c r="B55" s="304"/>
      <c r="C55" s="127" t="s">
        <v>86</v>
      </c>
      <c r="D55" s="128">
        <v>55.476599999999998</v>
      </c>
      <c r="E55" s="73"/>
      <c r="F55" s="128">
        <v>2670.8100299999996</v>
      </c>
      <c r="G55" s="128">
        <v>134.07879</v>
      </c>
      <c r="H55"/>
      <c r="I55"/>
      <c r="J55" s="6"/>
      <c r="K55" s="6"/>
      <c r="L55" s="6"/>
      <c r="M55" s="6"/>
    </row>
    <row r="56" spans="1:13" customFormat="1" ht="18.75" customHeight="1" x14ac:dyDescent="0.3">
      <c r="K56" s="145"/>
      <c r="L56" s="152"/>
    </row>
    <row r="57" spans="1:13" ht="33" customHeight="1" x14ac:dyDescent="0.25">
      <c r="A57" s="284" t="s">
        <v>75</v>
      </c>
      <c r="B57" s="285"/>
      <c r="C57" s="285"/>
      <c r="D57" s="285"/>
      <c r="E57" s="285"/>
      <c r="F57" s="285"/>
      <c r="G57" s="285"/>
      <c r="H57" s="285"/>
      <c r="I57" s="286"/>
      <c r="K57" s="145"/>
      <c r="L57" s="29"/>
    </row>
    <row r="58" spans="1:13" ht="8.25" customHeight="1" x14ac:dyDescent="0.3">
      <c r="C58" s="4"/>
      <c r="D58"/>
      <c r="G58" s="5"/>
      <c r="K58" s="145"/>
      <c r="L58" s="29"/>
    </row>
    <row r="59" spans="1:13" s="6" customFormat="1" ht="51" customHeight="1" x14ac:dyDescent="0.3">
      <c r="C59" s="48"/>
      <c r="D59" s="91" t="str">
        <f>+D8</f>
        <v>Meta 
2023</v>
      </c>
      <c r="E59"/>
      <c r="F59" s="91" t="str">
        <f>+F8</f>
        <v>Recaudación
 2022</v>
      </c>
      <c r="G59" s="91" t="str">
        <f>+G8</f>
        <v>Recaudación 
2023</v>
      </c>
      <c r="H59"/>
      <c r="I59" s="91" t="str">
        <f>+I8</f>
        <v>Participación de la Recaudación 2023</v>
      </c>
      <c r="K59" s="145"/>
      <c r="L59" s="34"/>
    </row>
    <row r="60" spans="1:13" customFormat="1" ht="6" customHeight="1" x14ac:dyDescent="0.3">
      <c r="K60" s="153"/>
      <c r="L60" s="152"/>
    </row>
    <row r="61" spans="1:13" s="6" customFormat="1" ht="15.9" customHeight="1" x14ac:dyDescent="0.25">
      <c r="A61" s="287" t="s">
        <v>41</v>
      </c>
      <c r="B61" s="288" t="s">
        <v>42</v>
      </c>
      <c r="C61" s="71" t="s">
        <v>1</v>
      </c>
      <c r="D61" s="72">
        <f t="shared" ref="D61:D77" si="3">+D10</f>
        <v>485531.976380001</v>
      </c>
      <c r="E61" s="73"/>
      <c r="F61" s="72">
        <f t="shared" ref="F61:G63" si="4">+F10</f>
        <v>467341.28747000219</v>
      </c>
      <c r="G61" s="74">
        <f t="shared" si="4"/>
        <v>541347.27227999829</v>
      </c>
      <c r="H61" s="12"/>
      <c r="I61" s="291">
        <f>+G84/G93</f>
        <v>0.87463836664445094</v>
      </c>
      <c r="K61" s="145"/>
      <c r="L61" s="34"/>
    </row>
    <row r="62" spans="1:13" ht="15.9" customHeight="1" outlineLevel="1" x14ac:dyDescent="0.25">
      <c r="A62" s="287"/>
      <c r="B62" s="289"/>
      <c r="C62" s="75" t="s">
        <v>67</v>
      </c>
      <c r="D62" s="76">
        <f t="shared" si="3"/>
        <v>466576.32166000007</v>
      </c>
      <c r="E62" s="73"/>
      <c r="F62" s="76">
        <f t="shared" si="4"/>
        <v>443930.53145000304</v>
      </c>
      <c r="G62" s="77">
        <f t="shared" si="4"/>
        <v>516451.55173999898</v>
      </c>
      <c r="I62" s="292"/>
      <c r="J62" s="6"/>
      <c r="K62" s="145"/>
      <c r="L62" s="29"/>
    </row>
    <row r="63" spans="1:13" ht="15.9" customHeight="1" outlineLevel="1" x14ac:dyDescent="0.25">
      <c r="A63" s="287"/>
      <c r="B63" s="289"/>
      <c r="C63" s="75" t="s">
        <v>35</v>
      </c>
      <c r="D63" s="76">
        <f t="shared" si="3"/>
        <v>518.0833100000001</v>
      </c>
      <c r="E63" s="73"/>
      <c r="F63" s="76">
        <f t="shared" si="4"/>
        <v>265.91473999999999</v>
      </c>
      <c r="G63" s="77">
        <f t="shared" si="4"/>
        <v>145.94132999999999</v>
      </c>
      <c r="I63" s="292"/>
      <c r="K63" s="145"/>
      <c r="L63" s="29"/>
    </row>
    <row r="64" spans="1:13" ht="15.9" customHeight="1" outlineLevel="1" x14ac:dyDescent="0.25">
      <c r="A64" s="287"/>
      <c r="B64" s="289"/>
      <c r="C64" s="75" t="s">
        <v>68</v>
      </c>
      <c r="D64" s="76">
        <f t="shared" si="3"/>
        <v>18385.86951000004</v>
      </c>
      <c r="F64" s="76">
        <f>F13</f>
        <v>23144.841280000142</v>
      </c>
      <c r="G64" s="77">
        <f t="shared" ref="G64:G77" si="5">+G13</f>
        <v>24749.779210000019</v>
      </c>
      <c r="I64" s="292"/>
      <c r="K64" s="145"/>
      <c r="L64" s="29"/>
    </row>
    <row r="65" spans="1:12" ht="15.9" customHeight="1" outlineLevel="1" x14ac:dyDescent="0.25">
      <c r="A65" s="287"/>
      <c r="B65" s="289"/>
      <c r="C65" s="78" t="s">
        <v>34</v>
      </c>
      <c r="D65" s="76">
        <f t="shared" si="3"/>
        <v>4514.7207999999964</v>
      </c>
      <c r="E65" s="73"/>
      <c r="F65" s="76">
        <f t="shared" ref="F65:F77" si="6">+F14</f>
        <v>2809.3138700000009</v>
      </c>
      <c r="G65" s="77">
        <f t="shared" si="5"/>
        <v>4144.3086900000062</v>
      </c>
      <c r="I65" s="292"/>
      <c r="K65" s="145"/>
      <c r="L65" s="29"/>
    </row>
    <row r="66" spans="1:12" ht="15.9" customHeight="1" outlineLevel="1" x14ac:dyDescent="0.25">
      <c r="A66" s="287"/>
      <c r="B66" s="289"/>
      <c r="C66" s="78" t="s">
        <v>33</v>
      </c>
      <c r="D66" s="76">
        <f t="shared" si="3"/>
        <v>11262.460429999999</v>
      </c>
      <c r="E66" s="73"/>
      <c r="F66" s="76">
        <f t="shared" si="6"/>
        <v>7784.8447000000015</v>
      </c>
      <c r="G66" s="77">
        <f t="shared" si="5"/>
        <v>14617.66483</v>
      </c>
      <c r="I66" s="292"/>
      <c r="K66" s="145"/>
      <c r="L66" s="29"/>
    </row>
    <row r="67" spans="1:12" ht="15.9" customHeight="1" outlineLevel="1" x14ac:dyDescent="0.25">
      <c r="A67" s="287"/>
      <c r="B67" s="289"/>
      <c r="C67" s="78" t="s">
        <v>32</v>
      </c>
      <c r="D67" s="76">
        <f t="shared" si="3"/>
        <v>788.34053000000017</v>
      </c>
      <c r="E67" s="73"/>
      <c r="F67" s="76">
        <f t="shared" si="6"/>
        <v>783.30541000000017</v>
      </c>
      <c r="G67" s="77">
        <f t="shared" si="5"/>
        <v>889.17160000000024</v>
      </c>
      <c r="I67" s="292"/>
      <c r="K67" s="145"/>
      <c r="L67" s="29"/>
    </row>
    <row r="68" spans="1:12" ht="15.9" customHeight="1" outlineLevel="1" x14ac:dyDescent="0.25">
      <c r="A68" s="287"/>
      <c r="B68" s="289"/>
      <c r="C68" s="111" t="s">
        <v>90</v>
      </c>
      <c r="D68" s="76">
        <f t="shared" si="3"/>
        <v>1820.347750000001</v>
      </c>
      <c r="E68" s="73"/>
      <c r="F68" s="76">
        <f t="shared" si="6"/>
        <v>11767.37730000014</v>
      </c>
      <c r="G68" s="77">
        <f t="shared" si="5"/>
        <v>1137.3678000000032</v>
      </c>
      <c r="I68" s="292"/>
      <c r="K68" s="145"/>
      <c r="L68" s="29"/>
    </row>
    <row r="69" spans="1:12" ht="15.9" customHeight="1" outlineLevel="1" x14ac:dyDescent="0.25">
      <c r="A69" s="287"/>
      <c r="B69" s="289"/>
      <c r="C69" s="111" t="s">
        <v>95</v>
      </c>
      <c r="D69" s="76">
        <f t="shared" si="3"/>
        <v>0</v>
      </c>
      <c r="E69" s="73"/>
      <c r="F69" s="76">
        <f t="shared" si="6"/>
        <v>0</v>
      </c>
      <c r="G69" s="77">
        <f t="shared" si="5"/>
        <v>3961.26629</v>
      </c>
      <c r="I69" s="292"/>
      <c r="K69" s="145"/>
      <c r="L69" s="29"/>
    </row>
    <row r="70" spans="1:12" ht="15.9" customHeight="1" x14ac:dyDescent="0.25">
      <c r="A70" s="287"/>
      <c r="B70" s="289"/>
      <c r="C70" s="79" t="s">
        <v>64</v>
      </c>
      <c r="D70" s="76">
        <f t="shared" si="3"/>
        <v>704166.12819999806</v>
      </c>
      <c r="E70" s="73"/>
      <c r="F70" s="76">
        <f t="shared" si="6"/>
        <v>629719.33176000498</v>
      </c>
      <c r="G70" s="77">
        <f t="shared" si="5"/>
        <v>701312.54751000577</v>
      </c>
      <c r="H70" s="12"/>
      <c r="I70" s="292"/>
      <c r="J70" s="13"/>
      <c r="K70" s="145"/>
      <c r="L70" s="29"/>
    </row>
    <row r="71" spans="1:12" ht="15.9" customHeight="1" x14ac:dyDescent="0.25">
      <c r="A71" s="287"/>
      <c r="B71" s="289"/>
      <c r="C71" s="79" t="s">
        <v>65</v>
      </c>
      <c r="D71" s="76">
        <f t="shared" si="3"/>
        <v>65692.248560000036</v>
      </c>
      <c r="E71" s="73"/>
      <c r="F71" s="76">
        <f t="shared" si="6"/>
        <v>62241.754369999988</v>
      </c>
      <c r="G71" s="77">
        <f t="shared" si="5"/>
        <v>65999.523549999969</v>
      </c>
      <c r="H71" s="12"/>
      <c r="I71" s="292"/>
      <c r="J71" s="6"/>
    </row>
    <row r="72" spans="1:12" s="6" customFormat="1" ht="15.9" customHeight="1" x14ac:dyDescent="0.25">
      <c r="A72" s="287"/>
      <c r="B72" s="289"/>
      <c r="C72" s="80" t="s">
        <v>39</v>
      </c>
      <c r="D72" s="76">
        <f t="shared" si="3"/>
        <v>3126.5892000000008</v>
      </c>
      <c r="E72" s="73"/>
      <c r="F72" s="76">
        <f t="shared" si="6"/>
        <v>3144.949790000001</v>
      </c>
      <c r="G72" s="77">
        <f t="shared" si="5"/>
        <v>3346.7239900000004</v>
      </c>
      <c r="H72" s="8"/>
      <c r="I72" s="292"/>
      <c r="K72" s="146"/>
    </row>
    <row r="73" spans="1:12" ht="15.9" customHeight="1" x14ac:dyDescent="0.25">
      <c r="A73" s="287"/>
      <c r="B73" s="289"/>
      <c r="C73" s="80" t="s">
        <v>24</v>
      </c>
      <c r="D73" s="76">
        <f t="shared" si="3"/>
        <v>14534.820940000011</v>
      </c>
      <c r="E73" s="73"/>
      <c r="F73" s="76">
        <f t="shared" si="6"/>
        <v>13117.046599999901</v>
      </c>
      <c r="G73" s="77">
        <f t="shared" si="5"/>
        <v>16239.54401000054</v>
      </c>
      <c r="H73" s="12"/>
      <c r="I73" s="292"/>
      <c r="J73" s="6"/>
    </row>
    <row r="74" spans="1:12" ht="15.9" customHeight="1" x14ac:dyDescent="0.25">
      <c r="A74" s="287"/>
      <c r="B74" s="289"/>
      <c r="C74" s="80" t="s">
        <v>25</v>
      </c>
      <c r="D74" s="76">
        <f t="shared" si="3"/>
        <v>116631.0817000001</v>
      </c>
      <c r="E74" s="73"/>
      <c r="F74" s="76">
        <f t="shared" si="6"/>
        <v>124609.2563200001</v>
      </c>
      <c r="G74" s="77">
        <f t="shared" si="5"/>
        <v>106101.9888199999</v>
      </c>
      <c r="H74" s="12"/>
      <c r="I74" s="292"/>
      <c r="J74" s="6"/>
    </row>
    <row r="75" spans="1:12" ht="15.9" customHeight="1" x14ac:dyDescent="0.25">
      <c r="A75" s="287"/>
      <c r="B75" s="289"/>
      <c r="C75" s="80" t="s">
        <v>36</v>
      </c>
      <c r="D75" s="76">
        <f t="shared" si="3"/>
        <v>2717.72334</v>
      </c>
      <c r="E75" s="73"/>
      <c r="F75" s="76">
        <f t="shared" si="6"/>
        <v>2034.252</v>
      </c>
      <c r="G75" s="77">
        <f t="shared" si="5"/>
        <v>1838.5476299999998</v>
      </c>
      <c r="H75" s="12"/>
      <c r="I75" s="292"/>
      <c r="J75" s="16"/>
    </row>
    <row r="76" spans="1:12" ht="15.9" customHeight="1" x14ac:dyDescent="0.25">
      <c r="A76" s="287"/>
      <c r="B76" s="289"/>
      <c r="C76" s="80" t="s">
        <v>27</v>
      </c>
      <c r="D76" s="76">
        <f t="shared" si="3"/>
        <v>1155.335240000001</v>
      </c>
      <c r="E76" s="73"/>
      <c r="F76" s="76">
        <f t="shared" si="6"/>
        <v>916.39125999999999</v>
      </c>
      <c r="G76" s="77">
        <f t="shared" si="5"/>
        <v>1358.31122</v>
      </c>
      <c r="H76" s="12"/>
      <c r="I76" s="292"/>
      <c r="J76" s="6"/>
    </row>
    <row r="77" spans="1:12" ht="15.9" customHeight="1" x14ac:dyDescent="0.25">
      <c r="A77" s="287"/>
      <c r="B77" s="289"/>
      <c r="C77" s="80" t="s">
        <v>37</v>
      </c>
      <c r="D77" s="76">
        <f t="shared" si="3"/>
        <v>14263.481290000011</v>
      </c>
      <c r="E77" s="73"/>
      <c r="F77" s="76">
        <f t="shared" si="6"/>
        <v>13960.52597000001</v>
      </c>
      <c r="G77" s="77">
        <f t="shared" si="5"/>
        <v>15773.93017</v>
      </c>
      <c r="H77" s="12"/>
      <c r="I77" s="292"/>
    </row>
    <row r="78" spans="1:12" ht="15.9" customHeight="1" x14ac:dyDescent="0.25">
      <c r="A78" s="287"/>
      <c r="B78" s="289"/>
      <c r="C78" s="80" t="s">
        <v>86</v>
      </c>
      <c r="D78" s="76">
        <f>D55</f>
        <v>55.476599999999998</v>
      </c>
      <c r="E78" s="73"/>
      <c r="F78" s="76">
        <f>F55</f>
        <v>2670.8100299999996</v>
      </c>
      <c r="G78" s="77">
        <f>G55</f>
        <v>134.07879</v>
      </c>
      <c r="H78" s="12"/>
      <c r="I78" s="292"/>
    </row>
    <row r="79" spans="1:12" ht="15.9" customHeight="1" x14ac:dyDescent="0.25">
      <c r="A79" s="287"/>
      <c r="B79" s="289"/>
      <c r="C79" s="80" t="str">
        <f>+C53</f>
        <v>Contribución Post COVID Sociedades</v>
      </c>
      <c r="D79" s="76">
        <f>+D53</f>
        <v>0</v>
      </c>
      <c r="E79" s="73"/>
      <c r="F79" s="76">
        <f>F53</f>
        <v>0</v>
      </c>
      <c r="G79" s="77">
        <f>+G53</f>
        <v>5706.5471699999989</v>
      </c>
      <c r="H79" s="12"/>
      <c r="I79" s="292"/>
    </row>
    <row r="80" spans="1:12" ht="15.9" customHeight="1" x14ac:dyDescent="0.25">
      <c r="A80" s="287"/>
      <c r="B80" s="289"/>
      <c r="C80" s="80" t="str">
        <f>+C54</f>
        <v>Contribución Post COVID Personas Naturales</v>
      </c>
      <c r="D80" s="76">
        <f>+D54</f>
        <v>1.8586500000000001</v>
      </c>
      <c r="E80" s="73"/>
      <c r="F80" s="76">
        <f>F54</f>
        <v>35</v>
      </c>
      <c r="G80" s="77">
        <f>+G54</f>
        <v>3358.3139999999999</v>
      </c>
      <c r="H80" s="12"/>
      <c r="I80" s="292"/>
    </row>
    <row r="81" spans="1:11" ht="15.9" customHeight="1" x14ac:dyDescent="0.25">
      <c r="A81" s="287"/>
      <c r="B81" s="289"/>
      <c r="C81" s="80" t="s">
        <v>81</v>
      </c>
      <c r="D81" s="76">
        <f>+D27</f>
        <v>3238.148629999997</v>
      </c>
      <c r="E81" s="73"/>
      <c r="F81" s="76">
        <f t="shared" ref="F81:G83" si="7">+F27</f>
        <v>3394.230200000507</v>
      </c>
      <c r="G81" s="77">
        <f t="shared" si="7"/>
        <v>5492.3227500003013</v>
      </c>
      <c r="H81" s="12"/>
      <c r="I81" s="292"/>
    </row>
    <row r="82" spans="1:11" ht="15.9" customHeight="1" x14ac:dyDescent="0.25">
      <c r="A82" s="287"/>
      <c r="B82" s="289"/>
      <c r="C82" s="80" t="s">
        <v>82</v>
      </c>
      <c r="D82" s="76">
        <f>+D28</f>
        <v>4175.0158000000001</v>
      </c>
      <c r="E82" s="73"/>
      <c r="F82" s="76">
        <f t="shared" si="7"/>
        <v>4091.2600800005143</v>
      </c>
      <c r="G82" s="77">
        <f t="shared" si="7"/>
        <v>4489.5773200005497</v>
      </c>
      <c r="H82" s="12"/>
      <c r="I82" s="292"/>
    </row>
    <row r="83" spans="1:11" ht="15.9" customHeight="1" x14ac:dyDescent="0.25">
      <c r="A83" s="287"/>
      <c r="B83" s="289"/>
      <c r="C83" s="80" t="s">
        <v>125</v>
      </c>
      <c r="D83" s="76">
        <f>+D29</f>
        <v>2449.8945800000001</v>
      </c>
      <c r="E83" s="73"/>
      <c r="F83" s="76">
        <f t="shared" si="7"/>
        <v>2454.2020599999901</v>
      </c>
      <c r="G83" s="77">
        <f t="shared" si="7"/>
        <v>1078.575880000001</v>
      </c>
      <c r="H83" s="8"/>
      <c r="I83" s="292"/>
      <c r="J83" s="6"/>
    </row>
    <row r="84" spans="1:11" s="8" customFormat="1" ht="18" customHeight="1" x14ac:dyDescent="0.25">
      <c r="A84" s="287"/>
      <c r="B84" s="290"/>
      <c r="C84" s="92" t="s">
        <v>79</v>
      </c>
      <c r="D84" s="93">
        <f>+D61+D70+D71+SUM(D72:D83)</f>
        <v>1417739.7791099993</v>
      </c>
      <c r="E84" s="69"/>
      <c r="F84" s="93">
        <f>+F61+F70+F71+SUM(F72:F83)</f>
        <v>1329730.2979100083</v>
      </c>
      <c r="G84" s="93">
        <f>+G61+G70+G71+SUM(G72:G83)</f>
        <v>1473577.8050900055</v>
      </c>
      <c r="I84" s="293"/>
      <c r="J84" s="17"/>
      <c r="K84" s="148"/>
    </row>
    <row r="85" spans="1:11" ht="10.5" customHeight="1" x14ac:dyDescent="0.3">
      <c r="A85" s="287"/>
      <c r="B85" s="23"/>
      <c r="C85" s="41"/>
      <c r="D85" s="19"/>
      <c r="E85" s="19"/>
      <c r="F85" s="19"/>
      <c r="G85" s="19"/>
      <c r="H85" s="8"/>
      <c r="I85" s="42"/>
      <c r="J85" s="6"/>
    </row>
    <row r="86" spans="1:11" ht="18.75" customHeight="1" x14ac:dyDescent="0.25">
      <c r="A86" s="287"/>
      <c r="B86" s="294" t="s">
        <v>44</v>
      </c>
      <c r="C86" s="84" t="s">
        <v>62</v>
      </c>
      <c r="D86" s="86">
        <f>+D32</f>
        <v>202186.39652000001</v>
      </c>
      <c r="E86" s="85"/>
      <c r="F86" s="86">
        <f>+F32</f>
        <v>197724.97809000022</v>
      </c>
      <c r="G86" s="87">
        <f>+G32</f>
        <v>182194.45967000109</v>
      </c>
      <c r="H86" s="8"/>
      <c r="I86" s="291">
        <f>+G88/G93</f>
        <v>0.12536163335554906</v>
      </c>
    </row>
    <row r="87" spans="1:11" ht="18.75" customHeight="1" x14ac:dyDescent="0.25">
      <c r="A87" s="287"/>
      <c r="B87" s="295"/>
      <c r="C87" s="88" t="s">
        <v>63</v>
      </c>
      <c r="D87" s="76">
        <f>+D33</f>
        <v>27521.2637</v>
      </c>
      <c r="E87" s="85"/>
      <c r="F87" s="76">
        <f>+F33</f>
        <v>28421.695319999999</v>
      </c>
      <c r="G87" s="77">
        <f>+G33</f>
        <v>29012.969100000009</v>
      </c>
      <c r="H87" s="8"/>
      <c r="I87" s="292"/>
    </row>
    <row r="88" spans="1:11" s="8" customFormat="1" ht="18.75" customHeight="1" x14ac:dyDescent="0.3">
      <c r="A88" s="287"/>
      <c r="B88" s="296"/>
      <c r="C88" s="108" t="s">
        <v>87</v>
      </c>
      <c r="D88" s="93">
        <f>SUM(D86:D87)</f>
        <v>229707.66022000002</v>
      </c>
      <c r="F88" s="93">
        <f>SUM(F86:F87)</f>
        <v>226146.67341000022</v>
      </c>
      <c r="G88" s="93">
        <f>SUM(G86:G87)</f>
        <v>211207.4287700011</v>
      </c>
      <c r="H88" s="12"/>
      <c r="I88" s="293"/>
      <c r="K88" s="148"/>
    </row>
    <row r="89" spans="1:11" s="8" customFormat="1" ht="15.6" x14ac:dyDescent="0.3">
      <c r="A89" s="287"/>
      <c r="B89" s="23"/>
      <c r="C89" s="20"/>
      <c r="D89" s="24"/>
      <c r="F89" s="21"/>
      <c r="G89" s="24"/>
      <c r="H89" s="12"/>
      <c r="I89" s="42"/>
      <c r="K89" s="148"/>
    </row>
    <row r="90" spans="1:11" s="8" customFormat="1" ht="15.75" customHeight="1" x14ac:dyDescent="0.3">
      <c r="A90" s="287"/>
      <c r="B90" s="297" t="s">
        <v>46</v>
      </c>
      <c r="C90" s="297"/>
      <c r="D90" s="94">
        <f>D93-D91</f>
        <v>644754.81315000122</v>
      </c>
      <c r="F90" s="94">
        <f t="shared" ref="F90:G90" si="8">F93-F91</f>
        <v>634624.26199000352</v>
      </c>
      <c r="G90" s="94">
        <f t="shared" si="8"/>
        <v>702919.01003999985</v>
      </c>
      <c r="H90" s="12"/>
      <c r="I90" s="95">
        <f>+G90/$G$93</f>
        <v>0.4172157945790777</v>
      </c>
      <c r="K90" s="148"/>
    </row>
    <row r="91" spans="1:11" s="8" customFormat="1" ht="15.75" customHeight="1" x14ac:dyDescent="0.25">
      <c r="A91" s="287"/>
      <c r="B91" s="297" t="s">
        <v>47</v>
      </c>
      <c r="C91" s="297"/>
      <c r="D91" s="94">
        <f>+D70+D71+D72+D88</f>
        <v>1002692.626179998</v>
      </c>
      <c r="F91" s="94">
        <f>+F70+F71+F72+F88</f>
        <v>921252.70933000511</v>
      </c>
      <c r="G91" s="94">
        <f>+G70+G71+G72+G88</f>
        <v>981866.22382000671</v>
      </c>
      <c r="H91" s="69"/>
      <c r="I91" s="95">
        <f>+G91/$G$93</f>
        <v>0.58278420542092235</v>
      </c>
      <c r="K91" s="148"/>
    </row>
    <row r="92" spans="1:11" ht="13.8" x14ac:dyDescent="0.25">
      <c r="B92" s="23"/>
      <c r="C92" s="20"/>
      <c r="D92" s="24"/>
      <c r="E92" s="8"/>
      <c r="F92" s="22"/>
      <c r="G92" s="22"/>
      <c r="H92" s="12"/>
      <c r="I92" s="23"/>
    </row>
    <row r="93" spans="1:11" ht="26.25" customHeight="1" x14ac:dyDescent="0.3">
      <c r="A93" s="310" t="s">
        <v>48</v>
      </c>
      <c r="B93" s="300" t="s">
        <v>126</v>
      </c>
      <c r="C93" s="301"/>
      <c r="D93" s="96">
        <f>+D84+D88</f>
        <v>1647447.4393299993</v>
      </c>
      <c r="E93"/>
      <c r="F93" s="96">
        <f>+F84+F88</f>
        <v>1555876.9713200086</v>
      </c>
      <c r="G93" s="96">
        <f>+G84+G88</f>
        <v>1684785.2338600066</v>
      </c>
      <c r="H93" s="12"/>
      <c r="I93" s="69"/>
    </row>
    <row r="94" spans="1:11" ht="14.25" customHeight="1" x14ac:dyDescent="0.25">
      <c r="A94" s="310"/>
      <c r="B94" s="298" t="s">
        <v>73</v>
      </c>
      <c r="C94" s="299"/>
      <c r="D94" s="97"/>
      <c r="E94" s="85"/>
      <c r="F94" s="177">
        <f>F40</f>
        <v>71894.138350000008</v>
      </c>
      <c r="G94" s="97">
        <f>G40</f>
        <v>148742.05308999849</v>
      </c>
      <c r="H94" s="12"/>
      <c r="I94" s="114"/>
    </row>
    <row r="95" spans="1:11" ht="14.25" customHeight="1" x14ac:dyDescent="0.25">
      <c r="A95" s="310"/>
      <c r="B95" s="298" t="s">
        <v>74</v>
      </c>
      <c r="C95" s="299"/>
      <c r="D95" s="97"/>
      <c r="E95" s="85"/>
      <c r="F95" s="177">
        <f>F41</f>
        <v>687.24891000000002</v>
      </c>
      <c r="G95" s="97">
        <f>G41</f>
        <v>5460.1325199999956</v>
      </c>
      <c r="H95" s="12"/>
      <c r="I95" s="69"/>
    </row>
    <row r="96" spans="1:11" ht="27" customHeight="1" x14ac:dyDescent="0.3">
      <c r="A96" s="310"/>
      <c r="B96" s="300" t="s">
        <v>129</v>
      </c>
      <c r="C96" s="301"/>
      <c r="D96" s="96"/>
      <c r="E96"/>
      <c r="F96" s="98">
        <f>+F93-F94-F95</f>
        <v>1483295.5840600086</v>
      </c>
      <c r="G96" s="98">
        <f>+G93-G94-G95</f>
        <v>1530583.0482500081</v>
      </c>
      <c r="H96" s="12"/>
      <c r="I96" s="69"/>
    </row>
    <row r="97" spans="1:11" ht="14.25" customHeight="1" x14ac:dyDescent="0.3">
      <c r="A97" s="310"/>
      <c r="B97" s="298" t="s">
        <v>130</v>
      </c>
      <c r="C97" s="299"/>
      <c r="D97" s="99"/>
      <c r="E97" s="100"/>
      <c r="F97" s="125">
        <f>+F43</f>
        <v>21821.251619999999</v>
      </c>
      <c r="G97" s="125">
        <f>+G43</f>
        <v>40858.032040000602</v>
      </c>
      <c r="H97" s="12"/>
      <c r="I97" s="69"/>
    </row>
    <row r="98" spans="1:11" ht="38.25" customHeight="1" x14ac:dyDescent="0.3">
      <c r="A98" s="310"/>
      <c r="B98" s="302" t="s">
        <v>131</v>
      </c>
      <c r="C98" s="303"/>
      <c r="D98" s="96"/>
      <c r="E98"/>
      <c r="F98" s="102">
        <f>+F96-F97</f>
        <v>1461474.3324400086</v>
      </c>
      <c r="G98" s="102">
        <f>+G96-G97</f>
        <v>1489725.0162100075</v>
      </c>
      <c r="H98" s="12"/>
      <c r="I98" s="69"/>
    </row>
    <row r="99" spans="1:11" customFormat="1" ht="15" customHeight="1" x14ac:dyDescent="0.3">
      <c r="A99" s="307" t="s">
        <v>116</v>
      </c>
      <c r="B99" s="307"/>
      <c r="C99" s="307"/>
      <c r="F99" s="123"/>
      <c r="G99" s="123"/>
      <c r="K99" s="147"/>
    </row>
    <row r="100" spans="1:11" ht="54" customHeight="1" x14ac:dyDescent="0.25">
      <c r="A100" s="254" t="s">
        <v>83</v>
      </c>
      <c r="B100" s="254"/>
      <c r="C100" s="254"/>
      <c r="D100" s="254"/>
      <c r="E100" s="254"/>
      <c r="F100" s="254"/>
      <c r="G100" s="254"/>
      <c r="H100" s="254"/>
      <c r="I100" s="254"/>
    </row>
    <row r="101" spans="1:11" ht="12.75" customHeight="1" x14ac:dyDescent="0.25">
      <c r="A101" s="254" t="s">
        <v>69</v>
      </c>
      <c r="B101" s="254"/>
      <c r="C101" s="254"/>
      <c r="D101" s="254"/>
      <c r="E101" s="254"/>
      <c r="F101" s="254"/>
      <c r="G101" s="254"/>
      <c r="H101" s="254"/>
      <c r="I101" s="254"/>
    </row>
    <row r="102" spans="1:11" ht="12.75" customHeight="1" x14ac:dyDescent="0.25">
      <c r="A102" s="254" t="s">
        <v>70</v>
      </c>
      <c r="B102" s="254"/>
      <c r="C102" s="254"/>
      <c r="D102" s="254"/>
      <c r="E102" s="254"/>
      <c r="F102" s="254"/>
      <c r="G102" s="254"/>
      <c r="H102" s="254"/>
      <c r="I102" s="254"/>
    </row>
    <row r="103" spans="1:11" ht="12.75" customHeight="1" x14ac:dyDescent="0.25">
      <c r="A103" s="254" t="s">
        <v>136</v>
      </c>
      <c r="B103" s="254"/>
      <c r="C103" s="254"/>
      <c r="D103" s="254"/>
      <c r="E103" s="254"/>
      <c r="F103" s="254"/>
      <c r="G103" s="254"/>
      <c r="H103" s="254"/>
      <c r="I103" s="254"/>
      <c r="K103" s="3"/>
    </row>
    <row r="104" spans="1:11" ht="12.75" customHeight="1" x14ac:dyDescent="0.25">
      <c r="A104" s="254" t="s">
        <v>132</v>
      </c>
      <c r="B104" s="254"/>
      <c r="C104" s="254"/>
      <c r="D104" s="254"/>
      <c r="E104" s="254"/>
      <c r="F104" s="254"/>
      <c r="G104" s="254"/>
      <c r="H104" s="254"/>
      <c r="I104" s="254"/>
      <c r="K104" s="3"/>
    </row>
    <row r="105" spans="1:11" ht="12.75" customHeight="1" x14ac:dyDescent="0.25">
      <c r="A105" s="254" t="s">
        <v>133</v>
      </c>
      <c r="B105" s="254"/>
      <c r="C105" s="254"/>
      <c r="D105" s="254"/>
      <c r="E105" s="254"/>
      <c r="F105" s="254"/>
      <c r="G105" s="254"/>
      <c r="H105" s="254"/>
      <c r="I105" s="254"/>
      <c r="K105" s="3"/>
    </row>
    <row r="106" spans="1:11" ht="15" customHeight="1" x14ac:dyDescent="0.25">
      <c r="A106" s="254" t="s">
        <v>134</v>
      </c>
      <c r="B106" s="254"/>
      <c r="C106" s="254"/>
      <c r="D106" s="254"/>
      <c r="E106" s="254"/>
      <c r="F106" s="254"/>
      <c r="G106" s="254"/>
      <c r="H106" s="254"/>
      <c r="I106" s="254"/>
      <c r="K106" s="3"/>
    </row>
    <row r="107" spans="1:11" ht="27" customHeight="1" x14ac:dyDescent="0.25">
      <c r="A107" s="254" t="s">
        <v>135</v>
      </c>
      <c r="B107" s="254"/>
      <c r="C107" s="254"/>
      <c r="D107" s="254"/>
      <c r="E107" s="254"/>
      <c r="F107" s="254"/>
      <c r="G107" s="254"/>
      <c r="H107" s="254"/>
      <c r="I107" s="254"/>
      <c r="K107" s="3"/>
    </row>
    <row r="108" spans="1:11" ht="15" customHeight="1" x14ac:dyDescent="0.25">
      <c r="A108" s="307" t="s">
        <v>57</v>
      </c>
      <c r="B108" s="307"/>
      <c r="C108" s="307"/>
      <c r="D108" s="126"/>
      <c r="E108" s="126"/>
      <c r="F108" s="126"/>
      <c r="G108" s="126"/>
      <c r="H108" s="126"/>
      <c r="I108" s="126"/>
    </row>
    <row r="109" spans="1:11" ht="15" customHeight="1" x14ac:dyDescent="0.25">
      <c r="A109" s="308" t="s">
        <v>113</v>
      </c>
      <c r="B109" s="308"/>
      <c r="C109" s="308"/>
      <c r="D109" s="308"/>
      <c r="E109" s="308"/>
      <c r="F109" s="308"/>
      <c r="G109" s="22"/>
      <c r="H109" s="8"/>
      <c r="I109" s="23"/>
    </row>
    <row r="110" spans="1:11" ht="15" customHeight="1" x14ac:dyDescent="0.25">
      <c r="A110" s="309" t="s">
        <v>98</v>
      </c>
      <c r="B110" s="309"/>
      <c r="C110" s="309"/>
      <c r="D110" s="309"/>
      <c r="E110" s="25"/>
      <c r="F110" s="25"/>
      <c r="G110" s="26"/>
      <c r="H110" s="26"/>
      <c r="I110" s="26"/>
    </row>
    <row r="111" spans="1:11" ht="15" customHeight="1" x14ac:dyDescent="0.25">
      <c r="A111" s="306" t="s">
        <v>29</v>
      </c>
      <c r="B111" s="306"/>
      <c r="C111" s="306"/>
      <c r="D111" s="306"/>
      <c r="E111" s="25"/>
      <c r="F111" s="25"/>
      <c r="G111" s="26"/>
      <c r="H111" s="26"/>
      <c r="I111" s="26"/>
    </row>
    <row r="112" spans="1:11" x14ac:dyDescent="0.25">
      <c r="C112" s="26"/>
      <c r="D112" s="26"/>
      <c r="E112" s="25"/>
      <c r="F112" s="25"/>
      <c r="G112" s="26"/>
      <c r="H112" s="26"/>
      <c r="I112" s="26"/>
    </row>
  </sheetData>
  <mergeCells count="51">
    <mergeCell ref="B53:B55"/>
    <mergeCell ref="A53:A55"/>
    <mergeCell ref="A111:D111"/>
    <mergeCell ref="A99:C99"/>
    <mergeCell ref="A100:I100"/>
    <mergeCell ref="A101:I101"/>
    <mergeCell ref="A102:I102"/>
    <mergeCell ref="A104:I104"/>
    <mergeCell ref="A105:I105"/>
    <mergeCell ref="A106:I106"/>
    <mergeCell ref="A107:I107"/>
    <mergeCell ref="A108:C108"/>
    <mergeCell ref="A109:F109"/>
    <mergeCell ref="A110:D110"/>
    <mergeCell ref="A93:A98"/>
    <mergeCell ref="B93:C93"/>
    <mergeCell ref="B94:C94"/>
    <mergeCell ref="B95:C95"/>
    <mergeCell ref="B96:C96"/>
    <mergeCell ref="B97:C97"/>
    <mergeCell ref="B98:C98"/>
    <mergeCell ref="A57:I57"/>
    <mergeCell ref="A61:A91"/>
    <mergeCell ref="B61:B84"/>
    <mergeCell ref="I61:I84"/>
    <mergeCell ref="B86:B88"/>
    <mergeCell ref="I86:I88"/>
    <mergeCell ref="B90:C90"/>
    <mergeCell ref="B91:C91"/>
    <mergeCell ref="B44:C44"/>
    <mergeCell ref="A10:A37"/>
    <mergeCell ref="B10:B30"/>
    <mergeCell ref="I10:I30"/>
    <mergeCell ref="B32:B34"/>
    <mergeCell ref="I32:I34"/>
    <mergeCell ref="A103:I103"/>
    <mergeCell ref="A1:I1"/>
    <mergeCell ref="A2:I2"/>
    <mergeCell ref="A3:I3"/>
    <mergeCell ref="A4:I4"/>
    <mergeCell ref="A6:I6"/>
    <mergeCell ref="A46:I46"/>
    <mergeCell ref="A50:C50"/>
    <mergeCell ref="B36:C36"/>
    <mergeCell ref="B37:C37"/>
    <mergeCell ref="A39:A44"/>
    <mergeCell ref="B39:C39"/>
    <mergeCell ref="B40:C40"/>
    <mergeCell ref="B41:C41"/>
    <mergeCell ref="B42:C42"/>
    <mergeCell ref="B43:C43"/>
  </mergeCells>
  <conditionalFormatting sqref="H61">
    <cfRule type="iconSet" priority="47">
      <iconSet>
        <cfvo type="percent" val="0"/>
        <cfvo type="num" val="0.95"/>
        <cfvo type="num" val="1"/>
      </iconSet>
    </cfRule>
  </conditionalFormatting>
  <conditionalFormatting sqref="H84">
    <cfRule type="iconSet" priority="46">
      <iconSet>
        <cfvo type="percent" val="0"/>
        <cfvo type="num" val="0.95"/>
        <cfvo type="num" val="1"/>
      </iconSet>
    </cfRule>
  </conditionalFormatting>
  <conditionalFormatting sqref="H62:H66 H69">
    <cfRule type="iconSet" priority="45">
      <iconSet>
        <cfvo type="percent" val="0"/>
        <cfvo type="num" val="0.95"/>
        <cfvo type="num" val="1"/>
      </iconSet>
    </cfRule>
  </conditionalFormatting>
  <conditionalFormatting sqref="H86:H90 H70:H72 H92">
    <cfRule type="iconSet" priority="44">
      <iconSet>
        <cfvo type="percent" val="0"/>
        <cfvo type="num" val="0.95"/>
        <cfvo type="num" val="1"/>
      </iconSet>
    </cfRule>
  </conditionalFormatting>
  <conditionalFormatting sqref="H86:H90 H70:H72">
    <cfRule type="iconSet" priority="43">
      <iconSet>
        <cfvo type="percent" val="0"/>
        <cfvo type="num" val="0.95"/>
        <cfvo type="num" val="1"/>
      </iconSet>
    </cfRule>
  </conditionalFormatting>
  <conditionalFormatting sqref="H70:H71">
    <cfRule type="iconSet" priority="42">
      <iconSet>
        <cfvo type="percent" val="0"/>
        <cfvo type="num" val="0.95"/>
        <cfvo type="num" val="1"/>
      </iconSet>
    </cfRule>
  </conditionalFormatting>
  <conditionalFormatting sqref="H81:H82 H73:H78">
    <cfRule type="iconSet" priority="48">
      <iconSet>
        <cfvo type="percent" val="0"/>
        <cfvo type="num" val="0.95"/>
        <cfvo type="num" val="1"/>
      </iconSet>
    </cfRule>
  </conditionalFormatting>
  <conditionalFormatting sqref="H92 H61:H66 H69:H78 H81:H90">
    <cfRule type="iconSet" priority="49">
      <iconSet>
        <cfvo type="percent" val="0"/>
        <cfvo type="num" val="0.95" gte="0"/>
        <cfvo type="num" val="0.99" gte="0"/>
      </iconSet>
    </cfRule>
  </conditionalFormatting>
  <conditionalFormatting sqref="H93:H98">
    <cfRule type="iconSet" priority="40">
      <iconSet>
        <cfvo type="percent" val="0"/>
        <cfvo type="num" val="0.95"/>
        <cfvo type="num" val="1"/>
      </iconSet>
    </cfRule>
  </conditionalFormatting>
  <conditionalFormatting sqref="H93:H98">
    <cfRule type="iconSet" priority="39">
      <iconSet>
        <cfvo type="percent" val="0"/>
        <cfvo type="num" val="0.95"/>
        <cfvo type="num" val="1"/>
      </iconSet>
    </cfRule>
  </conditionalFormatting>
  <conditionalFormatting sqref="H93:H98">
    <cfRule type="iconSet" priority="41">
      <iconSet>
        <cfvo type="percent" val="0"/>
        <cfvo type="num" val="0.95" gte="0"/>
        <cfvo type="num" val="0.99" gte="0"/>
      </iconSet>
    </cfRule>
  </conditionalFormatting>
  <conditionalFormatting sqref="H9">
    <cfRule type="iconSet" priority="36">
      <iconSet>
        <cfvo type="percent" val="0"/>
        <cfvo type="num" val="0.95" gte="0"/>
        <cfvo type="num" val="1" gte="0"/>
      </iconSet>
    </cfRule>
  </conditionalFormatting>
  <conditionalFormatting sqref="H9">
    <cfRule type="iconSet" priority="37">
      <iconSet>
        <cfvo type="percent" val="0"/>
        <cfvo type="num" val="0.95" gte="0"/>
        <cfvo type="num" val="0.99" gte="0"/>
      </iconSet>
    </cfRule>
  </conditionalFormatting>
  <conditionalFormatting sqref="H39:H44">
    <cfRule type="iconSet" priority="26">
      <iconSet>
        <cfvo type="percent" val="0"/>
        <cfvo type="num" val="0.95"/>
        <cfvo type="num" val="1"/>
      </iconSet>
    </cfRule>
  </conditionalFormatting>
  <conditionalFormatting sqref="H39:H44">
    <cfRule type="iconSet" priority="25">
      <iconSet>
        <cfvo type="percent" val="0"/>
        <cfvo type="num" val="0.95"/>
        <cfvo type="num" val="1"/>
      </iconSet>
    </cfRule>
  </conditionalFormatting>
  <conditionalFormatting sqref="H39:H44">
    <cfRule type="iconSet" priority="27">
      <iconSet>
        <cfvo type="percent" val="0"/>
        <cfvo type="num" val="0.95" gte="0"/>
        <cfvo type="num" val="0.99" gte="0"/>
      </iconSet>
    </cfRule>
  </conditionalFormatting>
  <conditionalFormatting sqref="H9">
    <cfRule type="iconSet" priority="38">
      <iconSet>
        <cfvo type="percent" val="0"/>
        <cfvo type="num" val="0.95"/>
        <cfvo type="num" val="1"/>
      </iconSet>
    </cfRule>
  </conditionalFormatting>
  <conditionalFormatting sqref="H10">
    <cfRule type="iconSet" priority="33">
      <iconSet>
        <cfvo type="percent" val="0"/>
        <cfvo type="num" val="0.95"/>
        <cfvo type="num" val="1"/>
      </iconSet>
    </cfRule>
  </conditionalFormatting>
  <conditionalFormatting sqref="H30">
    <cfRule type="iconSet" priority="32">
      <iconSet>
        <cfvo type="percent" val="0"/>
        <cfvo type="num" val="0.95"/>
        <cfvo type="num" val="1"/>
      </iconSet>
    </cfRule>
  </conditionalFormatting>
  <conditionalFormatting sqref="H11:H12 H14:H15 H18">
    <cfRule type="iconSet" priority="31">
      <iconSet>
        <cfvo type="percent" val="0"/>
        <cfvo type="num" val="0.95"/>
        <cfvo type="num" val="1"/>
      </iconSet>
    </cfRule>
  </conditionalFormatting>
  <conditionalFormatting sqref="H32:H36 H19:H21 H38">
    <cfRule type="iconSet" priority="30">
      <iconSet>
        <cfvo type="percent" val="0"/>
        <cfvo type="num" val="0.95"/>
        <cfvo type="num" val="1"/>
      </iconSet>
    </cfRule>
  </conditionalFormatting>
  <conditionalFormatting sqref="H32:H36 H19:H21">
    <cfRule type="iconSet" priority="29">
      <iconSet>
        <cfvo type="percent" val="0"/>
        <cfvo type="num" val="0.95"/>
        <cfvo type="num" val="1"/>
      </iconSet>
    </cfRule>
  </conditionalFormatting>
  <conditionalFormatting sqref="H19:H20">
    <cfRule type="iconSet" priority="28">
      <iconSet>
        <cfvo type="percent" val="0"/>
        <cfvo type="num" val="0.95"/>
        <cfvo type="num" val="1"/>
      </iconSet>
    </cfRule>
  </conditionalFormatting>
  <conditionalFormatting sqref="H38 H10:H12 H14:H15 H18:H36">
    <cfRule type="iconSet" priority="35">
      <iconSet>
        <cfvo type="percent" val="0"/>
        <cfvo type="num" val="0.95" gte="0"/>
        <cfvo type="num" val="0.99" gte="0"/>
      </iconSet>
    </cfRule>
  </conditionalFormatting>
  <conditionalFormatting sqref="H29">
    <cfRule type="iconSet" priority="50">
      <iconSet>
        <cfvo type="percent" val="0"/>
        <cfvo type="num" val="0.95"/>
        <cfvo type="num" val="1"/>
      </iconSet>
    </cfRule>
  </conditionalFormatting>
  <conditionalFormatting sqref="H83">
    <cfRule type="iconSet" priority="53">
      <iconSet>
        <cfvo type="percent" val="0"/>
        <cfvo type="num" val="0.95"/>
        <cfvo type="num" val="1"/>
      </iconSet>
    </cfRule>
  </conditionalFormatting>
  <conditionalFormatting sqref="H81:H84 H73:H78 H61:H66 H69">
    <cfRule type="iconSet" priority="54">
      <iconSet>
        <cfvo type="percent" val="0"/>
        <cfvo type="num" val="0.95" gte="0"/>
        <cfvo type="num" val="1" gte="0"/>
      </iconSet>
    </cfRule>
  </conditionalFormatting>
  <conditionalFormatting sqref="H81:H83 H73:H78 H62:H66 H69">
    <cfRule type="iconSet" priority="55">
      <iconSet>
        <cfvo type="percent" val="0"/>
        <cfvo type="num" val="0.95" gte="0"/>
        <cfvo type="num" val="1" gte="0"/>
      </iconSet>
    </cfRule>
  </conditionalFormatting>
  <conditionalFormatting sqref="H16">
    <cfRule type="iconSet" priority="21">
      <iconSet>
        <cfvo type="percent" val="0"/>
        <cfvo type="num" val="0.95"/>
        <cfvo type="num" val="1"/>
      </iconSet>
    </cfRule>
  </conditionalFormatting>
  <conditionalFormatting sqref="H16">
    <cfRule type="iconSet" priority="22">
      <iconSet>
        <cfvo type="percent" val="0"/>
        <cfvo type="num" val="0.95" gte="0"/>
        <cfvo type="num" val="0.99" gte="0"/>
      </iconSet>
    </cfRule>
  </conditionalFormatting>
  <conditionalFormatting sqref="H16">
    <cfRule type="iconSet" priority="23">
      <iconSet>
        <cfvo type="percent" val="0"/>
        <cfvo type="num" val="0.95" gte="0"/>
        <cfvo type="num" val="1" gte="0"/>
      </iconSet>
    </cfRule>
  </conditionalFormatting>
  <conditionalFormatting sqref="H16">
    <cfRule type="iconSet" priority="24">
      <iconSet>
        <cfvo type="percent" val="0"/>
        <cfvo type="num" val="0.95" gte="0"/>
        <cfvo type="num" val="1" gte="0"/>
      </iconSet>
    </cfRule>
  </conditionalFormatting>
  <conditionalFormatting sqref="H17">
    <cfRule type="iconSet" priority="17">
      <iconSet>
        <cfvo type="percent" val="0"/>
        <cfvo type="num" val="0.95"/>
        <cfvo type="num" val="1"/>
      </iconSet>
    </cfRule>
  </conditionalFormatting>
  <conditionalFormatting sqref="H17">
    <cfRule type="iconSet" priority="18">
      <iconSet>
        <cfvo type="percent" val="0"/>
        <cfvo type="num" val="0.95" gte="0"/>
        <cfvo type="num" val="0.99" gte="0"/>
      </iconSet>
    </cfRule>
  </conditionalFormatting>
  <conditionalFormatting sqref="H17">
    <cfRule type="iconSet" priority="19">
      <iconSet>
        <cfvo type="percent" val="0"/>
        <cfvo type="num" val="0.95" gte="0"/>
        <cfvo type="num" val="1" gte="0"/>
      </iconSet>
    </cfRule>
  </conditionalFormatting>
  <conditionalFormatting sqref="H17">
    <cfRule type="iconSet" priority="20">
      <iconSet>
        <cfvo type="percent" val="0"/>
        <cfvo type="num" val="0.95" gte="0"/>
        <cfvo type="num" val="1" gte="0"/>
      </iconSet>
    </cfRule>
  </conditionalFormatting>
  <conditionalFormatting sqref="H68">
    <cfRule type="iconSet" priority="13">
      <iconSet>
        <cfvo type="percent" val="0"/>
        <cfvo type="num" val="0.95"/>
        <cfvo type="num" val="1"/>
      </iconSet>
    </cfRule>
  </conditionalFormatting>
  <conditionalFormatting sqref="H68">
    <cfRule type="iconSet" priority="14">
      <iconSet>
        <cfvo type="percent" val="0"/>
        <cfvo type="num" val="0.95" gte="0"/>
        <cfvo type="num" val="0.99" gte="0"/>
      </iconSet>
    </cfRule>
  </conditionalFormatting>
  <conditionalFormatting sqref="H68">
    <cfRule type="iconSet" priority="15">
      <iconSet>
        <cfvo type="percent" val="0"/>
        <cfvo type="num" val="0.95" gte="0"/>
        <cfvo type="num" val="1" gte="0"/>
      </iconSet>
    </cfRule>
  </conditionalFormatting>
  <conditionalFormatting sqref="H68">
    <cfRule type="iconSet" priority="16">
      <iconSet>
        <cfvo type="percent" val="0"/>
        <cfvo type="num" val="0.95" gte="0"/>
        <cfvo type="num" val="1" gte="0"/>
      </iconSet>
    </cfRule>
  </conditionalFormatting>
  <conditionalFormatting sqref="H67">
    <cfRule type="iconSet" priority="9">
      <iconSet>
        <cfvo type="percent" val="0"/>
        <cfvo type="num" val="0.95"/>
        <cfvo type="num" val="1"/>
      </iconSet>
    </cfRule>
  </conditionalFormatting>
  <conditionalFormatting sqref="H67">
    <cfRule type="iconSet" priority="10">
      <iconSet>
        <cfvo type="percent" val="0"/>
        <cfvo type="num" val="0.95" gte="0"/>
        <cfvo type="num" val="0.99" gte="0"/>
      </iconSet>
    </cfRule>
  </conditionalFormatting>
  <conditionalFormatting sqref="H67">
    <cfRule type="iconSet" priority="11">
      <iconSet>
        <cfvo type="percent" val="0"/>
        <cfvo type="num" val="0.95" gte="0"/>
        <cfvo type="num" val="1" gte="0"/>
      </iconSet>
    </cfRule>
  </conditionalFormatting>
  <conditionalFormatting sqref="H67">
    <cfRule type="iconSet" priority="12">
      <iconSet>
        <cfvo type="percent" val="0"/>
        <cfvo type="num" val="0.95" gte="0"/>
        <cfvo type="num" val="1" gte="0"/>
      </iconSet>
    </cfRule>
  </conditionalFormatting>
  <conditionalFormatting sqref="H80">
    <cfRule type="iconSet" priority="5">
      <iconSet>
        <cfvo type="percent" val="0"/>
        <cfvo type="num" val="0.95"/>
        <cfvo type="num" val="1"/>
      </iconSet>
    </cfRule>
  </conditionalFormatting>
  <conditionalFormatting sqref="H80">
    <cfRule type="iconSet" priority="6">
      <iconSet>
        <cfvo type="percent" val="0"/>
        <cfvo type="num" val="0.95" gte="0"/>
        <cfvo type="num" val="0.99" gte="0"/>
      </iconSet>
    </cfRule>
  </conditionalFormatting>
  <conditionalFormatting sqref="H80">
    <cfRule type="iconSet" priority="7">
      <iconSet>
        <cfvo type="percent" val="0"/>
        <cfvo type="num" val="0.95" gte="0"/>
        <cfvo type="num" val="1" gte="0"/>
      </iconSet>
    </cfRule>
  </conditionalFormatting>
  <conditionalFormatting sqref="H80">
    <cfRule type="iconSet" priority="8">
      <iconSet>
        <cfvo type="percent" val="0"/>
        <cfvo type="num" val="0.95" gte="0"/>
        <cfvo type="num" val="1" gte="0"/>
      </iconSet>
    </cfRule>
  </conditionalFormatting>
  <conditionalFormatting sqref="H79">
    <cfRule type="iconSet" priority="1">
      <iconSet>
        <cfvo type="percent" val="0"/>
        <cfvo type="num" val="0.95"/>
        <cfvo type="num" val="1"/>
      </iconSet>
    </cfRule>
  </conditionalFormatting>
  <conditionalFormatting sqref="H79">
    <cfRule type="iconSet" priority="2">
      <iconSet>
        <cfvo type="percent" val="0"/>
        <cfvo type="num" val="0.95" gte="0"/>
        <cfvo type="num" val="0.99" gte="0"/>
      </iconSet>
    </cfRule>
  </conditionalFormatting>
  <conditionalFormatting sqref="H79">
    <cfRule type="iconSet" priority="3">
      <iconSet>
        <cfvo type="percent" val="0"/>
        <cfvo type="num" val="0.95" gte="0"/>
        <cfvo type="num" val="1" gte="0"/>
      </iconSet>
    </cfRule>
  </conditionalFormatting>
  <conditionalFormatting sqref="H79">
    <cfRule type="iconSet" priority="4">
      <iconSet>
        <cfvo type="percent" val="0"/>
        <cfvo type="num" val="0.95" gte="0"/>
        <cfvo type="num" val="1" gte="0"/>
      </iconSet>
    </cfRule>
  </conditionalFormatting>
  <conditionalFormatting sqref="H22:H28">
    <cfRule type="iconSet" priority="114">
      <iconSet>
        <cfvo type="percent" val="0"/>
        <cfvo type="num" val="0.95"/>
        <cfvo type="num" val="1"/>
      </iconSet>
    </cfRule>
  </conditionalFormatting>
  <conditionalFormatting sqref="H22:H30 H10:H12 H14:H15 H18">
    <cfRule type="iconSet" priority="117">
      <iconSet>
        <cfvo type="percent" val="0"/>
        <cfvo type="num" val="0.95" gte="0"/>
        <cfvo type="num" val="1" gte="0"/>
      </iconSet>
    </cfRule>
  </conditionalFormatting>
  <conditionalFormatting sqref="H22:H29 H11:H12 H14:H15 H18">
    <cfRule type="iconSet" priority="123">
      <iconSet>
        <cfvo type="percent" val="0"/>
        <cfvo type="num" val="0.95" gte="0"/>
        <cfvo type="num" val="1" gte="0"/>
      </iconSet>
    </cfRule>
  </conditionalFormatting>
  <printOptions horizontalCentered="1" verticalCentered="1"/>
  <pageMargins left="0.74803149606299213" right="0.74803149606299213" top="0.35" bottom="0.39370078740157483" header="0.26" footer="0.19685039370078741"/>
  <pageSetup paperSize="9" scale="26" orientation="landscape" r:id="rId1"/>
  <headerFooter alignWithMargins="0">
    <oddHeader>&amp;R&amp;"Arial,Negrita"&amp;11CUADRO No. "A1"</oddHeader>
    <oddFooter>&amp;LFecha:  &amp;D&amp;RPlanificación Nacional.- XM</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605B3-3DAA-48B9-A5BF-553942E5DCF5}">
  <sheetPr>
    <pageSetUpPr fitToPage="1"/>
  </sheetPr>
  <dimension ref="A1:O112"/>
  <sheetViews>
    <sheetView showGridLines="0" topLeftCell="A76" zoomScale="80" zoomScaleNormal="80" zoomScaleSheetLayoutView="85" workbookViewId="0">
      <selection activeCell="K96" sqref="K96"/>
    </sheetView>
  </sheetViews>
  <sheetFormatPr baseColWidth="10" defaultColWidth="11.44140625" defaultRowHeight="13.2" outlineLevelRow="2" x14ac:dyDescent="0.25"/>
  <cols>
    <col min="1" max="2" width="5.6640625" style="3" customWidth="1"/>
    <col min="3" max="3" width="63.6640625" style="3" customWidth="1"/>
    <col min="4" max="4" width="18.44140625" style="3" customWidth="1"/>
    <col min="5" max="5" width="1.33203125" style="3" customWidth="1"/>
    <col min="6" max="6" width="20.33203125" style="3" customWidth="1"/>
    <col min="7" max="7" width="20.44140625" style="3" customWidth="1"/>
    <col min="8" max="8" width="1.5546875" style="3" customWidth="1"/>
    <col min="9" max="9" width="14" style="3" customWidth="1"/>
    <col min="10" max="10" width="11.5546875" style="3" bestFit="1" customWidth="1"/>
    <col min="11" max="11" width="14" style="3" bestFit="1" customWidth="1"/>
    <col min="12" max="16384" width="11.44140625" style="3"/>
  </cols>
  <sheetData>
    <row r="1" spans="1:11" ht="27.75" customHeight="1" x14ac:dyDescent="0.25">
      <c r="A1" s="255" t="s">
        <v>76</v>
      </c>
      <c r="B1" s="255"/>
      <c r="C1" s="255"/>
      <c r="D1" s="255"/>
      <c r="E1" s="255"/>
      <c r="F1" s="255"/>
      <c r="G1" s="255"/>
      <c r="H1" s="255"/>
      <c r="I1" s="255"/>
    </row>
    <row r="2" spans="1:11" ht="17.399999999999999" x14ac:dyDescent="0.25">
      <c r="A2" s="256" t="s">
        <v>77</v>
      </c>
      <c r="B2" s="256"/>
      <c r="C2" s="256"/>
      <c r="D2" s="256"/>
      <c r="E2" s="256"/>
      <c r="F2" s="256"/>
      <c r="G2" s="256"/>
      <c r="H2" s="256"/>
      <c r="I2" s="256"/>
    </row>
    <row r="3" spans="1:11" ht="20.25" customHeight="1" x14ac:dyDescent="0.25">
      <c r="A3" s="257" t="s">
        <v>159</v>
      </c>
      <c r="B3" s="257"/>
      <c r="C3" s="257"/>
      <c r="D3" s="257"/>
      <c r="E3" s="257"/>
      <c r="F3" s="257"/>
      <c r="G3" s="257"/>
      <c r="H3" s="257"/>
      <c r="I3" s="257"/>
    </row>
    <row r="4" spans="1:11" ht="17.25" customHeight="1" x14ac:dyDescent="0.25">
      <c r="A4" s="258" t="s">
        <v>119</v>
      </c>
      <c r="B4" s="258"/>
      <c r="C4" s="258"/>
      <c r="D4" s="258"/>
      <c r="E4" s="258"/>
      <c r="F4" s="258"/>
      <c r="G4" s="258"/>
      <c r="H4" s="258"/>
      <c r="I4" s="258"/>
      <c r="J4" s="154"/>
    </row>
    <row r="5" spans="1:11" ht="15.6" x14ac:dyDescent="0.3">
      <c r="A5" s="70"/>
      <c r="B5" s="70"/>
      <c r="C5" s="70"/>
      <c r="D5" s="70"/>
      <c r="E5" s="70"/>
      <c r="F5" s="70"/>
      <c r="G5" s="70"/>
      <c r="H5" s="70"/>
      <c r="I5" s="70"/>
    </row>
    <row r="6" spans="1:11" customFormat="1" ht="31.5" customHeight="1" x14ac:dyDescent="0.3">
      <c r="A6" s="259" t="s">
        <v>66</v>
      </c>
      <c r="B6" s="260"/>
      <c r="C6" s="260"/>
      <c r="D6" s="260"/>
      <c r="E6" s="260"/>
      <c r="F6" s="260"/>
      <c r="G6" s="260"/>
      <c r="H6" s="260"/>
      <c r="I6" s="261"/>
    </row>
    <row r="7" spans="1:11" ht="15.6" x14ac:dyDescent="0.3">
      <c r="C7" s="4"/>
      <c r="D7" s="5"/>
      <c r="G7" s="5"/>
    </row>
    <row r="8" spans="1:11" s="6" customFormat="1" ht="60" customHeight="1" x14ac:dyDescent="0.25">
      <c r="C8" s="48"/>
      <c r="D8" s="49" t="s">
        <v>109</v>
      </c>
      <c r="E8" s="7"/>
      <c r="F8" s="49" t="s">
        <v>110</v>
      </c>
      <c r="G8" s="49" t="s">
        <v>111</v>
      </c>
      <c r="H8" s="7"/>
      <c r="I8" s="49" t="s">
        <v>112</v>
      </c>
    </row>
    <row r="9" spans="1:11" s="8" customFormat="1" ht="4.5" customHeight="1" x14ac:dyDescent="0.25">
      <c r="C9" s="9"/>
      <c r="D9" s="40"/>
      <c r="E9" s="11"/>
      <c r="F9" s="10"/>
      <c r="G9" s="10"/>
      <c r="H9" s="11"/>
      <c r="J9" s="6"/>
    </row>
    <row r="10" spans="1:11" s="6" customFormat="1" ht="15.9" customHeight="1" x14ac:dyDescent="0.25">
      <c r="A10" s="274" t="s">
        <v>41</v>
      </c>
      <c r="B10" s="275" t="s">
        <v>42</v>
      </c>
      <c r="C10" s="109" t="s">
        <v>1</v>
      </c>
      <c r="D10" s="155">
        <v>370144.91657999996</v>
      </c>
      <c r="E10" s="139"/>
      <c r="F10" s="155">
        <v>369045.55932999938</v>
      </c>
      <c r="G10" s="155">
        <f>G11+G12+G13</f>
        <v>345272.88365000021</v>
      </c>
      <c r="H10" s="12"/>
      <c r="I10" s="278">
        <f>+G30/G39</f>
        <v>0.82572255012130069</v>
      </c>
      <c r="K10" s="13"/>
    </row>
    <row r="11" spans="1:11" ht="15.9" customHeight="1" outlineLevel="1" x14ac:dyDescent="0.25">
      <c r="A11" s="274"/>
      <c r="B11" s="276"/>
      <c r="C11" s="110" t="s">
        <v>67</v>
      </c>
      <c r="D11" s="43">
        <v>332075.28112</v>
      </c>
      <c r="E11" s="139"/>
      <c r="F11" s="43">
        <v>316994.88142999937</v>
      </c>
      <c r="G11" s="43">
        <f>'Recaudación abierta'!L9+'Recaudación abierta'!L10</f>
        <v>319502.26103000023</v>
      </c>
      <c r="I11" s="279"/>
      <c r="J11" s="6"/>
    </row>
    <row r="12" spans="1:11" ht="15.9" customHeight="1" outlineLevel="1" x14ac:dyDescent="0.25">
      <c r="A12" s="274"/>
      <c r="B12" s="276"/>
      <c r="C12" s="110" t="s">
        <v>35</v>
      </c>
      <c r="D12" s="43">
        <v>312.81193999999988</v>
      </c>
      <c r="E12" s="139"/>
      <c r="F12" s="43">
        <v>162.80955000000009</v>
      </c>
      <c r="G12" s="43">
        <f>'Recaudación abierta'!L11</f>
        <v>295.83801</v>
      </c>
      <c r="I12" s="279"/>
    </row>
    <row r="13" spans="1:11" ht="15.9" customHeight="1" outlineLevel="1" x14ac:dyDescent="0.25">
      <c r="A13" s="274"/>
      <c r="B13" s="276"/>
      <c r="C13" s="110" t="s">
        <v>68</v>
      </c>
      <c r="D13" s="193">
        <v>37756.823519999991</v>
      </c>
      <c r="E13" s="140"/>
      <c r="F13" s="193">
        <v>51887.868350000012</v>
      </c>
      <c r="G13" s="193">
        <f>SUM(G14:G18)</f>
        <v>25474.784610000002</v>
      </c>
      <c r="H13" s="76"/>
      <c r="I13" s="279"/>
    </row>
    <row r="14" spans="1:11" ht="15.9" customHeight="1" outlineLevel="1" x14ac:dyDescent="0.25">
      <c r="A14" s="274"/>
      <c r="B14" s="276"/>
      <c r="C14" s="111" t="s">
        <v>34</v>
      </c>
      <c r="D14" s="43">
        <v>6985.6063299999923</v>
      </c>
      <c r="E14" s="139"/>
      <c r="F14" s="43">
        <v>4062.5120500000012</v>
      </c>
      <c r="G14" s="43">
        <f>'Recaudación abierta'!L13</f>
        <v>6908.3177999999998</v>
      </c>
      <c r="I14" s="279"/>
    </row>
    <row r="15" spans="1:11" ht="15.9" customHeight="1" outlineLevel="1" x14ac:dyDescent="0.25">
      <c r="A15" s="274"/>
      <c r="B15" s="276"/>
      <c r="C15" s="111" t="s">
        <v>33</v>
      </c>
      <c r="D15" s="43">
        <v>29762.557669999998</v>
      </c>
      <c r="E15" s="139"/>
      <c r="F15" s="43">
        <v>41721.370840000011</v>
      </c>
      <c r="G15" s="43">
        <f>'Recaudación abierta'!L14</f>
        <v>17239.106749999999</v>
      </c>
      <c r="I15" s="279"/>
    </row>
    <row r="16" spans="1:11" ht="15.9" customHeight="1" outlineLevel="1" x14ac:dyDescent="0.25">
      <c r="A16" s="274"/>
      <c r="B16" s="276"/>
      <c r="C16" s="111" t="s">
        <v>32</v>
      </c>
      <c r="D16" s="43">
        <v>899.806049999999</v>
      </c>
      <c r="E16" s="139"/>
      <c r="F16" s="43">
        <v>895.59386000000018</v>
      </c>
      <c r="G16" s="43">
        <f>'Recaudación abierta'!L15</f>
        <v>949.51910999999973</v>
      </c>
      <c r="I16" s="279"/>
    </row>
    <row r="17" spans="1:15" ht="15.9" customHeight="1" outlineLevel="1" x14ac:dyDescent="0.25">
      <c r="A17" s="274"/>
      <c r="B17" s="276"/>
      <c r="C17" s="111" t="s">
        <v>90</v>
      </c>
      <c r="D17" s="43">
        <v>108.85347</v>
      </c>
      <c r="E17" s="139"/>
      <c r="F17" s="43">
        <v>1605.233360000004</v>
      </c>
      <c r="G17" s="43">
        <f>'Recaudación abierta'!L16</f>
        <v>377.84094999999979</v>
      </c>
      <c r="I17" s="279"/>
    </row>
    <row r="18" spans="1:15" ht="15.9" customHeight="1" outlineLevel="1" x14ac:dyDescent="0.25">
      <c r="A18" s="274"/>
      <c r="B18" s="276"/>
      <c r="C18" s="111" t="s">
        <v>95</v>
      </c>
      <c r="D18" s="43">
        <v>0</v>
      </c>
      <c r="E18" s="139"/>
      <c r="F18" s="43">
        <v>3603.1582400000002</v>
      </c>
      <c r="G18" s="43">
        <f>'Recaudación abierta'!L17</f>
        <v>0</v>
      </c>
      <c r="I18" s="279"/>
      <c r="L18" s="3" t="s">
        <v>89</v>
      </c>
    </row>
    <row r="19" spans="1:15" ht="15.9" customHeight="1" x14ac:dyDescent="0.25">
      <c r="A19" s="274"/>
      <c r="B19" s="276"/>
      <c r="C19" s="112" t="s">
        <v>64</v>
      </c>
      <c r="D19" s="43">
        <v>547201.79038999986</v>
      </c>
      <c r="E19" s="139"/>
      <c r="F19" s="43">
        <v>490258.06108000991</v>
      </c>
      <c r="G19" s="43">
        <f>'Recaudación abierta'!L19</f>
        <v>526694.65900000324</v>
      </c>
      <c r="H19" s="12"/>
      <c r="I19" s="279"/>
      <c r="J19" s="13"/>
    </row>
    <row r="20" spans="1:15" ht="15.9" customHeight="1" x14ac:dyDescent="0.25">
      <c r="A20" s="274"/>
      <c r="B20" s="276"/>
      <c r="C20" s="112" t="s">
        <v>65</v>
      </c>
      <c r="D20" s="43">
        <v>40944.206870000002</v>
      </c>
      <c r="E20" s="139"/>
      <c r="F20" s="43">
        <v>37543.920599999998</v>
      </c>
      <c r="G20" s="43">
        <f>'Recaudación abierta'!L22</f>
        <v>40261.444659999986</v>
      </c>
      <c r="H20" s="12"/>
      <c r="I20" s="279"/>
      <c r="J20" s="6"/>
    </row>
    <row r="21" spans="1:15" s="6" customFormat="1" ht="15.9" customHeight="1" x14ac:dyDescent="0.25">
      <c r="A21" s="274"/>
      <c r="B21" s="276"/>
      <c r="C21" s="113" t="s">
        <v>39</v>
      </c>
      <c r="D21" s="43">
        <v>3413.7488199999998</v>
      </c>
      <c r="E21" s="139"/>
      <c r="F21" s="43">
        <v>3433.7957500000002</v>
      </c>
      <c r="G21" s="43">
        <f>'Recaudación abierta'!L45</f>
        <v>3713.4492799999998</v>
      </c>
      <c r="H21" s="8"/>
      <c r="I21" s="279"/>
      <c r="K21" s="3"/>
      <c r="L21" s="3"/>
      <c r="M21" s="3"/>
      <c r="N21" s="3"/>
      <c r="O21" s="3"/>
    </row>
    <row r="22" spans="1:15" ht="15.9" customHeight="1" x14ac:dyDescent="0.25">
      <c r="A22" s="274"/>
      <c r="B22" s="276"/>
      <c r="C22" s="113" t="s">
        <v>24</v>
      </c>
      <c r="D22" s="43">
        <v>19134.62923000002</v>
      </c>
      <c r="E22" s="139"/>
      <c r="F22" s="43">
        <v>17268.17432000205</v>
      </c>
      <c r="G22" s="43">
        <f>'Recaudación abierta'!L46</f>
        <v>17077.73584000174</v>
      </c>
      <c r="H22" s="12"/>
      <c r="I22" s="279"/>
      <c r="J22" s="6"/>
    </row>
    <row r="23" spans="1:15" ht="15.9" customHeight="1" x14ac:dyDescent="0.25">
      <c r="A23" s="274"/>
      <c r="B23" s="276"/>
      <c r="C23" s="113" t="s">
        <v>25</v>
      </c>
      <c r="D23" s="43">
        <v>102058.76656</v>
      </c>
      <c r="E23" s="139"/>
      <c r="F23" s="43">
        <v>109040.12222</v>
      </c>
      <c r="G23" s="43">
        <f>'Recaudación abierta'!L47</f>
        <v>87230.896090000038</v>
      </c>
      <c r="H23" s="12"/>
      <c r="I23" s="279"/>
      <c r="J23" s="6"/>
    </row>
    <row r="24" spans="1:15" ht="15.9" customHeight="1" x14ac:dyDescent="0.25">
      <c r="A24" s="274"/>
      <c r="B24" s="276"/>
      <c r="C24" s="113" t="s">
        <v>36</v>
      </c>
      <c r="D24" s="43">
        <v>1949.582550000001</v>
      </c>
      <c r="E24" s="139"/>
      <c r="F24" s="43">
        <v>1459.28846</v>
      </c>
      <c r="G24" s="43">
        <f>'Recaudación abierta'!L48</f>
        <v>1312.03736</v>
      </c>
      <c r="H24" s="12"/>
      <c r="I24" s="279"/>
      <c r="J24" s="16"/>
    </row>
    <row r="25" spans="1:15" ht="15.9" customHeight="1" x14ac:dyDescent="0.25">
      <c r="A25" s="274"/>
      <c r="B25" s="276"/>
      <c r="C25" s="113" t="s">
        <v>27</v>
      </c>
      <c r="D25" s="43">
        <v>1228.90849</v>
      </c>
      <c r="E25" s="139"/>
      <c r="F25" s="43">
        <v>974.7482399999999</v>
      </c>
      <c r="G25" s="43">
        <f>'Recaudación abierta'!L49</f>
        <v>2024.7140999999999</v>
      </c>
      <c r="H25" s="12"/>
      <c r="I25" s="279"/>
      <c r="J25" s="6"/>
    </row>
    <row r="26" spans="1:15" ht="15.9" customHeight="1" x14ac:dyDescent="0.25">
      <c r="A26" s="274"/>
      <c r="B26" s="276"/>
      <c r="C26" s="113" t="s">
        <v>37</v>
      </c>
      <c r="D26" s="43">
        <v>17002.85232000002</v>
      </c>
      <c r="E26" s="139"/>
      <c r="F26" s="43">
        <v>16641.712979999978</v>
      </c>
      <c r="G26" s="43">
        <f>'Recaudación abierta'!L50</f>
        <v>17653.75671000002</v>
      </c>
      <c r="H26" s="12"/>
      <c r="I26" s="279"/>
    </row>
    <row r="27" spans="1:15" ht="15.9" customHeight="1" x14ac:dyDescent="0.25">
      <c r="A27" s="274"/>
      <c r="B27" s="276"/>
      <c r="C27" s="113" t="s">
        <v>81</v>
      </c>
      <c r="D27" s="43">
        <v>7204.2495699999972</v>
      </c>
      <c r="E27" s="139"/>
      <c r="F27" s="43">
        <v>7541.4906299993099</v>
      </c>
      <c r="G27" s="43">
        <f>'Recaudación abierta'!L51</f>
        <v>4651.5929300003081</v>
      </c>
      <c r="H27" s="12"/>
      <c r="I27" s="279"/>
    </row>
    <row r="28" spans="1:15" ht="15.9" customHeight="1" x14ac:dyDescent="0.25">
      <c r="A28" s="274"/>
      <c r="B28" s="276"/>
      <c r="C28" s="113" t="s">
        <v>82</v>
      </c>
      <c r="D28" s="43">
        <v>3987.1797499999961</v>
      </c>
      <c r="E28" s="139"/>
      <c r="F28" s="43">
        <v>3900.6008300007111</v>
      </c>
      <c r="G28" s="43">
        <f>'Recaudación abierta'!L52</f>
        <v>4271.8148100004328</v>
      </c>
      <c r="H28" s="12"/>
      <c r="I28" s="279"/>
    </row>
    <row r="29" spans="1:15" ht="15.9" customHeight="1" x14ac:dyDescent="0.25">
      <c r="A29" s="274"/>
      <c r="B29" s="276"/>
      <c r="C29" s="113" t="s">
        <v>125</v>
      </c>
      <c r="D29" s="43">
        <v>2708.3456699999938</v>
      </c>
      <c r="E29" s="139"/>
      <c r="F29" s="43">
        <v>1787.5403699999961</v>
      </c>
      <c r="G29" s="43">
        <f>'Recaudación abierta'!L53</f>
        <v>1049.9252399999959</v>
      </c>
      <c r="H29" s="8"/>
      <c r="I29" s="279"/>
      <c r="J29" s="6"/>
    </row>
    <row r="30" spans="1:15" s="8" customFormat="1" ht="18" customHeight="1" x14ac:dyDescent="0.3">
      <c r="A30" s="274"/>
      <c r="B30" s="277"/>
      <c r="C30" s="54" t="s">
        <v>79</v>
      </c>
      <c r="D30" s="55">
        <f>+D10+SUM(D19:D29)</f>
        <v>1116979.1767999998</v>
      </c>
      <c r="E30" s="159"/>
      <c r="F30" s="55">
        <f>+F10+SUM(F19:F29)</f>
        <v>1058895.0148100113</v>
      </c>
      <c r="G30" s="55">
        <f>+G10+SUM(G19:G29)</f>
        <v>1051214.909670006</v>
      </c>
      <c r="I30" s="280"/>
      <c r="J30" s="17"/>
      <c r="K30" s="18"/>
    </row>
    <row r="31" spans="1:15" ht="6.6" customHeight="1" x14ac:dyDescent="0.3">
      <c r="A31" s="274"/>
      <c r="B31" s="23"/>
      <c r="C31" s="41"/>
      <c r="D31" s="19"/>
      <c r="E31" s="19"/>
      <c r="F31" s="19"/>
      <c r="G31" s="19"/>
      <c r="H31" s="8"/>
      <c r="I31" s="42"/>
      <c r="J31" s="6"/>
    </row>
    <row r="32" spans="1:15" ht="18.75" customHeight="1" x14ac:dyDescent="0.25">
      <c r="A32" s="274"/>
      <c r="B32" s="281" t="s">
        <v>44</v>
      </c>
      <c r="C32" s="44" t="s">
        <v>62</v>
      </c>
      <c r="D32" s="45">
        <v>199233.09755999991</v>
      </c>
      <c r="E32" s="142"/>
      <c r="F32" s="45">
        <v>195196.0263199998</v>
      </c>
      <c r="G32" s="45">
        <f>'Recaudación abierta'!L20</f>
        <v>193261.1252299989</v>
      </c>
      <c r="H32" s="8"/>
      <c r="I32" s="278">
        <f>+G34/G39</f>
        <v>0.17427744987869936</v>
      </c>
    </row>
    <row r="33" spans="1:9" ht="18.75" customHeight="1" x14ac:dyDescent="0.25">
      <c r="A33" s="274"/>
      <c r="B33" s="282"/>
      <c r="C33" s="46" t="s">
        <v>63</v>
      </c>
      <c r="D33" s="43">
        <v>33902.537850000022</v>
      </c>
      <c r="E33" s="142"/>
      <c r="F33" s="43">
        <v>35021.192830000007</v>
      </c>
      <c r="G33" s="43">
        <f>'Recaudación abierta'!L44</f>
        <v>28608.864519999999</v>
      </c>
      <c r="H33" s="8"/>
      <c r="I33" s="279"/>
    </row>
    <row r="34" spans="1:9" s="8" customFormat="1" ht="18.75" customHeight="1" x14ac:dyDescent="0.3">
      <c r="A34" s="274"/>
      <c r="B34" s="283"/>
      <c r="C34" s="107" t="s">
        <v>87</v>
      </c>
      <c r="D34" s="55">
        <f t="shared" ref="D34" si="0">SUM(D32:D33)</f>
        <v>233135.63540999993</v>
      </c>
      <c r="F34" s="55">
        <f>SUM(F32:F33)</f>
        <v>230217.21914999982</v>
      </c>
      <c r="G34" s="55">
        <f>SUM(G32:G33)</f>
        <v>221869.9897499989</v>
      </c>
      <c r="H34" s="12"/>
      <c r="I34" s="280"/>
    </row>
    <row r="35" spans="1:9" s="8" customFormat="1" ht="15.6" x14ac:dyDescent="0.3">
      <c r="A35" s="274"/>
      <c r="B35" s="23"/>
      <c r="C35" s="20"/>
      <c r="D35" s="103"/>
      <c r="E35" s="103"/>
      <c r="F35" s="103"/>
      <c r="G35" s="103"/>
      <c r="H35" s="12"/>
      <c r="I35" s="42"/>
    </row>
    <row r="36" spans="1:9" s="8" customFormat="1" ht="15.75" customHeight="1" x14ac:dyDescent="0.3">
      <c r="A36" s="274"/>
      <c r="B36" s="266" t="s">
        <v>46</v>
      </c>
      <c r="C36" s="266"/>
      <c r="D36" s="56">
        <f>D39-D37</f>
        <v>525419.43071999983</v>
      </c>
      <c r="F36" s="56">
        <f t="shared" ref="F36:G36" si="1">F39-F37</f>
        <v>527659.23738000134</v>
      </c>
      <c r="G36" s="56">
        <f t="shared" si="1"/>
        <v>480545.35673000268</v>
      </c>
      <c r="H36" s="12"/>
      <c r="I36" s="57">
        <f>+G36/$G$39</f>
        <v>0.37746528683902442</v>
      </c>
    </row>
    <row r="37" spans="1:9" s="8" customFormat="1" ht="15.75" customHeight="1" x14ac:dyDescent="0.25">
      <c r="A37" s="274"/>
      <c r="B37" s="266" t="s">
        <v>47</v>
      </c>
      <c r="C37" s="266"/>
      <c r="D37" s="56">
        <f>+D19+D20+D21+D34</f>
        <v>824695.38148999983</v>
      </c>
      <c r="F37" s="56">
        <f>+F19+F20+F21+F34</f>
        <v>761452.9965800097</v>
      </c>
      <c r="G37" s="56">
        <f>+G19+G20+G21+G34</f>
        <v>792539.54269000213</v>
      </c>
      <c r="H37" s="69"/>
      <c r="I37" s="57">
        <f>+G37/$G$39</f>
        <v>0.62253471316097553</v>
      </c>
    </row>
    <row r="38" spans="1:9" ht="13.8" x14ac:dyDescent="0.25">
      <c r="B38" s="23"/>
      <c r="C38" s="20"/>
      <c r="D38" s="24"/>
      <c r="E38" s="18"/>
      <c r="F38" s="22"/>
      <c r="G38" s="22"/>
      <c r="H38" s="12"/>
      <c r="I38" s="23"/>
    </row>
    <row r="39" spans="1:9" ht="24.75" customHeight="1" x14ac:dyDescent="0.3">
      <c r="A39" s="267" t="s">
        <v>48</v>
      </c>
      <c r="B39" s="268" t="s">
        <v>126</v>
      </c>
      <c r="C39" s="269"/>
      <c r="D39" s="50">
        <f t="shared" ref="D39" si="2">+D34+D30</f>
        <v>1350114.8122099997</v>
      </c>
      <c r="E39" s="123"/>
      <c r="F39" s="50">
        <f t="shared" ref="F39" si="3">+F30+F34</f>
        <v>1289112.233960011</v>
      </c>
      <c r="G39" s="50">
        <f>+G30+G34</f>
        <v>1273084.8994200048</v>
      </c>
      <c r="H39" s="12"/>
      <c r="I39" s="122"/>
    </row>
    <row r="40" spans="1:9" ht="14.25" customHeight="1" x14ac:dyDescent="0.25">
      <c r="A40" s="267"/>
      <c r="B40" s="270" t="s">
        <v>73</v>
      </c>
      <c r="C40" s="271"/>
      <c r="D40" s="47"/>
      <c r="E40" s="8"/>
      <c r="F40" s="177">
        <v>95701.821380000372</v>
      </c>
      <c r="G40" s="235">
        <f>'Recaudación abierta'!L60</f>
        <v>149135.88483999821</v>
      </c>
      <c r="H40" s="12"/>
      <c r="I40" s="114" t="s">
        <v>89</v>
      </c>
    </row>
    <row r="41" spans="1:9" ht="14.25" customHeight="1" x14ac:dyDescent="0.25">
      <c r="A41" s="267"/>
      <c r="B41" s="270" t="s">
        <v>74</v>
      </c>
      <c r="C41" s="271"/>
      <c r="D41" s="47"/>
      <c r="E41" s="8"/>
      <c r="F41" s="177">
        <v>4214.8589599999978</v>
      </c>
      <c r="G41" s="235">
        <f>'Recaudación abierta'!L61</f>
        <v>3909.8936500000018</v>
      </c>
      <c r="H41" s="12"/>
      <c r="I41" s="114"/>
    </row>
    <row r="42" spans="1:9" ht="25.5" customHeight="1" x14ac:dyDescent="0.25">
      <c r="A42" s="267"/>
      <c r="B42" s="268" t="s">
        <v>127</v>
      </c>
      <c r="C42" s="269"/>
      <c r="D42" s="50"/>
      <c r="E42" s="69"/>
      <c r="F42" s="52">
        <f t="shared" ref="F42" si="4">+F39-F40-F41</f>
        <v>1189195.5536200106</v>
      </c>
      <c r="G42" s="52">
        <f>+G39-G40-G41</f>
        <v>1120039.1209300067</v>
      </c>
      <c r="H42" s="12"/>
      <c r="I42" s="69" t="s">
        <v>89</v>
      </c>
    </row>
    <row r="43" spans="1:9" ht="14.25" customHeight="1" x14ac:dyDescent="0.25">
      <c r="A43" s="267"/>
      <c r="B43" s="270" t="s">
        <v>128</v>
      </c>
      <c r="C43" s="271"/>
      <c r="D43" s="58"/>
      <c r="E43" s="69"/>
      <c r="F43" s="178">
        <v>39071.227960000397</v>
      </c>
      <c r="G43" s="43">
        <f>'Recaudación abierta'!L63</f>
        <v>26277.433070000188</v>
      </c>
      <c r="H43" s="12"/>
      <c r="I43" s="124"/>
    </row>
    <row r="44" spans="1:9" ht="33" customHeight="1" x14ac:dyDescent="0.25">
      <c r="A44" s="267"/>
      <c r="B44" s="272" t="s">
        <v>137</v>
      </c>
      <c r="C44" s="273"/>
      <c r="D44" s="50"/>
      <c r="E44" s="69"/>
      <c r="F44" s="53">
        <f t="shared" ref="F44" si="5">+F42-F43</f>
        <v>1150124.3256600103</v>
      </c>
      <c r="G44" s="53">
        <f>+G42-G43</f>
        <v>1093761.6878600065</v>
      </c>
      <c r="H44" s="12"/>
      <c r="I44" s="69"/>
    </row>
    <row r="45" spans="1:9" customFormat="1" ht="14.4" x14ac:dyDescent="0.3"/>
    <row r="46" spans="1:9" customFormat="1" ht="27.75" customHeight="1" x14ac:dyDescent="0.3">
      <c r="A46" s="262" t="s">
        <v>72</v>
      </c>
      <c r="B46" s="263"/>
      <c r="C46" s="263"/>
      <c r="D46" s="263"/>
      <c r="E46" s="263"/>
      <c r="F46" s="263"/>
      <c r="G46" s="263"/>
      <c r="H46" s="263"/>
      <c r="I46" s="264"/>
    </row>
    <row r="47" spans="1:9" customFormat="1" ht="8.25" customHeight="1" x14ac:dyDescent="0.3"/>
    <row r="48" spans="1:9" s="6" customFormat="1" ht="30" customHeight="1" x14ac:dyDescent="0.3">
      <c r="C48" s="48"/>
      <c r="D48" s="81" t="s">
        <v>118</v>
      </c>
      <c r="F48" s="81" t="str">
        <f>+F8</f>
        <v>Recaudación
 2022</v>
      </c>
      <c r="G48" s="81" t="str">
        <f>+G8</f>
        <v>Recaudación 
2023</v>
      </c>
      <c r="I48"/>
    </row>
    <row r="49" spans="1:14" customFormat="1" ht="8.25" customHeight="1" x14ac:dyDescent="0.3"/>
    <row r="50" spans="1:14" s="8" customFormat="1" ht="19.5" customHeight="1" x14ac:dyDescent="0.3">
      <c r="A50" s="265" t="s">
        <v>71</v>
      </c>
      <c r="B50" s="265"/>
      <c r="C50" s="265"/>
      <c r="D50" s="90">
        <f>SUM(D53:D55)</f>
        <v>8787.5999200000024</v>
      </c>
      <c r="E50"/>
      <c r="F50" s="90">
        <f>SUM(F53:F55)</f>
        <v>17212.424289999995</v>
      </c>
      <c r="G50" s="90">
        <f>SUM(G53:G55)</f>
        <v>8444.6710600000006</v>
      </c>
      <c r="H50"/>
      <c r="I50"/>
      <c r="J50" s="6"/>
    </row>
    <row r="51" spans="1:14" customFormat="1" ht="6" customHeight="1" x14ac:dyDescent="0.3"/>
    <row r="52" spans="1:14" customFormat="1" ht="6" customHeight="1" outlineLevel="1" x14ac:dyDescent="0.3"/>
    <row r="53" spans="1:14" s="6" customFormat="1" ht="15.9" customHeight="1" outlineLevel="1" x14ac:dyDescent="0.3">
      <c r="A53" s="305"/>
      <c r="B53" s="311"/>
      <c r="C53" s="71" t="s">
        <v>96</v>
      </c>
      <c r="D53" s="86">
        <v>8313.8153500000026</v>
      </c>
      <c r="E53" s="242"/>
      <c r="F53" s="86">
        <v>8118.3190300000006</v>
      </c>
      <c r="G53" s="86">
        <f>'Recaudación abierta'!L72</f>
        <v>7826.5243700000001</v>
      </c>
      <c r="H53"/>
      <c r="I53"/>
    </row>
    <row r="54" spans="1:14" ht="15.9" customHeight="1" outlineLevel="2" x14ac:dyDescent="0.3">
      <c r="A54" s="305"/>
      <c r="B54" s="311"/>
      <c r="C54" s="80" t="s">
        <v>97</v>
      </c>
      <c r="D54" s="76">
        <v>469.34625000000023</v>
      </c>
      <c r="E54" s="242"/>
      <c r="F54" s="76">
        <v>8880.4288099999958</v>
      </c>
      <c r="G54" s="76">
        <f>'Recaudación abierta'!L73</f>
        <v>591.60024999999996</v>
      </c>
      <c r="H54"/>
      <c r="I54"/>
      <c r="J54" s="6"/>
      <c r="K54" s="6"/>
      <c r="L54" s="6"/>
      <c r="M54" s="6"/>
      <c r="N54" s="6"/>
    </row>
    <row r="55" spans="1:14" ht="15.9" customHeight="1" outlineLevel="2" x14ac:dyDescent="0.3">
      <c r="A55" s="237"/>
      <c r="B55" s="311"/>
      <c r="C55" s="127" t="s">
        <v>86</v>
      </c>
      <c r="D55" s="128">
        <v>4.4383199999999983</v>
      </c>
      <c r="E55" s="242"/>
      <c r="F55" s="128">
        <v>213.67644999999999</v>
      </c>
      <c r="G55" s="128">
        <f>'Recaudación abierta'!L74</f>
        <v>26.54644</v>
      </c>
      <c r="H55"/>
      <c r="I55"/>
      <c r="J55" s="6"/>
      <c r="K55" s="6"/>
      <c r="L55" s="6"/>
      <c r="M55" s="6"/>
      <c r="N55" s="6"/>
    </row>
    <row r="56" spans="1:14" customFormat="1" ht="18.75" customHeight="1" x14ac:dyDescent="0.3"/>
    <row r="57" spans="1:14" ht="33" customHeight="1" x14ac:dyDescent="0.25">
      <c r="A57" s="284" t="s">
        <v>75</v>
      </c>
      <c r="B57" s="285"/>
      <c r="C57" s="285"/>
      <c r="D57" s="285"/>
      <c r="E57" s="285"/>
      <c r="F57" s="285"/>
      <c r="G57" s="285"/>
      <c r="H57" s="285"/>
      <c r="I57" s="286"/>
    </row>
    <row r="58" spans="1:14" ht="8.25" customHeight="1" x14ac:dyDescent="0.3">
      <c r="C58" s="4"/>
      <c r="D58"/>
      <c r="G58" s="5"/>
    </row>
    <row r="59" spans="1:14" s="6" customFormat="1" ht="51" customHeight="1" x14ac:dyDescent="0.3">
      <c r="C59" s="48"/>
      <c r="D59" s="91" t="str">
        <f>+D8</f>
        <v>Meta 
2023</v>
      </c>
      <c r="E59"/>
      <c r="F59" s="91" t="str">
        <f>+F8</f>
        <v>Recaudación
 2022</v>
      </c>
      <c r="G59" s="91" t="str">
        <f>+G8</f>
        <v>Recaudación 
2023</v>
      </c>
      <c r="H59"/>
      <c r="I59" s="91" t="str">
        <f>+I8</f>
        <v>Participación de la Recaudación 2023</v>
      </c>
    </row>
    <row r="60" spans="1:14" customFormat="1" ht="6" customHeight="1" x14ac:dyDescent="0.3"/>
    <row r="61" spans="1:14" s="6" customFormat="1" ht="15.9" customHeight="1" x14ac:dyDescent="0.25">
      <c r="A61" s="287" t="s">
        <v>41</v>
      </c>
      <c r="B61" s="288" t="s">
        <v>42</v>
      </c>
      <c r="C61" s="71" t="s">
        <v>1</v>
      </c>
      <c r="D61" s="72">
        <f t="shared" ref="D61:D77" si="6">+D10</f>
        <v>370144.91657999996</v>
      </c>
      <c r="E61" s="73"/>
      <c r="F61" s="72">
        <f t="shared" ref="F61:G76" si="7">+F10</f>
        <v>369045.55932999938</v>
      </c>
      <c r="G61" s="74">
        <f t="shared" si="7"/>
        <v>345272.88365000021</v>
      </c>
      <c r="H61" s="12"/>
      <c r="I61" s="291">
        <f>+G84/G93</f>
        <v>0.82687095572293656</v>
      </c>
    </row>
    <row r="62" spans="1:14" ht="15.9" customHeight="1" outlineLevel="1" x14ac:dyDescent="0.25">
      <c r="A62" s="287"/>
      <c r="B62" s="289"/>
      <c r="C62" s="75" t="s">
        <v>67</v>
      </c>
      <c r="D62" s="76">
        <f>D11</f>
        <v>332075.28112</v>
      </c>
      <c r="E62" s="73"/>
      <c r="F62" s="76">
        <f t="shared" si="7"/>
        <v>316994.88142999937</v>
      </c>
      <c r="G62" s="77">
        <f t="shared" si="7"/>
        <v>319502.26103000023</v>
      </c>
      <c r="I62" s="292"/>
      <c r="J62" s="6"/>
    </row>
    <row r="63" spans="1:14" ht="15.9" customHeight="1" outlineLevel="1" x14ac:dyDescent="0.25">
      <c r="A63" s="287"/>
      <c r="B63" s="289"/>
      <c r="C63" s="75" t="s">
        <v>35</v>
      </c>
      <c r="D63" s="76">
        <f>D12</f>
        <v>312.81193999999988</v>
      </c>
      <c r="E63" s="73"/>
      <c r="F63" s="76">
        <f t="shared" si="7"/>
        <v>162.80955000000009</v>
      </c>
      <c r="G63" s="77">
        <f t="shared" si="7"/>
        <v>295.83801</v>
      </c>
      <c r="I63" s="292"/>
    </row>
    <row r="64" spans="1:14" ht="15.9" customHeight="1" outlineLevel="1" x14ac:dyDescent="0.25">
      <c r="A64" s="287"/>
      <c r="B64" s="289"/>
      <c r="C64" s="75" t="s">
        <v>68</v>
      </c>
      <c r="D64" s="76">
        <f t="shared" si="6"/>
        <v>37756.823519999991</v>
      </c>
      <c r="F64" s="76">
        <f t="shared" si="7"/>
        <v>51887.868350000012</v>
      </c>
      <c r="G64" s="77">
        <f t="shared" si="7"/>
        <v>25474.784610000002</v>
      </c>
      <c r="I64" s="292"/>
    </row>
    <row r="65" spans="1:11" ht="15.9" customHeight="1" outlineLevel="1" x14ac:dyDescent="0.25">
      <c r="A65" s="287"/>
      <c r="B65" s="289"/>
      <c r="C65" s="78" t="s">
        <v>34</v>
      </c>
      <c r="D65" s="76">
        <f t="shared" si="6"/>
        <v>6985.6063299999923</v>
      </c>
      <c r="E65" s="73"/>
      <c r="F65" s="76">
        <f t="shared" si="7"/>
        <v>4062.5120500000012</v>
      </c>
      <c r="G65" s="77">
        <f t="shared" si="7"/>
        <v>6908.3177999999998</v>
      </c>
      <c r="I65" s="292"/>
    </row>
    <row r="66" spans="1:11" ht="15.9" customHeight="1" outlineLevel="1" x14ac:dyDescent="0.25">
      <c r="A66" s="287"/>
      <c r="B66" s="289"/>
      <c r="C66" s="78" t="s">
        <v>33</v>
      </c>
      <c r="D66" s="76">
        <f t="shared" si="6"/>
        <v>29762.557669999998</v>
      </c>
      <c r="E66" s="73"/>
      <c r="F66" s="76">
        <f t="shared" si="7"/>
        <v>41721.370840000011</v>
      </c>
      <c r="G66" s="77">
        <f t="shared" si="7"/>
        <v>17239.106749999999</v>
      </c>
      <c r="I66" s="292"/>
    </row>
    <row r="67" spans="1:11" ht="15.9" customHeight="1" outlineLevel="1" x14ac:dyDescent="0.25">
      <c r="A67" s="287"/>
      <c r="B67" s="289"/>
      <c r="C67" s="78" t="s">
        <v>32</v>
      </c>
      <c r="D67" s="76">
        <f t="shared" si="6"/>
        <v>899.806049999999</v>
      </c>
      <c r="E67" s="73"/>
      <c r="F67" s="76">
        <f t="shared" si="7"/>
        <v>895.59386000000018</v>
      </c>
      <c r="G67" s="77">
        <f t="shared" si="7"/>
        <v>949.51910999999973</v>
      </c>
      <c r="I67" s="292"/>
    </row>
    <row r="68" spans="1:11" ht="15.9" customHeight="1" outlineLevel="1" x14ac:dyDescent="0.25">
      <c r="A68" s="287"/>
      <c r="B68" s="289"/>
      <c r="C68" s="111" t="s">
        <v>90</v>
      </c>
      <c r="D68" s="76">
        <f t="shared" si="6"/>
        <v>108.85347</v>
      </c>
      <c r="E68" s="73"/>
      <c r="F68" s="76">
        <f t="shared" si="7"/>
        <v>1605.233360000004</v>
      </c>
      <c r="G68" s="77">
        <f t="shared" si="7"/>
        <v>377.84094999999979</v>
      </c>
      <c r="I68" s="292"/>
    </row>
    <row r="69" spans="1:11" ht="15.9" customHeight="1" outlineLevel="1" x14ac:dyDescent="0.25">
      <c r="A69" s="287"/>
      <c r="B69" s="289"/>
      <c r="C69" s="111" t="s">
        <v>95</v>
      </c>
      <c r="D69" s="76">
        <f t="shared" si="6"/>
        <v>0</v>
      </c>
      <c r="E69" s="73"/>
      <c r="F69" s="76">
        <f t="shared" si="7"/>
        <v>3603.1582400000002</v>
      </c>
      <c r="G69" s="77">
        <f t="shared" si="7"/>
        <v>0</v>
      </c>
      <c r="I69" s="292"/>
    </row>
    <row r="70" spans="1:11" ht="15.9" customHeight="1" x14ac:dyDescent="0.25">
      <c r="A70" s="287"/>
      <c r="B70" s="289"/>
      <c r="C70" s="79" t="s">
        <v>64</v>
      </c>
      <c r="D70" s="76">
        <f t="shared" si="6"/>
        <v>547201.79038999986</v>
      </c>
      <c r="E70" s="73"/>
      <c r="F70" s="76">
        <f t="shared" si="7"/>
        <v>490258.06108000991</v>
      </c>
      <c r="G70" s="77">
        <f t="shared" si="7"/>
        <v>526694.65900000324</v>
      </c>
      <c r="H70" s="12"/>
      <c r="I70" s="292"/>
      <c r="J70" s="13"/>
    </row>
    <row r="71" spans="1:11" ht="15.9" customHeight="1" x14ac:dyDescent="0.25">
      <c r="A71" s="287"/>
      <c r="B71" s="289"/>
      <c r="C71" s="79" t="s">
        <v>65</v>
      </c>
      <c r="D71" s="76">
        <f t="shared" si="6"/>
        <v>40944.206870000002</v>
      </c>
      <c r="E71" s="73"/>
      <c r="F71" s="76">
        <f t="shared" si="7"/>
        <v>37543.920599999998</v>
      </c>
      <c r="G71" s="77">
        <f t="shared" si="7"/>
        <v>40261.444659999986</v>
      </c>
      <c r="H71" s="12"/>
      <c r="I71" s="292"/>
      <c r="J71" s="6"/>
    </row>
    <row r="72" spans="1:11" s="6" customFormat="1" ht="15.9" customHeight="1" x14ac:dyDescent="0.25">
      <c r="A72" s="287"/>
      <c r="B72" s="289"/>
      <c r="C72" s="80" t="s">
        <v>39</v>
      </c>
      <c r="D72" s="76">
        <f t="shared" si="6"/>
        <v>3413.7488199999998</v>
      </c>
      <c r="E72" s="73"/>
      <c r="F72" s="76">
        <f t="shared" si="7"/>
        <v>3433.7957500000002</v>
      </c>
      <c r="G72" s="77">
        <f t="shared" si="7"/>
        <v>3713.4492799999998</v>
      </c>
      <c r="H72" s="8"/>
      <c r="I72" s="292"/>
      <c r="K72" s="13"/>
    </row>
    <row r="73" spans="1:11" ht="15.9" customHeight="1" x14ac:dyDescent="0.25">
      <c r="A73" s="287"/>
      <c r="B73" s="289"/>
      <c r="C73" s="80" t="s">
        <v>24</v>
      </c>
      <c r="D73" s="76">
        <f t="shared" si="6"/>
        <v>19134.62923000002</v>
      </c>
      <c r="E73" s="73"/>
      <c r="F73" s="76">
        <f t="shared" si="7"/>
        <v>17268.17432000205</v>
      </c>
      <c r="G73" s="77">
        <f t="shared" si="7"/>
        <v>17077.73584000174</v>
      </c>
      <c r="H73" s="12"/>
      <c r="I73" s="292"/>
      <c r="J73" s="6"/>
      <c r="K73" s="14"/>
    </row>
    <row r="74" spans="1:11" ht="15.9" customHeight="1" x14ac:dyDescent="0.25">
      <c r="A74" s="287"/>
      <c r="B74" s="289"/>
      <c r="C74" s="80" t="s">
        <v>25</v>
      </c>
      <c r="D74" s="76">
        <f t="shared" si="6"/>
        <v>102058.76656</v>
      </c>
      <c r="E74" s="73"/>
      <c r="F74" s="76">
        <f t="shared" si="7"/>
        <v>109040.12222</v>
      </c>
      <c r="G74" s="77">
        <f t="shared" si="7"/>
        <v>87230.896090000038</v>
      </c>
      <c r="H74" s="12"/>
      <c r="I74" s="292"/>
      <c r="J74" s="6"/>
      <c r="K74" s="15"/>
    </row>
    <row r="75" spans="1:11" ht="15.9" customHeight="1" x14ac:dyDescent="0.25">
      <c r="A75" s="287"/>
      <c r="B75" s="289"/>
      <c r="C75" s="80" t="s">
        <v>36</v>
      </c>
      <c r="D75" s="76">
        <f t="shared" si="6"/>
        <v>1949.582550000001</v>
      </c>
      <c r="E75" s="73"/>
      <c r="F75" s="76">
        <f t="shared" si="7"/>
        <v>1459.28846</v>
      </c>
      <c r="G75" s="77">
        <f t="shared" si="7"/>
        <v>1312.03736</v>
      </c>
      <c r="H75" s="12"/>
      <c r="I75" s="292"/>
      <c r="J75" s="16"/>
      <c r="K75" s="14"/>
    </row>
    <row r="76" spans="1:11" ht="15.9" customHeight="1" x14ac:dyDescent="0.25">
      <c r="A76" s="287"/>
      <c r="B76" s="289"/>
      <c r="C76" s="80" t="s">
        <v>27</v>
      </c>
      <c r="D76" s="76">
        <f t="shared" si="6"/>
        <v>1228.90849</v>
      </c>
      <c r="E76" s="73"/>
      <c r="F76" s="76">
        <f t="shared" si="7"/>
        <v>974.7482399999999</v>
      </c>
      <c r="G76" s="77">
        <f t="shared" si="7"/>
        <v>2024.7140999999999</v>
      </c>
      <c r="H76" s="12"/>
      <c r="I76" s="292"/>
      <c r="J76" s="6"/>
    </row>
    <row r="77" spans="1:11" ht="15.9" customHeight="1" x14ac:dyDescent="0.25">
      <c r="A77" s="287"/>
      <c r="B77" s="289"/>
      <c r="C77" s="80" t="s">
        <v>37</v>
      </c>
      <c r="D77" s="76">
        <f t="shared" si="6"/>
        <v>17002.85232000002</v>
      </c>
      <c r="E77" s="73"/>
      <c r="F77" s="76">
        <f t="shared" ref="F77:G77" si="8">+F26</f>
        <v>16641.712979999978</v>
      </c>
      <c r="G77" s="77">
        <f t="shared" si="8"/>
        <v>17653.75671000002</v>
      </c>
      <c r="H77" s="12"/>
      <c r="I77" s="292"/>
    </row>
    <row r="78" spans="1:11" ht="15.9" customHeight="1" x14ac:dyDescent="0.25">
      <c r="A78" s="287"/>
      <c r="B78" s="289"/>
      <c r="C78" s="158" t="s">
        <v>86</v>
      </c>
      <c r="D78" s="76">
        <f>+D55</f>
        <v>4.4383199999999983</v>
      </c>
      <c r="E78" s="73"/>
      <c r="F78" s="76">
        <f>F55</f>
        <v>213.67644999999999</v>
      </c>
      <c r="G78" s="77">
        <f>G55</f>
        <v>26.54644</v>
      </c>
      <c r="H78" s="12"/>
      <c r="I78" s="292"/>
    </row>
    <row r="79" spans="1:11" ht="15.9" customHeight="1" x14ac:dyDescent="0.25">
      <c r="A79" s="287"/>
      <c r="B79" s="289"/>
      <c r="C79" s="80" t="str">
        <f>+C53</f>
        <v>Contribución Post COVID Sociedades</v>
      </c>
      <c r="D79" s="76">
        <f>+D53</f>
        <v>8313.8153500000026</v>
      </c>
      <c r="E79" s="73"/>
      <c r="F79" s="76">
        <f>F53</f>
        <v>8118.3190300000006</v>
      </c>
      <c r="G79" s="77">
        <f>+G53</f>
        <v>7826.5243700000001</v>
      </c>
      <c r="H79" s="12"/>
      <c r="I79" s="292"/>
    </row>
    <row r="80" spans="1:11" ht="15.9" customHeight="1" x14ac:dyDescent="0.25">
      <c r="A80" s="287"/>
      <c r="B80" s="289"/>
      <c r="C80" s="80" t="str">
        <f>+C54</f>
        <v>Contribución Post COVID Personas Naturales</v>
      </c>
      <c r="D80" s="76">
        <f>+D54</f>
        <v>469.34625000000023</v>
      </c>
      <c r="E80" s="73"/>
      <c r="F80" s="76">
        <f>F54</f>
        <v>8880.4288099999958</v>
      </c>
      <c r="G80" s="77">
        <f>+G54</f>
        <v>591.60024999999996</v>
      </c>
      <c r="H80" s="12"/>
      <c r="I80" s="292"/>
    </row>
    <row r="81" spans="1:14" ht="15.9" customHeight="1" x14ac:dyDescent="0.25">
      <c r="A81" s="287"/>
      <c r="B81" s="289"/>
      <c r="C81" s="80" t="s">
        <v>81</v>
      </c>
      <c r="D81" s="76">
        <f>+D27</f>
        <v>7204.2495699999972</v>
      </c>
      <c r="E81" s="73"/>
      <c r="F81" s="76">
        <f t="shared" ref="F81:G83" si="9">+F27</f>
        <v>7541.4906299993099</v>
      </c>
      <c r="G81" s="77">
        <f t="shared" si="9"/>
        <v>4651.5929300003081</v>
      </c>
      <c r="H81" s="12"/>
      <c r="I81" s="292"/>
    </row>
    <row r="82" spans="1:14" ht="15.9" customHeight="1" x14ac:dyDescent="0.25">
      <c r="A82" s="287"/>
      <c r="B82" s="289"/>
      <c r="C82" s="80" t="s">
        <v>82</v>
      </c>
      <c r="D82" s="76">
        <f>+D28</f>
        <v>3987.1797499999961</v>
      </c>
      <c r="E82" s="73"/>
      <c r="F82" s="76">
        <f t="shared" si="9"/>
        <v>3900.6008300007111</v>
      </c>
      <c r="G82" s="77">
        <f t="shared" si="9"/>
        <v>4271.8148100004328</v>
      </c>
      <c r="H82" s="12"/>
      <c r="I82" s="292"/>
    </row>
    <row r="83" spans="1:14" ht="15.9" customHeight="1" x14ac:dyDescent="0.25">
      <c r="A83" s="287"/>
      <c r="B83" s="289"/>
      <c r="C83" s="80" t="s">
        <v>125</v>
      </c>
      <c r="D83" s="76">
        <f>+D29</f>
        <v>2708.3456699999938</v>
      </c>
      <c r="E83" s="73"/>
      <c r="F83" s="76">
        <f t="shared" si="9"/>
        <v>1787.5403699999961</v>
      </c>
      <c r="G83" s="77">
        <f t="shared" si="9"/>
        <v>1049.9252399999959</v>
      </c>
      <c r="H83" s="8"/>
      <c r="I83" s="292"/>
      <c r="J83" s="6"/>
    </row>
    <row r="84" spans="1:14" s="8" customFormat="1" ht="18" customHeight="1" x14ac:dyDescent="0.25">
      <c r="A84" s="287"/>
      <c r="B84" s="290"/>
      <c r="C84" s="92" t="s">
        <v>79</v>
      </c>
      <c r="D84" s="93">
        <f>+D61+D70+D71+SUM(D72:D83)</f>
        <v>1125766.7767199997</v>
      </c>
      <c r="E84" s="69"/>
      <c r="F84" s="93">
        <f>+F61+F70+F71+SUM(F72:F83)</f>
        <v>1076107.4391000113</v>
      </c>
      <c r="G84" s="93">
        <f>+G61+G70+G71+SUM(G72:G83)</f>
        <v>1059659.5807300061</v>
      </c>
      <c r="I84" s="293"/>
      <c r="J84" s="17"/>
      <c r="K84" s="18"/>
    </row>
    <row r="85" spans="1:14" ht="10.5" customHeight="1" x14ac:dyDescent="0.3">
      <c r="A85" s="287"/>
      <c r="B85" s="23"/>
      <c r="C85" s="41"/>
      <c r="D85" s="19"/>
      <c r="E85" s="19"/>
      <c r="F85" s="19"/>
      <c r="G85" s="19"/>
      <c r="H85" s="8"/>
      <c r="I85" s="42"/>
      <c r="J85" s="6"/>
    </row>
    <row r="86" spans="1:14" ht="18.75" customHeight="1" x14ac:dyDescent="0.25">
      <c r="A86" s="287"/>
      <c r="B86" s="294" t="s">
        <v>44</v>
      </c>
      <c r="C86" s="84" t="s">
        <v>62</v>
      </c>
      <c r="D86" s="86">
        <f>+D32</f>
        <v>199233.09755999991</v>
      </c>
      <c r="E86" s="85"/>
      <c r="F86" s="86">
        <f>+F32</f>
        <v>195196.0263199998</v>
      </c>
      <c r="G86" s="87">
        <f>+G32</f>
        <v>193261.1252299989</v>
      </c>
      <c r="H86" s="8"/>
      <c r="I86" s="291">
        <f>+G88/G93</f>
        <v>0.17312904427706347</v>
      </c>
    </row>
    <row r="87" spans="1:14" ht="18.75" customHeight="1" x14ac:dyDescent="0.25">
      <c r="A87" s="287"/>
      <c r="B87" s="295"/>
      <c r="C87" s="88" t="s">
        <v>63</v>
      </c>
      <c r="D87" s="76">
        <f>+D33</f>
        <v>33902.537850000022</v>
      </c>
      <c r="E87" s="85"/>
      <c r="F87" s="76">
        <f>+F33</f>
        <v>35021.192830000007</v>
      </c>
      <c r="G87" s="77">
        <f>+G33</f>
        <v>28608.864519999999</v>
      </c>
      <c r="H87" s="8"/>
      <c r="I87" s="292"/>
    </row>
    <row r="88" spans="1:14" s="8" customFormat="1" ht="18.75" customHeight="1" x14ac:dyDescent="0.3">
      <c r="A88" s="287"/>
      <c r="B88" s="296"/>
      <c r="C88" s="108" t="s">
        <v>87</v>
      </c>
      <c r="D88" s="93">
        <f>SUM(D86:D87)</f>
        <v>233135.63540999993</v>
      </c>
      <c r="F88" s="93">
        <f>SUM(F86:F87)</f>
        <v>230217.21914999982</v>
      </c>
      <c r="G88" s="93">
        <f>SUM(G86:G87)</f>
        <v>221869.9897499989</v>
      </c>
      <c r="H88" s="12"/>
      <c r="I88" s="293"/>
    </row>
    <row r="89" spans="1:14" s="8" customFormat="1" ht="15.6" x14ac:dyDescent="0.3">
      <c r="A89" s="287"/>
      <c r="B89" s="23"/>
      <c r="C89" s="20"/>
      <c r="D89" s="24"/>
      <c r="F89" s="21"/>
      <c r="G89" s="24"/>
      <c r="H89" s="12"/>
      <c r="I89" s="42"/>
    </row>
    <row r="90" spans="1:14" s="8" customFormat="1" ht="15.75" customHeight="1" x14ac:dyDescent="0.3">
      <c r="A90" s="287"/>
      <c r="B90" s="297" t="s">
        <v>46</v>
      </c>
      <c r="C90" s="297"/>
      <c r="D90" s="94">
        <f>D93-D91</f>
        <v>534207.03063999978</v>
      </c>
      <c r="F90" s="94">
        <f t="shared" ref="F90:G90" si="10">F93-F91</f>
        <v>544871.66167000134</v>
      </c>
      <c r="G90" s="94">
        <f t="shared" si="10"/>
        <v>488990.02779000276</v>
      </c>
      <c r="H90" s="12"/>
      <c r="I90" s="95">
        <f>+G90/$G$93</f>
        <v>0.38156749485448743</v>
      </c>
    </row>
    <row r="91" spans="1:14" s="8" customFormat="1" ht="15.75" customHeight="1" x14ac:dyDescent="0.25">
      <c r="A91" s="287"/>
      <c r="B91" s="297" t="s">
        <v>47</v>
      </c>
      <c r="C91" s="297"/>
      <c r="D91" s="94">
        <f>+D70+D71+D72+D88</f>
        <v>824695.38148999983</v>
      </c>
      <c r="F91" s="94">
        <f>+F70+F71+F72+F88</f>
        <v>761452.9965800097</v>
      </c>
      <c r="G91" s="94">
        <f>+G70+G71+G72+G88</f>
        <v>792539.54269000213</v>
      </c>
      <c r="H91" s="69"/>
      <c r="I91" s="95">
        <f>+G91/$G$93</f>
        <v>0.61843250514551251</v>
      </c>
    </row>
    <row r="92" spans="1:14" ht="13.8" x14ac:dyDescent="0.25">
      <c r="B92" s="23"/>
      <c r="C92" s="20"/>
      <c r="D92" s="24"/>
      <c r="E92" s="8"/>
      <c r="F92" s="22"/>
      <c r="G92" s="22"/>
      <c r="H92" s="12"/>
      <c r="I92" s="23"/>
      <c r="J92" s="8"/>
      <c r="K92" s="8"/>
    </row>
    <row r="93" spans="1:14" ht="26.25" customHeight="1" x14ac:dyDescent="0.3">
      <c r="A93" s="310" t="s">
        <v>48</v>
      </c>
      <c r="B93" s="300" t="s">
        <v>126</v>
      </c>
      <c r="C93" s="301"/>
      <c r="D93" s="96">
        <f>+D84+D88</f>
        <v>1358902.4121299996</v>
      </c>
      <c r="E93"/>
      <c r="F93" s="96">
        <f>+F84+F88</f>
        <v>1306324.658250011</v>
      </c>
      <c r="G93" s="96">
        <f>+G84+G88</f>
        <v>1281529.5704800049</v>
      </c>
      <c r="H93" s="12"/>
      <c r="I93" s="250"/>
      <c r="J93" s="148"/>
      <c r="K93" s="251"/>
    </row>
    <row r="94" spans="1:14" ht="14.25" customHeight="1" x14ac:dyDescent="0.25">
      <c r="A94" s="310"/>
      <c r="B94" s="298" t="s">
        <v>73</v>
      </c>
      <c r="C94" s="299"/>
      <c r="D94" s="97"/>
      <c r="E94" s="85"/>
      <c r="F94" s="177">
        <f>F40</f>
        <v>95701.821380000372</v>
      </c>
      <c r="G94" s="177">
        <f>G40</f>
        <v>149135.88483999821</v>
      </c>
      <c r="H94" s="12"/>
      <c r="I94" s="114"/>
      <c r="J94" s="8"/>
      <c r="K94" s="8"/>
    </row>
    <row r="95" spans="1:14" ht="14.25" customHeight="1" x14ac:dyDescent="0.25">
      <c r="A95" s="310"/>
      <c r="B95" s="298" t="s">
        <v>74</v>
      </c>
      <c r="C95" s="299"/>
      <c r="D95" s="97"/>
      <c r="E95" s="85"/>
      <c r="F95" s="177">
        <f>F41</f>
        <v>4214.8589599999978</v>
      </c>
      <c r="G95" s="177">
        <f>G41</f>
        <v>3909.8936500000018</v>
      </c>
      <c r="H95" s="12"/>
      <c r="I95" s="114"/>
      <c r="J95" s="8"/>
      <c r="K95" s="8"/>
    </row>
    <row r="96" spans="1:14" ht="27" customHeight="1" x14ac:dyDescent="0.3">
      <c r="A96" s="310"/>
      <c r="B96" s="300" t="s">
        <v>129</v>
      </c>
      <c r="C96" s="301"/>
      <c r="D96" s="96"/>
      <c r="E96"/>
      <c r="F96" s="98">
        <f>+F93-F94-F95</f>
        <v>1206407.9779100106</v>
      </c>
      <c r="G96" s="98">
        <f>+G93-G94-G95</f>
        <v>1128483.7919900068</v>
      </c>
      <c r="H96" s="12"/>
      <c r="I96" s="69"/>
      <c r="J96" s="8"/>
      <c r="K96" s="8"/>
      <c r="L96" s="14"/>
      <c r="M96" s="14"/>
      <c r="N96" s="14"/>
    </row>
    <row r="97" spans="1:11" ht="14.25" customHeight="1" x14ac:dyDescent="0.3">
      <c r="A97" s="310"/>
      <c r="B97" s="298" t="s">
        <v>130</v>
      </c>
      <c r="C97" s="299"/>
      <c r="D97" s="99"/>
      <c r="E97" s="100"/>
      <c r="F97" s="178">
        <f>+F43</f>
        <v>39071.227960000397</v>
      </c>
      <c r="G97" s="178">
        <f t="shared" ref="G97" si="11">+G43</f>
        <v>26277.433070000188</v>
      </c>
      <c r="H97"/>
      <c r="I97" s="69"/>
      <c r="J97" s="8"/>
      <c r="K97" s="8"/>
    </row>
    <row r="98" spans="1:11" ht="38.25" customHeight="1" x14ac:dyDescent="0.3">
      <c r="A98" s="310"/>
      <c r="B98" s="302" t="s">
        <v>131</v>
      </c>
      <c r="C98" s="303"/>
      <c r="D98" s="96"/>
      <c r="E98"/>
      <c r="F98" s="102">
        <f>+F96-F97</f>
        <v>1167336.7499500103</v>
      </c>
      <c r="G98" s="102">
        <f>+G96-G97</f>
        <v>1102206.3589200065</v>
      </c>
      <c r="H98" s="12"/>
      <c r="I98" s="69"/>
      <c r="J98" s="8"/>
      <c r="K98" s="8"/>
    </row>
    <row r="99" spans="1:11" customFormat="1" ht="15" customHeight="1" x14ac:dyDescent="0.3">
      <c r="A99" s="307" t="s">
        <v>161</v>
      </c>
      <c r="B99" s="307"/>
      <c r="C99" s="307"/>
      <c r="F99" s="123"/>
      <c r="G99" s="123"/>
    </row>
    <row r="100" spans="1:11" ht="54" customHeight="1" x14ac:dyDescent="0.25">
      <c r="A100" s="254" t="s">
        <v>83</v>
      </c>
      <c r="B100" s="254"/>
      <c r="C100" s="254"/>
      <c r="D100" s="254"/>
      <c r="E100" s="254"/>
      <c r="F100" s="254"/>
      <c r="G100" s="254"/>
      <c r="H100" s="254"/>
      <c r="I100" s="254"/>
    </row>
    <row r="101" spans="1:11" ht="12.75" customHeight="1" x14ac:dyDescent="0.25">
      <c r="A101" s="254" t="s">
        <v>69</v>
      </c>
      <c r="B101" s="254"/>
      <c r="C101" s="254"/>
      <c r="D101" s="254"/>
      <c r="E101" s="254"/>
      <c r="F101" s="254"/>
      <c r="G101" s="254"/>
      <c r="H101" s="254"/>
      <c r="I101" s="254"/>
    </row>
    <row r="102" spans="1:11" ht="12.75" customHeight="1" x14ac:dyDescent="0.25">
      <c r="A102" s="254" t="s">
        <v>70</v>
      </c>
      <c r="B102" s="254"/>
      <c r="C102" s="254"/>
      <c r="D102" s="254"/>
      <c r="E102" s="254"/>
      <c r="F102" s="254"/>
      <c r="G102" s="254"/>
      <c r="H102" s="254"/>
      <c r="I102" s="254"/>
    </row>
    <row r="103" spans="1:11" ht="12.75" customHeight="1" x14ac:dyDescent="0.25">
      <c r="A103" s="254" t="s">
        <v>136</v>
      </c>
      <c r="B103" s="254"/>
      <c r="C103" s="254"/>
      <c r="D103" s="254"/>
      <c r="E103" s="254"/>
      <c r="F103" s="254"/>
      <c r="G103" s="254"/>
      <c r="H103" s="254"/>
      <c r="I103" s="254"/>
    </row>
    <row r="104" spans="1:11" ht="12.75" customHeight="1" x14ac:dyDescent="0.25">
      <c r="A104" s="254" t="s">
        <v>132</v>
      </c>
      <c r="B104" s="254"/>
      <c r="C104" s="254"/>
      <c r="D104" s="254"/>
      <c r="E104" s="254"/>
      <c r="F104" s="254"/>
      <c r="G104" s="254"/>
      <c r="H104" s="254"/>
      <c r="I104" s="254"/>
    </row>
    <row r="105" spans="1:11" ht="12.75" customHeight="1" x14ac:dyDescent="0.25">
      <c r="A105" s="254" t="s">
        <v>133</v>
      </c>
      <c r="B105" s="254"/>
      <c r="C105" s="254"/>
      <c r="D105" s="254"/>
      <c r="E105" s="254"/>
      <c r="F105" s="254"/>
      <c r="G105" s="254"/>
      <c r="H105" s="254"/>
      <c r="I105" s="254"/>
    </row>
    <row r="106" spans="1:11" ht="15" customHeight="1" x14ac:dyDescent="0.25">
      <c r="A106" s="254" t="s">
        <v>134</v>
      </c>
      <c r="B106" s="254"/>
      <c r="C106" s="254"/>
      <c r="D106" s="254"/>
      <c r="E106" s="254"/>
      <c r="F106" s="254"/>
      <c r="G106" s="254"/>
      <c r="H106" s="254"/>
      <c r="I106" s="254"/>
    </row>
    <row r="107" spans="1:11" ht="27" customHeight="1" x14ac:dyDescent="0.25">
      <c r="A107" s="254" t="s">
        <v>135</v>
      </c>
      <c r="B107" s="254"/>
      <c r="C107" s="254"/>
      <c r="D107" s="254"/>
      <c r="E107" s="254"/>
      <c r="F107" s="254"/>
      <c r="G107" s="254"/>
      <c r="H107" s="254"/>
      <c r="I107" s="254"/>
    </row>
    <row r="108" spans="1:11" ht="15" customHeight="1" x14ac:dyDescent="0.25">
      <c r="A108" s="307" t="s">
        <v>57</v>
      </c>
      <c r="B108" s="307"/>
      <c r="C108" s="307"/>
      <c r="D108" s="238"/>
      <c r="E108" s="238"/>
      <c r="F108" s="238"/>
      <c r="G108" s="238"/>
      <c r="H108" s="238"/>
      <c r="I108" s="238"/>
    </row>
    <row r="109" spans="1:11" ht="15" customHeight="1" x14ac:dyDescent="0.25">
      <c r="A109" s="308" t="s">
        <v>162</v>
      </c>
      <c r="B109" s="308"/>
      <c r="C109" s="308"/>
      <c r="D109" s="308"/>
      <c r="E109" s="308"/>
      <c r="F109" s="308"/>
      <c r="G109" s="22"/>
      <c r="H109" s="8"/>
      <c r="I109" s="23"/>
    </row>
    <row r="110" spans="1:11" ht="15" customHeight="1" x14ac:dyDescent="0.25">
      <c r="A110" s="309" t="s">
        <v>98</v>
      </c>
      <c r="B110" s="309"/>
      <c r="C110" s="309"/>
      <c r="D110" s="309"/>
      <c r="E110" s="25"/>
      <c r="F110" s="25"/>
      <c r="G110" s="26"/>
      <c r="H110" s="26"/>
      <c r="I110" s="26"/>
    </row>
    <row r="111" spans="1:11" ht="15" customHeight="1" x14ac:dyDescent="0.25">
      <c r="A111" s="306" t="s">
        <v>29</v>
      </c>
      <c r="B111" s="306"/>
      <c r="C111" s="306"/>
      <c r="D111" s="306"/>
      <c r="E111" s="25"/>
      <c r="F111" s="25"/>
      <c r="G111" s="26"/>
      <c r="H111" s="26"/>
      <c r="I111" s="26"/>
    </row>
    <row r="112" spans="1:11" x14ac:dyDescent="0.25">
      <c r="C112" s="26"/>
      <c r="D112" s="26"/>
      <c r="E112" s="25"/>
      <c r="F112" s="25"/>
      <c r="G112" s="26"/>
      <c r="H112" s="26"/>
      <c r="I112" s="26"/>
    </row>
  </sheetData>
  <mergeCells count="51">
    <mergeCell ref="A101:I101"/>
    <mergeCell ref="A102:I102"/>
    <mergeCell ref="A103:I103"/>
    <mergeCell ref="A111:D111"/>
    <mergeCell ref="A105:I105"/>
    <mergeCell ref="A106:I106"/>
    <mergeCell ref="A107:I107"/>
    <mergeCell ref="A108:C108"/>
    <mergeCell ref="A109:F109"/>
    <mergeCell ref="A110:D110"/>
    <mergeCell ref="A104:I104"/>
    <mergeCell ref="B97:C97"/>
    <mergeCell ref="B98:C98"/>
    <mergeCell ref="A61:A91"/>
    <mergeCell ref="B61:B84"/>
    <mergeCell ref="A100:I100"/>
    <mergeCell ref="I61:I84"/>
    <mergeCell ref="B86:B88"/>
    <mergeCell ref="I86:I88"/>
    <mergeCell ref="A99:C99"/>
    <mergeCell ref="B90:C90"/>
    <mergeCell ref="B91:C91"/>
    <mergeCell ref="A93:A98"/>
    <mergeCell ref="B93:C93"/>
    <mergeCell ref="B94:C94"/>
    <mergeCell ref="B95:C95"/>
    <mergeCell ref="B96:C96"/>
    <mergeCell ref="A46:I46"/>
    <mergeCell ref="A50:C50"/>
    <mergeCell ref="A53:A54"/>
    <mergeCell ref="B53:B55"/>
    <mergeCell ref="A57:I57"/>
    <mergeCell ref="B36:C36"/>
    <mergeCell ref="B37:C37"/>
    <mergeCell ref="A39:A44"/>
    <mergeCell ref="B39:C39"/>
    <mergeCell ref="B40:C40"/>
    <mergeCell ref="B41:C41"/>
    <mergeCell ref="B42:C42"/>
    <mergeCell ref="B43:C43"/>
    <mergeCell ref="B44:C44"/>
    <mergeCell ref="A10:A37"/>
    <mergeCell ref="B10:B30"/>
    <mergeCell ref="I10:I30"/>
    <mergeCell ref="B32:B34"/>
    <mergeCell ref="I32:I34"/>
    <mergeCell ref="A1:I1"/>
    <mergeCell ref="A2:I2"/>
    <mergeCell ref="A3:I3"/>
    <mergeCell ref="A4:I4"/>
    <mergeCell ref="A6:I6"/>
  </mergeCells>
  <conditionalFormatting sqref="H61">
    <cfRule type="iconSet" priority="46">
      <iconSet>
        <cfvo type="percent" val="0"/>
        <cfvo type="num" val="0.95"/>
        <cfvo type="num" val="1"/>
      </iconSet>
    </cfRule>
  </conditionalFormatting>
  <conditionalFormatting sqref="H84">
    <cfRule type="iconSet" priority="45">
      <iconSet>
        <cfvo type="percent" val="0"/>
        <cfvo type="num" val="0.95"/>
        <cfvo type="num" val="1"/>
      </iconSet>
    </cfRule>
  </conditionalFormatting>
  <conditionalFormatting sqref="H62:H66 H69">
    <cfRule type="iconSet" priority="44">
      <iconSet>
        <cfvo type="percent" val="0"/>
        <cfvo type="num" val="0.95"/>
        <cfvo type="num" val="1"/>
      </iconSet>
    </cfRule>
  </conditionalFormatting>
  <conditionalFormatting sqref="H86:H90 H70:H72 H92">
    <cfRule type="iconSet" priority="43">
      <iconSet>
        <cfvo type="percent" val="0"/>
        <cfvo type="num" val="0.95"/>
        <cfvo type="num" val="1"/>
      </iconSet>
    </cfRule>
  </conditionalFormatting>
  <conditionalFormatting sqref="H86:H90 H70:H72">
    <cfRule type="iconSet" priority="42">
      <iconSet>
        <cfvo type="percent" val="0"/>
        <cfvo type="num" val="0.95"/>
        <cfvo type="num" val="1"/>
      </iconSet>
    </cfRule>
  </conditionalFormatting>
  <conditionalFormatting sqref="H70:H71">
    <cfRule type="iconSet" priority="41">
      <iconSet>
        <cfvo type="percent" val="0"/>
        <cfvo type="num" val="0.95"/>
        <cfvo type="num" val="1"/>
      </iconSet>
    </cfRule>
  </conditionalFormatting>
  <conditionalFormatting sqref="H81:H82 H73:H78">
    <cfRule type="iconSet" priority="47">
      <iconSet>
        <cfvo type="percent" val="0"/>
        <cfvo type="num" val="0.95"/>
        <cfvo type="num" val="1"/>
      </iconSet>
    </cfRule>
  </conditionalFormatting>
  <conditionalFormatting sqref="H92 H61:H66 H69:H78 H81:H90">
    <cfRule type="iconSet" priority="48">
      <iconSet>
        <cfvo type="percent" val="0"/>
        <cfvo type="num" val="0.95" gte="0"/>
        <cfvo type="num" val="0.99" gte="0"/>
      </iconSet>
    </cfRule>
  </conditionalFormatting>
  <conditionalFormatting sqref="H93:H96 H98">
    <cfRule type="iconSet" priority="39">
      <iconSet>
        <cfvo type="percent" val="0"/>
        <cfvo type="num" val="0.95"/>
        <cfvo type="num" val="1"/>
      </iconSet>
    </cfRule>
  </conditionalFormatting>
  <conditionalFormatting sqref="H93:H96 H98">
    <cfRule type="iconSet" priority="38">
      <iconSet>
        <cfvo type="percent" val="0"/>
        <cfvo type="num" val="0.95"/>
        <cfvo type="num" val="1"/>
      </iconSet>
    </cfRule>
  </conditionalFormatting>
  <conditionalFormatting sqref="H93:H96 H98">
    <cfRule type="iconSet" priority="40">
      <iconSet>
        <cfvo type="percent" val="0"/>
        <cfvo type="num" val="0.95" gte="0"/>
        <cfvo type="num" val="0.99" gte="0"/>
      </iconSet>
    </cfRule>
  </conditionalFormatting>
  <conditionalFormatting sqref="H9">
    <cfRule type="iconSet" priority="35">
      <iconSet>
        <cfvo type="percent" val="0"/>
        <cfvo type="num" val="0.95" gte="0"/>
        <cfvo type="num" val="1" gte="0"/>
      </iconSet>
    </cfRule>
  </conditionalFormatting>
  <conditionalFormatting sqref="H9">
    <cfRule type="iconSet" priority="36">
      <iconSet>
        <cfvo type="percent" val="0"/>
        <cfvo type="num" val="0.95" gte="0"/>
        <cfvo type="num" val="0.99" gte="0"/>
      </iconSet>
    </cfRule>
  </conditionalFormatting>
  <conditionalFormatting sqref="H39:H44">
    <cfRule type="iconSet" priority="26">
      <iconSet>
        <cfvo type="percent" val="0"/>
        <cfvo type="num" val="0.95"/>
        <cfvo type="num" val="1"/>
      </iconSet>
    </cfRule>
  </conditionalFormatting>
  <conditionalFormatting sqref="H39:H44">
    <cfRule type="iconSet" priority="25">
      <iconSet>
        <cfvo type="percent" val="0"/>
        <cfvo type="num" val="0.95"/>
        <cfvo type="num" val="1"/>
      </iconSet>
    </cfRule>
  </conditionalFormatting>
  <conditionalFormatting sqref="H39:H44">
    <cfRule type="iconSet" priority="27">
      <iconSet>
        <cfvo type="percent" val="0"/>
        <cfvo type="num" val="0.95" gte="0"/>
        <cfvo type="num" val="0.99" gte="0"/>
      </iconSet>
    </cfRule>
  </conditionalFormatting>
  <conditionalFormatting sqref="H9">
    <cfRule type="iconSet" priority="37">
      <iconSet>
        <cfvo type="percent" val="0"/>
        <cfvo type="num" val="0.95"/>
        <cfvo type="num" val="1"/>
      </iconSet>
    </cfRule>
  </conditionalFormatting>
  <conditionalFormatting sqref="H10">
    <cfRule type="iconSet" priority="33">
      <iconSet>
        <cfvo type="percent" val="0"/>
        <cfvo type="num" val="0.95"/>
        <cfvo type="num" val="1"/>
      </iconSet>
    </cfRule>
  </conditionalFormatting>
  <conditionalFormatting sqref="H30">
    <cfRule type="iconSet" priority="32">
      <iconSet>
        <cfvo type="percent" val="0"/>
        <cfvo type="num" val="0.95"/>
        <cfvo type="num" val="1"/>
      </iconSet>
    </cfRule>
  </conditionalFormatting>
  <conditionalFormatting sqref="H11:H12 H14:H15 H18">
    <cfRule type="iconSet" priority="31">
      <iconSet>
        <cfvo type="percent" val="0"/>
        <cfvo type="num" val="0.95"/>
        <cfvo type="num" val="1"/>
      </iconSet>
    </cfRule>
  </conditionalFormatting>
  <conditionalFormatting sqref="H32:H36 H19:H21 H38">
    <cfRule type="iconSet" priority="30">
      <iconSet>
        <cfvo type="percent" val="0"/>
        <cfvo type="num" val="0.95"/>
        <cfvo type="num" val="1"/>
      </iconSet>
    </cfRule>
  </conditionalFormatting>
  <conditionalFormatting sqref="H32:H36 H19:H21">
    <cfRule type="iconSet" priority="29">
      <iconSet>
        <cfvo type="percent" val="0"/>
        <cfvo type="num" val="0.95"/>
        <cfvo type="num" val="1"/>
      </iconSet>
    </cfRule>
  </conditionalFormatting>
  <conditionalFormatting sqref="H19:H20">
    <cfRule type="iconSet" priority="28">
      <iconSet>
        <cfvo type="percent" val="0"/>
        <cfvo type="num" val="0.95"/>
        <cfvo type="num" val="1"/>
      </iconSet>
    </cfRule>
  </conditionalFormatting>
  <conditionalFormatting sqref="H38 H10:H12 H14:H15 H18:H36">
    <cfRule type="iconSet" priority="34">
      <iconSet>
        <cfvo type="percent" val="0"/>
        <cfvo type="num" val="0.95" gte="0"/>
        <cfvo type="num" val="0.99" gte="0"/>
      </iconSet>
    </cfRule>
  </conditionalFormatting>
  <conditionalFormatting sqref="H29">
    <cfRule type="iconSet" priority="49">
      <iconSet>
        <cfvo type="percent" val="0"/>
        <cfvo type="num" val="0.95"/>
        <cfvo type="num" val="1"/>
      </iconSet>
    </cfRule>
  </conditionalFormatting>
  <conditionalFormatting sqref="H83">
    <cfRule type="iconSet" priority="50">
      <iconSet>
        <cfvo type="percent" val="0"/>
        <cfvo type="num" val="0.95"/>
        <cfvo type="num" val="1"/>
      </iconSet>
    </cfRule>
  </conditionalFormatting>
  <conditionalFormatting sqref="H81:H84 H73:H78 H61:H66 H69">
    <cfRule type="iconSet" priority="51">
      <iconSet>
        <cfvo type="percent" val="0"/>
        <cfvo type="num" val="0.95" gte="0"/>
        <cfvo type="num" val="1" gte="0"/>
      </iconSet>
    </cfRule>
  </conditionalFormatting>
  <conditionalFormatting sqref="H81:H83 H73:H78 H62:H66 H69">
    <cfRule type="iconSet" priority="52">
      <iconSet>
        <cfvo type="percent" val="0"/>
        <cfvo type="num" val="0.95" gte="0"/>
        <cfvo type="num" val="1" gte="0"/>
      </iconSet>
    </cfRule>
  </conditionalFormatting>
  <conditionalFormatting sqref="H16">
    <cfRule type="iconSet" priority="21">
      <iconSet>
        <cfvo type="percent" val="0"/>
        <cfvo type="num" val="0.95"/>
        <cfvo type="num" val="1"/>
      </iconSet>
    </cfRule>
  </conditionalFormatting>
  <conditionalFormatting sqref="H16">
    <cfRule type="iconSet" priority="22">
      <iconSet>
        <cfvo type="percent" val="0"/>
        <cfvo type="num" val="0.95" gte="0"/>
        <cfvo type="num" val="0.99" gte="0"/>
      </iconSet>
    </cfRule>
  </conditionalFormatting>
  <conditionalFormatting sqref="H16">
    <cfRule type="iconSet" priority="23">
      <iconSet>
        <cfvo type="percent" val="0"/>
        <cfvo type="num" val="0.95" gte="0"/>
        <cfvo type="num" val="1" gte="0"/>
      </iconSet>
    </cfRule>
  </conditionalFormatting>
  <conditionalFormatting sqref="H16">
    <cfRule type="iconSet" priority="24">
      <iconSet>
        <cfvo type="percent" val="0"/>
        <cfvo type="num" val="0.95" gte="0"/>
        <cfvo type="num" val="1" gte="0"/>
      </iconSet>
    </cfRule>
  </conditionalFormatting>
  <conditionalFormatting sqref="H17">
    <cfRule type="iconSet" priority="17">
      <iconSet>
        <cfvo type="percent" val="0"/>
        <cfvo type="num" val="0.95"/>
        <cfvo type="num" val="1"/>
      </iconSet>
    </cfRule>
  </conditionalFormatting>
  <conditionalFormatting sqref="H17">
    <cfRule type="iconSet" priority="18">
      <iconSet>
        <cfvo type="percent" val="0"/>
        <cfvo type="num" val="0.95" gte="0"/>
        <cfvo type="num" val="0.99" gte="0"/>
      </iconSet>
    </cfRule>
  </conditionalFormatting>
  <conditionalFormatting sqref="H17">
    <cfRule type="iconSet" priority="19">
      <iconSet>
        <cfvo type="percent" val="0"/>
        <cfvo type="num" val="0.95" gte="0"/>
        <cfvo type="num" val="1" gte="0"/>
      </iconSet>
    </cfRule>
  </conditionalFormatting>
  <conditionalFormatting sqref="H17">
    <cfRule type="iconSet" priority="20">
      <iconSet>
        <cfvo type="percent" val="0"/>
        <cfvo type="num" val="0.95" gte="0"/>
        <cfvo type="num" val="1" gte="0"/>
      </iconSet>
    </cfRule>
  </conditionalFormatting>
  <conditionalFormatting sqref="H68">
    <cfRule type="iconSet" priority="13">
      <iconSet>
        <cfvo type="percent" val="0"/>
        <cfvo type="num" val="0.95"/>
        <cfvo type="num" val="1"/>
      </iconSet>
    </cfRule>
  </conditionalFormatting>
  <conditionalFormatting sqref="H68">
    <cfRule type="iconSet" priority="14">
      <iconSet>
        <cfvo type="percent" val="0"/>
        <cfvo type="num" val="0.95" gte="0"/>
        <cfvo type="num" val="0.99" gte="0"/>
      </iconSet>
    </cfRule>
  </conditionalFormatting>
  <conditionalFormatting sqref="H68">
    <cfRule type="iconSet" priority="15">
      <iconSet>
        <cfvo type="percent" val="0"/>
        <cfvo type="num" val="0.95" gte="0"/>
        <cfvo type="num" val="1" gte="0"/>
      </iconSet>
    </cfRule>
  </conditionalFormatting>
  <conditionalFormatting sqref="H68">
    <cfRule type="iconSet" priority="16">
      <iconSet>
        <cfvo type="percent" val="0"/>
        <cfvo type="num" val="0.95" gte="0"/>
        <cfvo type="num" val="1" gte="0"/>
      </iconSet>
    </cfRule>
  </conditionalFormatting>
  <conditionalFormatting sqref="H67">
    <cfRule type="iconSet" priority="9">
      <iconSet>
        <cfvo type="percent" val="0"/>
        <cfvo type="num" val="0.95"/>
        <cfvo type="num" val="1"/>
      </iconSet>
    </cfRule>
  </conditionalFormatting>
  <conditionalFormatting sqref="H67">
    <cfRule type="iconSet" priority="10">
      <iconSet>
        <cfvo type="percent" val="0"/>
        <cfvo type="num" val="0.95" gte="0"/>
        <cfvo type="num" val="0.99" gte="0"/>
      </iconSet>
    </cfRule>
  </conditionalFormatting>
  <conditionalFormatting sqref="H67">
    <cfRule type="iconSet" priority="11">
      <iconSet>
        <cfvo type="percent" val="0"/>
        <cfvo type="num" val="0.95" gte="0"/>
        <cfvo type="num" val="1" gte="0"/>
      </iconSet>
    </cfRule>
  </conditionalFormatting>
  <conditionalFormatting sqref="H67">
    <cfRule type="iconSet" priority="12">
      <iconSet>
        <cfvo type="percent" val="0"/>
        <cfvo type="num" val="0.95" gte="0"/>
        <cfvo type="num" val="1" gte="0"/>
      </iconSet>
    </cfRule>
  </conditionalFormatting>
  <conditionalFormatting sqref="H80">
    <cfRule type="iconSet" priority="5">
      <iconSet>
        <cfvo type="percent" val="0"/>
        <cfvo type="num" val="0.95"/>
        <cfvo type="num" val="1"/>
      </iconSet>
    </cfRule>
  </conditionalFormatting>
  <conditionalFormatting sqref="H80">
    <cfRule type="iconSet" priority="6">
      <iconSet>
        <cfvo type="percent" val="0"/>
        <cfvo type="num" val="0.95" gte="0"/>
        <cfvo type="num" val="0.99" gte="0"/>
      </iconSet>
    </cfRule>
  </conditionalFormatting>
  <conditionalFormatting sqref="H80">
    <cfRule type="iconSet" priority="7">
      <iconSet>
        <cfvo type="percent" val="0"/>
        <cfvo type="num" val="0.95" gte="0"/>
        <cfvo type="num" val="1" gte="0"/>
      </iconSet>
    </cfRule>
  </conditionalFormatting>
  <conditionalFormatting sqref="H80">
    <cfRule type="iconSet" priority="8">
      <iconSet>
        <cfvo type="percent" val="0"/>
        <cfvo type="num" val="0.95" gte="0"/>
        <cfvo type="num" val="1" gte="0"/>
      </iconSet>
    </cfRule>
  </conditionalFormatting>
  <conditionalFormatting sqref="H79">
    <cfRule type="iconSet" priority="1">
      <iconSet>
        <cfvo type="percent" val="0"/>
        <cfvo type="num" val="0.95"/>
        <cfvo type="num" val="1"/>
      </iconSet>
    </cfRule>
  </conditionalFormatting>
  <conditionalFormatting sqref="H79">
    <cfRule type="iconSet" priority="2">
      <iconSet>
        <cfvo type="percent" val="0"/>
        <cfvo type="num" val="0.95" gte="0"/>
        <cfvo type="num" val="0.99" gte="0"/>
      </iconSet>
    </cfRule>
  </conditionalFormatting>
  <conditionalFormatting sqref="H79">
    <cfRule type="iconSet" priority="3">
      <iconSet>
        <cfvo type="percent" val="0"/>
        <cfvo type="num" val="0.95" gte="0"/>
        <cfvo type="num" val="1" gte="0"/>
      </iconSet>
    </cfRule>
  </conditionalFormatting>
  <conditionalFormatting sqref="H79">
    <cfRule type="iconSet" priority="4">
      <iconSet>
        <cfvo type="percent" val="0"/>
        <cfvo type="num" val="0.95" gte="0"/>
        <cfvo type="num" val="1" gte="0"/>
      </iconSet>
    </cfRule>
  </conditionalFormatting>
  <conditionalFormatting sqref="H22:H28">
    <cfRule type="iconSet" priority="53">
      <iconSet>
        <cfvo type="percent" val="0"/>
        <cfvo type="num" val="0.95"/>
        <cfvo type="num" val="1"/>
      </iconSet>
    </cfRule>
  </conditionalFormatting>
  <conditionalFormatting sqref="H22:H30 H10:H12 H14:H15 H18">
    <cfRule type="iconSet" priority="54">
      <iconSet>
        <cfvo type="percent" val="0"/>
        <cfvo type="num" val="0.95" gte="0"/>
        <cfvo type="num" val="1" gte="0"/>
      </iconSet>
    </cfRule>
  </conditionalFormatting>
  <conditionalFormatting sqref="H22:H29 H11:H12 H14:H15 H18">
    <cfRule type="iconSet" priority="55">
      <iconSet>
        <cfvo type="percent" val="0"/>
        <cfvo type="num" val="0.95" gte="0"/>
        <cfvo type="num" val="1" gte="0"/>
      </iconSet>
    </cfRule>
  </conditionalFormatting>
  <printOptions horizontalCentered="1" verticalCentered="1"/>
  <pageMargins left="0.74803149606299213" right="0.74803149606299213" top="0.35" bottom="0.39370078740157483" header="0.26" footer="0.19685039370078741"/>
  <pageSetup paperSize="9" scale="26" orientation="landscape" r:id="rId1"/>
  <headerFooter alignWithMargins="0">
    <oddHeader>&amp;R&amp;"Arial,Negrita"&amp;11CUADRO No. "A1"</oddHeader>
    <oddFooter>&amp;LFecha:  &amp;D&amp;RPlanificación Nacional.- XM</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C2D83-D735-4873-AC1B-8A50EA7F97D1}">
  <sheetPr>
    <pageSetUpPr fitToPage="1"/>
  </sheetPr>
  <dimension ref="A1:O112"/>
  <sheetViews>
    <sheetView showGridLines="0" tabSelected="1" topLeftCell="A46" zoomScale="80" zoomScaleNormal="80" zoomScaleSheetLayoutView="85" workbookViewId="0">
      <selection activeCell="M59" sqref="M59"/>
    </sheetView>
  </sheetViews>
  <sheetFormatPr baseColWidth="10" defaultColWidth="11.44140625" defaultRowHeight="13.2" outlineLevelRow="2" x14ac:dyDescent="0.25"/>
  <cols>
    <col min="1" max="2" width="5.6640625" style="3" customWidth="1"/>
    <col min="3" max="3" width="63.6640625" style="3" customWidth="1"/>
    <col min="4" max="4" width="18.44140625" style="3" customWidth="1"/>
    <col min="5" max="5" width="1.33203125" style="3" customWidth="1"/>
    <col min="6" max="6" width="20.33203125" style="3" customWidth="1"/>
    <col min="7" max="7" width="20.44140625" style="3" customWidth="1"/>
    <col min="8" max="8" width="1.5546875" style="3" customWidth="1"/>
    <col min="9" max="9" width="14" style="3" customWidth="1"/>
    <col min="10" max="10" width="11.5546875" style="3" bestFit="1" customWidth="1"/>
    <col min="11" max="11" width="14" style="3" bestFit="1" customWidth="1"/>
    <col min="12" max="16384" width="11.44140625" style="3"/>
  </cols>
  <sheetData>
    <row r="1" spans="1:11" ht="27.75" customHeight="1" x14ac:dyDescent="0.25">
      <c r="A1" s="255" t="s">
        <v>76</v>
      </c>
      <c r="B1" s="255"/>
      <c r="C1" s="255"/>
      <c r="D1" s="255"/>
      <c r="E1" s="255"/>
      <c r="F1" s="255"/>
      <c r="G1" s="255"/>
      <c r="H1" s="255"/>
      <c r="I1" s="255"/>
    </row>
    <row r="2" spans="1:11" ht="17.399999999999999" x14ac:dyDescent="0.25">
      <c r="A2" s="256" t="s">
        <v>77</v>
      </c>
      <c r="B2" s="256"/>
      <c r="C2" s="256"/>
      <c r="D2" s="256"/>
      <c r="E2" s="256"/>
      <c r="F2" s="256"/>
      <c r="G2" s="256"/>
      <c r="H2" s="256"/>
      <c r="I2" s="256"/>
    </row>
    <row r="3" spans="1:11" ht="20.25" customHeight="1" x14ac:dyDescent="0.25">
      <c r="A3" s="257" t="s">
        <v>163</v>
      </c>
      <c r="B3" s="257"/>
      <c r="C3" s="257"/>
      <c r="D3" s="257"/>
      <c r="E3" s="257"/>
      <c r="F3" s="257"/>
      <c r="G3" s="257"/>
      <c r="H3" s="257"/>
      <c r="I3" s="257"/>
    </row>
    <row r="4" spans="1:11" ht="17.25" customHeight="1" x14ac:dyDescent="0.25">
      <c r="A4" s="258" t="s">
        <v>119</v>
      </c>
      <c r="B4" s="258"/>
      <c r="C4" s="258"/>
      <c r="D4" s="258"/>
      <c r="E4" s="258"/>
      <c r="F4" s="258"/>
      <c r="G4" s="258"/>
      <c r="H4" s="258"/>
      <c r="I4" s="258"/>
      <c r="J4" s="154"/>
    </row>
    <row r="5" spans="1:11" ht="15.6" x14ac:dyDescent="0.3">
      <c r="A5" s="70"/>
      <c r="B5" s="70"/>
      <c r="C5" s="70"/>
      <c r="D5" s="70"/>
      <c r="E5" s="70"/>
      <c r="F5" s="70"/>
      <c r="G5" s="70"/>
      <c r="H5" s="70"/>
      <c r="I5" s="70"/>
    </row>
    <row r="6" spans="1:11" customFormat="1" ht="31.5" customHeight="1" x14ac:dyDescent="0.3">
      <c r="A6" s="259" t="s">
        <v>66</v>
      </c>
      <c r="B6" s="260"/>
      <c r="C6" s="260"/>
      <c r="D6" s="260"/>
      <c r="E6" s="260"/>
      <c r="F6" s="260"/>
      <c r="G6" s="260"/>
      <c r="H6" s="260"/>
      <c r="I6" s="261"/>
    </row>
    <row r="7" spans="1:11" ht="15.6" x14ac:dyDescent="0.3">
      <c r="C7" s="4"/>
      <c r="D7" s="5"/>
      <c r="G7" s="5"/>
    </row>
    <row r="8" spans="1:11" s="6" customFormat="1" ht="60" customHeight="1" x14ac:dyDescent="0.25">
      <c r="C8" s="48"/>
      <c r="D8" s="49" t="s">
        <v>109</v>
      </c>
      <c r="E8" s="7"/>
      <c r="F8" s="49" t="s">
        <v>110</v>
      </c>
      <c r="G8" s="49" t="s">
        <v>111</v>
      </c>
      <c r="H8" s="7"/>
      <c r="I8" s="49" t="s">
        <v>112</v>
      </c>
    </row>
    <row r="9" spans="1:11" s="8" customFormat="1" ht="4.5" customHeight="1" x14ac:dyDescent="0.25">
      <c r="C9" s="9"/>
      <c r="D9" s="40"/>
      <c r="E9" s="11"/>
      <c r="F9" s="10"/>
      <c r="G9" s="10"/>
      <c r="H9" s="11"/>
      <c r="J9" s="6"/>
    </row>
    <row r="10" spans="1:11" s="6" customFormat="1" ht="15.9" customHeight="1" x14ac:dyDescent="0.25">
      <c r="A10" s="274" t="s">
        <v>41</v>
      </c>
      <c r="B10" s="275" t="s">
        <v>42</v>
      </c>
      <c r="C10" s="109" t="s">
        <v>1</v>
      </c>
      <c r="D10" s="155">
        <v>377733.55760000023</v>
      </c>
      <c r="E10" s="139"/>
      <c r="F10" s="155">
        <v>356116.65875999955</v>
      </c>
      <c r="G10" s="155">
        <f>G11+G12+G13</f>
        <v>340073.52322000073</v>
      </c>
      <c r="H10" s="12"/>
      <c r="I10" s="278">
        <f>+G30/G39</f>
        <v>0.83240006145824408</v>
      </c>
      <c r="K10" s="13"/>
    </row>
    <row r="11" spans="1:11" ht="15.9" customHeight="1" outlineLevel="1" x14ac:dyDescent="0.25">
      <c r="A11" s="274"/>
      <c r="B11" s="276"/>
      <c r="C11" s="110" t="s">
        <v>67</v>
      </c>
      <c r="D11" s="43">
        <v>348994.10726000025</v>
      </c>
      <c r="E11" s="139"/>
      <c r="F11" s="43">
        <v>332113.69319999957</v>
      </c>
      <c r="G11" s="43">
        <f>'Recaudación abierta'!M9+'Recaudación abierta'!M10</f>
        <v>314432.23485000071</v>
      </c>
      <c r="I11" s="279"/>
      <c r="J11" s="6"/>
    </row>
    <row r="12" spans="1:11" ht="15.9" customHeight="1" outlineLevel="1" x14ac:dyDescent="0.25">
      <c r="A12" s="274"/>
      <c r="B12" s="276"/>
      <c r="C12" s="110" t="s">
        <v>35</v>
      </c>
      <c r="D12" s="43">
        <v>434.93558000000007</v>
      </c>
      <c r="E12" s="139"/>
      <c r="F12" s="43">
        <v>226.34244000000001</v>
      </c>
      <c r="G12" s="43">
        <f>'Recaudación abierta'!M11</f>
        <v>1332.4235100000001</v>
      </c>
      <c r="I12" s="279"/>
    </row>
    <row r="13" spans="1:11" ht="15.9" customHeight="1" outlineLevel="1" x14ac:dyDescent="0.25">
      <c r="A13" s="274"/>
      <c r="B13" s="276"/>
      <c r="C13" s="110" t="s">
        <v>68</v>
      </c>
      <c r="D13" s="193">
        <v>28304.514759999998</v>
      </c>
      <c r="E13" s="193">
        <v>0</v>
      </c>
      <c r="F13" s="193">
        <v>23776.623120000004</v>
      </c>
      <c r="G13" s="193">
        <f>SUM(G14:G18)</f>
        <v>24308.864860000012</v>
      </c>
      <c r="H13" s="76"/>
      <c r="I13" s="279"/>
    </row>
    <row r="14" spans="1:11" ht="15.9" customHeight="1" outlineLevel="1" x14ac:dyDescent="0.25">
      <c r="A14" s="274"/>
      <c r="B14" s="276"/>
      <c r="C14" s="111" t="s">
        <v>34</v>
      </c>
      <c r="D14" s="43">
        <v>8654.4995999999992</v>
      </c>
      <c r="E14" s="139"/>
      <c r="F14" s="43">
        <v>5126.6570500000007</v>
      </c>
      <c r="G14" s="43">
        <f>'Recaudación abierta'!M13</f>
        <v>5047.1407799999997</v>
      </c>
      <c r="I14" s="279"/>
    </row>
    <row r="15" spans="1:11" ht="15.9" customHeight="1" outlineLevel="1" x14ac:dyDescent="0.25">
      <c r="A15" s="274"/>
      <c r="B15" s="276"/>
      <c r="C15" s="111" t="s">
        <v>33</v>
      </c>
      <c r="D15" s="43">
        <v>18702.685590000001</v>
      </c>
      <c r="E15" s="139"/>
      <c r="F15" s="43">
        <v>12847.482529999999</v>
      </c>
      <c r="G15" s="43">
        <f>'Recaudación abierta'!M14</f>
        <v>16153.736980000011</v>
      </c>
      <c r="I15" s="279"/>
    </row>
    <row r="16" spans="1:11" ht="15.9" customHeight="1" outlineLevel="1" x14ac:dyDescent="0.25">
      <c r="A16" s="274"/>
      <c r="B16" s="276"/>
      <c r="C16" s="111" t="s">
        <v>32</v>
      </c>
      <c r="D16" s="43">
        <v>843.84621999999968</v>
      </c>
      <c r="E16" s="139"/>
      <c r="F16" s="43">
        <v>865.25635000000011</v>
      </c>
      <c r="G16" s="43">
        <f>'Recaudación abierta'!M15</f>
        <v>2767.5612900000001</v>
      </c>
      <c r="I16" s="279"/>
    </row>
    <row r="17" spans="1:15" ht="15.9" customHeight="1" outlineLevel="1" x14ac:dyDescent="0.25">
      <c r="A17" s="274"/>
      <c r="B17" s="276"/>
      <c r="C17" s="111" t="s">
        <v>90</v>
      </c>
      <c r="D17" s="43">
        <v>103.4833500000001</v>
      </c>
      <c r="E17" s="139"/>
      <c r="F17" s="43">
        <v>1524.984450000004</v>
      </c>
      <c r="G17" s="43">
        <f>'Recaudación abierta'!M16</f>
        <v>340.42581000000013</v>
      </c>
      <c r="I17" s="279"/>
    </row>
    <row r="18" spans="1:15" ht="15.9" customHeight="1" outlineLevel="1" x14ac:dyDescent="0.25">
      <c r="A18" s="274"/>
      <c r="B18" s="276"/>
      <c r="C18" s="111" t="s">
        <v>95</v>
      </c>
      <c r="D18" s="43">
        <v>0</v>
      </c>
      <c r="E18" s="139"/>
      <c r="F18" s="43">
        <v>3412.2427400000001</v>
      </c>
      <c r="G18" s="43">
        <f>'Recaudación abierta'!M17</f>
        <v>0</v>
      </c>
      <c r="I18" s="279"/>
      <c r="L18" s="3" t="s">
        <v>89</v>
      </c>
    </row>
    <row r="19" spans="1:15" ht="15.9" customHeight="1" x14ac:dyDescent="0.25">
      <c r="A19" s="274"/>
      <c r="B19" s="276"/>
      <c r="C19" s="112" t="s">
        <v>64</v>
      </c>
      <c r="D19" s="43">
        <v>584271.18545000197</v>
      </c>
      <c r="E19" s="139"/>
      <c r="F19" s="43">
        <v>523432.86420999019</v>
      </c>
      <c r="G19" s="43">
        <f>'Recaudación abierta'!M19</f>
        <v>517830.14822000067</v>
      </c>
      <c r="H19" s="12"/>
      <c r="I19" s="279"/>
      <c r="J19" s="13"/>
    </row>
    <row r="20" spans="1:15" ht="15.9" customHeight="1" x14ac:dyDescent="0.25">
      <c r="A20" s="274"/>
      <c r="B20" s="276"/>
      <c r="C20" s="112" t="s">
        <v>65</v>
      </c>
      <c r="D20" s="43">
        <v>32281.98597000002</v>
      </c>
      <c r="E20" s="139"/>
      <c r="F20" s="43">
        <v>29768.945800000001</v>
      </c>
      <c r="G20" s="43">
        <f>'Recaudación abierta'!M22</f>
        <v>32184.595239999999</v>
      </c>
      <c r="H20" s="12"/>
      <c r="I20" s="279"/>
      <c r="J20" s="6"/>
    </row>
    <row r="21" spans="1:15" s="6" customFormat="1" ht="15.9" customHeight="1" x14ac:dyDescent="0.25">
      <c r="A21" s="274"/>
      <c r="B21" s="276"/>
      <c r="C21" s="113" t="s">
        <v>39</v>
      </c>
      <c r="D21" s="43">
        <v>3379.4222599999989</v>
      </c>
      <c r="E21" s="139"/>
      <c r="F21" s="43">
        <v>3399.2674000000011</v>
      </c>
      <c r="G21" s="43">
        <f>'Recaudación abierta'!M45</f>
        <v>3591.4640400000012</v>
      </c>
      <c r="H21" s="8"/>
      <c r="I21" s="279"/>
      <c r="K21" s="3"/>
      <c r="L21" s="3"/>
      <c r="M21" s="3"/>
      <c r="N21" s="3"/>
      <c r="O21" s="3"/>
    </row>
    <row r="22" spans="1:15" ht="15.9" customHeight="1" x14ac:dyDescent="0.25">
      <c r="A22" s="274"/>
      <c r="B22" s="276"/>
      <c r="C22" s="113" t="s">
        <v>24</v>
      </c>
      <c r="D22" s="43">
        <v>17675.308710000001</v>
      </c>
      <c r="E22" s="139"/>
      <c r="F22" s="43">
        <v>15951.200749999831</v>
      </c>
      <c r="G22" s="43">
        <f>'Recaudación abierta'!M46</f>
        <v>15971.052069999951</v>
      </c>
      <c r="H22" s="12"/>
      <c r="I22" s="279"/>
      <c r="J22" s="6"/>
    </row>
    <row r="23" spans="1:15" ht="15.9" customHeight="1" x14ac:dyDescent="0.25">
      <c r="A23" s="274"/>
      <c r="B23" s="276"/>
      <c r="C23" s="113" t="s">
        <v>25</v>
      </c>
      <c r="D23" s="43">
        <v>91950.440520000033</v>
      </c>
      <c r="E23" s="139"/>
      <c r="F23" s="43">
        <v>98240.332500000004</v>
      </c>
      <c r="G23" s="43">
        <f>'Recaudación abierta'!M47</f>
        <v>89639.523430000016</v>
      </c>
      <c r="H23" s="12"/>
      <c r="I23" s="279"/>
      <c r="J23" s="6"/>
    </row>
    <row r="24" spans="1:15" ht="15.9" customHeight="1" x14ac:dyDescent="0.25">
      <c r="A24" s="274"/>
      <c r="B24" s="276"/>
      <c r="C24" s="113" t="s">
        <v>36</v>
      </c>
      <c r="D24" s="43">
        <v>1959.446650000001</v>
      </c>
      <c r="E24" s="139"/>
      <c r="F24" s="43">
        <v>1466.67183</v>
      </c>
      <c r="G24" s="43">
        <f>'Recaudación abierta'!M48</f>
        <v>1356.91524</v>
      </c>
      <c r="H24" s="12"/>
      <c r="I24" s="279"/>
      <c r="J24" s="16"/>
    </row>
    <row r="25" spans="1:15" ht="15.9" customHeight="1" x14ac:dyDescent="0.25">
      <c r="A25" s="274"/>
      <c r="B25" s="276"/>
      <c r="C25" s="113" t="s">
        <v>27</v>
      </c>
      <c r="D25" s="43">
        <v>1201.5824900000009</v>
      </c>
      <c r="E25" s="139"/>
      <c r="F25" s="43">
        <v>953.07376000000011</v>
      </c>
      <c r="G25" s="43">
        <f>'Recaudación abierta'!M49</f>
        <v>1333.8103000000001</v>
      </c>
      <c r="H25" s="12"/>
      <c r="I25" s="279"/>
      <c r="J25" s="6"/>
    </row>
    <row r="26" spans="1:15" ht="15.9" customHeight="1" x14ac:dyDescent="0.25">
      <c r="A26" s="274"/>
      <c r="B26" s="276"/>
      <c r="C26" s="113" t="s">
        <v>37</v>
      </c>
      <c r="D26" s="43">
        <v>16692.184130000009</v>
      </c>
      <c r="E26" s="139"/>
      <c r="F26" s="43">
        <v>16337.643239999999</v>
      </c>
      <c r="G26" s="43">
        <f>'Recaudación abierta'!M50</f>
        <v>17651.49481</v>
      </c>
      <c r="H26" s="12"/>
      <c r="I26" s="279"/>
    </row>
    <row r="27" spans="1:15" ht="15.9" customHeight="1" x14ac:dyDescent="0.25">
      <c r="A27" s="274"/>
      <c r="B27" s="276"/>
      <c r="C27" s="113" t="s">
        <v>81</v>
      </c>
      <c r="D27" s="43">
        <v>3346.100919999998</v>
      </c>
      <c r="E27" s="139"/>
      <c r="F27" s="43">
        <v>3514.6613800001828</v>
      </c>
      <c r="G27" s="43">
        <f>'Recaudación abierta'!M51</f>
        <v>3959.3049200000942</v>
      </c>
      <c r="H27" s="12"/>
      <c r="I27" s="279"/>
    </row>
    <row r="28" spans="1:15" ht="15.9" customHeight="1" x14ac:dyDescent="0.25">
      <c r="A28" s="274"/>
      <c r="B28" s="276"/>
      <c r="C28" s="113" t="s">
        <v>82</v>
      </c>
      <c r="D28" s="43">
        <v>5024.9013300000024</v>
      </c>
      <c r="E28" s="139"/>
      <c r="F28" s="43">
        <v>4917.2311100003444</v>
      </c>
      <c r="G28" s="43">
        <f>'Recaudación abierta'!M52</f>
        <v>2734.0039000000429</v>
      </c>
      <c r="H28" s="12"/>
      <c r="I28" s="279"/>
    </row>
    <row r="29" spans="1:15" ht="15.9" customHeight="1" x14ac:dyDescent="0.25">
      <c r="A29" s="274"/>
      <c r="B29" s="276"/>
      <c r="C29" s="113" t="s">
        <v>125</v>
      </c>
      <c r="D29" s="43">
        <v>2662.7390499999938</v>
      </c>
      <c r="E29" s="139"/>
      <c r="F29" s="43">
        <v>1764.279050000001</v>
      </c>
      <c r="G29" s="43">
        <f>'Recaudación abierta'!M53</f>
        <v>1452.0367299999991</v>
      </c>
      <c r="H29" s="8"/>
      <c r="I29" s="279"/>
      <c r="J29" s="6"/>
    </row>
    <row r="30" spans="1:15" s="8" customFormat="1" ht="18" customHeight="1" x14ac:dyDescent="0.3">
      <c r="A30" s="274"/>
      <c r="B30" s="277"/>
      <c r="C30" s="54" t="s">
        <v>79</v>
      </c>
      <c r="D30" s="55">
        <f>+D10+SUM(D19:D29)</f>
        <v>1138178.8550800025</v>
      </c>
      <c r="E30" s="159"/>
      <c r="F30" s="55">
        <f>+F10+SUM(F19:F29)</f>
        <v>1055862.8297899903</v>
      </c>
      <c r="G30" s="55">
        <f>+G10+SUM(G19:G29)</f>
        <v>1027777.8721200016</v>
      </c>
      <c r="I30" s="280"/>
      <c r="J30" s="17"/>
      <c r="K30" s="18"/>
    </row>
    <row r="31" spans="1:15" ht="6.6" customHeight="1" x14ac:dyDescent="0.3">
      <c r="A31" s="274"/>
      <c r="B31" s="23"/>
      <c r="C31" s="41"/>
      <c r="D31" s="19"/>
      <c r="E31" s="19"/>
      <c r="F31" s="19"/>
      <c r="G31" s="19"/>
      <c r="H31" s="8"/>
      <c r="I31" s="42"/>
      <c r="J31" s="6"/>
    </row>
    <row r="32" spans="1:15" ht="18.75" customHeight="1" x14ac:dyDescent="0.25">
      <c r="A32" s="274"/>
      <c r="B32" s="281" t="s">
        <v>44</v>
      </c>
      <c r="C32" s="44" t="s">
        <v>62</v>
      </c>
      <c r="D32" s="45">
        <v>208468.20583000031</v>
      </c>
      <c r="E32" s="142"/>
      <c r="F32" s="45">
        <v>203876.88448999959</v>
      </c>
      <c r="G32" s="45">
        <f>'Recaudación abierta'!M20</f>
        <v>177086.09040000051</v>
      </c>
      <c r="H32" s="8"/>
      <c r="I32" s="278">
        <f>+G34/G39</f>
        <v>0.16759993854175598</v>
      </c>
    </row>
    <row r="33" spans="1:9" ht="18.75" customHeight="1" x14ac:dyDescent="0.25">
      <c r="A33" s="274"/>
      <c r="B33" s="282"/>
      <c r="C33" s="46" t="s">
        <v>63</v>
      </c>
      <c r="D33" s="43">
        <v>35241.409260000008</v>
      </c>
      <c r="E33" s="142"/>
      <c r="F33" s="43">
        <v>36409.13953</v>
      </c>
      <c r="G33" s="43">
        <f>'Recaudación abierta'!M44</f>
        <v>29852.27514999999</v>
      </c>
      <c r="H33" s="8"/>
      <c r="I33" s="279"/>
    </row>
    <row r="34" spans="1:9" s="8" customFormat="1" ht="18.75" customHeight="1" x14ac:dyDescent="0.3">
      <c r="A34" s="274"/>
      <c r="B34" s="283"/>
      <c r="C34" s="107" t="s">
        <v>87</v>
      </c>
      <c r="D34" s="55">
        <f t="shared" ref="D34" si="0">SUM(D32:D33)</f>
        <v>243709.61509000033</v>
      </c>
      <c r="F34" s="55">
        <f>SUM(F32:F33)</f>
        <v>240286.0240199996</v>
      </c>
      <c r="G34" s="55">
        <f>SUM(G32:G33)</f>
        <v>206938.36555000051</v>
      </c>
      <c r="H34" s="12"/>
      <c r="I34" s="280"/>
    </row>
    <row r="35" spans="1:9" s="8" customFormat="1" ht="15.6" x14ac:dyDescent="0.3">
      <c r="A35" s="274"/>
      <c r="B35" s="23"/>
      <c r="C35" s="20"/>
      <c r="D35" s="103"/>
      <c r="E35" s="103"/>
      <c r="F35" s="103"/>
      <c r="G35" s="103"/>
      <c r="H35" s="12"/>
      <c r="I35" s="42"/>
    </row>
    <row r="36" spans="1:9" s="8" customFormat="1" ht="15.75" customHeight="1" x14ac:dyDescent="0.3">
      <c r="A36" s="274"/>
      <c r="B36" s="266" t="s">
        <v>46</v>
      </c>
      <c r="C36" s="266"/>
      <c r="D36" s="56">
        <f>D39-D37</f>
        <v>518246.26140000054</v>
      </c>
      <c r="F36" s="56">
        <f t="shared" ref="F36:G36" si="1">F39-F37</f>
        <v>499261.75238000019</v>
      </c>
      <c r="G36" s="56">
        <f t="shared" si="1"/>
        <v>474171.66462000087</v>
      </c>
      <c r="H36" s="12"/>
      <c r="I36" s="57">
        <f>+G36/$G$39</f>
        <v>0.38403290582360589</v>
      </c>
    </row>
    <row r="37" spans="1:9" s="8" customFormat="1" ht="15.75" customHeight="1" x14ac:dyDescent="0.25">
      <c r="A37" s="274"/>
      <c r="B37" s="266" t="s">
        <v>47</v>
      </c>
      <c r="C37" s="266"/>
      <c r="D37" s="56">
        <f>+D19+D20+D21+D34</f>
        <v>863642.20877000235</v>
      </c>
      <c r="F37" s="56">
        <f>+F19+F20+F21+F34</f>
        <v>796887.10142998979</v>
      </c>
      <c r="G37" s="56">
        <f>+G19+G20+G21+G34</f>
        <v>760544.57305000117</v>
      </c>
      <c r="H37" s="69"/>
      <c r="I37" s="57">
        <f>+G37/$G$39</f>
        <v>0.61596709417639417</v>
      </c>
    </row>
    <row r="38" spans="1:9" ht="13.8" x14ac:dyDescent="0.25">
      <c r="B38" s="23"/>
      <c r="C38" s="20"/>
      <c r="D38" s="24"/>
      <c r="E38" s="18"/>
      <c r="F38" s="22"/>
      <c r="G38" s="22"/>
      <c r="H38" s="12"/>
      <c r="I38" s="23"/>
    </row>
    <row r="39" spans="1:9" ht="24.75" customHeight="1" x14ac:dyDescent="0.3">
      <c r="A39" s="267" t="s">
        <v>48</v>
      </c>
      <c r="B39" s="268" t="s">
        <v>126</v>
      </c>
      <c r="C39" s="269"/>
      <c r="D39" s="50">
        <f t="shared" ref="D39" si="2">+D34+D30</f>
        <v>1381888.4701700029</v>
      </c>
      <c r="E39" s="123"/>
      <c r="F39" s="50">
        <f t="shared" ref="F39" si="3">+F30+F34</f>
        <v>1296148.85380999</v>
      </c>
      <c r="G39" s="50">
        <f>+G30+G34</f>
        <v>1234716.237670002</v>
      </c>
      <c r="H39" s="12"/>
      <c r="I39" s="253"/>
    </row>
    <row r="40" spans="1:9" ht="16.8" customHeight="1" x14ac:dyDescent="0.25">
      <c r="A40" s="267"/>
      <c r="B40" s="270" t="s">
        <v>73</v>
      </c>
      <c r="C40" s="271"/>
      <c r="D40" s="47"/>
      <c r="E40" s="8"/>
      <c r="F40" s="177">
        <v>106615.62536000001</v>
      </c>
      <c r="G40" s="235">
        <f>'Recaudación abierta'!M60</f>
        <v>187649.365689995</v>
      </c>
      <c r="H40" s="12"/>
      <c r="I40" s="114" t="s">
        <v>89</v>
      </c>
    </row>
    <row r="41" spans="1:9" ht="16.8" customHeight="1" x14ac:dyDescent="0.25">
      <c r="A41" s="267"/>
      <c r="B41" s="270" t="s">
        <v>74</v>
      </c>
      <c r="C41" s="271"/>
      <c r="D41" s="47"/>
      <c r="E41" s="8"/>
      <c r="F41" s="177">
        <v>4651.4288500000002</v>
      </c>
      <c r="G41" s="235">
        <f>'Recaudación abierta'!M61</f>
        <v>2326.2728899999988</v>
      </c>
      <c r="H41" s="12"/>
      <c r="I41" s="114"/>
    </row>
    <row r="42" spans="1:9" ht="25.5" customHeight="1" x14ac:dyDescent="0.25">
      <c r="A42" s="267"/>
      <c r="B42" s="268" t="s">
        <v>127</v>
      </c>
      <c r="C42" s="269"/>
      <c r="D42" s="50"/>
      <c r="E42" s="69"/>
      <c r="F42" s="52">
        <f t="shared" ref="F42" si="4">+F39-F40-F41</f>
        <v>1184881.79959999</v>
      </c>
      <c r="G42" s="52">
        <f>+G39-G40-G41</f>
        <v>1044740.599090007</v>
      </c>
      <c r="H42" s="12"/>
      <c r="I42" s="69" t="s">
        <v>89</v>
      </c>
    </row>
    <row r="43" spans="1:9" ht="20.399999999999999" customHeight="1" x14ac:dyDescent="0.25">
      <c r="A43" s="267"/>
      <c r="B43" s="270" t="s">
        <v>128</v>
      </c>
      <c r="C43" s="271"/>
      <c r="D43" s="58"/>
      <c r="E43" s="69"/>
      <c r="F43" s="178">
        <v>44016.2330300006</v>
      </c>
      <c r="G43" s="43">
        <f>'Recaudación abierta'!M63</f>
        <v>1753.1071899999934</v>
      </c>
      <c r="H43" s="12"/>
      <c r="I43" s="124"/>
    </row>
    <row r="44" spans="1:9" ht="33" customHeight="1" x14ac:dyDescent="0.25">
      <c r="A44" s="267"/>
      <c r="B44" s="272" t="s">
        <v>137</v>
      </c>
      <c r="C44" s="273"/>
      <c r="D44" s="50"/>
      <c r="E44" s="69"/>
      <c r="F44" s="53">
        <f t="shared" ref="F44" si="5">+F42-F43</f>
        <v>1140865.5665699893</v>
      </c>
      <c r="G44" s="53">
        <f>+G42-G43</f>
        <v>1042987.491900007</v>
      </c>
      <c r="H44" s="12"/>
      <c r="I44" s="69"/>
    </row>
    <row r="45" spans="1:9" customFormat="1" ht="14.4" x14ac:dyDescent="0.3"/>
    <row r="46" spans="1:9" customFormat="1" ht="27.75" customHeight="1" x14ac:dyDescent="0.3">
      <c r="A46" s="262" t="s">
        <v>72</v>
      </c>
      <c r="B46" s="263"/>
      <c r="C46" s="263"/>
      <c r="D46" s="263"/>
      <c r="E46" s="263"/>
      <c r="F46" s="263"/>
      <c r="G46" s="263"/>
      <c r="H46" s="263"/>
      <c r="I46" s="264"/>
    </row>
    <row r="47" spans="1:9" customFormat="1" ht="8.25" customHeight="1" x14ac:dyDescent="0.3"/>
    <row r="48" spans="1:9" s="6" customFormat="1" ht="30" customHeight="1" x14ac:dyDescent="0.3">
      <c r="C48" s="48"/>
      <c r="D48" s="81" t="s">
        <v>118</v>
      </c>
      <c r="F48" s="81" t="str">
        <f>+F8</f>
        <v>Recaudación
 2022</v>
      </c>
      <c r="G48" s="81" t="str">
        <f>+G8</f>
        <v>Recaudación 
2023</v>
      </c>
      <c r="I48"/>
    </row>
    <row r="49" spans="1:14" customFormat="1" ht="8.25" customHeight="1" x14ac:dyDescent="0.3"/>
    <row r="50" spans="1:14" s="8" customFormat="1" ht="19.5" customHeight="1" x14ac:dyDescent="0.3">
      <c r="A50" s="265" t="s">
        <v>71</v>
      </c>
      <c r="B50" s="265"/>
      <c r="C50" s="265"/>
      <c r="D50" s="90">
        <f>SUM(D53:D55)</f>
        <v>1064.57619</v>
      </c>
      <c r="E50"/>
      <c r="F50" s="90">
        <f>SUM(F53:F55)</f>
        <v>4323.2536100000007</v>
      </c>
      <c r="G50" s="90">
        <f>SUM(G53:G55)</f>
        <v>966.77726999999993</v>
      </c>
      <c r="H50"/>
      <c r="I50"/>
      <c r="J50" s="6"/>
    </row>
    <row r="51" spans="1:14" customFormat="1" ht="6" customHeight="1" x14ac:dyDescent="0.3"/>
    <row r="52" spans="1:14" customFormat="1" ht="6" customHeight="1" outlineLevel="1" x14ac:dyDescent="0.3"/>
    <row r="53" spans="1:14" s="6" customFormat="1" ht="15.9" customHeight="1" outlineLevel="1" x14ac:dyDescent="0.3">
      <c r="A53" s="305"/>
      <c r="B53" s="311"/>
      <c r="C53" s="71" t="s">
        <v>96</v>
      </c>
      <c r="D53" s="86">
        <v>888.16022000000009</v>
      </c>
      <c r="E53" s="242"/>
      <c r="F53" s="86">
        <v>867.27548999999999</v>
      </c>
      <c r="G53" s="86">
        <v>633.39926999999989</v>
      </c>
      <c r="H53"/>
      <c r="I53"/>
    </row>
    <row r="54" spans="1:14" ht="15.9" customHeight="1" outlineLevel="2" x14ac:dyDescent="0.3">
      <c r="A54" s="305"/>
      <c r="B54" s="311"/>
      <c r="C54" s="80" t="s">
        <v>97</v>
      </c>
      <c r="D54" s="76">
        <v>172.23721</v>
      </c>
      <c r="E54" s="242"/>
      <c r="F54" s="76">
        <v>3254.8003899999999</v>
      </c>
      <c r="G54" s="76">
        <v>305.27012000000002</v>
      </c>
      <c r="H54"/>
      <c r="I54"/>
      <c r="J54" s="6"/>
      <c r="K54" s="6"/>
      <c r="L54" s="6"/>
      <c r="M54" s="6"/>
      <c r="N54" s="6"/>
    </row>
    <row r="55" spans="1:14" ht="15.9" customHeight="1" outlineLevel="2" x14ac:dyDescent="0.3">
      <c r="A55" s="244"/>
      <c r="B55" s="311"/>
      <c r="C55" s="127" t="s">
        <v>86</v>
      </c>
      <c r="D55" s="252">
        <v>4.1787599999999996</v>
      </c>
      <c r="E55" s="242"/>
      <c r="F55" s="252">
        <v>201.17773</v>
      </c>
      <c r="G55" s="252">
        <v>28.107880000000002</v>
      </c>
      <c r="H55"/>
      <c r="I55"/>
      <c r="J55" s="6"/>
      <c r="K55" s="6"/>
      <c r="L55" s="6"/>
      <c r="M55" s="6"/>
      <c r="N55" s="6"/>
    </row>
    <row r="56" spans="1:14" customFormat="1" ht="18.75" customHeight="1" x14ac:dyDescent="0.3"/>
    <row r="57" spans="1:14" ht="33" customHeight="1" x14ac:dyDescent="0.25">
      <c r="A57" s="284" t="s">
        <v>75</v>
      </c>
      <c r="B57" s="285"/>
      <c r="C57" s="285"/>
      <c r="D57" s="285"/>
      <c r="E57" s="285"/>
      <c r="F57" s="285"/>
      <c r="G57" s="285"/>
      <c r="H57" s="285"/>
      <c r="I57" s="286"/>
    </row>
    <row r="58" spans="1:14" ht="8.25" customHeight="1" x14ac:dyDescent="0.3">
      <c r="C58" s="4"/>
      <c r="D58"/>
      <c r="G58" s="5"/>
    </row>
    <row r="59" spans="1:14" s="6" customFormat="1" ht="51" customHeight="1" x14ac:dyDescent="0.3">
      <c r="C59" s="48"/>
      <c r="D59" s="91" t="str">
        <f>+D8</f>
        <v>Meta 
2023</v>
      </c>
      <c r="E59"/>
      <c r="F59" s="91" t="str">
        <f>+F8</f>
        <v>Recaudación
 2022</v>
      </c>
      <c r="G59" s="91" t="str">
        <f>+G8</f>
        <v>Recaudación 
2023</v>
      </c>
      <c r="H59"/>
      <c r="I59" s="91" t="str">
        <f>+I8</f>
        <v>Participación de la Recaudación 2023</v>
      </c>
    </row>
    <row r="60" spans="1:14" customFormat="1" ht="6" customHeight="1" x14ac:dyDescent="0.3"/>
    <row r="61" spans="1:14" s="6" customFormat="1" ht="15.9" customHeight="1" x14ac:dyDescent="0.25">
      <c r="A61" s="287" t="s">
        <v>41</v>
      </c>
      <c r="B61" s="288" t="s">
        <v>42</v>
      </c>
      <c r="C61" s="71" t="s">
        <v>1</v>
      </c>
      <c r="D61" s="72">
        <f t="shared" ref="D61:D77" si="6">+D10</f>
        <v>377733.55760000023</v>
      </c>
      <c r="E61" s="73"/>
      <c r="F61" s="72">
        <f t="shared" ref="F61:G76" si="7">+F10</f>
        <v>356116.65875999955</v>
      </c>
      <c r="G61" s="74">
        <f t="shared" si="7"/>
        <v>340073.52322000073</v>
      </c>
      <c r="H61" s="12"/>
      <c r="I61" s="291">
        <f>+G84/G93</f>
        <v>0.83253118878546029</v>
      </c>
    </row>
    <row r="62" spans="1:14" ht="15.9" customHeight="1" outlineLevel="1" x14ac:dyDescent="0.25">
      <c r="A62" s="287"/>
      <c r="B62" s="289"/>
      <c r="C62" s="75" t="s">
        <v>67</v>
      </c>
      <c r="D62" s="76">
        <f>D11</f>
        <v>348994.10726000025</v>
      </c>
      <c r="E62" s="73"/>
      <c r="F62" s="76">
        <f t="shared" si="7"/>
        <v>332113.69319999957</v>
      </c>
      <c r="G62" s="77">
        <f t="shared" si="7"/>
        <v>314432.23485000071</v>
      </c>
      <c r="I62" s="292"/>
      <c r="J62" s="6"/>
    </row>
    <row r="63" spans="1:14" ht="15.9" customHeight="1" outlineLevel="1" x14ac:dyDescent="0.25">
      <c r="A63" s="287"/>
      <c r="B63" s="289"/>
      <c r="C63" s="75" t="s">
        <v>35</v>
      </c>
      <c r="D63" s="76">
        <f>D12</f>
        <v>434.93558000000007</v>
      </c>
      <c r="E63" s="73"/>
      <c r="F63" s="76">
        <f t="shared" si="7"/>
        <v>226.34244000000001</v>
      </c>
      <c r="G63" s="77">
        <f t="shared" si="7"/>
        <v>1332.4235100000001</v>
      </c>
      <c r="I63" s="292"/>
    </row>
    <row r="64" spans="1:14" ht="15.9" customHeight="1" outlineLevel="1" x14ac:dyDescent="0.25">
      <c r="A64" s="287"/>
      <c r="B64" s="289"/>
      <c r="C64" s="75" t="s">
        <v>68</v>
      </c>
      <c r="D64" s="76">
        <f t="shared" si="6"/>
        <v>28304.514759999998</v>
      </c>
      <c r="F64" s="76">
        <f t="shared" si="7"/>
        <v>23776.623120000004</v>
      </c>
      <c r="G64" s="77">
        <f t="shared" si="7"/>
        <v>24308.864860000012</v>
      </c>
      <c r="I64" s="292"/>
    </row>
    <row r="65" spans="1:11" ht="15.9" customHeight="1" outlineLevel="1" x14ac:dyDescent="0.25">
      <c r="A65" s="287"/>
      <c r="B65" s="289"/>
      <c r="C65" s="78" t="s">
        <v>34</v>
      </c>
      <c r="D65" s="76">
        <f t="shared" si="6"/>
        <v>8654.4995999999992</v>
      </c>
      <c r="E65" s="73"/>
      <c r="F65" s="76">
        <f t="shared" si="7"/>
        <v>5126.6570500000007</v>
      </c>
      <c r="G65" s="77">
        <f t="shared" si="7"/>
        <v>5047.1407799999997</v>
      </c>
      <c r="I65" s="292"/>
    </row>
    <row r="66" spans="1:11" ht="15.9" customHeight="1" outlineLevel="1" x14ac:dyDescent="0.25">
      <c r="A66" s="287"/>
      <c r="B66" s="289"/>
      <c r="C66" s="78" t="s">
        <v>33</v>
      </c>
      <c r="D66" s="76">
        <f t="shared" si="6"/>
        <v>18702.685590000001</v>
      </c>
      <c r="E66" s="73"/>
      <c r="F66" s="76">
        <f t="shared" si="7"/>
        <v>12847.482529999999</v>
      </c>
      <c r="G66" s="77">
        <f t="shared" si="7"/>
        <v>16153.736980000011</v>
      </c>
      <c r="I66" s="292"/>
    </row>
    <row r="67" spans="1:11" ht="15.9" customHeight="1" outlineLevel="1" x14ac:dyDescent="0.25">
      <c r="A67" s="287"/>
      <c r="B67" s="289"/>
      <c r="C67" s="78" t="s">
        <v>32</v>
      </c>
      <c r="D67" s="76">
        <f t="shared" si="6"/>
        <v>843.84621999999968</v>
      </c>
      <c r="E67" s="73"/>
      <c r="F67" s="76">
        <f t="shared" si="7"/>
        <v>865.25635000000011</v>
      </c>
      <c r="G67" s="77">
        <f t="shared" si="7"/>
        <v>2767.5612900000001</v>
      </c>
      <c r="I67" s="292"/>
    </row>
    <row r="68" spans="1:11" ht="15.9" customHeight="1" outlineLevel="1" x14ac:dyDescent="0.25">
      <c r="A68" s="287"/>
      <c r="B68" s="289"/>
      <c r="C68" s="111" t="s">
        <v>90</v>
      </c>
      <c r="D68" s="76">
        <f t="shared" si="6"/>
        <v>103.4833500000001</v>
      </c>
      <c r="E68" s="73"/>
      <c r="F68" s="76">
        <f t="shared" si="7"/>
        <v>1524.984450000004</v>
      </c>
      <c r="G68" s="77">
        <f t="shared" si="7"/>
        <v>340.42581000000013</v>
      </c>
      <c r="I68" s="292"/>
    </row>
    <row r="69" spans="1:11" ht="15.9" customHeight="1" outlineLevel="1" x14ac:dyDescent="0.25">
      <c r="A69" s="287"/>
      <c r="B69" s="289"/>
      <c r="C69" s="111" t="s">
        <v>95</v>
      </c>
      <c r="D69" s="76">
        <f t="shared" si="6"/>
        <v>0</v>
      </c>
      <c r="E69" s="73"/>
      <c r="F69" s="76">
        <f t="shared" si="7"/>
        <v>3412.2427400000001</v>
      </c>
      <c r="G69" s="77">
        <f t="shared" si="7"/>
        <v>0</v>
      </c>
      <c r="I69" s="292"/>
    </row>
    <row r="70" spans="1:11" ht="15.9" customHeight="1" x14ac:dyDescent="0.25">
      <c r="A70" s="287"/>
      <c r="B70" s="289"/>
      <c r="C70" s="79" t="s">
        <v>64</v>
      </c>
      <c r="D70" s="76">
        <f t="shared" si="6"/>
        <v>584271.18545000197</v>
      </c>
      <c r="E70" s="73"/>
      <c r="F70" s="76">
        <f t="shared" si="7"/>
        <v>523432.86420999019</v>
      </c>
      <c r="G70" s="77">
        <f t="shared" si="7"/>
        <v>517830.14822000067</v>
      </c>
      <c r="H70" s="12"/>
      <c r="I70" s="292"/>
      <c r="J70" s="13"/>
    </row>
    <row r="71" spans="1:11" ht="15.9" customHeight="1" x14ac:dyDescent="0.25">
      <c r="A71" s="287"/>
      <c r="B71" s="289"/>
      <c r="C71" s="79" t="s">
        <v>65</v>
      </c>
      <c r="D71" s="76">
        <f t="shared" si="6"/>
        <v>32281.98597000002</v>
      </c>
      <c r="E71" s="73"/>
      <c r="F71" s="76">
        <f t="shared" si="7"/>
        <v>29768.945800000001</v>
      </c>
      <c r="G71" s="77">
        <f t="shared" si="7"/>
        <v>32184.595239999999</v>
      </c>
      <c r="H71" s="12"/>
      <c r="I71" s="292"/>
      <c r="J71" s="6"/>
    </row>
    <row r="72" spans="1:11" s="6" customFormat="1" ht="15.9" customHeight="1" x14ac:dyDescent="0.25">
      <c r="A72" s="287"/>
      <c r="B72" s="289"/>
      <c r="C72" s="80" t="s">
        <v>39</v>
      </c>
      <c r="D72" s="76">
        <f t="shared" si="6"/>
        <v>3379.4222599999989</v>
      </c>
      <c r="E72" s="73"/>
      <c r="F72" s="76">
        <f t="shared" si="7"/>
        <v>3399.2674000000011</v>
      </c>
      <c r="G72" s="77">
        <f t="shared" si="7"/>
        <v>3591.4640400000012</v>
      </c>
      <c r="H72" s="8"/>
      <c r="I72" s="292"/>
      <c r="K72" s="13"/>
    </row>
    <row r="73" spans="1:11" ht="15.9" customHeight="1" x14ac:dyDescent="0.25">
      <c r="A73" s="287"/>
      <c r="B73" s="289"/>
      <c r="C73" s="80" t="s">
        <v>24</v>
      </c>
      <c r="D73" s="76">
        <f t="shared" si="6"/>
        <v>17675.308710000001</v>
      </c>
      <c r="E73" s="73"/>
      <c r="F73" s="76">
        <f t="shared" si="7"/>
        <v>15951.200749999831</v>
      </c>
      <c r="G73" s="77">
        <f t="shared" si="7"/>
        <v>15971.052069999951</v>
      </c>
      <c r="H73" s="12"/>
      <c r="I73" s="292"/>
      <c r="J73" s="6"/>
      <c r="K73" s="14"/>
    </row>
    <row r="74" spans="1:11" ht="15.9" customHeight="1" x14ac:dyDescent="0.25">
      <c r="A74" s="287"/>
      <c r="B74" s="289"/>
      <c r="C74" s="80" t="s">
        <v>25</v>
      </c>
      <c r="D74" s="76">
        <f t="shared" si="6"/>
        <v>91950.440520000033</v>
      </c>
      <c r="E74" s="73"/>
      <c r="F74" s="76">
        <f t="shared" si="7"/>
        <v>98240.332500000004</v>
      </c>
      <c r="G74" s="77">
        <f t="shared" si="7"/>
        <v>89639.523430000016</v>
      </c>
      <c r="H74" s="12"/>
      <c r="I74" s="292"/>
      <c r="J74" s="6"/>
      <c r="K74" s="15"/>
    </row>
    <row r="75" spans="1:11" ht="15.9" customHeight="1" x14ac:dyDescent="0.25">
      <c r="A75" s="287"/>
      <c r="B75" s="289"/>
      <c r="C75" s="80" t="s">
        <v>36</v>
      </c>
      <c r="D75" s="76">
        <f t="shared" si="6"/>
        <v>1959.446650000001</v>
      </c>
      <c r="E75" s="73"/>
      <c r="F75" s="76">
        <f t="shared" si="7"/>
        <v>1466.67183</v>
      </c>
      <c r="G75" s="77">
        <f t="shared" si="7"/>
        <v>1356.91524</v>
      </c>
      <c r="H75" s="12"/>
      <c r="I75" s="292"/>
      <c r="J75" s="16"/>
      <c r="K75" s="14"/>
    </row>
    <row r="76" spans="1:11" ht="15.9" customHeight="1" x14ac:dyDescent="0.25">
      <c r="A76" s="287"/>
      <c r="B76" s="289"/>
      <c r="C76" s="80" t="s">
        <v>27</v>
      </c>
      <c r="D76" s="76">
        <f t="shared" si="6"/>
        <v>1201.5824900000009</v>
      </c>
      <c r="E76" s="73"/>
      <c r="F76" s="76">
        <f t="shared" si="7"/>
        <v>953.07376000000011</v>
      </c>
      <c r="G76" s="77">
        <f t="shared" si="7"/>
        <v>1333.8103000000001</v>
      </c>
      <c r="H76" s="12"/>
      <c r="I76" s="292"/>
      <c r="J76" s="6"/>
    </row>
    <row r="77" spans="1:11" ht="15.9" customHeight="1" x14ac:dyDescent="0.25">
      <c r="A77" s="287"/>
      <c r="B77" s="289"/>
      <c r="C77" s="80" t="s">
        <v>37</v>
      </c>
      <c r="D77" s="76">
        <f t="shared" si="6"/>
        <v>16692.184130000009</v>
      </c>
      <c r="E77" s="73"/>
      <c r="F77" s="76">
        <f t="shared" ref="F77:G77" si="8">+F26</f>
        <v>16337.643239999999</v>
      </c>
      <c r="G77" s="77">
        <f t="shared" si="8"/>
        <v>17651.49481</v>
      </c>
      <c r="H77" s="12"/>
      <c r="I77" s="292"/>
    </row>
    <row r="78" spans="1:11" ht="15.9" customHeight="1" x14ac:dyDescent="0.25">
      <c r="A78" s="287"/>
      <c r="B78" s="289"/>
      <c r="C78" s="158" t="s">
        <v>86</v>
      </c>
      <c r="D78" s="76">
        <f>+D55</f>
        <v>4.1787599999999996</v>
      </c>
      <c r="E78" s="73"/>
      <c r="F78" s="76">
        <f>F55</f>
        <v>201.17773</v>
      </c>
      <c r="G78" s="77">
        <f>G55</f>
        <v>28.107880000000002</v>
      </c>
      <c r="H78" s="12"/>
      <c r="I78" s="292"/>
    </row>
    <row r="79" spans="1:11" ht="15.9" customHeight="1" x14ac:dyDescent="0.25">
      <c r="A79" s="287"/>
      <c r="B79" s="289"/>
      <c r="C79" s="80" t="str">
        <f>+C53</f>
        <v>Contribución Post COVID Sociedades</v>
      </c>
      <c r="D79" s="76">
        <f>+D53</f>
        <v>888.16022000000009</v>
      </c>
      <c r="E79" s="73"/>
      <c r="F79" s="76">
        <f>F53</f>
        <v>867.27548999999999</v>
      </c>
      <c r="G79" s="77">
        <f>+G53</f>
        <v>633.39926999999989</v>
      </c>
      <c r="H79" s="12"/>
      <c r="I79" s="292"/>
    </row>
    <row r="80" spans="1:11" ht="15.9" customHeight="1" x14ac:dyDescent="0.25">
      <c r="A80" s="287"/>
      <c r="B80" s="289"/>
      <c r="C80" s="80" t="str">
        <f>+C54</f>
        <v>Contribución Post COVID Personas Naturales</v>
      </c>
      <c r="D80" s="76">
        <f>+D54</f>
        <v>172.23721</v>
      </c>
      <c r="E80" s="73"/>
      <c r="F80" s="76">
        <f>F54</f>
        <v>3254.8003899999999</v>
      </c>
      <c r="G80" s="77">
        <f>+G54</f>
        <v>305.27012000000002</v>
      </c>
      <c r="H80" s="12"/>
      <c r="I80" s="292"/>
    </row>
    <row r="81" spans="1:14" ht="15.9" customHeight="1" x14ac:dyDescent="0.25">
      <c r="A81" s="287"/>
      <c r="B81" s="289"/>
      <c r="C81" s="80" t="s">
        <v>81</v>
      </c>
      <c r="D81" s="76">
        <f>+D27</f>
        <v>3346.100919999998</v>
      </c>
      <c r="E81" s="73"/>
      <c r="F81" s="76">
        <f t="shared" ref="F81:G83" si="9">+F27</f>
        <v>3514.6613800001828</v>
      </c>
      <c r="G81" s="77">
        <f t="shared" si="9"/>
        <v>3959.3049200000942</v>
      </c>
      <c r="H81" s="12"/>
      <c r="I81" s="292"/>
    </row>
    <row r="82" spans="1:14" ht="15.9" customHeight="1" x14ac:dyDescent="0.25">
      <c r="A82" s="287"/>
      <c r="B82" s="289"/>
      <c r="C82" s="80" t="s">
        <v>82</v>
      </c>
      <c r="D82" s="76">
        <f>+D28</f>
        <v>5024.9013300000024</v>
      </c>
      <c r="E82" s="73"/>
      <c r="F82" s="76">
        <f t="shared" si="9"/>
        <v>4917.2311100003444</v>
      </c>
      <c r="G82" s="77">
        <f t="shared" si="9"/>
        <v>2734.0039000000429</v>
      </c>
      <c r="H82" s="12"/>
      <c r="I82" s="292"/>
    </row>
    <row r="83" spans="1:14" ht="15.9" customHeight="1" x14ac:dyDescent="0.25">
      <c r="A83" s="287"/>
      <c r="B83" s="289"/>
      <c r="C83" s="80" t="s">
        <v>125</v>
      </c>
      <c r="D83" s="76">
        <f>+D29</f>
        <v>2662.7390499999938</v>
      </c>
      <c r="E83" s="73"/>
      <c r="F83" s="76">
        <f t="shared" si="9"/>
        <v>1764.279050000001</v>
      </c>
      <c r="G83" s="77">
        <f t="shared" si="9"/>
        <v>1452.0367299999991</v>
      </c>
      <c r="H83" s="8"/>
      <c r="I83" s="292"/>
      <c r="J83" s="6"/>
    </row>
    <row r="84" spans="1:14" s="8" customFormat="1" ht="18" customHeight="1" x14ac:dyDescent="0.25">
      <c r="A84" s="287"/>
      <c r="B84" s="290"/>
      <c r="C84" s="92" t="s">
        <v>79</v>
      </c>
      <c r="D84" s="93">
        <f>+D61+D70+D71+SUM(D72:D83)</f>
        <v>1139243.4312700024</v>
      </c>
      <c r="E84" s="69"/>
      <c r="F84" s="93">
        <f>+F61+F70+F71+SUM(F72:F83)</f>
        <v>1060186.0833999901</v>
      </c>
      <c r="G84" s="93">
        <f>+G61+G70+G71+SUM(G72:G83)</f>
        <v>1028744.6493900015</v>
      </c>
      <c r="I84" s="293"/>
      <c r="J84" s="17"/>
      <c r="K84" s="18"/>
    </row>
    <row r="85" spans="1:14" ht="10.5" customHeight="1" x14ac:dyDescent="0.3">
      <c r="A85" s="287"/>
      <c r="B85" s="23"/>
      <c r="C85" s="41"/>
      <c r="D85" s="19"/>
      <c r="E85" s="19"/>
      <c r="F85" s="19"/>
      <c r="G85" s="19"/>
      <c r="H85" s="8"/>
      <c r="I85" s="42"/>
      <c r="J85" s="6"/>
    </row>
    <row r="86" spans="1:14" ht="18.75" customHeight="1" x14ac:dyDescent="0.25">
      <c r="A86" s="287"/>
      <c r="B86" s="294" t="s">
        <v>44</v>
      </c>
      <c r="C86" s="84" t="s">
        <v>62</v>
      </c>
      <c r="D86" s="86">
        <f>+D32</f>
        <v>208468.20583000031</v>
      </c>
      <c r="E86" s="85"/>
      <c r="F86" s="86">
        <f>+F32</f>
        <v>203876.88448999959</v>
      </c>
      <c r="G86" s="87">
        <f>+G32</f>
        <v>177086.09040000051</v>
      </c>
      <c r="H86" s="8"/>
      <c r="I86" s="291">
        <f>+G88/G93</f>
        <v>0.16746881121453977</v>
      </c>
    </row>
    <row r="87" spans="1:14" ht="18.75" customHeight="1" x14ac:dyDescent="0.25">
      <c r="A87" s="287"/>
      <c r="B87" s="295"/>
      <c r="C87" s="88" t="s">
        <v>63</v>
      </c>
      <c r="D87" s="76">
        <f>+D33</f>
        <v>35241.409260000008</v>
      </c>
      <c r="E87" s="85"/>
      <c r="F87" s="76">
        <f>+F33</f>
        <v>36409.13953</v>
      </c>
      <c r="G87" s="77">
        <f>+G33</f>
        <v>29852.27514999999</v>
      </c>
      <c r="H87" s="8"/>
      <c r="I87" s="292"/>
    </row>
    <row r="88" spans="1:14" s="8" customFormat="1" ht="18.75" customHeight="1" x14ac:dyDescent="0.3">
      <c r="A88" s="287"/>
      <c r="B88" s="296"/>
      <c r="C88" s="108" t="s">
        <v>87</v>
      </c>
      <c r="D88" s="93">
        <f>SUM(D86:D87)</f>
        <v>243709.61509000033</v>
      </c>
      <c r="F88" s="93">
        <f>SUM(F86:F87)</f>
        <v>240286.0240199996</v>
      </c>
      <c r="G88" s="93">
        <f>SUM(G86:G87)</f>
        <v>206938.36555000051</v>
      </c>
      <c r="H88" s="12"/>
      <c r="I88" s="293"/>
    </row>
    <row r="89" spans="1:14" s="8" customFormat="1" ht="15.6" x14ac:dyDescent="0.3">
      <c r="A89" s="287"/>
      <c r="B89" s="23"/>
      <c r="C89" s="20"/>
      <c r="D89" s="24"/>
      <c r="F89" s="21"/>
      <c r="G89" s="24"/>
      <c r="H89" s="12"/>
      <c r="I89" s="42"/>
    </row>
    <row r="90" spans="1:14" s="8" customFormat="1" ht="15.75" customHeight="1" x14ac:dyDescent="0.3">
      <c r="A90" s="287"/>
      <c r="B90" s="297" t="s">
        <v>46</v>
      </c>
      <c r="C90" s="297"/>
      <c r="D90" s="94">
        <f>D93-D91</f>
        <v>519310.83759000048</v>
      </c>
      <c r="F90" s="94">
        <f t="shared" ref="F90:G90" si="10">F93-F91</f>
        <v>503585.00598999998</v>
      </c>
      <c r="G90" s="94">
        <f t="shared" si="10"/>
        <v>475138.44189000083</v>
      </c>
      <c r="H90" s="12"/>
      <c r="I90" s="95">
        <f>+G90/$G$93</f>
        <v>0.38451482794968334</v>
      </c>
    </row>
    <row r="91" spans="1:14" s="8" customFormat="1" ht="15.75" customHeight="1" x14ac:dyDescent="0.25">
      <c r="A91" s="287"/>
      <c r="B91" s="297" t="s">
        <v>47</v>
      </c>
      <c r="C91" s="297"/>
      <c r="D91" s="94">
        <f>+D70+D71+D72+D88</f>
        <v>863642.20877000235</v>
      </c>
      <c r="F91" s="94">
        <f>+F70+F71+F72+F88</f>
        <v>796887.10142998979</v>
      </c>
      <c r="G91" s="94">
        <f>+G70+G71+G72+G88</f>
        <v>760544.57305000117</v>
      </c>
      <c r="H91" s="69"/>
      <c r="I91" s="95">
        <f>+G91/$G$93</f>
        <v>0.61548517205031672</v>
      </c>
    </row>
    <row r="92" spans="1:14" ht="13.8" x14ac:dyDescent="0.25">
      <c r="B92" s="23"/>
      <c r="C92" s="20"/>
      <c r="D92" s="24"/>
      <c r="E92" s="8"/>
      <c r="F92" s="22"/>
      <c r="G92" s="22"/>
      <c r="H92" s="12"/>
      <c r="I92" s="23"/>
      <c r="J92" s="8"/>
      <c r="K92" s="8"/>
    </row>
    <row r="93" spans="1:14" ht="26.25" customHeight="1" x14ac:dyDescent="0.3">
      <c r="A93" s="310" t="s">
        <v>48</v>
      </c>
      <c r="B93" s="300" t="s">
        <v>126</v>
      </c>
      <c r="C93" s="301"/>
      <c r="D93" s="96">
        <f>+D84+D88</f>
        <v>1382953.0463600028</v>
      </c>
      <c r="E93"/>
      <c r="F93" s="96">
        <f>+F84+F88</f>
        <v>1300472.1074199898</v>
      </c>
      <c r="G93" s="96">
        <f>+G84+G88</f>
        <v>1235683.014940002</v>
      </c>
      <c r="H93" s="12"/>
      <c r="I93" s="250"/>
      <c r="J93" s="148"/>
      <c r="K93" s="251"/>
    </row>
    <row r="94" spans="1:14" ht="14.25" customHeight="1" x14ac:dyDescent="0.25">
      <c r="A94" s="310"/>
      <c r="B94" s="298" t="s">
        <v>73</v>
      </c>
      <c r="C94" s="299"/>
      <c r="D94" s="97"/>
      <c r="E94" s="85"/>
      <c r="F94" s="177">
        <f>F40</f>
        <v>106615.62536000001</v>
      </c>
      <c r="G94" s="177">
        <f>G40</f>
        <v>187649.365689995</v>
      </c>
      <c r="H94" s="12"/>
      <c r="I94" s="114"/>
      <c r="J94" s="8"/>
      <c r="K94" s="8"/>
    </row>
    <row r="95" spans="1:14" ht="14.25" customHeight="1" x14ac:dyDescent="0.25">
      <c r="A95" s="310"/>
      <c r="B95" s="298" t="s">
        <v>74</v>
      </c>
      <c r="C95" s="299"/>
      <c r="D95" s="97"/>
      <c r="E95" s="85"/>
      <c r="F95" s="177">
        <f>F41</f>
        <v>4651.4288500000002</v>
      </c>
      <c r="G95" s="177">
        <f>G41</f>
        <v>2326.2728899999988</v>
      </c>
      <c r="H95" s="12"/>
      <c r="I95" s="114"/>
      <c r="J95" s="8"/>
      <c r="K95" s="8"/>
    </row>
    <row r="96" spans="1:14" ht="27" customHeight="1" x14ac:dyDescent="0.3">
      <c r="A96" s="310"/>
      <c r="B96" s="300" t="s">
        <v>129</v>
      </c>
      <c r="C96" s="301"/>
      <c r="D96" s="96"/>
      <c r="E96"/>
      <c r="F96" s="98">
        <f>+F93-F94-F95</f>
        <v>1189205.0532099898</v>
      </c>
      <c r="G96" s="98">
        <f>+G93-G94-G95</f>
        <v>1045707.376360007</v>
      </c>
      <c r="H96" s="12"/>
      <c r="I96" s="69"/>
      <c r="J96" s="8"/>
      <c r="K96" s="8"/>
      <c r="L96" s="14"/>
      <c r="M96" s="14"/>
      <c r="N96" s="14"/>
    </row>
    <row r="97" spans="1:11" ht="14.25" customHeight="1" x14ac:dyDescent="0.3">
      <c r="A97" s="310"/>
      <c r="B97" s="298" t="s">
        <v>130</v>
      </c>
      <c r="C97" s="299"/>
      <c r="D97" s="99"/>
      <c r="E97" s="100"/>
      <c r="F97" s="178">
        <f>+F43</f>
        <v>44016.2330300006</v>
      </c>
      <c r="G97" s="178">
        <f t="shared" ref="G97" si="11">+G43</f>
        <v>1753.1071899999934</v>
      </c>
      <c r="H97"/>
      <c r="I97" s="69"/>
      <c r="J97" s="8"/>
      <c r="K97" s="8"/>
    </row>
    <row r="98" spans="1:11" ht="38.25" customHeight="1" x14ac:dyDescent="0.3">
      <c r="A98" s="310"/>
      <c r="B98" s="302" t="s">
        <v>131</v>
      </c>
      <c r="C98" s="303"/>
      <c r="D98" s="96"/>
      <c r="E98"/>
      <c r="F98" s="102">
        <f>+F96-F97</f>
        <v>1145188.8201799891</v>
      </c>
      <c r="G98" s="102">
        <f>+G96-G97</f>
        <v>1043954.269170007</v>
      </c>
      <c r="H98" s="12"/>
      <c r="I98" s="69"/>
      <c r="J98" s="8"/>
      <c r="K98" s="8"/>
    </row>
    <row r="99" spans="1:11" customFormat="1" ht="15" customHeight="1" x14ac:dyDescent="0.3">
      <c r="A99" s="307" t="s">
        <v>167</v>
      </c>
      <c r="B99" s="307"/>
      <c r="C99" s="307"/>
      <c r="F99" s="123"/>
      <c r="G99" s="123"/>
    </row>
    <row r="100" spans="1:11" ht="54" customHeight="1" x14ac:dyDescent="0.25">
      <c r="A100" s="254" t="s">
        <v>83</v>
      </c>
      <c r="B100" s="254"/>
      <c r="C100" s="254"/>
      <c r="D100" s="254"/>
      <c r="E100" s="254"/>
      <c r="F100" s="254"/>
      <c r="G100" s="254"/>
      <c r="H100" s="254"/>
      <c r="I100" s="254"/>
    </row>
    <row r="101" spans="1:11" ht="12.75" customHeight="1" x14ac:dyDescent="0.25">
      <c r="A101" s="254" t="s">
        <v>69</v>
      </c>
      <c r="B101" s="254"/>
      <c r="C101" s="254"/>
      <c r="D101" s="254"/>
      <c r="E101" s="254"/>
      <c r="F101" s="254"/>
      <c r="G101" s="254"/>
      <c r="H101" s="254"/>
      <c r="I101" s="254"/>
    </row>
    <row r="102" spans="1:11" ht="12.75" customHeight="1" x14ac:dyDescent="0.25">
      <c r="A102" s="254" t="s">
        <v>70</v>
      </c>
      <c r="B102" s="254"/>
      <c r="C102" s="254"/>
      <c r="D102" s="254"/>
      <c r="E102" s="254"/>
      <c r="F102" s="254"/>
      <c r="G102" s="254"/>
      <c r="H102" s="254"/>
      <c r="I102" s="254"/>
    </row>
    <row r="103" spans="1:11" ht="12.75" customHeight="1" x14ac:dyDescent="0.25">
      <c r="A103" s="254" t="s">
        <v>136</v>
      </c>
      <c r="B103" s="254"/>
      <c r="C103" s="254"/>
      <c r="D103" s="254"/>
      <c r="E103" s="254"/>
      <c r="F103" s="254"/>
      <c r="G103" s="254"/>
      <c r="H103" s="254"/>
      <c r="I103" s="254"/>
    </row>
    <row r="104" spans="1:11" ht="12.75" customHeight="1" x14ac:dyDescent="0.25">
      <c r="A104" s="254" t="s">
        <v>132</v>
      </c>
      <c r="B104" s="254"/>
      <c r="C104" s="254"/>
      <c r="D104" s="254"/>
      <c r="E104" s="254"/>
      <c r="F104" s="254"/>
      <c r="G104" s="254"/>
      <c r="H104" s="254"/>
      <c r="I104" s="254"/>
    </row>
    <row r="105" spans="1:11" ht="12.75" customHeight="1" x14ac:dyDescent="0.25">
      <c r="A105" s="254" t="s">
        <v>133</v>
      </c>
      <c r="B105" s="254"/>
      <c r="C105" s="254"/>
      <c r="D105" s="254"/>
      <c r="E105" s="254"/>
      <c r="F105" s="254"/>
      <c r="G105" s="254"/>
      <c r="H105" s="254"/>
      <c r="I105" s="254"/>
    </row>
    <row r="106" spans="1:11" ht="15" customHeight="1" x14ac:dyDescent="0.25">
      <c r="A106" s="254" t="s">
        <v>134</v>
      </c>
      <c r="B106" s="254"/>
      <c r="C106" s="254"/>
      <c r="D106" s="254"/>
      <c r="E106" s="254"/>
      <c r="F106" s="254"/>
      <c r="G106" s="254"/>
      <c r="H106" s="254"/>
      <c r="I106" s="254"/>
    </row>
    <row r="107" spans="1:11" ht="27" customHeight="1" x14ac:dyDescent="0.25">
      <c r="A107" s="254" t="s">
        <v>135</v>
      </c>
      <c r="B107" s="254"/>
      <c r="C107" s="254"/>
      <c r="D107" s="254"/>
      <c r="E107" s="254"/>
      <c r="F107" s="254"/>
      <c r="G107" s="254"/>
      <c r="H107" s="254"/>
      <c r="I107" s="254"/>
    </row>
    <row r="108" spans="1:11" ht="15" customHeight="1" x14ac:dyDescent="0.25">
      <c r="A108" s="307" t="s">
        <v>57</v>
      </c>
      <c r="B108" s="307"/>
      <c r="C108" s="307"/>
      <c r="D108" s="245"/>
      <c r="E108" s="245"/>
      <c r="F108" s="245"/>
      <c r="G108" s="245"/>
      <c r="H108" s="245"/>
      <c r="I108" s="245"/>
    </row>
    <row r="109" spans="1:11" ht="15" customHeight="1" x14ac:dyDescent="0.25">
      <c r="A109" s="308" t="s">
        <v>168</v>
      </c>
      <c r="B109" s="308"/>
      <c r="C109" s="308"/>
      <c r="D109" s="308"/>
      <c r="E109" s="308"/>
      <c r="F109" s="308"/>
      <c r="G109" s="22"/>
      <c r="H109" s="8"/>
      <c r="I109" s="23"/>
    </row>
    <row r="110" spans="1:11" ht="15" customHeight="1" x14ac:dyDescent="0.25">
      <c r="A110" s="309" t="s">
        <v>98</v>
      </c>
      <c r="B110" s="309"/>
      <c r="C110" s="309"/>
      <c r="D110" s="309"/>
      <c r="E110" s="25"/>
      <c r="F110" s="25"/>
      <c r="G110" s="26"/>
      <c r="H110" s="26"/>
      <c r="I110" s="26"/>
    </row>
    <row r="111" spans="1:11" ht="15" customHeight="1" x14ac:dyDescent="0.25">
      <c r="A111" s="306" t="s">
        <v>29</v>
      </c>
      <c r="B111" s="306"/>
      <c r="C111" s="306"/>
      <c r="D111" s="306"/>
      <c r="E111" s="25"/>
      <c r="F111" s="25"/>
      <c r="G111" s="26"/>
      <c r="H111" s="26"/>
      <c r="I111" s="26"/>
    </row>
    <row r="112" spans="1:11" x14ac:dyDescent="0.25">
      <c r="C112" s="26"/>
      <c r="D112" s="26"/>
      <c r="E112" s="25"/>
      <c r="F112" s="25"/>
      <c r="G112" s="26"/>
      <c r="H112" s="26"/>
      <c r="I112" s="26"/>
    </row>
  </sheetData>
  <mergeCells count="51">
    <mergeCell ref="I10:I30"/>
    <mergeCell ref="B32:B34"/>
    <mergeCell ref="I32:I34"/>
    <mergeCell ref="A1:I1"/>
    <mergeCell ref="A2:I2"/>
    <mergeCell ref="A3:I3"/>
    <mergeCell ref="A4:I4"/>
    <mergeCell ref="A6:I6"/>
    <mergeCell ref="B36:C36"/>
    <mergeCell ref="B37:C37"/>
    <mergeCell ref="A39:A44"/>
    <mergeCell ref="B39:C39"/>
    <mergeCell ref="B40:C40"/>
    <mergeCell ref="B41:C41"/>
    <mergeCell ref="B42:C42"/>
    <mergeCell ref="B43:C43"/>
    <mergeCell ref="B44:C44"/>
    <mergeCell ref="A10:A37"/>
    <mergeCell ref="B10:B30"/>
    <mergeCell ref="A46:I46"/>
    <mergeCell ref="A50:C50"/>
    <mergeCell ref="A53:A54"/>
    <mergeCell ref="B53:B55"/>
    <mergeCell ref="A57:I57"/>
    <mergeCell ref="A104:I104"/>
    <mergeCell ref="B90:C90"/>
    <mergeCell ref="B91:C91"/>
    <mergeCell ref="A93:A98"/>
    <mergeCell ref="B93:C93"/>
    <mergeCell ref="B94:C94"/>
    <mergeCell ref="B95:C95"/>
    <mergeCell ref="B96:C96"/>
    <mergeCell ref="B97:C97"/>
    <mergeCell ref="B98:C98"/>
    <mergeCell ref="A61:A91"/>
    <mergeCell ref="B61:B84"/>
    <mergeCell ref="I61:I84"/>
    <mergeCell ref="B86:B88"/>
    <mergeCell ref="I86:I88"/>
    <mergeCell ref="A99:C99"/>
    <mergeCell ref="A100:I100"/>
    <mergeCell ref="A101:I101"/>
    <mergeCell ref="A102:I102"/>
    <mergeCell ref="A103:I103"/>
    <mergeCell ref="A111:D111"/>
    <mergeCell ref="A105:I105"/>
    <mergeCell ref="A106:I106"/>
    <mergeCell ref="A107:I107"/>
    <mergeCell ref="A108:C108"/>
    <mergeCell ref="A109:F109"/>
    <mergeCell ref="A110:D110"/>
  </mergeCells>
  <conditionalFormatting sqref="H61">
    <cfRule type="iconSet" priority="46">
      <iconSet>
        <cfvo type="percent" val="0"/>
        <cfvo type="num" val="0.95"/>
        <cfvo type="num" val="1"/>
      </iconSet>
    </cfRule>
  </conditionalFormatting>
  <conditionalFormatting sqref="H84">
    <cfRule type="iconSet" priority="45">
      <iconSet>
        <cfvo type="percent" val="0"/>
        <cfvo type="num" val="0.95"/>
        <cfvo type="num" val="1"/>
      </iconSet>
    </cfRule>
  </conditionalFormatting>
  <conditionalFormatting sqref="H62:H66 H69">
    <cfRule type="iconSet" priority="44">
      <iconSet>
        <cfvo type="percent" val="0"/>
        <cfvo type="num" val="0.95"/>
        <cfvo type="num" val="1"/>
      </iconSet>
    </cfRule>
  </conditionalFormatting>
  <conditionalFormatting sqref="H86:H90 H70:H72 H92">
    <cfRule type="iconSet" priority="43">
      <iconSet>
        <cfvo type="percent" val="0"/>
        <cfvo type="num" val="0.95"/>
        <cfvo type="num" val="1"/>
      </iconSet>
    </cfRule>
  </conditionalFormatting>
  <conditionalFormatting sqref="H86:H90 H70:H72">
    <cfRule type="iconSet" priority="42">
      <iconSet>
        <cfvo type="percent" val="0"/>
        <cfvo type="num" val="0.95"/>
        <cfvo type="num" val="1"/>
      </iconSet>
    </cfRule>
  </conditionalFormatting>
  <conditionalFormatting sqref="H70:H71">
    <cfRule type="iconSet" priority="41">
      <iconSet>
        <cfvo type="percent" val="0"/>
        <cfvo type="num" val="0.95"/>
        <cfvo type="num" val="1"/>
      </iconSet>
    </cfRule>
  </conditionalFormatting>
  <conditionalFormatting sqref="H81:H82 H73:H78">
    <cfRule type="iconSet" priority="47">
      <iconSet>
        <cfvo type="percent" val="0"/>
        <cfvo type="num" val="0.95"/>
        <cfvo type="num" val="1"/>
      </iconSet>
    </cfRule>
  </conditionalFormatting>
  <conditionalFormatting sqref="H92 H61:H66 H69:H78 H81:H90">
    <cfRule type="iconSet" priority="48">
      <iconSet>
        <cfvo type="percent" val="0"/>
        <cfvo type="num" val="0.95" gte="0"/>
        <cfvo type="num" val="0.99" gte="0"/>
      </iconSet>
    </cfRule>
  </conditionalFormatting>
  <conditionalFormatting sqref="H93:H96 H98">
    <cfRule type="iconSet" priority="39">
      <iconSet>
        <cfvo type="percent" val="0"/>
        <cfvo type="num" val="0.95"/>
        <cfvo type="num" val="1"/>
      </iconSet>
    </cfRule>
  </conditionalFormatting>
  <conditionalFormatting sqref="H93:H96 H98">
    <cfRule type="iconSet" priority="38">
      <iconSet>
        <cfvo type="percent" val="0"/>
        <cfvo type="num" val="0.95"/>
        <cfvo type="num" val="1"/>
      </iconSet>
    </cfRule>
  </conditionalFormatting>
  <conditionalFormatting sqref="H93:H96 H98">
    <cfRule type="iconSet" priority="40">
      <iconSet>
        <cfvo type="percent" val="0"/>
        <cfvo type="num" val="0.95" gte="0"/>
        <cfvo type="num" val="0.99" gte="0"/>
      </iconSet>
    </cfRule>
  </conditionalFormatting>
  <conditionalFormatting sqref="H9">
    <cfRule type="iconSet" priority="35">
      <iconSet>
        <cfvo type="percent" val="0"/>
        <cfvo type="num" val="0.95" gte="0"/>
        <cfvo type="num" val="1" gte="0"/>
      </iconSet>
    </cfRule>
  </conditionalFormatting>
  <conditionalFormatting sqref="H9">
    <cfRule type="iconSet" priority="36">
      <iconSet>
        <cfvo type="percent" val="0"/>
        <cfvo type="num" val="0.95" gte="0"/>
        <cfvo type="num" val="0.99" gte="0"/>
      </iconSet>
    </cfRule>
  </conditionalFormatting>
  <conditionalFormatting sqref="H39:H44">
    <cfRule type="iconSet" priority="26">
      <iconSet>
        <cfvo type="percent" val="0"/>
        <cfvo type="num" val="0.95"/>
        <cfvo type="num" val="1"/>
      </iconSet>
    </cfRule>
  </conditionalFormatting>
  <conditionalFormatting sqref="H39:H44">
    <cfRule type="iconSet" priority="25">
      <iconSet>
        <cfvo type="percent" val="0"/>
        <cfvo type="num" val="0.95"/>
        <cfvo type="num" val="1"/>
      </iconSet>
    </cfRule>
  </conditionalFormatting>
  <conditionalFormatting sqref="H39:H44">
    <cfRule type="iconSet" priority="27">
      <iconSet>
        <cfvo type="percent" val="0"/>
        <cfvo type="num" val="0.95" gte="0"/>
        <cfvo type="num" val="0.99" gte="0"/>
      </iconSet>
    </cfRule>
  </conditionalFormatting>
  <conditionalFormatting sqref="H9">
    <cfRule type="iconSet" priority="37">
      <iconSet>
        <cfvo type="percent" val="0"/>
        <cfvo type="num" val="0.95"/>
        <cfvo type="num" val="1"/>
      </iconSet>
    </cfRule>
  </conditionalFormatting>
  <conditionalFormatting sqref="H10">
    <cfRule type="iconSet" priority="33">
      <iconSet>
        <cfvo type="percent" val="0"/>
        <cfvo type="num" val="0.95"/>
        <cfvo type="num" val="1"/>
      </iconSet>
    </cfRule>
  </conditionalFormatting>
  <conditionalFormatting sqref="H30">
    <cfRule type="iconSet" priority="32">
      <iconSet>
        <cfvo type="percent" val="0"/>
        <cfvo type="num" val="0.95"/>
        <cfvo type="num" val="1"/>
      </iconSet>
    </cfRule>
  </conditionalFormatting>
  <conditionalFormatting sqref="H11:H12 H14:H15 H18">
    <cfRule type="iconSet" priority="31">
      <iconSet>
        <cfvo type="percent" val="0"/>
        <cfvo type="num" val="0.95"/>
        <cfvo type="num" val="1"/>
      </iconSet>
    </cfRule>
  </conditionalFormatting>
  <conditionalFormatting sqref="H32:H36 H19:H21 H38">
    <cfRule type="iconSet" priority="30">
      <iconSet>
        <cfvo type="percent" val="0"/>
        <cfvo type="num" val="0.95"/>
        <cfvo type="num" val="1"/>
      </iconSet>
    </cfRule>
  </conditionalFormatting>
  <conditionalFormatting sqref="H32:H36 H19:H21">
    <cfRule type="iconSet" priority="29">
      <iconSet>
        <cfvo type="percent" val="0"/>
        <cfvo type="num" val="0.95"/>
        <cfvo type="num" val="1"/>
      </iconSet>
    </cfRule>
  </conditionalFormatting>
  <conditionalFormatting sqref="H19:H20">
    <cfRule type="iconSet" priority="28">
      <iconSet>
        <cfvo type="percent" val="0"/>
        <cfvo type="num" val="0.95"/>
        <cfvo type="num" val="1"/>
      </iconSet>
    </cfRule>
  </conditionalFormatting>
  <conditionalFormatting sqref="H38 H10:H12 H14:H15 H18:H36">
    <cfRule type="iconSet" priority="34">
      <iconSet>
        <cfvo type="percent" val="0"/>
        <cfvo type="num" val="0.95" gte="0"/>
        <cfvo type="num" val="0.99" gte="0"/>
      </iconSet>
    </cfRule>
  </conditionalFormatting>
  <conditionalFormatting sqref="H29">
    <cfRule type="iconSet" priority="49">
      <iconSet>
        <cfvo type="percent" val="0"/>
        <cfvo type="num" val="0.95"/>
        <cfvo type="num" val="1"/>
      </iconSet>
    </cfRule>
  </conditionalFormatting>
  <conditionalFormatting sqref="H83">
    <cfRule type="iconSet" priority="50">
      <iconSet>
        <cfvo type="percent" val="0"/>
        <cfvo type="num" val="0.95"/>
        <cfvo type="num" val="1"/>
      </iconSet>
    </cfRule>
  </conditionalFormatting>
  <conditionalFormatting sqref="H81:H84 H73:H78 H61:H66 H69">
    <cfRule type="iconSet" priority="51">
      <iconSet>
        <cfvo type="percent" val="0"/>
        <cfvo type="num" val="0.95" gte="0"/>
        <cfvo type="num" val="1" gte="0"/>
      </iconSet>
    </cfRule>
  </conditionalFormatting>
  <conditionalFormatting sqref="H81:H83 H73:H78 H62:H66 H69">
    <cfRule type="iconSet" priority="52">
      <iconSet>
        <cfvo type="percent" val="0"/>
        <cfvo type="num" val="0.95" gte="0"/>
        <cfvo type="num" val="1" gte="0"/>
      </iconSet>
    </cfRule>
  </conditionalFormatting>
  <conditionalFormatting sqref="H16">
    <cfRule type="iconSet" priority="21">
      <iconSet>
        <cfvo type="percent" val="0"/>
        <cfvo type="num" val="0.95"/>
        <cfvo type="num" val="1"/>
      </iconSet>
    </cfRule>
  </conditionalFormatting>
  <conditionalFormatting sqref="H16">
    <cfRule type="iconSet" priority="22">
      <iconSet>
        <cfvo type="percent" val="0"/>
        <cfvo type="num" val="0.95" gte="0"/>
        <cfvo type="num" val="0.99" gte="0"/>
      </iconSet>
    </cfRule>
  </conditionalFormatting>
  <conditionalFormatting sqref="H16">
    <cfRule type="iconSet" priority="23">
      <iconSet>
        <cfvo type="percent" val="0"/>
        <cfvo type="num" val="0.95" gte="0"/>
        <cfvo type="num" val="1" gte="0"/>
      </iconSet>
    </cfRule>
  </conditionalFormatting>
  <conditionalFormatting sqref="H16">
    <cfRule type="iconSet" priority="24">
      <iconSet>
        <cfvo type="percent" val="0"/>
        <cfvo type="num" val="0.95" gte="0"/>
        <cfvo type="num" val="1" gte="0"/>
      </iconSet>
    </cfRule>
  </conditionalFormatting>
  <conditionalFormatting sqref="H17">
    <cfRule type="iconSet" priority="17">
      <iconSet>
        <cfvo type="percent" val="0"/>
        <cfvo type="num" val="0.95"/>
        <cfvo type="num" val="1"/>
      </iconSet>
    </cfRule>
  </conditionalFormatting>
  <conditionalFormatting sqref="H17">
    <cfRule type="iconSet" priority="18">
      <iconSet>
        <cfvo type="percent" val="0"/>
        <cfvo type="num" val="0.95" gte="0"/>
        <cfvo type="num" val="0.99" gte="0"/>
      </iconSet>
    </cfRule>
  </conditionalFormatting>
  <conditionalFormatting sqref="H17">
    <cfRule type="iconSet" priority="19">
      <iconSet>
        <cfvo type="percent" val="0"/>
        <cfvo type="num" val="0.95" gte="0"/>
        <cfvo type="num" val="1" gte="0"/>
      </iconSet>
    </cfRule>
  </conditionalFormatting>
  <conditionalFormatting sqref="H17">
    <cfRule type="iconSet" priority="20">
      <iconSet>
        <cfvo type="percent" val="0"/>
        <cfvo type="num" val="0.95" gte="0"/>
        <cfvo type="num" val="1" gte="0"/>
      </iconSet>
    </cfRule>
  </conditionalFormatting>
  <conditionalFormatting sqref="H68">
    <cfRule type="iconSet" priority="13">
      <iconSet>
        <cfvo type="percent" val="0"/>
        <cfvo type="num" val="0.95"/>
        <cfvo type="num" val="1"/>
      </iconSet>
    </cfRule>
  </conditionalFormatting>
  <conditionalFormatting sqref="H68">
    <cfRule type="iconSet" priority="14">
      <iconSet>
        <cfvo type="percent" val="0"/>
        <cfvo type="num" val="0.95" gte="0"/>
        <cfvo type="num" val="0.99" gte="0"/>
      </iconSet>
    </cfRule>
  </conditionalFormatting>
  <conditionalFormatting sqref="H68">
    <cfRule type="iconSet" priority="15">
      <iconSet>
        <cfvo type="percent" val="0"/>
        <cfvo type="num" val="0.95" gte="0"/>
        <cfvo type="num" val="1" gte="0"/>
      </iconSet>
    </cfRule>
  </conditionalFormatting>
  <conditionalFormatting sqref="H68">
    <cfRule type="iconSet" priority="16">
      <iconSet>
        <cfvo type="percent" val="0"/>
        <cfvo type="num" val="0.95" gte="0"/>
        <cfvo type="num" val="1" gte="0"/>
      </iconSet>
    </cfRule>
  </conditionalFormatting>
  <conditionalFormatting sqref="H67">
    <cfRule type="iconSet" priority="9">
      <iconSet>
        <cfvo type="percent" val="0"/>
        <cfvo type="num" val="0.95"/>
        <cfvo type="num" val="1"/>
      </iconSet>
    </cfRule>
  </conditionalFormatting>
  <conditionalFormatting sqref="H67">
    <cfRule type="iconSet" priority="10">
      <iconSet>
        <cfvo type="percent" val="0"/>
        <cfvo type="num" val="0.95" gte="0"/>
        <cfvo type="num" val="0.99" gte="0"/>
      </iconSet>
    </cfRule>
  </conditionalFormatting>
  <conditionalFormatting sqref="H67">
    <cfRule type="iconSet" priority="11">
      <iconSet>
        <cfvo type="percent" val="0"/>
        <cfvo type="num" val="0.95" gte="0"/>
        <cfvo type="num" val="1" gte="0"/>
      </iconSet>
    </cfRule>
  </conditionalFormatting>
  <conditionalFormatting sqref="H67">
    <cfRule type="iconSet" priority="12">
      <iconSet>
        <cfvo type="percent" val="0"/>
        <cfvo type="num" val="0.95" gte="0"/>
        <cfvo type="num" val="1" gte="0"/>
      </iconSet>
    </cfRule>
  </conditionalFormatting>
  <conditionalFormatting sqref="H80">
    <cfRule type="iconSet" priority="5">
      <iconSet>
        <cfvo type="percent" val="0"/>
        <cfvo type="num" val="0.95"/>
        <cfvo type="num" val="1"/>
      </iconSet>
    </cfRule>
  </conditionalFormatting>
  <conditionalFormatting sqref="H80">
    <cfRule type="iconSet" priority="6">
      <iconSet>
        <cfvo type="percent" val="0"/>
        <cfvo type="num" val="0.95" gte="0"/>
        <cfvo type="num" val="0.99" gte="0"/>
      </iconSet>
    </cfRule>
  </conditionalFormatting>
  <conditionalFormatting sqref="H80">
    <cfRule type="iconSet" priority="7">
      <iconSet>
        <cfvo type="percent" val="0"/>
        <cfvo type="num" val="0.95" gte="0"/>
        <cfvo type="num" val="1" gte="0"/>
      </iconSet>
    </cfRule>
  </conditionalFormatting>
  <conditionalFormatting sqref="H80">
    <cfRule type="iconSet" priority="8">
      <iconSet>
        <cfvo type="percent" val="0"/>
        <cfvo type="num" val="0.95" gte="0"/>
        <cfvo type="num" val="1" gte="0"/>
      </iconSet>
    </cfRule>
  </conditionalFormatting>
  <conditionalFormatting sqref="H79">
    <cfRule type="iconSet" priority="1">
      <iconSet>
        <cfvo type="percent" val="0"/>
        <cfvo type="num" val="0.95"/>
        <cfvo type="num" val="1"/>
      </iconSet>
    </cfRule>
  </conditionalFormatting>
  <conditionalFormatting sqref="H79">
    <cfRule type="iconSet" priority="2">
      <iconSet>
        <cfvo type="percent" val="0"/>
        <cfvo type="num" val="0.95" gte="0"/>
        <cfvo type="num" val="0.99" gte="0"/>
      </iconSet>
    </cfRule>
  </conditionalFormatting>
  <conditionalFormatting sqref="H79">
    <cfRule type="iconSet" priority="3">
      <iconSet>
        <cfvo type="percent" val="0"/>
        <cfvo type="num" val="0.95" gte="0"/>
        <cfvo type="num" val="1" gte="0"/>
      </iconSet>
    </cfRule>
  </conditionalFormatting>
  <conditionalFormatting sqref="H79">
    <cfRule type="iconSet" priority="4">
      <iconSet>
        <cfvo type="percent" val="0"/>
        <cfvo type="num" val="0.95" gte="0"/>
        <cfvo type="num" val="1" gte="0"/>
      </iconSet>
    </cfRule>
  </conditionalFormatting>
  <conditionalFormatting sqref="H22:H28">
    <cfRule type="iconSet" priority="53">
      <iconSet>
        <cfvo type="percent" val="0"/>
        <cfvo type="num" val="0.95"/>
        <cfvo type="num" val="1"/>
      </iconSet>
    </cfRule>
  </conditionalFormatting>
  <conditionalFormatting sqref="H22:H30 H10:H12 H14:H15 H18">
    <cfRule type="iconSet" priority="54">
      <iconSet>
        <cfvo type="percent" val="0"/>
        <cfvo type="num" val="0.95" gte="0"/>
        <cfvo type="num" val="1" gte="0"/>
      </iconSet>
    </cfRule>
  </conditionalFormatting>
  <conditionalFormatting sqref="H22:H29 H11:H12 H14:H15 H18">
    <cfRule type="iconSet" priority="55">
      <iconSet>
        <cfvo type="percent" val="0"/>
        <cfvo type="num" val="0.95" gte="0"/>
        <cfvo type="num" val="1" gte="0"/>
      </iconSet>
    </cfRule>
  </conditionalFormatting>
  <printOptions horizontalCentered="1" verticalCentered="1"/>
  <pageMargins left="0.74803149606299213" right="0.74803149606299213" top="0.35" bottom="0.39370078740157483" header="0.26" footer="0.19685039370078741"/>
  <pageSetup paperSize="9" scale="26" orientation="landscape" r:id="rId1"/>
  <headerFooter alignWithMargins="0">
    <oddHeader>&amp;R&amp;"Arial,Negrita"&amp;11CUADRO No. "A1"</oddHeader>
    <oddFooter>&amp;LFecha:  &amp;D&amp;RPlanificación Nacional.- XM</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L139"/>
  <sheetViews>
    <sheetView showGridLines="0" topLeftCell="A114" zoomScaleNormal="100" zoomScaleSheetLayoutView="80" workbookViewId="0">
      <selection activeCell="A126" sqref="A126:J126"/>
    </sheetView>
  </sheetViews>
  <sheetFormatPr baseColWidth="10" defaultColWidth="11.44140625" defaultRowHeight="13.2" outlineLevelRow="2" x14ac:dyDescent="0.25"/>
  <cols>
    <col min="1" max="2" width="5.6640625" style="3" customWidth="1"/>
    <col min="3" max="3" width="63.6640625" style="3" customWidth="1"/>
    <col min="4" max="4" width="18.44140625" style="3" customWidth="1"/>
    <col min="5" max="5" width="1.33203125" style="3" customWidth="1"/>
    <col min="6" max="6" width="20.33203125" style="3" customWidth="1"/>
    <col min="7" max="7" width="20.44140625" style="3" customWidth="1"/>
    <col min="8" max="8" width="1.5546875" style="3" customWidth="1"/>
    <col min="9" max="9" width="15.5546875" style="3" customWidth="1"/>
    <col min="10" max="10" width="12.6640625" style="3" bestFit="1" customWidth="1"/>
    <col min="11" max="11" width="14" style="3" bestFit="1" customWidth="1"/>
    <col min="12" max="16384" width="11.44140625" style="3"/>
  </cols>
  <sheetData>
    <row r="1" spans="1:12" ht="27.75" customHeight="1" x14ac:dyDescent="0.25">
      <c r="A1" s="255" t="s">
        <v>76</v>
      </c>
      <c r="B1" s="255"/>
      <c r="C1" s="255"/>
      <c r="D1" s="255"/>
      <c r="E1" s="255"/>
      <c r="F1" s="255"/>
      <c r="G1" s="255"/>
      <c r="H1" s="255"/>
      <c r="I1" s="255"/>
    </row>
    <row r="2" spans="1:12" ht="17.399999999999999" x14ac:dyDescent="0.25">
      <c r="A2" s="256" t="s">
        <v>77</v>
      </c>
      <c r="B2" s="256"/>
      <c r="C2" s="256"/>
      <c r="D2" s="256"/>
      <c r="E2" s="256"/>
      <c r="F2" s="256"/>
      <c r="G2" s="256"/>
      <c r="H2" s="256"/>
      <c r="I2" s="256"/>
    </row>
    <row r="3" spans="1:12" ht="20.25" customHeight="1" x14ac:dyDescent="0.25">
      <c r="A3" s="257" t="s">
        <v>166</v>
      </c>
      <c r="B3" s="257"/>
      <c r="C3" s="257"/>
      <c r="D3" s="257"/>
      <c r="E3" s="257"/>
      <c r="F3" s="257"/>
      <c r="G3" s="257"/>
      <c r="H3" s="257"/>
      <c r="I3" s="257"/>
    </row>
    <row r="4" spans="1:12" ht="17.25" customHeight="1" x14ac:dyDescent="0.25">
      <c r="A4" s="312" t="s">
        <v>40</v>
      </c>
      <c r="B4" s="312"/>
      <c r="C4" s="312"/>
      <c r="D4" s="312"/>
      <c r="E4" s="312"/>
      <c r="F4" s="312"/>
      <c r="G4" s="312"/>
      <c r="H4" s="312"/>
      <c r="I4" s="312"/>
    </row>
    <row r="5" spans="1:12" ht="15.6" x14ac:dyDescent="0.3">
      <c r="A5" s="70"/>
      <c r="B5" s="70"/>
      <c r="C5" s="70"/>
      <c r="D5" s="70"/>
      <c r="E5" s="70"/>
      <c r="F5" s="70"/>
      <c r="G5" s="70"/>
      <c r="H5" s="70"/>
      <c r="I5" s="70"/>
    </row>
    <row r="6" spans="1:12" customFormat="1" ht="31.5" customHeight="1" x14ac:dyDescent="0.3">
      <c r="A6" s="259" t="s">
        <v>66</v>
      </c>
      <c r="B6" s="260"/>
      <c r="C6" s="260"/>
      <c r="D6" s="260"/>
      <c r="E6" s="260"/>
      <c r="F6" s="260"/>
      <c r="G6" s="260"/>
      <c r="H6" s="260"/>
      <c r="I6" s="261"/>
    </row>
    <row r="7" spans="1:12" ht="15.6" x14ac:dyDescent="0.3">
      <c r="C7" s="4"/>
      <c r="D7" s="5"/>
      <c r="G7" s="5"/>
    </row>
    <row r="8" spans="1:12" s="6" customFormat="1" ht="60" customHeight="1" x14ac:dyDescent="0.4">
      <c r="C8" s="48"/>
      <c r="D8" s="49" t="s">
        <v>109</v>
      </c>
      <c r="E8" s="7"/>
      <c r="F8" s="49" t="s">
        <v>110</v>
      </c>
      <c r="G8" s="49" t="s">
        <v>111</v>
      </c>
      <c r="H8" s="7"/>
      <c r="I8" s="49" t="s">
        <v>112</v>
      </c>
      <c r="K8" s="220"/>
    </row>
    <row r="9" spans="1:12" s="8" customFormat="1" ht="4.5" customHeight="1" x14ac:dyDescent="0.25">
      <c r="C9" s="9"/>
      <c r="D9" s="40"/>
      <c r="E9" s="11"/>
      <c r="F9" s="10"/>
      <c r="G9" s="10"/>
      <c r="H9" s="11"/>
      <c r="J9" s="6"/>
      <c r="K9" s="6"/>
      <c r="L9" s="6"/>
    </row>
    <row r="10" spans="1:12" s="6" customFormat="1" ht="15.9" customHeight="1" x14ac:dyDescent="0.25">
      <c r="A10" s="274" t="s">
        <v>41</v>
      </c>
      <c r="B10" s="275" t="s">
        <v>42</v>
      </c>
      <c r="C10" s="109" t="s">
        <v>1</v>
      </c>
      <c r="D10" s="155">
        <f>'Ene 2023'!D10+'Feb 2023'!D10+'Mar 2023'!D10+'Abr 2023'!D10+'May 2023'!D10+'Jun 2023'!D10+'Jul 2023'!D10+'Ago 2023'!D10+'Sept 2023'!D10+'Oct 2023'!D10+'Nov 2023'!D10</f>
        <v>5536318.0226399992</v>
      </c>
      <c r="E10" s="155">
        <f>'Ene 2023'!E10+'Feb 2023'!E10+'Mar 2023'!E10+'Abr 2023'!E10+'May 2023'!E10+'Jun 2023'!E10+'Jul 2023'!E10+'Ago 2023'!E10+'Sept 2023'!E10+'Oct 2023'!E10+'Nov 2023'!E10</f>
        <v>0</v>
      </c>
      <c r="F10" s="155">
        <f>'Ene 2023'!F10+'Feb 2023'!F10+'Mar 2023'!F10+'Abr 2023'!F10+'May 2023'!F10+'Jun 2023'!F10+'Jul 2023'!F10+'Ago 2023'!F10+'Sept 2023'!F10+'Oct 2023'!F10+'Nov 2023'!F10</f>
        <v>4897457.274440011</v>
      </c>
      <c r="G10" s="155">
        <f>'Ene 2023'!G10+'Feb 2023'!G10+'Mar 2023'!G10+'Abr 2023'!G10+'May 2023'!G10+'Jun 2023'!G10+'Jul 2023'!G10+'Ago 2023'!G10+'Sept 2023'!G10+'Oct 2023'!G10+'Nov 2023'!G10</f>
        <v>5292221.8281200016</v>
      </c>
      <c r="H10" s="12"/>
      <c r="I10" s="278">
        <f>+G30/G39</f>
        <v>0.85401650414784813</v>
      </c>
    </row>
    <row r="11" spans="1:12" ht="15.9" customHeight="1" outlineLevel="1" x14ac:dyDescent="0.25">
      <c r="A11" s="274"/>
      <c r="B11" s="276"/>
      <c r="C11" s="110" t="s">
        <v>67</v>
      </c>
      <c r="D11" s="43">
        <f>'Ene 2023'!D11+'Feb 2023'!D11+'Mar 2023'!D11+'Abr 2023'!D11+'May 2023'!D11+'Jun 2023'!D11+'Jul 2023'!D11+'Ago 2023'!D11+'Sept 2023'!D11+'Oct 2023'!D11+'Nov 2023'!D11</f>
        <v>3762607.8737400007</v>
      </c>
      <c r="E11" s="43">
        <f>'Ene 2023'!E11+'Feb 2023'!E11+'Mar 2023'!E11+'Abr 2023'!E11+'May 2023'!E11+'Jun 2023'!E11+'Jul 2023'!E11+'Ago 2023'!E11+'Sept 2023'!E11+'Oct 2023'!E11+'Nov 2023'!E11</f>
        <v>0</v>
      </c>
      <c r="F11" s="43">
        <f>'Ene 2023'!F11+'Feb 2023'!F11+'Mar 2023'!F11+'Abr 2023'!F11+'May 2023'!F11+'Jun 2023'!F11+'Jul 2023'!F11+'Ago 2023'!F11+'Sept 2023'!F11+'Oct 2023'!F11+'Nov 2023'!F11</f>
        <v>3582491.5631100042</v>
      </c>
      <c r="G11" s="43">
        <f>'Ene 2023'!G11+'Feb 2023'!G11+'Mar 2023'!G11+'Abr 2023'!G11+'May 2023'!G11+'Jun 2023'!G11+'Jul 2023'!G11+'Ago 2023'!G11+'Sept 2023'!G11+'Oct 2023'!G11+'Nov 2023'!G11</f>
        <v>3739827.6347700013</v>
      </c>
      <c r="H11" s="43">
        <f>'Ene 2023'!H11+'Feb 2023'!H11+'Mar 2023'!H11+'Abr 2023'!H11+'May 2023'!H11+'Jun 2023'!H11+'Jul 2023'!H11+'Ago 2023'!H11+'Sept 2023'!H11+'Oct 2023'!H11+'Nov 2023'!H11</f>
        <v>0</v>
      </c>
      <c r="I11" s="279"/>
      <c r="J11" s="6"/>
      <c r="K11" s="6"/>
      <c r="L11" s="6"/>
    </row>
    <row r="12" spans="1:12" ht="15.9" customHeight="1" outlineLevel="1" x14ac:dyDescent="0.25">
      <c r="A12" s="274"/>
      <c r="B12" s="276"/>
      <c r="C12" s="110" t="s">
        <v>35</v>
      </c>
      <c r="D12" s="43">
        <f>'Ene 2023'!D12+'Feb 2023'!D12+'Mar 2023'!D12+'Abr 2023'!D12+'May 2023'!D12+'Jun 2023'!D12+'Jul 2023'!D12+'Ago 2023'!D12+'Sept 2023'!D12+'Oct 2023'!D12+'Nov 2023'!D12</f>
        <v>7274.7615500000029</v>
      </c>
      <c r="E12" s="43">
        <f>'Ene 2023'!E12+'Feb 2023'!E12+'Mar 2023'!E12+'Abr 2023'!E12+'May 2023'!E12+'Jun 2023'!E12+'Jul 2023'!E12+'Ago 2023'!E12+'Sept 2023'!E12+'Oct 2023'!E12+'Nov 2023'!E12</f>
        <v>0</v>
      </c>
      <c r="F12" s="43">
        <f>'Ene 2023'!F12+'Feb 2023'!F12+'Mar 2023'!F12+'Abr 2023'!F12+'May 2023'!F12+'Jun 2023'!F12+'Jul 2023'!F12+'Ago 2023'!F12+'Sept 2023'!F12+'Oct 2023'!F12+'Nov 2023'!F12</f>
        <v>3807.0190000000002</v>
      </c>
      <c r="G12" s="43">
        <f>'Ene 2023'!G12+'Feb 2023'!G12+'Mar 2023'!G12+'Abr 2023'!G12+'May 2023'!G12+'Jun 2023'!G12+'Jul 2023'!G12+'Ago 2023'!G12+'Sept 2023'!G12+'Oct 2023'!G12+'Nov 2023'!G12</f>
        <v>5214.3374700000004</v>
      </c>
      <c r="H12" s="43">
        <f>'Ene 2023'!H12+'Feb 2023'!H12+'Mar 2023'!H12+'Abr 2023'!H12+'May 2023'!H12+'Jun 2023'!H12+'Jul 2023'!H12+'Ago 2023'!H12+'Sept 2023'!H12+'Oct 2023'!H12+'Nov 2023'!H12</f>
        <v>0</v>
      </c>
      <c r="I12" s="279"/>
      <c r="J12" s="6"/>
      <c r="K12" s="6"/>
      <c r="L12" s="6"/>
    </row>
    <row r="13" spans="1:12" ht="15.9" customHeight="1" outlineLevel="1" x14ac:dyDescent="0.25">
      <c r="A13" s="274"/>
      <c r="B13" s="276"/>
      <c r="C13" s="110" t="s">
        <v>68</v>
      </c>
      <c r="D13" s="43">
        <f>'Ene 2023'!D13+'Feb 2023'!D13+'Mar 2023'!D13+'Abr 2023'!D13+'May 2023'!D13+'Jun 2023'!D13+'Jul 2023'!D13+'Ago 2023'!D13+'Sept 2023'!D13+'Oct 2023'!D13+'Nov 2023'!D13</f>
        <v>1766383.6854499995</v>
      </c>
      <c r="E13" s="43">
        <f>'Ene 2023'!E13+'Feb 2023'!E13+'Mar 2023'!E13+'Abr 2023'!E13+'May 2023'!E13+'Jun 2023'!E13+'Jul 2023'!E13+'Ago 2023'!E13+'Sept 2023'!E13+'Oct 2023'!E13+'Nov 2023'!E13</f>
        <v>0</v>
      </c>
      <c r="F13" s="43">
        <f>'Ene 2023'!F13+'Feb 2023'!F13+'Mar 2023'!F13+'Abr 2023'!F13+'May 2023'!F13+'Jun 2023'!F13+'Jul 2023'!F13+'Ago 2023'!F13+'Sept 2023'!F13+'Oct 2023'!F13+'Nov 2023'!F13</f>
        <v>1311158.6923300005</v>
      </c>
      <c r="G13" s="43">
        <f>'Ene 2023'!G13+'Feb 2023'!G13+'Mar 2023'!G13+'Abr 2023'!G13+'May 2023'!G13+'Jun 2023'!G13+'Jul 2023'!G13+'Ago 2023'!G13+'Sept 2023'!G13+'Oct 2023'!G13+'Nov 2023'!G13</f>
        <v>1547179.8558800006</v>
      </c>
      <c r="H13" s="43">
        <f>'Ene 2023'!H13+'Feb 2023'!H13+'Mar 2023'!H13+'Abr 2023'!H13+'May 2023'!H13+'Jun 2023'!H13+'Jul 2023'!H13+'Ago 2023'!H13+'Sept 2023'!H13+'Oct 2023'!H13+'Nov 2023'!H13</f>
        <v>0</v>
      </c>
      <c r="I13" s="279"/>
      <c r="J13" s="6"/>
      <c r="K13" s="6"/>
      <c r="L13" s="6"/>
    </row>
    <row r="14" spans="1:12" ht="15.9" customHeight="1" outlineLevel="1" x14ac:dyDescent="0.25">
      <c r="A14" s="274"/>
      <c r="B14" s="276"/>
      <c r="C14" s="111" t="s">
        <v>34</v>
      </c>
      <c r="D14" s="43">
        <f>'Ene 2023'!D14+'Feb 2023'!D14+'Mar 2023'!D14+'Abr 2023'!D14+'May 2023'!D14+'Jun 2023'!D14+'Jul 2023'!D14+'Ago 2023'!D14+'Sept 2023'!D14+'Oct 2023'!D14+'Nov 2023'!D14</f>
        <v>308912.27052999992</v>
      </c>
      <c r="E14" s="43">
        <f>'Ene 2023'!E14+'Feb 2023'!E14+'Mar 2023'!E14+'Abr 2023'!E14+'May 2023'!E14+'Jun 2023'!E14+'Jul 2023'!E14+'Ago 2023'!E14+'Sept 2023'!E14+'Oct 2023'!E14+'Nov 2023'!E14</f>
        <v>0</v>
      </c>
      <c r="F14" s="43">
        <f>'Ene 2023'!F14+'Feb 2023'!F14+'Mar 2023'!F14+'Abr 2023'!F14+'May 2023'!F14+'Jun 2023'!F14+'Jul 2023'!F14+'Ago 2023'!F14+'Sept 2023'!F14+'Oct 2023'!F14+'Nov 2023'!F14</f>
        <v>176851.35082000011</v>
      </c>
      <c r="G14" s="43">
        <f>'Ene 2023'!G14+'Feb 2023'!G14+'Mar 2023'!G14+'Abr 2023'!G14+'May 2023'!G14+'Jun 2023'!G14+'Jul 2023'!G14+'Ago 2023'!G14+'Sept 2023'!G14+'Oct 2023'!G14+'Nov 2023'!G14</f>
        <v>288876.85721000045</v>
      </c>
      <c r="H14" s="43">
        <f>'Ene 2023'!H14+'Feb 2023'!H14+'Mar 2023'!H14+'Abr 2023'!H14+'May 2023'!H14+'Jun 2023'!H14+'Jul 2023'!H14+'Ago 2023'!H14+'Sept 2023'!H14+'Oct 2023'!H14+'Nov 2023'!H14</f>
        <v>0</v>
      </c>
      <c r="I14" s="279"/>
      <c r="J14" s="6"/>
      <c r="K14" s="6"/>
      <c r="L14" s="6"/>
    </row>
    <row r="15" spans="1:12" ht="15.9" customHeight="1" outlineLevel="1" x14ac:dyDescent="0.25">
      <c r="A15" s="274"/>
      <c r="B15" s="276"/>
      <c r="C15" s="111" t="s">
        <v>33</v>
      </c>
      <c r="D15" s="43">
        <f>'Ene 2023'!D15+'Feb 2023'!D15+'Mar 2023'!D15+'Abr 2023'!D15+'May 2023'!D15+'Jun 2023'!D15+'Jul 2023'!D15+'Ago 2023'!D15+'Sept 2023'!D15+'Oct 2023'!D15+'Nov 2023'!D15</f>
        <v>1442089.0609599997</v>
      </c>
      <c r="E15" s="43">
        <f>'Ene 2023'!E15+'Feb 2023'!E15+'Mar 2023'!E15+'Abr 2023'!E15+'May 2023'!E15+'Jun 2023'!E15+'Jul 2023'!E15+'Ago 2023'!E15+'Sept 2023'!E15+'Oct 2023'!E15+'Nov 2023'!E15</f>
        <v>0</v>
      </c>
      <c r="F15" s="43">
        <f>'Ene 2023'!F15+'Feb 2023'!F15+'Mar 2023'!F15+'Abr 2023'!F15+'May 2023'!F15+'Jun 2023'!F15+'Jul 2023'!F15+'Ago 2023'!F15+'Sept 2023'!F15+'Oct 2023'!F15+'Nov 2023'!F15</f>
        <v>1023765.0424599997</v>
      </c>
      <c r="G15" s="43">
        <f>'Ene 2023'!G15+'Feb 2023'!G15+'Mar 2023'!G15+'Abr 2023'!G15+'May 2023'!G15+'Jun 2023'!G15+'Jul 2023'!G15+'Ago 2023'!G15+'Sept 2023'!G15+'Oct 2023'!G15+'Nov 2023'!G15</f>
        <v>1233768.0842599999</v>
      </c>
      <c r="H15" s="43">
        <f>'Ene 2023'!H15+'Feb 2023'!H15+'Mar 2023'!H15+'Abr 2023'!H15+'May 2023'!H15+'Jun 2023'!H15+'Jul 2023'!H15+'Ago 2023'!H15+'Sept 2023'!H15+'Oct 2023'!H15+'Nov 2023'!H15</f>
        <v>0</v>
      </c>
      <c r="I15" s="279"/>
      <c r="J15" s="6"/>
      <c r="K15" s="6"/>
      <c r="L15" s="6"/>
    </row>
    <row r="16" spans="1:12" ht="15.9" customHeight="1" outlineLevel="1" x14ac:dyDescent="0.25">
      <c r="A16" s="274"/>
      <c r="B16" s="276"/>
      <c r="C16" s="111" t="s">
        <v>32</v>
      </c>
      <c r="D16" s="43">
        <f>'Ene 2023'!D16+'Feb 2023'!D16+'Mar 2023'!D16+'Abr 2023'!D16+'May 2023'!D16+'Jun 2023'!D16+'Jul 2023'!D16+'Ago 2023'!D16+'Sept 2023'!D16+'Oct 2023'!D16+'Nov 2023'!D16</f>
        <v>9072.7891499999987</v>
      </c>
      <c r="E16" s="43">
        <f>'Ene 2023'!E16+'Feb 2023'!E16+'Mar 2023'!E16+'Abr 2023'!E16+'May 2023'!E16+'Jun 2023'!E16+'Jul 2023'!E16+'Ago 2023'!E16+'Sept 2023'!E16+'Oct 2023'!E16+'Nov 2023'!E16</f>
        <v>0</v>
      </c>
      <c r="F16" s="43">
        <f>'Ene 2023'!F16+'Feb 2023'!F16+'Mar 2023'!F16+'Abr 2023'!F16+'May 2023'!F16+'Jun 2023'!F16+'Jul 2023'!F16+'Ago 2023'!F16+'Sept 2023'!F16+'Oct 2023'!F16+'Nov 2023'!F16</f>
        <v>9082.0452100000002</v>
      </c>
      <c r="G16" s="43">
        <f>'Ene 2023'!G16+'Feb 2023'!G16+'Mar 2023'!G16+'Abr 2023'!G16+'May 2023'!G16+'Jun 2023'!G16+'Jul 2023'!G16+'Ago 2023'!G16+'Sept 2023'!G16+'Oct 2023'!G16+'Nov 2023'!G16</f>
        <v>13924.84366</v>
      </c>
      <c r="H16" s="43">
        <f>'Ene 2023'!H16+'Feb 2023'!H16+'Mar 2023'!H16+'Abr 2023'!H16+'May 2023'!H16+'Jun 2023'!H16+'Jul 2023'!H16+'Ago 2023'!H16+'Sept 2023'!H16+'Oct 2023'!H16+'Nov 2023'!H16</f>
        <v>0</v>
      </c>
      <c r="I16" s="279"/>
      <c r="J16" s="6"/>
      <c r="K16" s="6"/>
      <c r="L16" s="6"/>
    </row>
    <row r="17" spans="1:12" ht="15.9" customHeight="1" outlineLevel="1" x14ac:dyDescent="0.25">
      <c r="A17" s="274"/>
      <c r="B17" s="276"/>
      <c r="C17" s="111" t="s">
        <v>90</v>
      </c>
      <c r="D17" s="43">
        <f>'Ene 2023'!D17+'Feb 2023'!D17+'Mar 2023'!D17+'Abr 2023'!D17+'May 2023'!D17+'Jun 2023'!D17+'Jul 2023'!D17+'Ago 2023'!D17+'Sept 2023'!D17+'Oct 2023'!D17+'Nov 2023'!D17</f>
        <v>6309.5648099999999</v>
      </c>
      <c r="E17" s="43">
        <f>'Ene 2023'!E17+'Feb 2023'!E17+'Mar 2023'!E17+'Abr 2023'!E17+'May 2023'!E17+'Jun 2023'!E17+'Jul 2023'!E17+'Ago 2023'!E17+'Sept 2023'!E17+'Oct 2023'!E17+'Nov 2023'!E17</f>
        <v>0</v>
      </c>
      <c r="F17" s="43">
        <f>'Ene 2023'!F17+'Feb 2023'!F17+'Mar 2023'!F17+'Abr 2023'!F17+'May 2023'!F17+'Jun 2023'!F17+'Jul 2023'!F17+'Ago 2023'!F17+'Sept 2023'!F17+'Oct 2023'!F17+'Nov 2023'!F17</f>
        <v>65205.527170000772</v>
      </c>
      <c r="G17" s="43">
        <f>'Ene 2023'!G17+'Feb 2023'!G17+'Mar 2023'!G17+'Abr 2023'!G17+'May 2023'!G17+'Jun 2023'!G17+'Jul 2023'!G17+'Ago 2023'!G17+'Sept 2023'!G17+'Oct 2023'!G17+'Nov 2023'!G17</f>
        <v>6561.6783699999996</v>
      </c>
      <c r="H17" s="43">
        <f>'Ene 2023'!H17+'Feb 2023'!H17+'Mar 2023'!H17+'Abr 2023'!H17+'May 2023'!H17+'Jun 2023'!H17+'Jul 2023'!H17+'Ago 2023'!H17+'Sept 2023'!H17+'Oct 2023'!H17+'Nov 2023'!H17</f>
        <v>0</v>
      </c>
      <c r="I17" s="279"/>
      <c r="J17" s="6"/>
      <c r="K17" s="6"/>
      <c r="L17" s="6"/>
    </row>
    <row r="18" spans="1:12" ht="15.9" customHeight="1" outlineLevel="1" x14ac:dyDescent="0.25">
      <c r="A18" s="274"/>
      <c r="B18" s="276"/>
      <c r="C18" s="111" t="s">
        <v>95</v>
      </c>
      <c r="D18" s="43">
        <f>'Ene 2023'!D18+'Feb 2023'!D18+'Mar 2023'!D18+'Abr 2023'!D18+'May 2023'!D18+'Jun 2023'!D18+'Jul 2023'!D18+'Ago 2023'!D18+'Sept 2023'!D18+'Oct 2023'!D18+'Nov 2023'!D18</f>
        <v>0</v>
      </c>
      <c r="E18" s="43">
        <f>'Ene 2023'!E18+'Feb 2023'!E18+'Mar 2023'!E18+'Abr 2023'!E18+'May 2023'!E18+'Jun 2023'!E18+'Jul 2023'!E18+'Ago 2023'!E18+'Sept 2023'!E18+'Oct 2023'!E18+'Nov 2023'!E18</f>
        <v>0</v>
      </c>
      <c r="F18" s="43">
        <f>'Ene 2023'!F18+'Feb 2023'!F18+'Mar 2023'!F18+'Abr 2023'!F18+'May 2023'!F18+'Jun 2023'!F18+'Jul 2023'!F18+'Ago 2023'!F18+'Sept 2023'!F18+'Oct 2023'!F18+'Nov 2023'!F18</f>
        <v>36254.726670000004</v>
      </c>
      <c r="G18" s="43">
        <f>'Ene 2023'!G18+'Feb 2023'!G18+'Mar 2023'!G18+'Abr 2023'!G18+'May 2023'!G18+'Jun 2023'!G18+'Jul 2023'!G18+'Ago 2023'!G18+'Sept 2023'!G18+'Oct 2023'!G18+'Nov 2023'!G18</f>
        <v>4048.3923800000002</v>
      </c>
      <c r="H18" s="43">
        <f>'Ene 2023'!H18+'Feb 2023'!H18+'Mar 2023'!H18+'Abr 2023'!H18+'May 2023'!H18+'Jun 2023'!H18+'Jul 2023'!H18+'Ago 2023'!H18+'Sept 2023'!H18+'Oct 2023'!H18+'Nov 2023'!H18</f>
        <v>0</v>
      </c>
      <c r="I18" s="279"/>
      <c r="J18" s="6"/>
      <c r="K18" s="6"/>
      <c r="L18" s="6"/>
    </row>
    <row r="19" spans="1:12" ht="15.9" customHeight="1" x14ac:dyDescent="0.25">
      <c r="A19" s="274"/>
      <c r="B19" s="276"/>
      <c r="C19" s="112" t="s">
        <v>91</v>
      </c>
      <c r="D19" s="43">
        <f>'Ene 2023'!D19+'Feb 2023'!D19+'Mar 2023'!D19+'Abr 2023'!D19+'May 2023'!D19+'Jun 2023'!D19+'Jul 2023'!D19+'Ago 2023'!D19+'Sept 2023'!D19+'Oct 2023'!D19+'Nov 2023'!D19</f>
        <v>5869924.4879699973</v>
      </c>
      <c r="E19" s="43">
        <f>'Ene 2023'!E19+'Feb 2023'!E19+'Mar 2023'!E19+'Abr 2023'!E19+'May 2023'!E19+'Jun 2023'!E19+'Jul 2023'!E19+'Ago 2023'!E19+'Sept 2023'!E19+'Oct 2023'!E19+'Nov 2023'!E19</f>
        <v>0</v>
      </c>
      <c r="F19" s="43">
        <f>'Ene 2023'!F19+'Feb 2023'!F19+'Mar 2023'!F19+'Abr 2023'!F19+'May 2023'!F19+'Jun 2023'!F19+'Jul 2023'!F19+'Ago 2023'!F19+'Sept 2023'!F19+'Oct 2023'!F19+'Nov 2023'!F19</f>
        <v>5252238.3966399999</v>
      </c>
      <c r="G19" s="43">
        <f>'Ene 2023'!G19+'Feb 2023'!G19+'Mar 2023'!G19+'Abr 2023'!G19+'May 2023'!G19+'Jun 2023'!G19+'Jul 2023'!G19+'Ago 2023'!G19+'Sept 2023'!G19+'Oct 2023'!G19+'Nov 2023'!G19</f>
        <v>5770071.7949300352</v>
      </c>
      <c r="H19" s="43">
        <f>'Ene 2023'!H19+'Feb 2023'!H19+'Mar 2023'!H19+'Abr 2023'!H19+'May 2023'!H19+'Jun 2023'!H19+'Jul 2023'!H19+'Ago 2023'!H19+'Sept 2023'!H19+'Oct 2023'!H19+'Nov 2023'!H19</f>
        <v>0</v>
      </c>
      <c r="I19" s="279"/>
      <c r="J19" s="6"/>
      <c r="K19" s="6"/>
      <c r="L19" s="6"/>
    </row>
    <row r="20" spans="1:12" ht="15.9" customHeight="1" x14ac:dyDescent="0.25">
      <c r="A20" s="274"/>
      <c r="B20" s="276"/>
      <c r="C20" s="112" t="s">
        <v>65</v>
      </c>
      <c r="D20" s="43">
        <f>'Ene 2023'!D20+'Feb 2023'!D20+'Mar 2023'!D20+'Abr 2023'!D20+'May 2023'!D20+'Jun 2023'!D20+'Jul 2023'!D20+'Ago 2023'!D20+'Sept 2023'!D20+'Oct 2023'!D20+'Nov 2023'!D20</f>
        <v>505440.49275000033</v>
      </c>
      <c r="E20" s="43">
        <f>'Ene 2023'!E20+'Feb 2023'!E20+'Mar 2023'!E20+'Abr 2023'!E20+'May 2023'!E20+'Jun 2023'!E20+'Jul 2023'!E20+'Ago 2023'!E20+'Sept 2023'!E20+'Oct 2023'!E20+'Nov 2023'!E20</f>
        <v>0</v>
      </c>
      <c r="F20" s="43">
        <f>'Ene 2023'!F20+'Feb 2023'!F20+'Mar 2023'!F20+'Abr 2023'!F20+'May 2023'!F20+'Jun 2023'!F20+'Jul 2023'!F20+'Ago 2023'!F20+'Sept 2023'!F20+'Oct 2023'!F20+'Nov 2023'!F20</f>
        <v>463028.01176000002</v>
      </c>
      <c r="G20" s="43">
        <f>'Ene 2023'!G20+'Feb 2023'!G20+'Mar 2023'!G20+'Abr 2023'!G20+'May 2023'!G20+'Jun 2023'!G20+'Jul 2023'!G20+'Ago 2023'!G20+'Sept 2023'!G20+'Oct 2023'!G20+'Nov 2023'!G20</f>
        <v>468781.87148999987</v>
      </c>
      <c r="H20" s="43">
        <f>'Ene 2023'!H20+'Feb 2023'!H20+'Mar 2023'!H20+'Abr 2023'!H20+'May 2023'!H20+'Jun 2023'!H20+'Jul 2023'!H20+'Ago 2023'!H20+'Sept 2023'!H20+'Oct 2023'!H20+'Nov 2023'!H20</f>
        <v>0</v>
      </c>
      <c r="I20" s="279"/>
      <c r="J20" s="6"/>
      <c r="K20" s="6"/>
      <c r="L20" s="6"/>
    </row>
    <row r="21" spans="1:12" s="6" customFormat="1" ht="15.9" customHeight="1" x14ac:dyDescent="0.25">
      <c r="A21" s="274"/>
      <c r="B21" s="276"/>
      <c r="C21" s="113" t="s">
        <v>39</v>
      </c>
      <c r="D21" s="43">
        <f>'Ene 2023'!D21+'Feb 2023'!D21+'Mar 2023'!D21+'Abr 2023'!D21+'May 2023'!D21+'Jun 2023'!D21+'Jul 2023'!D21+'Ago 2023'!D21+'Sept 2023'!D21+'Oct 2023'!D21+'Nov 2023'!D21</f>
        <v>35672.229400000004</v>
      </c>
      <c r="E21" s="43">
        <f>'Ene 2023'!E21+'Feb 2023'!E21+'Mar 2023'!E21+'Abr 2023'!E21+'May 2023'!E21+'Jun 2023'!E21+'Jul 2023'!E21+'Ago 2023'!E21+'Sept 2023'!E21+'Oct 2023'!E21+'Nov 2023'!E21</f>
        <v>0</v>
      </c>
      <c r="F21" s="43">
        <f>'Ene 2023'!F21+'Feb 2023'!F21+'Mar 2023'!F21+'Abr 2023'!F21+'May 2023'!F21+'Jun 2023'!F21+'Jul 2023'!F21+'Ago 2023'!F21+'Sept 2023'!F21+'Oct 2023'!F21+'Nov 2023'!F21</f>
        <v>35881.710070000001</v>
      </c>
      <c r="G21" s="43">
        <f>'Ene 2023'!G21+'Feb 2023'!G21+'Mar 2023'!G21+'Abr 2023'!G21+'May 2023'!G21+'Jun 2023'!G21+'Jul 2023'!G21+'Ago 2023'!G21+'Sept 2023'!G21+'Oct 2023'!G21+'Nov 2023'!G21</f>
        <v>40489.740699999995</v>
      </c>
      <c r="H21" s="43">
        <f>'Ene 2023'!H21+'Feb 2023'!H21+'Mar 2023'!H21+'Abr 2023'!H21+'May 2023'!H21+'Jun 2023'!H21+'Jul 2023'!H21+'Ago 2023'!H21+'Sept 2023'!H21+'Oct 2023'!H21+'Nov 2023'!H21</f>
        <v>0</v>
      </c>
      <c r="I21" s="279"/>
    </row>
    <row r="22" spans="1:12" ht="15.9" customHeight="1" x14ac:dyDescent="0.25">
      <c r="A22" s="274"/>
      <c r="B22" s="276"/>
      <c r="C22" s="113" t="s">
        <v>24</v>
      </c>
      <c r="D22" s="43">
        <f>'Ene 2023'!D22+'Feb 2023'!D22+'Mar 2023'!D22+'Abr 2023'!D22+'May 2023'!D22+'Jun 2023'!D22+'Jul 2023'!D22+'Ago 2023'!D22+'Sept 2023'!D22+'Oct 2023'!D22+'Nov 2023'!D22</f>
        <v>239743.55531000014</v>
      </c>
      <c r="E22" s="43">
        <f>'Ene 2023'!E22+'Feb 2023'!E22+'Mar 2023'!E22+'Abr 2023'!E22+'May 2023'!E22+'Jun 2023'!E22+'Jul 2023'!E22+'Ago 2023'!E22+'Sept 2023'!E22+'Oct 2023'!E22+'Nov 2023'!E22</f>
        <v>0</v>
      </c>
      <c r="F22" s="43">
        <f>'Ene 2023'!F22+'Feb 2023'!F22+'Mar 2023'!F22+'Abr 2023'!F22+'May 2023'!F22+'Jun 2023'!F22+'Jul 2023'!F22+'Ago 2023'!F22+'Sept 2023'!F22+'Oct 2023'!F22+'Nov 2023'!F22</f>
        <v>216358.17843000506</v>
      </c>
      <c r="G22" s="43">
        <f>'Ene 2023'!G22+'Feb 2023'!G22+'Mar 2023'!G22+'Abr 2023'!G22+'May 2023'!G22+'Jun 2023'!G22+'Jul 2023'!G22+'Ago 2023'!G22+'Sept 2023'!G22+'Oct 2023'!G22+'Nov 2023'!G22</f>
        <v>242750.07952001234</v>
      </c>
      <c r="H22" s="43">
        <f>'Ene 2023'!H22+'Feb 2023'!H22+'Mar 2023'!H22+'Abr 2023'!H22+'May 2023'!H22+'Jun 2023'!H22+'Jul 2023'!H22+'Ago 2023'!H22+'Sept 2023'!H22+'Oct 2023'!H22+'Nov 2023'!H22</f>
        <v>0</v>
      </c>
      <c r="I22" s="279"/>
      <c r="J22" s="6"/>
      <c r="K22" s="6"/>
      <c r="L22" s="6"/>
    </row>
    <row r="23" spans="1:12" ht="15.9" customHeight="1" x14ac:dyDescent="0.25">
      <c r="A23" s="274"/>
      <c r="B23" s="276"/>
      <c r="C23" s="113" t="s">
        <v>25</v>
      </c>
      <c r="D23" s="43">
        <f>'Ene 2023'!D23+'Feb 2023'!D23+'Mar 2023'!D23+'Abr 2023'!D23+'May 2023'!D23+'Jun 2023'!D23+'Jul 2023'!D23+'Ago 2023'!D23+'Sept 2023'!D23+'Oct 2023'!D23+'Nov 2023'!D23</f>
        <v>1095442.6020700003</v>
      </c>
      <c r="E23" s="43">
        <f>'Ene 2023'!E23+'Feb 2023'!E23+'Mar 2023'!E23+'Abr 2023'!E23+'May 2023'!E23+'Jun 2023'!E23+'Jul 2023'!E23+'Ago 2023'!E23+'Sept 2023'!E23+'Oct 2023'!E23+'Nov 2023'!E23</f>
        <v>0</v>
      </c>
      <c r="F23" s="43">
        <f>'Ene 2023'!F23+'Feb 2023'!F23+'Mar 2023'!F23+'Abr 2023'!F23+'May 2023'!F23+'Jun 2023'!F23+'Jul 2023'!F23+'Ago 2023'!F23+'Sept 2023'!F23+'Oct 2023'!F23+'Nov 2023'!F23</f>
        <v>1170370.2749300001</v>
      </c>
      <c r="G23" s="43">
        <f>'Ene 2023'!G23+'Feb 2023'!G23+'Mar 2023'!G23+'Abr 2023'!G23+'May 2023'!G23+'Jun 2023'!G23+'Jul 2023'!G23+'Ago 2023'!G23+'Sept 2023'!G23+'Oct 2023'!G23+'Nov 2023'!G23</f>
        <v>1006202.2232700001</v>
      </c>
      <c r="H23" s="43">
        <f>'Ene 2023'!H23+'Feb 2023'!H23+'Mar 2023'!H23+'Abr 2023'!H23+'May 2023'!H23+'Jun 2023'!H23+'Jul 2023'!H23+'Ago 2023'!H23+'Sept 2023'!H23+'Oct 2023'!H23+'Nov 2023'!H23</f>
        <v>0</v>
      </c>
      <c r="I23" s="279"/>
      <c r="J23" s="6"/>
      <c r="K23" s="6"/>
      <c r="L23" s="6"/>
    </row>
    <row r="24" spans="1:12" ht="15.9" customHeight="1" x14ac:dyDescent="0.25">
      <c r="A24" s="274"/>
      <c r="B24" s="276"/>
      <c r="C24" s="113" t="s">
        <v>36</v>
      </c>
      <c r="D24" s="43">
        <f>'Ene 2023'!D24+'Feb 2023'!D24+'Mar 2023'!D24+'Abr 2023'!D24+'May 2023'!D24+'Jun 2023'!D24+'Jul 2023'!D24+'Ago 2023'!D24+'Sept 2023'!D24+'Oct 2023'!D24+'Nov 2023'!D24</f>
        <v>23523.340960000005</v>
      </c>
      <c r="E24" s="43">
        <f>'Ene 2023'!E24+'Feb 2023'!E24+'Mar 2023'!E24+'Abr 2023'!E24+'May 2023'!E24+'Jun 2023'!E24+'Jul 2023'!E24+'Ago 2023'!E24+'Sept 2023'!E24+'Oct 2023'!E24+'Nov 2023'!E24</f>
        <v>0</v>
      </c>
      <c r="F24" s="43">
        <f>'Ene 2023'!F24+'Feb 2023'!F24+'Mar 2023'!F24+'Abr 2023'!F24+'May 2023'!F24+'Jun 2023'!F24+'Jul 2023'!F24+'Ago 2023'!F24+'Sept 2023'!F24+'Oct 2023'!F24+'Nov 2023'!F24</f>
        <v>17607.532899999998</v>
      </c>
      <c r="G24" s="43">
        <f>'Ene 2023'!G24+'Feb 2023'!G24+'Mar 2023'!G24+'Abr 2023'!G24+'May 2023'!G24+'Jun 2023'!G24+'Jul 2023'!G24+'Ago 2023'!G24+'Sept 2023'!G24+'Oct 2023'!G24+'Nov 2023'!G24</f>
        <v>17308.279569999999</v>
      </c>
      <c r="H24" s="43">
        <f>'Ene 2023'!H24+'Feb 2023'!H24+'Mar 2023'!H24+'Abr 2023'!H24+'May 2023'!H24+'Jun 2023'!H24+'Jul 2023'!H24+'Ago 2023'!H24+'Sept 2023'!H24+'Oct 2023'!H24+'Nov 2023'!H24</f>
        <v>0</v>
      </c>
      <c r="I24" s="279"/>
      <c r="J24" s="6"/>
      <c r="K24" s="6"/>
      <c r="L24" s="6"/>
    </row>
    <row r="25" spans="1:12" ht="15.9" customHeight="1" x14ac:dyDescent="0.25">
      <c r="A25" s="274"/>
      <c r="B25" s="276"/>
      <c r="C25" s="113" t="s">
        <v>27</v>
      </c>
      <c r="D25" s="43">
        <f>'Ene 2023'!D25+'Feb 2023'!D25+'Mar 2023'!D25+'Abr 2023'!D25+'May 2023'!D25+'Jun 2023'!D25+'Jul 2023'!D25+'Ago 2023'!D25+'Sept 2023'!D25+'Oct 2023'!D25+'Nov 2023'!D25</f>
        <v>253222.45910000015</v>
      </c>
      <c r="E25" s="43">
        <f>'Ene 2023'!E25+'Feb 2023'!E25+'Mar 2023'!E25+'Abr 2023'!E25+'May 2023'!E25+'Jun 2023'!E25+'Jul 2023'!E25+'Ago 2023'!E25+'Sept 2023'!E25+'Oct 2023'!E25+'Nov 2023'!E25</f>
        <v>0</v>
      </c>
      <c r="F25" s="43">
        <f>'Ene 2023'!F25+'Feb 2023'!F25+'Mar 2023'!F25+'Abr 2023'!F25+'May 2023'!F25+'Jun 2023'!F25+'Jul 2023'!F25+'Ago 2023'!F25+'Sept 2023'!F25+'Oct 2023'!F25+'Nov 2023'!F25</f>
        <v>200851.52550999995</v>
      </c>
      <c r="G25" s="43">
        <f>'Ene 2023'!G25+'Feb 2023'!G25+'Mar 2023'!G25+'Abr 2023'!G25+'May 2023'!G25+'Jun 2023'!G25+'Jul 2023'!G25+'Ago 2023'!G25+'Sept 2023'!G25+'Oct 2023'!G25+'Nov 2023'!G25</f>
        <v>205184.22096000009</v>
      </c>
      <c r="H25" s="43">
        <f>'Ene 2023'!H25+'Feb 2023'!H25+'Mar 2023'!H25+'Abr 2023'!H25+'May 2023'!H25+'Jun 2023'!H25+'Jul 2023'!H25+'Ago 2023'!H25+'Sept 2023'!H25+'Oct 2023'!H25+'Nov 2023'!H25</f>
        <v>0</v>
      </c>
      <c r="I25" s="279"/>
      <c r="J25" s="6"/>
      <c r="K25" s="6"/>
      <c r="L25" s="6"/>
    </row>
    <row r="26" spans="1:12" ht="15.9" customHeight="1" x14ac:dyDescent="0.25">
      <c r="A26" s="274"/>
      <c r="B26" s="276"/>
      <c r="C26" s="113" t="s">
        <v>37</v>
      </c>
      <c r="D26" s="43">
        <f>'Ene 2023'!D26+'Feb 2023'!D26+'Mar 2023'!D26+'Abr 2023'!D26+'May 2023'!D26+'Jun 2023'!D26+'Jul 2023'!D26+'Ago 2023'!D26+'Sept 2023'!D26+'Oct 2023'!D26+'Nov 2023'!D26</f>
        <v>190096.31702000002</v>
      </c>
      <c r="E26" s="43">
        <f>'Ene 2023'!E26+'Feb 2023'!E26+'Mar 2023'!E26+'Abr 2023'!E26+'May 2023'!E26+'Jun 2023'!E26+'Jul 2023'!E26+'Ago 2023'!E26+'Sept 2023'!E26+'Oct 2023'!E26+'Nov 2023'!E26</f>
        <v>0</v>
      </c>
      <c r="F26" s="43">
        <f>'Ene 2023'!F26+'Feb 2023'!F26+'Mar 2023'!F26+'Abr 2023'!F26+'May 2023'!F26+'Jun 2023'!F26+'Jul 2023'!F26+'Ago 2023'!F26+'Sept 2023'!F26+'Oct 2023'!F26+'Nov 2023'!F26</f>
        <v>186058.68476000003</v>
      </c>
      <c r="G26" s="43">
        <f>'Ene 2023'!G26+'Feb 2023'!G26+'Mar 2023'!G26+'Abr 2023'!G26+'May 2023'!G26+'Jun 2023'!G26+'Jul 2023'!G26+'Ago 2023'!G26+'Sept 2023'!G26+'Oct 2023'!G26+'Nov 2023'!G26</f>
        <v>189881.97447999995</v>
      </c>
      <c r="H26" s="43">
        <f>'Ene 2023'!H26+'Feb 2023'!H26+'Mar 2023'!H26+'Abr 2023'!H26+'May 2023'!H26+'Jun 2023'!H26+'Jul 2023'!H26+'Ago 2023'!H26+'Sept 2023'!H26+'Oct 2023'!H26+'Nov 2023'!H26</f>
        <v>0</v>
      </c>
      <c r="I26" s="279"/>
      <c r="J26" s="6"/>
      <c r="K26" s="6"/>
      <c r="L26" s="6"/>
    </row>
    <row r="27" spans="1:12" ht="15.9" customHeight="1" x14ac:dyDescent="0.25">
      <c r="A27" s="274"/>
      <c r="B27" s="276"/>
      <c r="C27" s="113" t="s">
        <v>81</v>
      </c>
      <c r="D27" s="43">
        <f>'Ene 2023'!D27+'Feb 2023'!D27+'Mar 2023'!D27+'Abr 2023'!D27+'May 2023'!D27+'Jun 2023'!D27+'Jul 2023'!D27+'Ago 2023'!D27+'Sept 2023'!D27+'Oct 2023'!D27+'Nov 2023'!D27</f>
        <v>50722.905489999983</v>
      </c>
      <c r="E27" s="43">
        <f>'Ene 2023'!E27+'Feb 2023'!E27+'Mar 2023'!E27+'Abr 2023'!E27+'May 2023'!E27+'Jun 2023'!E27+'Jul 2023'!E27+'Ago 2023'!E27+'Sept 2023'!E27+'Oct 2023'!E27+'Nov 2023'!E27</f>
        <v>0</v>
      </c>
      <c r="F27" s="43">
        <f>'Ene 2023'!F27+'Feb 2023'!F27+'Mar 2023'!F27+'Abr 2023'!F27+'May 2023'!F27+'Jun 2023'!F27+'Jul 2023'!F27+'Ago 2023'!F27+'Sept 2023'!F27+'Oct 2023'!F27+'Nov 2023'!F27</f>
        <v>53120.09583000197</v>
      </c>
      <c r="G27" s="43">
        <f>'Ene 2023'!G27+'Feb 2023'!G27+'Mar 2023'!G27+'Abr 2023'!G27+'May 2023'!G27+'Jun 2023'!G27+'Jul 2023'!G27+'Ago 2023'!G27+'Sept 2023'!G27+'Oct 2023'!G27+'Nov 2023'!G27</f>
        <v>65713.822600001076</v>
      </c>
      <c r="H27" s="43">
        <f>'Ene 2023'!H27+'Feb 2023'!H27+'Mar 2023'!H27+'Abr 2023'!H27+'May 2023'!H27+'Jun 2023'!H27+'Jul 2023'!H27+'Ago 2023'!H27+'Sept 2023'!H27+'Oct 2023'!H27+'Nov 2023'!H27</f>
        <v>0</v>
      </c>
      <c r="I27" s="279"/>
      <c r="J27" s="6"/>
      <c r="K27" s="6"/>
      <c r="L27" s="6"/>
    </row>
    <row r="28" spans="1:12" ht="15.9" customHeight="1" x14ac:dyDescent="0.25">
      <c r="A28" s="274"/>
      <c r="B28" s="276"/>
      <c r="C28" s="113" t="s">
        <v>82</v>
      </c>
      <c r="D28" s="43">
        <f>'Ene 2023'!D28+'Feb 2023'!D28+'Mar 2023'!D28+'Abr 2023'!D28+'May 2023'!D28+'Jun 2023'!D28+'Jul 2023'!D28+'Ago 2023'!D28+'Sept 2023'!D28+'Oct 2023'!D28+'Nov 2023'!D28</f>
        <v>50135.243290000006</v>
      </c>
      <c r="E28" s="43">
        <f>'Ene 2023'!E28+'Feb 2023'!E28+'Mar 2023'!E28+'Abr 2023'!E28+'May 2023'!E28+'Jun 2023'!E28+'Jul 2023'!E28+'Ago 2023'!E28+'Sept 2023'!E28+'Oct 2023'!E28+'Nov 2023'!E28</f>
        <v>0</v>
      </c>
      <c r="F28" s="43">
        <f>'Ene 2023'!F28+'Feb 2023'!F28+'Mar 2023'!F28+'Abr 2023'!F28+'May 2023'!F28+'Jun 2023'!F28+'Jul 2023'!F28+'Ago 2023'!F28+'Sept 2023'!F28+'Oct 2023'!F28+'Nov 2023'!F28</f>
        <v>49068.843940005128</v>
      </c>
      <c r="G28" s="43">
        <f>'Ene 2023'!G28+'Feb 2023'!G28+'Mar 2023'!G28+'Abr 2023'!G28+'May 2023'!G28+'Jun 2023'!G28+'Jul 2023'!G28+'Ago 2023'!G28+'Sept 2023'!G28+'Oct 2023'!G28+'Nov 2023'!G28</f>
        <v>49221.236710003621</v>
      </c>
      <c r="H28" s="43">
        <f>'Ene 2023'!H28+'Feb 2023'!H28+'Mar 2023'!H28+'Abr 2023'!H28+'May 2023'!H28+'Jun 2023'!H28+'Jul 2023'!H28+'Ago 2023'!H28+'Sept 2023'!H28+'Oct 2023'!H28+'Nov 2023'!H28</f>
        <v>0</v>
      </c>
      <c r="I28" s="279"/>
      <c r="J28" s="6"/>
      <c r="K28" s="6"/>
      <c r="L28" s="6"/>
    </row>
    <row r="29" spans="1:12" ht="15.9" customHeight="1" x14ac:dyDescent="0.25">
      <c r="A29" s="274"/>
      <c r="B29" s="276"/>
      <c r="C29" s="113" t="s">
        <v>125</v>
      </c>
      <c r="D29" s="43">
        <f>'Ene 2023'!D29+'Feb 2023'!D29+'Mar 2023'!D29+'Abr 2023'!D29+'May 2023'!D29+'Jun 2023'!D29+'Jul 2023'!D29+'Ago 2023'!D29+'Sept 2023'!D29+'Oct 2023'!D29+'Nov 2023'!D29</f>
        <v>30406.780989999981</v>
      </c>
      <c r="E29" s="43">
        <f>'Ene 2023'!E29+'Feb 2023'!E29+'Mar 2023'!E29+'Abr 2023'!E29+'May 2023'!E29+'Jun 2023'!E29+'Jul 2023'!E29+'Ago 2023'!E29+'Sept 2023'!E29+'Oct 2023'!E29+'Nov 2023'!E29</f>
        <v>0</v>
      </c>
      <c r="F29" s="43">
        <f>'Ene 2023'!F29+'Feb 2023'!F29+'Mar 2023'!F29+'Abr 2023'!F29+'May 2023'!F29+'Jun 2023'!F29+'Jul 2023'!F29+'Ago 2023'!F29+'Sept 2023'!F29+'Oct 2023'!F29+'Nov 2023'!F29</f>
        <v>22290.552489999987</v>
      </c>
      <c r="G29" s="43">
        <f>'Ene 2023'!G29+'Feb 2023'!G29+'Mar 2023'!G29+'Abr 2023'!G29+'May 2023'!G29+'Jun 2023'!G29+'Jul 2023'!G29+'Ago 2023'!G29+'Sept 2023'!G29+'Oct 2023'!G29+'Nov 2023'!G29</f>
        <v>15913.647269999983</v>
      </c>
      <c r="H29" s="43">
        <f>'Ene 2023'!H29+'Feb 2023'!H29+'Mar 2023'!H29+'Abr 2023'!H29+'May 2023'!H29+'Jun 2023'!H29+'Jul 2023'!H29+'Ago 2023'!H29+'Sept 2023'!H29+'Oct 2023'!H29+'Nov 2023'!H29</f>
        <v>0</v>
      </c>
      <c r="I29" s="279"/>
      <c r="J29" s="6"/>
    </row>
    <row r="30" spans="1:12" s="8" customFormat="1" ht="18" customHeight="1" x14ac:dyDescent="0.3">
      <c r="A30" s="274"/>
      <c r="B30" s="277"/>
      <c r="C30" s="54" t="s">
        <v>79</v>
      </c>
      <c r="D30" s="55">
        <f>+D10+SUM(D19:D29)</f>
        <v>13880648.436989997</v>
      </c>
      <c r="E30"/>
      <c r="F30" s="55">
        <f>+F10+SUM(F19:F29)</f>
        <v>12564331.081700023</v>
      </c>
      <c r="G30" s="55">
        <f>+G10+SUM(G19:G29)</f>
        <v>13363740.719620055</v>
      </c>
      <c r="I30" s="280"/>
      <c r="J30" s="17"/>
      <c r="K30" s="18"/>
    </row>
    <row r="31" spans="1:12" ht="6.6" customHeight="1" x14ac:dyDescent="0.3">
      <c r="A31" s="274"/>
      <c r="B31" s="23"/>
      <c r="C31" s="41"/>
      <c r="D31" s="19"/>
      <c r="E31" s="19"/>
      <c r="F31" s="19"/>
      <c r="G31" s="19"/>
      <c r="H31" s="8"/>
      <c r="I31" s="42"/>
      <c r="J31" s="6"/>
    </row>
    <row r="32" spans="1:12" ht="18.75" customHeight="1" x14ac:dyDescent="0.25">
      <c r="A32" s="274"/>
      <c r="B32" s="281" t="s">
        <v>44</v>
      </c>
      <c r="C32" s="44" t="s">
        <v>62</v>
      </c>
      <c r="D32" s="143">
        <f>'Ene 2023'!D32+'Feb 2023'!D32+'Mar 2023'!D32+'Abr 2023'!D32+'May 2023'!D32+'Jun 2023'!D32+'Jul 2023'!D32+'Ago 2023'!D32+'Sept 2023'!D32+'Oct 2023'!D32+'Nov 2023'!D32</f>
        <v>2220475.0439200001</v>
      </c>
      <c r="E32" s="143">
        <f>'Ene 2023'!E32+'Feb 2023'!E32+'Mar 2023'!E32+'Abr 2023'!E32+'May 2023'!E32+'Jun 2023'!E32+'Jul 2023'!E32+'Ago 2023'!E32+'Sept 2023'!E32+'Oct 2023'!E32+'Nov 2023'!E32</f>
        <v>0</v>
      </c>
      <c r="F32" s="143">
        <f>'Ene 2023'!F32+'Feb 2023'!F32+'Mar 2023'!F32+'Abr 2023'!F32+'May 2023'!F32+'Jun 2023'!F32+'Jul 2023'!F32+'Ago 2023'!F32+'Sept 2023'!F32+'Oct 2023'!F32+'Nov 2023'!F32</f>
        <v>2173404.7491099993</v>
      </c>
      <c r="G32" s="143">
        <f>'Ene 2023'!G32+'Feb 2023'!G32+'Mar 2023'!G32+'Abr 2023'!G32+'May 2023'!G32+'Jun 2023'!G32+'Jul 2023'!G32+'Ago 2023'!G32+'Sept 2023'!G32+'Oct 2023'!G32+'Nov 2023'!G32</f>
        <v>1987210.04798</v>
      </c>
      <c r="H32" s="8"/>
      <c r="I32" s="278">
        <f>+G34/G39</f>
        <v>0.14598349585215195</v>
      </c>
    </row>
    <row r="33" spans="1:9" ht="18.75" customHeight="1" x14ac:dyDescent="0.25">
      <c r="A33" s="274"/>
      <c r="B33" s="282"/>
      <c r="C33" s="46" t="s">
        <v>63</v>
      </c>
      <c r="D33" s="143">
        <f>'Ene 2023'!D33+'Feb 2023'!D33+'Mar 2023'!D33+'Abr 2023'!D33+'May 2023'!D33+'Jun 2023'!D33+'Jul 2023'!D33+'Ago 2023'!D33+'Sept 2023'!D33+'Oct 2023'!D33+'Nov 2023'!D33</f>
        <v>317057.84574999998</v>
      </c>
      <c r="E33" s="143">
        <f>'Ene 2023'!E33+'Feb 2023'!E33+'Mar 2023'!E33+'Abr 2023'!E33+'May 2023'!E33+'Jun 2023'!E33+'Jul 2023'!E33+'Ago 2023'!E33+'Sept 2023'!E33+'Oct 2023'!E33+'Nov 2023'!E33</f>
        <v>0</v>
      </c>
      <c r="F33" s="143">
        <f>'Ene 2023'!F33+'Feb 2023'!F33+'Mar 2023'!F33+'Abr 2023'!F33+'May 2023'!F33+'Jun 2023'!F33+'Jul 2023'!F33+'Ago 2023'!F33+'Sept 2023'!F33+'Oct 2023'!F33+'Nov 2023'!F33</f>
        <v>327524.01602999994</v>
      </c>
      <c r="G33" s="143">
        <f>'Ene 2023'!G33+'Feb 2023'!G33+'Mar 2023'!G33+'Abr 2023'!G33+'May 2023'!G33+'Jun 2023'!G33+'Jul 2023'!G33+'Ago 2023'!G33+'Sept 2023'!G33+'Oct 2023'!G33+'Nov 2023'!G33</f>
        <v>297155.15858999995</v>
      </c>
      <c r="H33" s="8"/>
      <c r="I33" s="279"/>
    </row>
    <row r="34" spans="1:9" s="8" customFormat="1" ht="18.75" customHeight="1" x14ac:dyDescent="0.3">
      <c r="A34" s="274"/>
      <c r="B34" s="283"/>
      <c r="C34" s="107" t="s">
        <v>87</v>
      </c>
      <c r="D34" s="55">
        <f>SUM(D32:D33)</f>
        <v>2537532.8896699999</v>
      </c>
      <c r="F34" s="55">
        <f t="shared" ref="F34" si="0">SUM(F32:F33)</f>
        <v>2500928.7651399993</v>
      </c>
      <c r="G34" s="55">
        <f>SUM(G32:G33)</f>
        <v>2284365.2065699999</v>
      </c>
      <c r="H34" s="12"/>
      <c r="I34" s="280"/>
    </row>
    <row r="35" spans="1:9" s="8" customFormat="1" ht="15.6" x14ac:dyDescent="0.3">
      <c r="A35" s="274"/>
      <c r="B35" s="23"/>
      <c r="C35" s="20"/>
      <c r="D35" s="103"/>
      <c r="E35" s="103"/>
      <c r="F35" s="103"/>
      <c r="G35" s="103"/>
      <c r="H35" s="12"/>
      <c r="I35" s="42"/>
    </row>
    <row r="36" spans="1:9" s="8" customFormat="1" ht="15.75" customHeight="1" x14ac:dyDescent="0.3">
      <c r="A36" s="274"/>
      <c r="B36" s="266" t="s">
        <v>46</v>
      </c>
      <c r="C36" s="266"/>
      <c r="D36" s="56">
        <f>D39-D37</f>
        <v>7469611.2268699985</v>
      </c>
      <c r="F36" s="56">
        <f t="shared" ref="F36:G36" si="1">F39-F37</f>
        <v>6813182.9632300232</v>
      </c>
      <c r="G36" s="56">
        <f t="shared" si="1"/>
        <v>7084397.3125000186</v>
      </c>
      <c r="H36" s="12"/>
      <c r="I36" s="57">
        <f>+G36/$G$39</f>
        <v>0.45273193739332662</v>
      </c>
    </row>
    <row r="37" spans="1:9" s="8" customFormat="1" ht="15.75" customHeight="1" x14ac:dyDescent="0.25">
      <c r="A37" s="274"/>
      <c r="B37" s="266" t="s">
        <v>47</v>
      </c>
      <c r="C37" s="266"/>
      <c r="D37" s="56">
        <f>+D19+D20+D21+D34</f>
        <v>8948570.0997899976</v>
      </c>
      <c r="F37" s="56">
        <f>+F19+F20+F21+F34</f>
        <v>8252076.883609999</v>
      </c>
      <c r="G37" s="56">
        <f>+G19+G20+G21+G34</f>
        <v>8563708.6136900354</v>
      </c>
      <c r="H37" s="69"/>
      <c r="I37" s="57">
        <f>+G37/$G$39</f>
        <v>0.54726806260667338</v>
      </c>
    </row>
    <row r="38" spans="1:9" ht="13.8" x14ac:dyDescent="0.25">
      <c r="B38" s="23"/>
      <c r="C38" s="20"/>
      <c r="D38" s="24"/>
      <c r="E38" s="8"/>
      <c r="F38" s="22"/>
      <c r="G38" s="22"/>
      <c r="H38" s="12"/>
      <c r="I38" s="23"/>
    </row>
    <row r="39" spans="1:9" ht="24.75" customHeight="1" x14ac:dyDescent="0.3">
      <c r="A39" s="267" t="s">
        <v>48</v>
      </c>
      <c r="B39" s="268" t="s">
        <v>126</v>
      </c>
      <c r="C39" s="269"/>
      <c r="D39" s="50">
        <f>+D34+D30</f>
        <v>16418181.326659996</v>
      </c>
      <c r="E39"/>
      <c r="F39" s="50">
        <f t="shared" ref="F39" si="2">+F30+F34</f>
        <v>15065259.846840022</v>
      </c>
      <c r="G39" s="50">
        <f>+G30+G34</f>
        <v>15648105.926190054</v>
      </c>
      <c r="H39" s="12"/>
      <c r="I39" s="114" t="s">
        <v>89</v>
      </c>
    </row>
    <row r="40" spans="1:9" ht="14.25" customHeight="1" x14ac:dyDescent="0.25">
      <c r="A40" s="267"/>
      <c r="B40" s="270" t="s">
        <v>73</v>
      </c>
      <c r="C40" s="271"/>
      <c r="D40" s="47"/>
      <c r="E40" s="8"/>
      <c r="F40" s="179">
        <f>'Ene 2023'!F40+'Feb 2023'!F40+'Mar 2023'!F40+'Abr 2023'!F40+'May 2023'!F40+'Jun 2023'!F40+'Jul 2023'!F40+'Ago 2023'!F40+'Sept 2023'!F40+'Oct 2023'!F40+'Nov 2023'!F40</f>
        <v>1310222.9284599957</v>
      </c>
      <c r="G40" s="179">
        <f>'Ene 2023'!G40+'Feb 2023'!G40+'Mar 2023'!G40+'Abr 2023'!G40+'May 2023'!G40+'Jun 2023'!G40+'Jul 2023'!G40+'Ago 2023'!G40+'Sept 2023'!G40+'Oct 2023'!G40+'Nov 2023'!G40</f>
        <v>1887665.4244399799</v>
      </c>
      <c r="H40" s="179">
        <f>'Ene 2023'!H40+'Feb 2023'!H40+'Mar 2023'!H40+'Abr 2023'!H40+'May 2023'!H40+'Jun 2023'!H40+'Jul 2023'!H40+'Ago 2023'!H40+'Sept 2023'!H40+'Oct 2023'!H40+'Nov 2023'!H40</f>
        <v>0</v>
      </c>
      <c r="I40" s="114" t="s">
        <v>89</v>
      </c>
    </row>
    <row r="41" spans="1:9" ht="14.25" customHeight="1" x14ac:dyDescent="0.25">
      <c r="A41" s="267"/>
      <c r="B41" s="270" t="s">
        <v>74</v>
      </c>
      <c r="C41" s="271"/>
      <c r="D41" s="47"/>
      <c r="E41" s="8"/>
      <c r="F41" s="179">
        <f>'Ene 2023'!F41+'Feb 2023'!F41+'Mar 2023'!F41+'Abr 2023'!F41+'May 2023'!F41+'Jun 2023'!F41+'Jul 2023'!F41+'Ago 2023'!F41+'Sept 2023'!F41+'Oct 2023'!F41+'Nov 2023'!F41</f>
        <v>47040.996950000001</v>
      </c>
      <c r="G41" s="179">
        <f>'Ene 2023'!G41+'Feb 2023'!G41+'Mar 2023'!G41+'Abr 2023'!G41+'May 2023'!G41+'Jun 2023'!G41+'Jul 2023'!G41+'Ago 2023'!G41+'Sept 2023'!G41+'Oct 2023'!G41+'Nov 2023'!G41</f>
        <v>43903.057850000005</v>
      </c>
      <c r="H41" s="179">
        <f>'Ene 2023'!H41+'Feb 2023'!H41+'Mar 2023'!H41+'Abr 2023'!H41+'May 2023'!H41+'Jun 2023'!H41+'Jul 2023'!H41+'Ago 2023'!H41+'Sept 2023'!H41+'Oct 2023'!H41+'Nov 2023'!H41</f>
        <v>0</v>
      </c>
      <c r="I41" s="114"/>
    </row>
    <row r="42" spans="1:9" ht="25.5" customHeight="1" x14ac:dyDescent="0.25">
      <c r="A42" s="267"/>
      <c r="B42" s="268" t="s">
        <v>127</v>
      </c>
      <c r="C42" s="269"/>
      <c r="D42" s="50"/>
      <c r="E42" s="69"/>
      <c r="F42" s="52">
        <f t="shared" ref="F42" si="3">+F39-F40-F41</f>
        <v>13707995.921430025</v>
      </c>
      <c r="G42" s="52">
        <f>+G39-G40-G41</f>
        <v>13716537.443900075</v>
      </c>
      <c r="H42" s="12"/>
      <c r="I42" s="69" t="s">
        <v>89</v>
      </c>
    </row>
    <row r="43" spans="1:9" ht="14.25" customHeight="1" x14ac:dyDescent="0.25">
      <c r="A43" s="267"/>
      <c r="B43" s="270" t="s">
        <v>128</v>
      </c>
      <c r="C43" s="271"/>
      <c r="D43" s="58"/>
      <c r="E43" s="69"/>
      <c r="F43" s="179">
        <f>'Ene 2023'!F43+'Feb 2023'!F43+'Mar 2023'!F43+'Abr 2023'!F43+'May 2023'!F43+'Jun 2023'!F43+'Jul 2023'!F43+'Ago 2023'!F43+'Sept 2023'!F43+'Oct 2023'!F43+'Nov 2023'!F43</f>
        <v>409670.10232000402</v>
      </c>
      <c r="G43" s="179">
        <f>'Ene 2023'!G43+'Feb 2023'!G43+'Mar 2023'!G43+'Abr 2023'!G43+'May 2023'!G43+'Jun 2023'!G43+'Jul 2023'!G43+'Ago 2023'!G43+'Sept 2023'!G43+'Oct 2023'!G43+'Nov 2023'!G43</f>
        <v>518644.61091000069</v>
      </c>
      <c r="H43" s="12"/>
      <c r="I43" s="114"/>
    </row>
    <row r="44" spans="1:9" ht="33" customHeight="1" x14ac:dyDescent="0.25">
      <c r="A44" s="267"/>
      <c r="B44" s="272" t="s">
        <v>137</v>
      </c>
      <c r="C44" s="273"/>
      <c r="D44" s="50"/>
      <c r="E44" s="69"/>
      <c r="F44" s="53">
        <f t="shared" ref="F44" si="4">+F42-F43</f>
        <v>13298325.819110021</v>
      </c>
      <c r="G44" s="53">
        <f>+G42-G43</f>
        <v>13197892.832990075</v>
      </c>
      <c r="H44" s="12"/>
      <c r="I44" s="69"/>
    </row>
    <row r="45" spans="1:9" customFormat="1" ht="14.4" x14ac:dyDescent="0.3"/>
    <row r="46" spans="1:9" customFormat="1" ht="27.75" customHeight="1" x14ac:dyDescent="0.3">
      <c r="A46" s="262" t="s">
        <v>72</v>
      </c>
      <c r="B46" s="263"/>
      <c r="C46" s="263"/>
      <c r="D46" s="263"/>
      <c r="E46" s="263"/>
      <c r="F46" s="263"/>
      <c r="G46" s="263"/>
      <c r="H46" s="263"/>
      <c r="I46" s="264"/>
    </row>
    <row r="47" spans="1:9" customFormat="1" ht="8.25" customHeight="1" x14ac:dyDescent="0.3"/>
    <row r="48" spans="1:9" s="6" customFormat="1" ht="30" customHeight="1" x14ac:dyDescent="0.3">
      <c r="C48" s="48"/>
      <c r="D48" s="81" t="s">
        <v>118</v>
      </c>
      <c r="F48" s="81" t="str">
        <f>+F8</f>
        <v>Recaudación
 2022</v>
      </c>
      <c r="G48" s="81" t="str">
        <f>+G8</f>
        <v>Recaudación 
2023</v>
      </c>
      <c r="I48"/>
    </row>
    <row r="49" spans="1:10" customFormat="1" ht="8.25" customHeight="1" x14ac:dyDescent="0.3"/>
    <row r="50" spans="1:10" s="8" customFormat="1" ht="19.5" customHeight="1" x14ac:dyDescent="0.3">
      <c r="A50" s="265" t="s">
        <v>71</v>
      </c>
      <c r="B50" s="265"/>
      <c r="C50" s="265"/>
      <c r="D50" s="90">
        <f>SUM(D53:D55)</f>
        <v>383487.57379000005</v>
      </c>
      <c r="E50"/>
      <c r="F50" s="90">
        <f>SUM(F53:F55)</f>
        <v>717951.00727999979</v>
      </c>
      <c r="G50" s="90">
        <f>SUM(G53:G55)</f>
        <v>371241.81403000001</v>
      </c>
      <c r="H50"/>
      <c r="I50"/>
      <c r="J50" s="6"/>
    </row>
    <row r="51" spans="1:10" customFormat="1" ht="4.5" customHeight="1" x14ac:dyDescent="0.3"/>
    <row r="52" spans="1:10" customFormat="1" ht="4.5" customHeight="1" x14ac:dyDescent="0.3"/>
    <row r="53" spans="1:10" customFormat="1" ht="19.5" customHeight="1" x14ac:dyDescent="0.3">
      <c r="A53" s="305"/>
      <c r="B53" s="311"/>
      <c r="C53" s="71" t="s">
        <v>96</v>
      </c>
      <c r="D53" s="45">
        <f>'Ene 2023'!D53+'Feb 2023'!D53+'Mar 2023'!D53+'Abr 2023'!D53+'May 2023'!D53+'Jun 2023'!D53+'Jul 2023'!D53+'Ago 2023'!D53+'Sept 2023'!D53+'Oct 2023'!D53+'Nov 2023'!D53</f>
        <v>370469.88865000004</v>
      </c>
      <c r="E53" s="45">
        <f>'Ene 2023'!E53+'Feb 2023'!E53+'Mar 2023'!E53+'Abr 2023'!E53+'May 2023'!E53+'Jun 2023'!E53+'Jul 2023'!E53+'Ago 2023'!E53+'Sept 2023'!E53+'Oct 2023'!E53+'Nov 2023'!E53</f>
        <v>0</v>
      </c>
      <c r="F53" s="45">
        <f>'Ene 2023'!F53+'Feb 2023'!F53+'Mar 2023'!F53+'Abr 2023'!F53+'May 2023'!F53+'Jun 2023'!F53+'Jul 2023'!F53+'Ago 2023'!F53+'Sept 2023'!F53+'Oct 2023'!F53+'Nov 2023'!F53</f>
        <v>361758.42683999997</v>
      </c>
      <c r="G53" s="45">
        <f>'Ene 2023'!G53+'Feb 2023'!G53+'Mar 2023'!G53+'Abr 2023'!G53+'May 2023'!G53+'Jun 2023'!G53+'Jul 2023'!G53+'Ago 2023'!G53+'Sept 2023'!G53+'Oct 2023'!G53+'Nov 2023'!G53</f>
        <v>356920.83342000004</v>
      </c>
    </row>
    <row r="54" spans="1:10" customFormat="1" ht="19.2" customHeight="1" x14ac:dyDescent="0.3">
      <c r="A54" s="305"/>
      <c r="B54" s="311"/>
      <c r="C54" s="80" t="s">
        <v>97</v>
      </c>
      <c r="D54" s="43">
        <f>'Ene 2023'!D54+'Feb 2023'!D54+'Mar 2023'!D54+'Abr 2023'!D54+'May 2023'!D54+'Jun 2023'!D54+'Jul 2023'!D54+'Ago 2023'!D54+'Sept 2023'!D54+'Oct 2023'!D54+'Nov 2023'!D54</f>
        <v>9238.4520400000001</v>
      </c>
      <c r="E54" s="43">
        <f>'Ene 2023'!E54+'Feb 2023'!E54+'Mar 2023'!E54+'Abr 2023'!E54+'May 2023'!E54+'Jun 2023'!E54+'Jul 2023'!E54+'Ago 2023'!E54+'Sept 2023'!E54+'Oct 2023'!E54+'Nov 2023'!E54</f>
        <v>0</v>
      </c>
      <c r="F54" s="43">
        <f>'Ene 2023'!F54+'Feb 2023'!F54+'Mar 2023'!F54+'Abr 2023'!F54+'May 2023'!F54+'Jun 2023'!F54+'Jul 2023'!F54+'Ago 2023'!F54+'Sept 2023'!F54+'Oct 2023'!F54+'Nov 2023'!F54</f>
        <v>174248.89864999993</v>
      </c>
      <c r="G54" s="43">
        <f>'Ene 2023'!G54+'Feb 2023'!G54+'Mar 2023'!G54+'Abr 2023'!G54+'May 2023'!G54+'Jun 2023'!G54+'Jul 2023'!G54+'Ago 2023'!G54+'Sept 2023'!G54+'Oct 2023'!G54+'Nov 2023'!G54</f>
        <v>12467.934889999999</v>
      </c>
    </row>
    <row r="55" spans="1:10" customFormat="1" ht="19.2" customHeight="1" x14ac:dyDescent="0.3">
      <c r="A55" s="156"/>
      <c r="B55" s="311"/>
      <c r="C55" s="127" t="s">
        <v>86</v>
      </c>
      <c r="D55" s="221">
        <f>'Ene 2023'!D55+'Feb 2023'!D55+'Mar 2023'!D55+'Abr 2023'!D55+'May 2023'!D55+'Jun 2023'!D55+'Jul 2023'!D55+'Ago 2023'!D55+'Sept 2023'!D55+'Oct 2023'!D55+'Nov 2023'!D55</f>
        <v>3779.2330999999972</v>
      </c>
      <c r="E55" s="221">
        <f>'Ene 2023'!E55+'Feb 2023'!E55+'Mar 2023'!E55+'Abr 2023'!E55+'May 2023'!E55+'Jun 2023'!E55+'Jul 2023'!E55+'Ago 2023'!E55+'Sept 2023'!E55+'Oct 2023'!E55+'Nov 2023'!E55</f>
        <v>0</v>
      </c>
      <c r="F55" s="221">
        <f>'Ene 2023'!F55+'Feb 2023'!F55+'Mar 2023'!F55+'Abr 2023'!F55+'May 2023'!F55+'Jun 2023'!F55+'Jul 2023'!F55+'Ago 2023'!F55+'Sept 2023'!F55+'Oct 2023'!F55+'Nov 2023'!F55</f>
        <v>181943.68178999986</v>
      </c>
      <c r="G55" s="221">
        <f>'Ene 2023'!G55+'Feb 2023'!G55+'Mar 2023'!G55+'Abr 2023'!G55+'May 2023'!G55+'Jun 2023'!G55+'Jul 2023'!G55+'Ago 2023'!G55+'Sept 2023'!G55+'Oct 2023'!G55+'Nov 2023'!G55</f>
        <v>1853.0457200000001</v>
      </c>
    </row>
    <row r="56" spans="1:10" customFormat="1" ht="19.5" customHeight="1" outlineLevel="1" x14ac:dyDescent="0.3"/>
    <row r="57" spans="1:10" s="6" customFormat="1" ht="15.9" hidden="1" customHeight="1" outlineLevel="1" x14ac:dyDescent="0.3">
      <c r="A57" s="305" t="s">
        <v>41</v>
      </c>
      <c r="B57" s="313" t="s">
        <v>42</v>
      </c>
      <c r="C57" s="71" t="s">
        <v>1</v>
      </c>
      <c r="D57"/>
      <c r="E57" s="73"/>
      <c r="F57" s="72"/>
      <c r="G57" s="74"/>
      <c r="H57"/>
      <c r="I57"/>
    </row>
    <row r="58" spans="1:10" ht="15.9" hidden="1" customHeight="1" outlineLevel="2" x14ac:dyDescent="0.3">
      <c r="A58" s="305"/>
      <c r="B58" s="314"/>
      <c r="C58" s="75" t="s">
        <v>67</v>
      </c>
      <c r="D58"/>
      <c r="E58" s="73"/>
      <c r="F58" s="76"/>
      <c r="G58" s="77"/>
      <c r="H58"/>
      <c r="I58"/>
      <c r="J58" s="6"/>
    </row>
    <row r="59" spans="1:10" ht="15.9" hidden="1" customHeight="1" outlineLevel="2" x14ac:dyDescent="0.3">
      <c r="A59" s="305"/>
      <c r="B59" s="314"/>
      <c r="C59" s="75" t="s">
        <v>35</v>
      </c>
      <c r="D59"/>
      <c r="E59" s="73"/>
      <c r="F59" s="76"/>
      <c r="G59" s="77"/>
      <c r="H59"/>
      <c r="I59"/>
    </row>
    <row r="60" spans="1:10" ht="15.9" hidden="1" customHeight="1" outlineLevel="2" x14ac:dyDescent="0.3">
      <c r="A60" s="305"/>
      <c r="B60" s="314"/>
      <c r="C60" s="75" t="s">
        <v>68</v>
      </c>
      <c r="D60"/>
      <c r="E60" s="73"/>
      <c r="F60" s="76"/>
      <c r="G60" s="77"/>
      <c r="H60"/>
      <c r="I60"/>
    </row>
    <row r="61" spans="1:10" ht="15.9" hidden="1" customHeight="1" outlineLevel="2" x14ac:dyDescent="0.3">
      <c r="A61" s="305"/>
      <c r="B61" s="314"/>
      <c r="C61" s="78" t="s">
        <v>34</v>
      </c>
      <c r="D61"/>
      <c r="E61" s="73"/>
      <c r="F61" s="76"/>
      <c r="G61" s="77"/>
      <c r="H61"/>
      <c r="I61"/>
    </row>
    <row r="62" spans="1:10" ht="15.9" hidden="1" customHeight="1" outlineLevel="2" x14ac:dyDescent="0.3">
      <c r="A62" s="305"/>
      <c r="B62" s="314"/>
      <c r="C62" s="78" t="s">
        <v>33</v>
      </c>
      <c r="D62"/>
      <c r="E62" s="73"/>
      <c r="F62" s="76"/>
      <c r="G62" s="77"/>
      <c r="H62"/>
      <c r="I62"/>
    </row>
    <row r="63" spans="1:10" ht="15.9" hidden="1" customHeight="1" outlineLevel="2" x14ac:dyDescent="0.3">
      <c r="A63" s="305"/>
      <c r="B63" s="314"/>
      <c r="C63" s="78" t="s">
        <v>32</v>
      </c>
      <c r="D63"/>
      <c r="E63" s="73"/>
      <c r="F63" s="76"/>
      <c r="G63" s="77"/>
      <c r="H63"/>
      <c r="I63"/>
    </row>
    <row r="64" spans="1:10" ht="15.9" hidden="1" customHeight="1" outlineLevel="1" collapsed="1" x14ac:dyDescent="0.3">
      <c r="A64" s="305"/>
      <c r="B64" s="314"/>
      <c r="C64" s="79" t="s">
        <v>64</v>
      </c>
      <c r="D64"/>
      <c r="E64" s="73"/>
      <c r="F64" s="76"/>
      <c r="G64" s="77"/>
      <c r="H64"/>
      <c r="I64"/>
      <c r="J64" s="13"/>
    </row>
    <row r="65" spans="1:11" ht="15.9" hidden="1" customHeight="1" outlineLevel="1" x14ac:dyDescent="0.3">
      <c r="A65" s="305"/>
      <c r="B65" s="314"/>
      <c r="C65" s="79" t="s">
        <v>65</v>
      </c>
      <c r="D65"/>
      <c r="E65" s="73"/>
      <c r="F65" s="76"/>
      <c r="G65" s="77"/>
      <c r="H65"/>
      <c r="I65"/>
      <c r="J65" s="6"/>
    </row>
    <row r="66" spans="1:11" ht="15.9" hidden="1" customHeight="1" outlineLevel="1" x14ac:dyDescent="0.3">
      <c r="A66" s="305"/>
      <c r="B66" s="314"/>
      <c r="C66" s="80" t="s">
        <v>38</v>
      </c>
      <c r="D66"/>
      <c r="E66" s="73"/>
      <c r="F66" s="76"/>
      <c r="G66" s="77"/>
      <c r="H66"/>
      <c r="I66"/>
      <c r="J66" s="6"/>
    </row>
    <row r="67" spans="1:11" s="6" customFormat="1" ht="15.9" hidden="1" customHeight="1" outlineLevel="1" x14ac:dyDescent="0.3">
      <c r="A67" s="305"/>
      <c r="B67" s="314"/>
      <c r="C67" s="80" t="s">
        <v>39</v>
      </c>
      <c r="D67"/>
      <c r="E67" s="73"/>
      <c r="F67" s="76"/>
      <c r="G67" s="77"/>
      <c r="H67"/>
      <c r="I67"/>
      <c r="K67" s="13"/>
    </row>
    <row r="68" spans="1:11" ht="15.9" hidden="1" customHeight="1" outlineLevel="1" x14ac:dyDescent="0.3">
      <c r="A68" s="305"/>
      <c r="B68" s="314"/>
      <c r="C68" s="80" t="s">
        <v>24</v>
      </c>
      <c r="D68"/>
      <c r="E68" s="73"/>
      <c r="F68" s="76"/>
      <c r="G68" s="77"/>
      <c r="H68"/>
      <c r="I68"/>
      <c r="J68" s="6"/>
      <c r="K68" s="14"/>
    </row>
    <row r="69" spans="1:11" ht="15.9" hidden="1" customHeight="1" outlineLevel="1" x14ac:dyDescent="0.3">
      <c r="A69" s="305"/>
      <c r="B69" s="314"/>
      <c r="C69" s="80" t="s">
        <v>25</v>
      </c>
      <c r="D69"/>
      <c r="E69" s="73"/>
      <c r="F69" s="76"/>
      <c r="G69" s="77"/>
      <c r="H69"/>
      <c r="I69"/>
      <c r="J69" s="6"/>
      <c r="K69" s="15"/>
    </row>
    <row r="70" spans="1:11" ht="15.9" hidden="1" customHeight="1" outlineLevel="1" x14ac:dyDescent="0.3">
      <c r="A70" s="305"/>
      <c r="B70" s="314"/>
      <c r="C70" s="80" t="s">
        <v>36</v>
      </c>
      <c r="D70"/>
      <c r="E70" s="73"/>
      <c r="F70" s="76"/>
      <c r="G70" s="77"/>
      <c r="H70"/>
      <c r="I70"/>
      <c r="J70" s="16"/>
      <c r="K70" s="14"/>
    </row>
    <row r="71" spans="1:11" ht="15.9" hidden="1" customHeight="1" outlineLevel="1" x14ac:dyDescent="0.3">
      <c r="A71" s="305"/>
      <c r="B71" s="314"/>
      <c r="C71" s="80" t="s">
        <v>26</v>
      </c>
      <c r="D71"/>
      <c r="E71" s="73"/>
      <c r="F71" s="76"/>
      <c r="G71" s="77"/>
      <c r="H71"/>
      <c r="I71"/>
      <c r="J71" s="16"/>
    </row>
    <row r="72" spans="1:11" ht="15.9" hidden="1" customHeight="1" outlineLevel="1" x14ac:dyDescent="0.3">
      <c r="A72" s="305"/>
      <c r="B72" s="314"/>
      <c r="C72" s="80" t="s">
        <v>27</v>
      </c>
      <c r="D72"/>
      <c r="E72" s="73"/>
      <c r="F72" s="76"/>
      <c r="G72" s="77"/>
      <c r="H72"/>
      <c r="I72"/>
      <c r="J72" s="6"/>
    </row>
    <row r="73" spans="1:11" ht="15.9" hidden="1" customHeight="1" outlineLevel="1" x14ac:dyDescent="0.3">
      <c r="A73" s="305"/>
      <c r="B73" s="314"/>
      <c r="C73" s="80" t="s">
        <v>37</v>
      </c>
      <c r="D73"/>
      <c r="E73" s="73"/>
      <c r="F73" s="76"/>
      <c r="G73" s="77"/>
      <c r="H73"/>
      <c r="I73"/>
    </row>
    <row r="74" spans="1:11" ht="15.9" hidden="1" customHeight="1" outlineLevel="1" x14ac:dyDescent="0.3">
      <c r="A74" s="305"/>
      <c r="B74" s="314"/>
      <c r="C74" s="80" t="s">
        <v>86</v>
      </c>
      <c r="D74"/>
      <c r="E74" s="73"/>
      <c r="F74" s="76"/>
      <c r="G74" s="77"/>
      <c r="H74"/>
      <c r="I74"/>
    </row>
    <row r="75" spans="1:11" ht="15.9" hidden="1" customHeight="1" outlineLevel="1" x14ac:dyDescent="0.3">
      <c r="A75" s="305"/>
      <c r="B75" s="314"/>
      <c r="C75" s="80" t="s">
        <v>81</v>
      </c>
      <c r="D75"/>
      <c r="E75" s="73"/>
      <c r="F75" s="76"/>
      <c r="G75" s="77"/>
      <c r="H75"/>
      <c r="I75"/>
    </row>
    <row r="76" spans="1:11" ht="15.9" hidden="1" customHeight="1" outlineLevel="1" x14ac:dyDescent="0.3">
      <c r="A76" s="305"/>
      <c r="B76" s="314"/>
      <c r="C76" s="80" t="s">
        <v>82</v>
      </c>
      <c r="D76"/>
      <c r="E76" s="73"/>
      <c r="F76" s="76"/>
      <c r="G76" s="77"/>
      <c r="H76"/>
      <c r="I76"/>
    </row>
    <row r="77" spans="1:11" ht="15.9" hidden="1" customHeight="1" outlineLevel="1" x14ac:dyDescent="0.3">
      <c r="A77" s="305"/>
      <c r="B77" s="314"/>
      <c r="C77" s="80" t="s">
        <v>28</v>
      </c>
      <c r="D77"/>
      <c r="E77" s="73"/>
      <c r="F77" s="76"/>
      <c r="G77" s="77"/>
      <c r="H77"/>
      <c r="I77"/>
      <c r="J77" s="6"/>
    </row>
    <row r="78" spans="1:11" s="8" customFormat="1" ht="18" hidden="1" customHeight="1" outlineLevel="1" x14ac:dyDescent="0.3">
      <c r="A78" s="305"/>
      <c r="B78" s="315"/>
      <c r="C78" s="82" t="s">
        <v>43</v>
      </c>
      <c r="D78"/>
      <c r="E78" s="69"/>
      <c r="F78" s="83">
        <f>+F57+F64+F65+SUM(F66:F77)</f>
        <v>0</v>
      </c>
      <c r="G78" s="83"/>
      <c r="H78"/>
      <c r="I78"/>
      <c r="J78" s="17"/>
      <c r="K78" s="18"/>
    </row>
    <row r="79" spans="1:11" ht="10.5" hidden="1" customHeight="1" outlineLevel="1" x14ac:dyDescent="0.3">
      <c r="A79" s="305"/>
      <c r="B79" s="23"/>
      <c r="C79" s="41"/>
      <c r="D79"/>
      <c r="E79" s="19"/>
      <c r="F79" s="19"/>
      <c r="G79" s="19"/>
      <c r="H79"/>
      <c r="I79"/>
      <c r="J79" s="6"/>
    </row>
    <row r="80" spans="1:11" ht="18.75" hidden="1" customHeight="1" outlineLevel="1" x14ac:dyDescent="0.3">
      <c r="A80" s="305"/>
      <c r="B80" s="316" t="s">
        <v>44</v>
      </c>
      <c r="C80" s="84" t="s">
        <v>62</v>
      </c>
      <c r="D80"/>
      <c r="E80" s="85"/>
      <c r="F80" s="86"/>
      <c r="G80" s="87"/>
      <c r="H80"/>
      <c r="I80"/>
    </row>
    <row r="81" spans="1:11" ht="18.75" hidden="1" customHeight="1" outlineLevel="1" x14ac:dyDescent="0.3">
      <c r="A81" s="305"/>
      <c r="B81" s="317"/>
      <c r="C81" s="88" t="s">
        <v>63</v>
      </c>
      <c r="D81"/>
      <c r="E81" s="85"/>
      <c r="F81" s="76"/>
      <c r="G81" s="77"/>
      <c r="H81"/>
      <c r="I81"/>
    </row>
    <row r="82" spans="1:11" s="8" customFormat="1" ht="18.75" hidden="1" customHeight="1" outlineLevel="1" x14ac:dyDescent="0.3">
      <c r="A82" s="305"/>
      <c r="B82" s="318"/>
      <c r="C82" s="89" t="s">
        <v>45</v>
      </c>
      <c r="D82"/>
      <c r="F82" s="83">
        <f>SUM(F80:F81)</f>
        <v>0</v>
      </c>
      <c r="G82" s="83"/>
      <c r="H82"/>
      <c r="I82"/>
    </row>
    <row r="83" spans="1:11" customFormat="1" ht="18.75" hidden="1" customHeight="1" x14ac:dyDescent="0.3"/>
    <row r="84" spans="1:11" ht="33" customHeight="1" x14ac:dyDescent="0.25">
      <c r="A84" s="284" t="s">
        <v>75</v>
      </c>
      <c r="B84" s="285"/>
      <c r="C84" s="285"/>
      <c r="D84" s="285"/>
      <c r="E84" s="285"/>
      <c r="F84" s="285"/>
      <c r="G84" s="285"/>
      <c r="H84" s="285"/>
      <c r="I84" s="286"/>
    </row>
    <row r="85" spans="1:11" ht="8.25" customHeight="1" x14ac:dyDescent="0.3">
      <c r="C85" s="4"/>
      <c r="D85"/>
      <c r="G85" s="5"/>
    </row>
    <row r="86" spans="1:11" s="6" customFormat="1" ht="51" customHeight="1" x14ac:dyDescent="0.3">
      <c r="C86" s="48"/>
      <c r="D86" s="91" t="str">
        <f>+D8</f>
        <v>Meta 
2023</v>
      </c>
      <c r="E86"/>
      <c r="F86" s="91" t="str">
        <f>+F8</f>
        <v>Recaudación
 2022</v>
      </c>
      <c r="G86" s="91" t="str">
        <f>+G8</f>
        <v>Recaudación 
2023</v>
      </c>
      <c r="H86"/>
      <c r="I86" s="91" t="str">
        <f>+I8</f>
        <v>Participación de la Recaudación 2023</v>
      </c>
    </row>
    <row r="87" spans="1:11" customFormat="1" ht="6" customHeight="1" x14ac:dyDescent="0.3"/>
    <row r="88" spans="1:11" s="6" customFormat="1" ht="15.9" customHeight="1" x14ac:dyDescent="0.25">
      <c r="A88" s="287" t="s">
        <v>41</v>
      </c>
      <c r="B88" s="288" t="s">
        <v>42</v>
      </c>
      <c r="C88" s="71" t="s">
        <v>1</v>
      </c>
      <c r="D88" s="72">
        <f t="shared" ref="D88:D104" si="5">+D10</f>
        <v>5536318.0226399992</v>
      </c>
      <c r="E88" s="73"/>
      <c r="F88" s="72">
        <f t="shared" ref="F88:G96" si="6">+F10</f>
        <v>4897457.274440011</v>
      </c>
      <c r="G88" s="181">
        <f t="shared" si="6"/>
        <v>5292221.8281200016</v>
      </c>
      <c r="H88" s="12"/>
      <c r="I88" s="291">
        <f>+G111/G120</f>
        <v>0.85739961179351865</v>
      </c>
      <c r="J88" s="13"/>
    </row>
    <row r="89" spans="1:11" ht="15.9" customHeight="1" outlineLevel="1" x14ac:dyDescent="0.25">
      <c r="A89" s="287"/>
      <c r="B89" s="289"/>
      <c r="C89" s="75" t="s">
        <v>67</v>
      </c>
      <c r="D89" s="76">
        <f t="shared" si="5"/>
        <v>3762607.8737400007</v>
      </c>
      <c r="E89" s="73"/>
      <c r="F89" s="76">
        <f t="shared" si="6"/>
        <v>3582491.5631100042</v>
      </c>
      <c r="G89" s="180">
        <f t="shared" si="6"/>
        <v>3739827.6347700013</v>
      </c>
      <c r="I89" s="292"/>
      <c r="J89" s="6"/>
    </row>
    <row r="90" spans="1:11" ht="15.9" customHeight="1" outlineLevel="1" x14ac:dyDescent="0.25">
      <c r="A90" s="287"/>
      <c r="B90" s="289"/>
      <c r="C90" s="75" t="s">
        <v>35</v>
      </c>
      <c r="D90" s="76">
        <f t="shared" si="5"/>
        <v>7274.7615500000029</v>
      </c>
      <c r="E90" s="73"/>
      <c r="F90" s="76">
        <f t="shared" si="6"/>
        <v>3807.0190000000002</v>
      </c>
      <c r="G90" s="180">
        <f t="shared" si="6"/>
        <v>5214.3374700000004</v>
      </c>
      <c r="I90" s="292"/>
    </row>
    <row r="91" spans="1:11" ht="15.9" customHeight="1" outlineLevel="1" x14ac:dyDescent="0.25">
      <c r="A91" s="287"/>
      <c r="B91" s="289"/>
      <c r="C91" s="75" t="s">
        <v>68</v>
      </c>
      <c r="D91" s="76">
        <f t="shared" si="5"/>
        <v>1766383.6854499995</v>
      </c>
      <c r="E91" s="73"/>
      <c r="F91" s="76">
        <f t="shared" si="6"/>
        <v>1311158.6923300005</v>
      </c>
      <c r="G91" s="180">
        <f t="shared" si="6"/>
        <v>1547179.8558800006</v>
      </c>
      <c r="I91" s="292"/>
    </row>
    <row r="92" spans="1:11" ht="15.9" customHeight="1" outlineLevel="1" x14ac:dyDescent="0.25">
      <c r="A92" s="287"/>
      <c r="B92" s="289"/>
      <c r="C92" s="78" t="s">
        <v>34</v>
      </c>
      <c r="D92" s="76">
        <f t="shared" si="5"/>
        <v>308912.27052999992</v>
      </c>
      <c r="E92" s="73"/>
      <c r="F92" s="76">
        <f t="shared" si="6"/>
        <v>176851.35082000011</v>
      </c>
      <c r="G92" s="180">
        <f t="shared" si="6"/>
        <v>288876.85721000045</v>
      </c>
      <c r="I92" s="292"/>
      <c r="K92" s="249"/>
    </row>
    <row r="93" spans="1:11" ht="15.9" customHeight="1" outlineLevel="1" x14ac:dyDescent="0.25">
      <c r="A93" s="287"/>
      <c r="B93" s="289"/>
      <c r="C93" s="78" t="s">
        <v>33</v>
      </c>
      <c r="D93" s="76">
        <f t="shared" si="5"/>
        <v>1442089.0609599997</v>
      </c>
      <c r="E93" s="73"/>
      <c r="F93" s="76">
        <f t="shared" si="6"/>
        <v>1023765.0424599997</v>
      </c>
      <c r="G93" s="180">
        <f t="shared" si="6"/>
        <v>1233768.0842599999</v>
      </c>
      <c r="I93" s="292"/>
    </row>
    <row r="94" spans="1:11" ht="15.9" customHeight="1" outlineLevel="1" x14ac:dyDescent="0.25">
      <c r="A94" s="287"/>
      <c r="B94" s="289"/>
      <c r="C94" s="78" t="s">
        <v>32</v>
      </c>
      <c r="D94" s="76">
        <f t="shared" si="5"/>
        <v>9072.7891499999987</v>
      </c>
      <c r="E94" s="73"/>
      <c r="F94" s="76">
        <f t="shared" si="6"/>
        <v>9082.0452100000002</v>
      </c>
      <c r="G94" s="180">
        <f t="shared" si="6"/>
        <v>13924.84366</v>
      </c>
      <c r="I94" s="292"/>
    </row>
    <row r="95" spans="1:11" ht="15.9" customHeight="1" outlineLevel="1" x14ac:dyDescent="0.25">
      <c r="A95" s="287"/>
      <c r="B95" s="289"/>
      <c r="C95" s="78" t="s">
        <v>90</v>
      </c>
      <c r="D95" s="76">
        <f t="shared" si="5"/>
        <v>6309.5648099999999</v>
      </c>
      <c r="E95" s="73"/>
      <c r="F95" s="76">
        <f t="shared" si="6"/>
        <v>65205.527170000772</v>
      </c>
      <c r="G95" s="180">
        <f t="shared" si="6"/>
        <v>6561.6783699999996</v>
      </c>
      <c r="I95" s="292"/>
    </row>
    <row r="96" spans="1:11" ht="15.9" customHeight="1" outlineLevel="1" x14ac:dyDescent="0.25">
      <c r="A96" s="287"/>
      <c r="B96" s="289"/>
      <c r="C96" s="78" t="s">
        <v>95</v>
      </c>
      <c r="D96" s="76">
        <f t="shared" si="5"/>
        <v>0</v>
      </c>
      <c r="E96" s="73"/>
      <c r="F96" s="76">
        <f t="shared" si="6"/>
        <v>36254.726670000004</v>
      </c>
      <c r="G96" s="180">
        <f t="shared" si="6"/>
        <v>4048.3923800000002</v>
      </c>
      <c r="I96" s="292"/>
    </row>
    <row r="97" spans="1:11" ht="15.9" customHeight="1" x14ac:dyDescent="0.25">
      <c r="A97" s="287"/>
      <c r="B97" s="289"/>
      <c r="C97" s="79" t="s">
        <v>91</v>
      </c>
      <c r="D97" s="76">
        <f t="shared" si="5"/>
        <v>5869924.4879699973</v>
      </c>
      <c r="E97" s="73"/>
      <c r="F97" s="76">
        <f>+F19+F64</f>
        <v>5252238.3966399999</v>
      </c>
      <c r="G97" s="180">
        <f t="shared" ref="G97:G104" si="7">+G19</f>
        <v>5770071.7949300352</v>
      </c>
      <c r="H97" s="12"/>
      <c r="I97" s="292"/>
      <c r="J97" s="13"/>
    </row>
    <row r="98" spans="1:11" ht="15.9" customHeight="1" x14ac:dyDescent="0.25">
      <c r="A98" s="287"/>
      <c r="B98" s="289"/>
      <c r="C98" s="79" t="s">
        <v>65</v>
      </c>
      <c r="D98" s="76">
        <f t="shared" si="5"/>
        <v>505440.49275000033</v>
      </c>
      <c r="E98" s="73"/>
      <c r="F98" s="76">
        <f>+F20+F65</f>
        <v>463028.01176000002</v>
      </c>
      <c r="G98" s="180">
        <f t="shared" si="7"/>
        <v>468781.87148999987</v>
      </c>
      <c r="H98" s="12"/>
      <c r="I98" s="292"/>
      <c r="J98" s="6"/>
    </row>
    <row r="99" spans="1:11" s="6" customFormat="1" ht="15.9" customHeight="1" x14ac:dyDescent="0.25">
      <c r="A99" s="287"/>
      <c r="B99" s="289"/>
      <c r="C99" s="80" t="s">
        <v>39</v>
      </c>
      <c r="D99" s="76">
        <f t="shared" si="5"/>
        <v>35672.229400000004</v>
      </c>
      <c r="E99" s="73"/>
      <c r="F99" s="76">
        <f>+F21+F67</f>
        <v>35881.710070000001</v>
      </c>
      <c r="G99" s="180">
        <f t="shared" si="7"/>
        <v>40489.740699999995</v>
      </c>
      <c r="H99" s="8"/>
      <c r="I99" s="292"/>
      <c r="K99" s="13"/>
    </row>
    <row r="100" spans="1:11" ht="15.9" customHeight="1" x14ac:dyDescent="0.25">
      <c r="A100" s="287"/>
      <c r="B100" s="289"/>
      <c r="C100" s="80" t="s">
        <v>24</v>
      </c>
      <c r="D100" s="76">
        <f t="shared" si="5"/>
        <v>239743.55531000014</v>
      </c>
      <c r="E100" s="73"/>
      <c r="F100" s="76">
        <f>+F22+F68</f>
        <v>216358.17843000506</v>
      </c>
      <c r="G100" s="180">
        <f t="shared" si="7"/>
        <v>242750.07952001234</v>
      </c>
      <c r="H100" s="12"/>
      <c r="I100" s="292"/>
      <c r="J100" s="6"/>
      <c r="K100" s="14"/>
    </row>
    <row r="101" spans="1:11" ht="15.9" customHeight="1" x14ac:dyDescent="0.25">
      <c r="A101" s="287"/>
      <c r="B101" s="289"/>
      <c r="C101" s="80" t="s">
        <v>25</v>
      </c>
      <c r="D101" s="76">
        <f t="shared" si="5"/>
        <v>1095442.6020700003</v>
      </c>
      <c r="E101" s="73"/>
      <c r="F101" s="76">
        <f>+F23+F69</f>
        <v>1170370.2749300001</v>
      </c>
      <c r="G101" s="180">
        <f t="shared" si="7"/>
        <v>1006202.2232700001</v>
      </c>
      <c r="H101" s="12"/>
      <c r="I101" s="292"/>
      <c r="J101" s="6"/>
      <c r="K101" s="15"/>
    </row>
    <row r="102" spans="1:11" ht="15.9" customHeight="1" x14ac:dyDescent="0.25">
      <c r="A102" s="287"/>
      <c r="B102" s="289"/>
      <c r="C102" s="80" t="s">
        <v>36</v>
      </c>
      <c r="D102" s="76">
        <f t="shared" si="5"/>
        <v>23523.340960000005</v>
      </c>
      <c r="E102" s="73"/>
      <c r="F102" s="76">
        <f>+F24+F70</f>
        <v>17607.532899999998</v>
      </c>
      <c r="G102" s="180">
        <f t="shared" si="7"/>
        <v>17308.279569999999</v>
      </c>
      <c r="H102" s="12"/>
      <c r="I102" s="292"/>
      <c r="J102" s="16"/>
      <c r="K102" s="14"/>
    </row>
    <row r="103" spans="1:11" ht="15.9" customHeight="1" x14ac:dyDescent="0.25">
      <c r="A103" s="287"/>
      <c r="B103" s="289"/>
      <c r="C103" s="80" t="s">
        <v>27</v>
      </c>
      <c r="D103" s="76">
        <f t="shared" si="5"/>
        <v>253222.45910000015</v>
      </c>
      <c r="E103" s="73"/>
      <c r="F103" s="76">
        <f>+F25+F72</f>
        <v>200851.52550999995</v>
      </c>
      <c r="G103" s="180">
        <f t="shared" si="7"/>
        <v>205184.22096000009</v>
      </c>
      <c r="H103" s="12"/>
      <c r="I103" s="292"/>
      <c r="J103" s="6"/>
    </row>
    <row r="104" spans="1:11" ht="15.9" customHeight="1" x14ac:dyDescent="0.25">
      <c r="A104" s="287"/>
      <c r="B104" s="289"/>
      <c r="C104" s="80" t="s">
        <v>37</v>
      </c>
      <c r="D104" s="76">
        <f t="shared" si="5"/>
        <v>190096.31702000002</v>
      </c>
      <c r="E104" s="73"/>
      <c r="F104" s="76">
        <f>+F26+F73</f>
        <v>186058.68476000003</v>
      </c>
      <c r="G104" s="180">
        <f t="shared" si="7"/>
        <v>189881.97447999995</v>
      </c>
      <c r="H104" s="12"/>
      <c r="I104" s="292"/>
    </row>
    <row r="105" spans="1:11" ht="15.9" customHeight="1" x14ac:dyDescent="0.25">
      <c r="A105" s="287"/>
      <c r="B105" s="289"/>
      <c r="C105" s="80" t="s">
        <v>86</v>
      </c>
      <c r="D105" s="76">
        <f>D55</f>
        <v>3779.2330999999972</v>
      </c>
      <c r="E105" s="73"/>
      <c r="F105" s="76">
        <f>F55</f>
        <v>181943.68178999986</v>
      </c>
      <c r="G105" s="180">
        <f>G55</f>
        <v>1853.0457200000001</v>
      </c>
      <c r="H105" s="12"/>
      <c r="I105" s="292"/>
    </row>
    <row r="106" spans="1:11" ht="15.9" customHeight="1" x14ac:dyDescent="0.25">
      <c r="A106" s="287"/>
      <c r="B106" s="289"/>
      <c r="C106" s="80" t="s">
        <v>96</v>
      </c>
      <c r="D106" s="76">
        <f>D53</f>
        <v>370469.88865000004</v>
      </c>
      <c r="E106" s="73"/>
      <c r="F106" s="76">
        <f>F53</f>
        <v>361758.42683999997</v>
      </c>
      <c r="G106" s="180">
        <f>G53</f>
        <v>356920.83342000004</v>
      </c>
      <c r="H106" s="12"/>
      <c r="I106" s="292"/>
    </row>
    <row r="107" spans="1:11" ht="15.9" customHeight="1" x14ac:dyDescent="0.25">
      <c r="A107" s="287"/>
      <c r="B107" s="289"/>
      <c r="C107" s="80" t="s">
        <v>97</v>
      </c>
      <c r="D107" s="76">
        <f>D54</f>
        <v>9238.4520400000001</v>
      </c>
      <c r="E107" s="73"/>
      <c r="F107" s="76">
        <f>F54</f>
        <v>174248.89864999993</v>
      </c>
      <c r="G107" s="180">
        <f>G54</f>
        <v>12467.934889999999</v>
      </c>
      <c r="H107" s="12"/>
      <c r="I107" s="292"/>
    </row>
    <row r="108" spans="1:11" ht="15.9" customHeight="1" x14ac:dyDescent="0.25">
      <c r="A108" s="287"/>
      <c r="B108" s="289"/>
      <c r="C108" s="80" t="s">
        <v>81</v>
      </c>
      <c r="D108" s="76">
        <f>+D27</f>
        <v>50722.905489999983</v>
      </c>
      <c r="E108" s="73"/>
      <c r="F108" s="76">
        <f>+F27+F75</f>
        <v>53120.09583000197</v>
      </c>
      <c r="G108" s="180">
        <f>+G27</f>
        <v>65713.822600001076</v>
      </c>
      <c r="H108" s="12"/>
      <c r="I108" s="292"/>
    </row>
    <row r="109" spans="1:11" ht="15.9" customHeight="1" x14ac:dyDescent="0.25">
      <c r="A109" s="287"/>
      <c r="B109" s="289"/>
      <c r="C109" s="80" t="s">
        <v>82</v>
      </c>
      <c r="D109" s="76">
        <f>+D28</f>
        <v>50135.243290000006</v>
      </c>
      <c r="E109" s="73"/>
      <c r="F109" s="76">
        <f>+F28+F76</f>
        <v>49068.843940005128</v>
      </c>
      <c r="G109" s="180">
        <f>+G28</f>
        <v>49221.236710003621</v>
      </c>
      <c r="H109" s="12"/>
      <c r="I109" s="292"/>
    </row>
    <row r="110" spans="1:11" ht="15.9" customHeight="1" x14ac:dyDescent="0.25">
      <c r="A110" s="287"/>
      <c r="B110" s="289"/>
      <c r="C110" s="113" t="s">
        <v>125</v>
      </c>
      <c r="D110" s="76">
        <f>+D29</f>
        <v>30406.780989999981</v>
      </c>
      <c r="E110" s="73"/>
      <c r="F110" s="76">
        <f>+F29</f>
        <v>22290.552489999987</v>
      </c>
      <c r="G110" s="180">
        <f>+G29</f>
        <v>15913.647269999983</v>
      </c>
      <c r="H110" s="8"/>
      <c r="I110" s="292"/>
      <c r="J110" s="6"/>
    </row>
    <row r="111" spans="1:11" s="8" customFormat="1" ht="18" customHeight="1" x14ac:dyDescent="0.25">
      <c r="A111" s="287"/>
      <c r="B111" s="290"/>
      <c r="C111" s="92" t="s">
        <v>79</v>
      </c>
      <c r="D111" s="93">
        <f>+D88+D97+D98+SUM(D99:D110)</f>
        <v>14264136.010779995</v>
      </c>
      <c r="E111" s="69"/>
      <c r="F111" s="93">
        <f>+F88+F97+F98+SUM(F99:F110)</f>
        <v>13282282.088980023</v>
      </c>
      <c r="G111" s="93">
        <f>+G88+G97+G98+SUM(G99:G110)</f>
        <v>13734982.533650056</v>
      </c>
      <c r="I111" s="293"/>
      <c r="J111" s="17"/>
      <c r="K111" s="18"/>
    </row>
    <row r="112" spans="1:11" ht="10.5" customHeight="1" x14ac:dyDescent="0.3">
      <c r="A112" s="287"/>
      <c r="B112" s="23"/>
      <c r="C112" s="41"/>
      <c r="D112" s="19"/>
      <c r="E112" s="19"/>
      <c r="F112" s="19"/>
      <c r="G112" s="19"/>
      <c r="H112" s="8"/>
      <c r="I112" s="42"/>
      <c r="J112" s="6"/>
    </row>
    <row r="113" spans="1:10" ht="18.75" customHeight="1" x14ac:dyDescent="0.25">
      <c r="A113" s="287"/>
      <c r="B113" s="294" t="s">
        <v>44</v>
      </c>
      <c r="C113" s="84" t="s">
        <v>62</v>
      </c>
      <c r="D113" s="86">
        <f>+D32</f>
        <v>2220475.0439200001</v>
      </c>
      <c r="E113" s="85"/>
      <c r="F113" s="86">
        <f>+F32+F80</f>
        <v>2173404.7491099993</v>
      </c>
      <c r="G113" s="87">
        <f>+G32</f>
        <v>1987210.04798</v>
      </c>
      <c r="H113" s="8"/>
      <c r="I113" s="291">
        <f>+G115/G120</f>
        <v>0.14260038820648138</v>
      </c>
    </row>
    <row r="114" spans="1:10" ht="18.75" customHeight="1" x14ac:dyDescent="0.25">
      <c r="A114" s="287"/>
      <c r="B114" s="295"/>
      <c r="C114" s="88" t="s">
        <v>63</v>
      </c>
      <c r="D114" s="76">
        <f>+D33</f>
        <v>317057.84574999998</v>
      </c>
      <c r="E114" s="85"/>
      <c r="F114" s="76">
        <f>+F33+F81</f>
        <v>327524.01602999994</v>
      </c>
      <c r="G114" s="77">
        <f>+G33</f>
        <v>297155.15858999995</v>
      </c>
      <c r="H114" s="8"/>
      <c r="I114" s="292"/>
    </row>
    <row r="115" spans="1:10" s="8" customFormat="1" ht="18.75" customHeight="1" x14ac:dyDescent="0.3">
      <c r="A115" s="287"/>
      <c r="B115" s="296"/>
      <c r="C115" s="108" t="s">
        <v>87</v>
      </c>
      <c r="D115" s="93">
        <f>SUM(D113:D114)</f>
        <v>2537532.8896699999</v>
      </c>
      <c r="F115" s="93">
        <f>SUM(F113:F114)</f>
        <v>2500928.7651399993</v>
      </c>
      <c r="G115" s="93">
        <f>SUM(G113:G114)</f>
        <v>2284365.2065699999</v>
      </c>
      <c r="H115" s="12"/>
      <c r="I115" s="293"/>
    </row>
    <row r="116" spans="1:10" s="8" customFormat="1" ht="15.6" x14ac:dyDescent="0.3">
      <c r="A116" s="287"/>
      <c r="B116" s="23"/>
      <c r="C116" s="20"/>
      <c r="D116" s="24"/>
      <c r="F116" s="21"/>
      <c r="G116" s="24"/>
      <c r="H116" s="12"/>
      <c r="I116" s="42"/>
    </row>
    <row r="117" spans="1:10" s="8" customFormat="1" ht="15.75" customHeight="1" x14ac:dyDescent="0.3">
      <c r="A117" s="287"/>
      <c r="B117" s="297" t="s">
        <v>46</v>
      </c>
      <c r="C117" s="297"/>
      <c r="D117" s="94">
        <f>D120-D118</f>
        <v>7853098.8006599974</v>
      </c>
      <c r="F117" s="94">
        <f t="shared" ref="F117:G117" si="8">F120-F118</f>
        <v>7531133.9705100227</v>
      </c>
      <c r="G117" s="94">
        <f t="shared" si="8"/>
        <v>7455639.1265300196</v>
      </c>
      <c r="H117" s="12"/>
      <c r="I117" s="95">
        <f>+G117/$G$120</f>
        <v>0.46541465029883938</v>
      </c>
    </row>
    <row r="118" spans="1:10" s="8" customFormat="1" ht="15.75" customHeight="1" x14ac:dyDescent="0.25">
      <c r="A118" s="287"/>
      <c r="B118" s="297" t="s">
        <v>47</v>
      </c>
      <c r="C118" s="297"/>
      <c r="D118" s="94">
        <f>+D97+D98+D99+D115</f>
        <v>8948570.0997899976</v>
      </c>
      <c r="F118" s="94">
        <f>+F97+F98+F99+F115</f>
        <v>8252076.883609999</v>
      </c>
      <c r="G118" s="94">
        <f>+G97+G98+G99+G115</f>
        <v>8563708.6136900354</v>
      </c>
      <c r="H118" s="69"/>
      <c r="I118" s="95">
        <f>+G118/$G$120</f>
        <v>0.53458534970116067</v>
      </c>
    </row>
    <row r="119" spans="1:10" ht="13.8" x14ac:dyDescent="0.25">
      <c r="B119" s="23"/>
      <c r="C119" s="20"/>
      <c r="D119" s="24"/>
      <c r="E119" s="8"/>
      <c r="F119" s="22"/>
      <c r="G119" s="22"/>
      <c r="H119" s="12"/>
      <c r="I119" s="23"/>
    </row>
    <row r="120" spans="1:10" ht="26.25" customHeight="1" x14ac:dyDescent="0.3">
      <c r="A120" s="310" t="s">
        <v>48</v>
      </c>
      <c r="B120" s="300" t="s">
        <v>126</v>
      </c>
      <c r="C120" s="301"/>
      <c r="D120" s="96">
        <f>+D111+D115</f>
        <v>16801668.900449995</v>
      </c>
      <c r="E120"/>
      <c r="F120" s="96">
        <f>+F111+F115</f>
        <v>15783210.854120022</v>
      </c>
      <c r="G120" s="96">
        <f>+G111+G115</f>
        <v>16019347.740220055</v>
      </c>
      <c r="H120" s="12"/>
      <c r="I120" s="243"/>
      <c r="J120" s="14"/>
    </row>
    <row r="121" spans="1:10" ht="14.25" customHeight="1" x14ac:dyDescent="0.25">
      <c r="A121" s="310"/>
      <c r="B121" s="298" t="s">
        <v>73</v>
      </c>
      <c r="C121" s="299"/>
      <c r="D121" s="97"/>
      <c r="E121" s="85"/>
      <c r="F121" s="97">
        <f>+F40</f>
        <v>1310222.9284599957</v>
      </c>
      <c r="G121" s="97">
        <f>+G40</f>
        <v>1887665.4244399799</v>
      </c>
      <c r="H121" s="12"/>
      <c r="I121" s="114"/>
      <c r="J121" s="14"/>
    </row>
    <row r="122" spans="1:10" ht="14.25" customHeight="1" x14ac:dyDescent="0.25">
      <c r="A122" s="310"/>
      <c r="B122" s="298" t="s">
        <v>74</v>
      </c>
      <c r="C122" s="299"/>
      <c r="D122" s="97"/>
      <c r="E122" s="85"/>
      <c r="F122" s="97">
        <f>+F41</f>
        <v>47040.996950000001</v>
      </c>
      <c r="G122" s="97">
        <f>+G41</f>
        <v>43903.057850000005</v>
      </c>
      <c r="H122" s="12"/>
      <c r="I122" s="69"/>
    </row>
    <row r="123" spans="1:10" ht="27" customHeight="1" x14ac:dyDescent="0.3">
      <c r="A123" s="310"/>
      <c r="B123" s="300" t="s">
        <v>129</v>
      </c>
      <c r="C123" s="301"/>
      <c r="D123" s="96"/>
      <c r="E123"/>
      <c r="F123" s="98">
        <f>+F120-F121-F122</f>
        <v>14425946.928710025</v>
      </c>
      <c r="G123" s="98">
        <f>+G120-G121-G122</f>
        <v>14087779.257930076</v>
      </c>
      <c r="H123" s="12"/>
      <c r="I123" s="69"/>
    </row>
    <row r="124" spans="1:10" ht="14.25" customHeight="1" x14ac:dyDescent="0.3">
      <c r="A124" s="310"/>
      <c r="B124" s="298" t="s">
        <v>130</v>
      </c>
      <c r="C124" s="299"/>
      <c r="D124" s="99"/>
      <c r="E124" s="100"/>
      <c r="F124" s="101">
        <f>+F43</f>
        <v>409670.10232000402</v>
      </c>
      <c r="G124" s="101">
        <f>+G43</f>
        <v>518644.61091000069</v>
      </c>
      <c r="H124" s="12"/>
      <c r="I124" s="69"/>
    </row>
    <row r="125" spans="1:10" ht="38.25" customHeight="1" x14ac:dyDescent="0.3">
      <c r="A125" s="310"/>
      <c r="B125" s="302" t="s">
        <v>131</v>
      </c>
      <c r="C125" s="303"/>
      <c r="D125" s="96"/>
      <c r="E125"/>
      <c r="F125" s="102">
        <f>+F123-F124</f>
        <v>14016276.826390021</v>
      </c>
      <c r="G125" s="102">
        <f>+G123-G124</f>
        <v>13569134.647020075</v>
      </c>
      <c r="H125" s="12"/>
      <c r="I125" s="69"/>
    </row>
    <row r="126" spans="1:10" customFormat="1" ht="15" customHeight="1" x14ac:dyDescent="0.3">
      <c r="A126" s="319" t="s">
        <v>167</v>
      </c>
      <c r="B126" s="319"/>
      <c r="C126" s="319"/>
      <c r="D126" s="319"/>
      <c r="E126" s="319"/>
      <c r="F126" s="319"/>
      <c r="G126" s="319"/>
      <c r="H126" s="319"/>
      <c r="I126" s="319"/>
      <c r="J126" s="319"/>
    </row>
    <row r="127" spans="1:10" ht="54" customHeight="1" x14ac:dyDescent="0.25">
      <c r="A127" s="254" t="s">
        <v>83</v>
      </c>
      <c r="B127" s="254"/>
      <c r="C127" s="254"/>
      <c r="D127" s="254"/>
      <c r="E127" s="254"/>
      <c r="F127" s="254"/>
      <c r="G127" s="254"/>
      <c r="H127" s="254"/>
      <c r="I127" s="254"/>
    </row>
    <row r="128" spans="1:10" ht="12.75" customHeight="1" x14ac:dyDescent="0.25">
      <c r="A128" s="254" t="s">
        <v>69</v>
      </c>
      <c r="B128" s="254"/>
      <c r="C128" s="254"/>
      <c r="D128" s="254"/>
      <c r="E128" s="254"/>
      <c r="F128" s="254"/>
      <c r="G128" s="254"/>
      <c r="H128" s="254"/>
      <c r="I128" s="254"/>
    </row>
    <row r="129" spans="1:9" ht="12.75" customHeight="1" x14ac:dyDescent="0.25">
      <c r="A129" s="254" t="s">
        <v>70</v>
      </c>
      <c r="B129" s="254"/>
      <c r="C129" s="254"/>
      <c r="D129" s="254"/>
      <c r="E129" s="254"/>
      <c r="F129" s="254"/>
      <c r="G129" s="254"/>
      <c r="H129" s="254"/>
      <c r="I129" s="254"/>
    </row>
    <row r="130" spans="1:9" ht="12.75" customHeight="1" x14ac:dyDescent="0.25">
      <c r="A130" s="254" t="s">
        <v>136</v>
      </c>
      <c r="B130" s="254"/>
      <c r="C130" s="254"/>
      <c r="D130" s="254"/>
      <c r="E130" s="254"/>
      <c r="F130" s="254"/>
      <c r="G130" s="254"/>
      <c r="H130" s="254"/>
      <c r="I130" s="254"/>
    </row>
    <row r="131" spans="1:9" ht="12.75" customHeight="1" x14ac:dyDescent="0.25">
      <c r="A131" s="254" t="s">
        <v>132</v>
      </c>
      <c r="B131" s="254"/>
      <c r="C131" s="254"/>
      <c r="D131" s="254"/>
      <c r="E131" s="254"/>
      <c r="F131" s="254"/>
      <c r="G131" s="254"/>
      <c r="H131" s="254"/>
      <c r="I131" s="254"/>
    </row>
    <row r="132" spans="1:9" ht="12.75" customHeight="1" x14ac:dyDescent="0.25">
      <c r="A132" s="254" t="s">
        <v>133</v>
      </c>
      <c r="B132" s="254"/>
      <c r="C132" s="254"/>
      <c r="D132" s="254"/>
      <c r="E132" s="254"/>
      <c r="F132" s="254"/>
      <c r="G132" s="254"/>
      <c r="H132" s="254"/>
      <c r="I132" s="254"/>
    </row>
    <row r="133" spans="1:9" ht="15" customHeight="1" x14ac:dyDescent="0.25">
      <c r="A133" s="254" t="s">
        <v>134</v>
      </c>
      <c r="B133" s="254"/>
      <c r="C133" s="254"/>
      <c r="D133" s="254"/>
      <c r="E133" s="254"/>
      <c r="F133" s="254"/>
      <c r="G133" s="254"/>
      <c r="H133" s="254"/>
      <c r="I133" s="254"/>
    </row>
    <row r="134" spans="1:9" ht="25.5" customHeight="1" x14ac:dyDescent="0.25">
      <c r="A134" s="254" t="s">
        <v>135</v>
      </c>
      <c r="B134" s="254"/>
      <c r="C134" s="254"/>
      <c r="D134" s="254"/>
      <c r="E134" s="254"/>
      <c r="F134" s="254"/>
      <c r="G134" s="254"/>
      <c r="H134" s="254"/>
      <c r="I134" s="254"/>
    </row>
    <row r="135" spans="1:9" ht="24.75" customHeight="1" x14ac:dyDescent="0.25">
      <c r="A135" s="307" t="s">
        <v>57</v>
      </c>
      <c r="B135" s="307"/>
      <c r="C135" s="307"/>
      <c r="D135" s="126"/>
      <c r="E135" s="126"/>
      <c r="F135" s="126"/>
      <c r="G135" s="126"/>
      <c r="H135" s="126"/>
      <c r="I135" s="126"/>
    </row>
    <row r="136" spans="1:9" ht="15" customHeight="1" x14ac:dyDescent="0.25">
      <c r="A136" s="308" t="s">
        <v>168</v>
      </c>
      <c r="B136" s="308"/>
      <c r="C136" s="308"/>
      <c r="D136" s="308"/>
      <c r="E136" s="308"/>
      <c r="F136" s="308"/>
      <c r="G136" s="22"/>
      <c r="H136" s="8"/>
      <c r="I136" s="23"/>
    </row>
    <row r="137" spans="1:9" ht="15" customHeight="1" x14ac:dyDescent="0.25">
      <c r="A137" s="309" t="s">
        <v>98</v>
      </c>
      <c r="B137" s="309"/>
      <c r="C137" s="309"/>
      <c r="D137" s="309"/>
      <c r="E137" s="25"/>
      <c r="F137" s="25"/>
      <c r="G137" s="26"/>
      <c r="H137" s="26"/>
      <c r="I137" s="26"/>
    </row>
    <row r="138" spans="1:9" ht="15" customHeight="1" x14ac:dyDescent="0.25">
      <c r="A138" s="306" t="s">
        <v>29</v>
      </c>
      <c r="B138" s="306"/>
      <c r="C138" s="306"/>
      <c r="D138" s="306"/>
      <c r="E138" s="25"/>
      <c r="F138" s="25"/>
      <c r="G138" s="26"/>
      <c r="H138" s="26"/>
      <c r="I138" s="26"/>
    </row>
    <row r="139" spans="1:9" x14ac:dyDescent="0.25">
      <c r="C139" s="26"/>
      <c r="D139" s="26"/>
      <c r="E139" s="25"/>
      <c r="F139" s="25"/>
      <c r="G139" s="26"/>
      <c r="H139" s="26"/>
      <c r="I139" s="26"/>
    </row>
  </sheetData>
  <mergeCells count="54">
    <mergeCell ref="A127:I127"/>
    <mergeCell ref="A128:I128"/>
    <mergeCell ref="A129:I129"/>
    <mergeCell ref="A131:I131"/>
    <mergeCell ref="A126:J126"/>
    <mergeCell ref="A130:I130"/>
    <mergeCell ref="A132:I132"/>
    <mergeCell ref="A133:I133"/>
    <mergeCell ref="A134:I134"/>
    <mergeCell ref="A138:D138"/>
    <mergeCell ref="A135:C135"/>
    <mergeCell ref="A136:F136"/>
    <mergeCell ref="A137:D137"/>
    <mergeCell ref="A120:A125"/>
    <mergeCell ref="B120:C120"/>
    <mergeCell ref="B121:C121"/>
    <mergeCell ref="B122:C122"/>
    <mergeCell ref="B123:C123"/>
    <mergeCell ref="B124:C124"/>
    <mergeCell ref="B125:C125"/>
    <mergeCell ref="A84:I84"/>
    <mergeCell ref="A88:A118"/>
    <mergeCell ref="B88:B111"/>
    <mergeCell ref="I88:I111"/>
    <mergeCell ref="B113:B115"/>
    <mergeCell ref="I113:I115"/>
    <mergeCell ref="B117:C117"/>
    <mergeCell ref="B118:C118"/>
    <mergeCell ref="A46:I46"/>
    <mergeCell ref="A50:C50"/>
    <mergeCell ref="A57:A82"/>
    <mergeCell ref="B57:B78"/>
    <mergeCell ref="B80:B82"/>
    <mergeCell ref="A53:A54"/>
    <mergeCell ref="B53:B55"/>
    <mergeCell ref="B36:C36"/>
    <mergeCell ref="B37:C37"/>
    <mergeCell ref="A39:A44"/>
    <mergeCell ref="B39:C39"/>
    <mergeCell ref="B40:C40"/>
    <mergeCell ref="B41:C41"/>
    <mergeCell ref="B42:C42"/>
    <mergeCell ref="B43:C43"/>
    <mergeCell ref="B44:C44"/>
    <mergeCell ref="A10:A37"/>
    <mergeCell ref="B10:B30"/>
    <mergeCell ref="I10:I30"/>
    <mergeCell ref="B32:B34"/>
    <mergeCell ref="I32:I34"/>
    <mergeCell ref="A1:I1"/>
    <mergeCell ref="A2:I2"/>
    <mergeCell ref="A3:I3"/>
    <mergeCell ref="A4:I4"/>
    <mergeCell ref="A6:I6"/>
  </mergeCells>
  <conditionalFormatting sqref="H88">
    <cfRule type="iconSet" priority="47">
      <iconSet>
        <cfvo type="percent" val="0"/>
        <cfvo type="num" val="0.95"/>
        <cfvo type="num" val="1"/>
      </iconSet>
    </cfRule>
  </conditionalFormatting>
  <conditionalFormatting sqref="H111">
    <cfRule type="iconSet" priority="46">
      <iconSet>
        <cfvo type="percent" val="0"/>
        <cfvo type="num" val="0.95"/>
        <cfvo type="num" val="1"/>
      </iconSet>
    </cfRule>
  </conditionalFormatting>
  <conditionalFormatting sqref="H89:H93 H96">
    <cfRule type="iconSet" priority="45">
      <iconSet>
        <cfvo type="percent" val="0"/>
        <cfvo type="num" val="0.95"/>
        <cfvo type="num" val="1"/>
      </iconSet>
    </cfRule>
  </conditionalFormatting>
  <conditionalFormatting sqref="H113:H117 H97:H99 H119">
    <cfRule type="iconSet" priority="44">
      <iconSet>
        <cfvo type="percent" val="0"/>
        <cfvo type="num" val="0.95"/>
        <cfvo type="num" val="1"/>
      </iconSet>
    </cfRule>
  </conditionalFormatting>
  <conditionalFormatting sqref="H113:H117 H97:H99">
    <cfRule type="iconSet" priority="43">
      <iconSet>
        <cfvo type="percent" val="0"/>
        <cfvo type="num" val="0.95"/>
        <cfvo type="num" val="1"/>
      </iconSet>
    </cfRule>
  </conditionalFormatting>
  <conditionalFormatting sqref="H97:H98">
    <cfRule type="iconSet" priority="42">
      <iconSet>
        <cfvo type="percent" val="0"/>
        <cfvo type="num" val="0.95"/>
        <cfvo type="num" val="1"/>
      </iconSet>
    </cfRule>
  </conditionalFormatting>
  <conditionalFormatting sqref="H108:H109 H100:H105">
    <cfRule type="iconSet" priority="48">
      <iconSet>
        <cfvo type="percent" val="0"/>
        <cfvo type="num" val="0.95"/>
        <cfvo type="num" val="1"/>
      </iconSet>
    </cfRule>
  </conditionalFormatting>
  <conditionalFormatting sqref="H119 H88:H93 H96:H105 H108:H117">
    <cfRule type="iconSet" priority="49">
      <iconSet>
        <cfvo type="percent" val="0"/>
        <cfvo type="num" val="0.95" gte="0"/>
        <cfvo type="num" val="0.99" gte="0"/>
      </iconSet>
    </cfRule>
  </conditionalFormatting>
  <conditionalFormatting sqref="H120:H125">
    <cfRule type="iconSet" priority="40">
      <iconSet>
        <cfvo type="percent" val="0"/>
        <cfvo type="num" val="0.95"/>
        <cfvo type="num" val="1"/>
      </iconSet>
    </cfRule>
  </conditionalFormatting>
  <conditionalFormatting sqref="H120:H125">
    <cfRule type="iconSet" priority="39">
      <iconSet>
        <cfvo type="percent" val="0"/>
        <cfvo type="num" val="0.95"/>
        <cfvo type="num" val="1"/>
      </iconSet>
    </cfRule>
  </conditionalFormatting>
  <conditionalFormatting sqref="H120:H125">
    <cfRule type="iconSet" priority="41">
      <iconSet>
        <cfvo type="percent" val="0"/>
        <cfvo type="num" val="0.95" gte="0"/>
        <cfvo type="num" val="0.99" gte="0"/>
      </iconSet>
    </cfRule>
  </conditionalFormatting>
  <conditionalFormatting sqref="H9">
    <cfRule type="iconSet" priority="36">
      <iconSet>
        <cfvo type="percent" val="0"/>
        <cfvo type="num" val="0.95" gte="0"/>
        <cfvo type="num" val="1" gte="0"/>
      </iconSet>
    </cfRule>
  </conditionalFormatting>
  <conditionalFormatting sqref="H9">
    <cfRule type="iconSet" priority="37">
      <iconSet>
        <cfvo type="percent" val="0"/>
        <cfvo type="num" val="0.95" gte="0"/>
        <cfvo type="num" val="0.99" gte="0"/>
      </iconSet>
    </cfRule>
  </conditionalFormatting>
  <conditionalFormatting sqref="H39 H42:H44">
    <cfRule type="iconSet" priority="26">
      <iconSet>
        <cfvo type="percent" val="0"/>
        <cfvo type="num" val="0.95"/>
        <cfvo type="num" val="1"/>
      </iconSet>
    </cfRule>
  </conditionalFormatting>
  <conditionalFormatting sqref="H39 H42:H44">
    <cfRule type="iconSet" priority="25">
      <iconSet>
        <cfvo type="percent" val="0"/>
        <cfvo type="num" val="0.95"/>
        <cfvo type="num" val="1"/>
      </iconSet>
    </cfRule>
  </conditionalFormatting>
  <conditionalFormatting sqref="H39 H42:H44">
    <cfRule type="iconSet" priority="27">
      <iconSet>
        <cfvo type="percent" val="0"/>
        <cfvo type="num" val="0.95" gte="0"/>
        <cfvo type="num" val="0.99" gte="0"/>
      </iconSet>
    </cfRule>
  </conditionalFormatting>
  <conditionalFormatting sqref="H9">
    <cfRule type="iconSet" priority="38">
      <iconSet>
        <cfvo type="percent" val="0"/>
        <cfvo type="num" val="0.95"/>
        <cfvo type="num" val="1"/>
      </iconSet>
    </cfRule>
  </conditionalFormatting>
  <conditionalFormatting sqref="H10">
    <cfRule type="iconSet" priority="33">
      <iconSet>
        <cfvo type="percent" val="0"/>
        <cfvo type="num" val="0.95"/>
        <cfvo type="num" val="1"/>
      </iconSet>
    </cfRule>
  </conditionalFormatting>
  <conditionalFormatting sqref="H30">
    <cfRule type="iconSet" priority="32">
      <iconSet>
        <cfvo type="percent" val="0"/>
        <cfvo type="num" val="0.95"/>
        <cfvo type="num" val="1"/>
      </iconSet>
    </cfRule>
  </conditionalFormatting>
  <conditionalFormatting sqref="H32:H36 H38">
    <cfRule type="iconSet" priority="30">
      <iconSet>
        <cfvo type="percent" val="0"/>
        <cfvo type="num" val="0.95"/>
        <cfvo type="num" val="1"/>
      </iconSet>
    </cfRule>
  </conditionalFormatting>
  <conditionalFormatting sqref="H32:H36">
    <cfRule type="iconSet" priority="29">
      <iconSet>
        <cfvo type="percent" val="0"/>
        <cfvo type="num" val="0.95"/>
        <cfvo type="num" val="1"/>
      </iconSet>
    </cfRule>
  </conditionalFormatting>
  <conditionalFormatting sqref="H38 H10 H30:H36">
    <cfRule type="iconSet" priority="35">
      <iconSet>
        <cfvo type="percent" val="0"/>
        <cfvo type="num" val="0.95" gte="0"/>
        <cfvo type="num" val="0.99" gte="0"/>
      </iconSet>
    </cfRule>
  </conditionalFormatting>
  <conditionalFormatting sqref="H110">
    <cfRule type="iconSet" priority="53">
      <iconSet>
        <cfvo type="percent" val="0"/>
        <cfvo type="num" val="0.95"/>
        <cfvo type="num" val="1"/>
      </iconSet>
    </cfRule>
  </conditionalFormatting>
  <conditionalFormatting sqref="H108:H111 H100:H105 H88:H93 H96">
    <cfRule type="iconSet" priority="54">
      <iconSet>
        <cfvo type="percent" val="0"/>
        <cfvo type="num" val="0.95" gte="0"/>
        <cfvo type="num" val="1" gte="0"/>
      </iconSet>
    </cfRule>
  </conditionalFormatting>
  <conditionalFormatting sqref="H108:H110 H100:H105 H89:H93 H96">
    <cfRule type="iconSet" priority="55">
      <iconSet>
        <cfvo type="percent" val="0"/>
        <cfvo type="num" val="0.95" gte="0"/>
        <cfvo type="num" val="1" gte="0"/>
      </iconSet>
    </cfRule>
  </conditionalFormatting>
  <conditionalFormatting sqref="H94">
    <cfRule type="iconSet" priority="13">
      <iconSet>
        <cfvo type="percent" val="0"/>
        <cfvo type="num" val="0.95"/>
        <cfvo type="num" val="1"/>
      </iconSet>
    </cfRule>
  </conditionalFormatting>
  <conditionalFormatting sqref="H94">
    <cfRule type="iconSet" priority="14">
      <iconSet>
        <cfvo type="percent" val="0"/>
        <cfvo type="num" val="0.95" gte="0"/>
        <cfvo type="num" val="0.99" gte="0"/>
      </iconSet>
    </cfRule>
  </conditionalFormatting>
  <conditionalFormatting sqref="H94">
    <cfRule type="iconSet" priority="15">
      <iconSet>
        <cfvo type="percent" val="0"/>
        <cfvo type="num" val="0.95" gte="0"/>
        <cfvo type="num" val="1" gte="0"/>
      </iconSet>
    </cfRule>
  </conditionalFormatting>
  <conditionalFormatting sqref="H94">
    <cfRule type="iconSet" priority="16">
      <iconSet>
        <cfvo type="percent" val="0"/>
        <cfvo type="num" val="0.95" gte="0"/>
        <cfvo type="num" val="1" gte="0"/>
      </iconSet>
    </cfRule>
  </conditionalFormatting>
  <conditionalFormatting sqref="H95">
    <cfRule type="iconSet" priority="9">
      <iconSet>
        <cfvo type="percent" val="0"/>
        <cfvo type="num" val="0.95"/>
        <cfvo type="num" val="1"/>
      </iconSet>
    </cfRule>
  </conditionalFormatting>
  <conditionalFormatting sqref="H95">
    <cfRule type="iconSet" priority="10">
      <iconSet>
        <cfvo type="percent" val="0"/>
        <cfvo type="num" val="0.95" gte="0"/>
        <cfvo type="num" val="0.99" gte="0"/>
      </iconSet>
    </cfRule>
  </conditionalFormatting>
  <conditionalFormatting sqref="H95">
    <cfRule type="iconSet" priority="11">
      <iconSet>
        <cfvo type="percent" val="0"/>
        <cfvo type="num" val="0.95" gte="0"/>
        <cfvo type="num" val="1" gte="0"/>
      </iconSet>
    </cfRule>
  </conditionalFormatting>
  <conditionalFormatting sqref="H95">
    <cfRule type="iconSet" priority="12">
      <iconSet>
        <cfvo type="percent" val="0"/>
        <cfvo type="num" val="0.95" gte="0"/>
        <cfvo type="num" val="1" gte="0"/>
      </iconSet>
    </cfRule>
  </conditionalFormatting>
  <conditionalFormatting sqref="H107">
    <cfRule type="iconSet" priority="5">
      <iconSet>
        <cfvo type="percent" val="0"/>
        <cfvo type="num" val="0.95"/>
        <cfvo type="num" val="1"/>
      </iconSet>
    </cfRule>
  </conditionalFormatting>
  <conditionalFormatting sqref="H107">
    <cfRule type="iconSet" priority="6">
      <iconSet>
        <cfvo type="percent" val="0"/>
        <cfvo type="num" val="0.95" gte="0"/>
        <cfvo type="num" val="0.99" gte="0"/>
      </iconSet>
    </cfRule>
  </conditionalFormatting>
  <conditionalFormatting sqref="H107">
    <cfRule type="iconSet" priority="7">
      <iconSet>
        <cfvo type="percent" val="0"/>
        <cfvo type="num" val="0.95" gte="0"/>
        <cfvo type="num" val="1" gte="0"/>
      </iconSet>
    </cfRule>
  </conditionalFormatting>
  <conditionalFormatting sqref="H107">
    <cfRule type="iconSet" priority="8">
      <iconSet>
        <cfvo type="percent" val="0"/>
        <cfvo type="num" val="0.95" gte="0"/>
        <cfvo type="num" val="1" gte="0"/>
      </iconSet>
    </cfRule>
  </conditionalFormatting>
  <conditionalFormatting sqref="H106">
    <cfRule type="iconSet" priority="1">
      <iconSet>
        <cfvo type="percent" val="0"/>
        <cfvo type="num" val="0.95"/>
        <cfvo type="num" val="1"/>
      </iconSet>
    </cfRule>
  </conditionalFormatting>
  <conditionalFormatting sqref="H106">
    <cfRule type="iconSet" priority="2">
      <iconSet>
        <cfvo type="percent" val="0"/>
        <cfvo type="num" val="0.95" gte="0"/>
        <cfvo type="num" val="0.99" gte="0"/>
      </iconSet>
    </cfRule>
  </conditionalFormatting>
  <conditionalFormatting sqref="H106">
    <cfRule type="iconSet" priority="3">
      <iconSet>
        <cfvo type="percent" val="0"/>
        <cfvo type="num" val="0.95" gte="0"/>
        <cfvo type="num" val="1" gte="0"/>
      </iconSet>
    </cfRule>
  </conditionalFormatting>
  <conditionalFormatting sqref="H106">
    <cfRule type="iconSet" priority="4">
      <iconSet>
        <cfvo type="percent" val="0"/>
        <cfvo type="num" val="0.95" gte="0"/>
        <cfvo type="num" val="1" gte="0"/>
      </iconSet>
    </cfRule>
  </conditionalFormatting>
  <conditionalFormatting sqref="H30 H10">
    <cfRule type="iconSet" priority="230">
      <iconSet>
        <cfvo type="percent" val="0"/>
        <cfvo type="num" val="0.95" gte="0"/>
        <cfvo type="num" val="1" gte="0"/>
      </iconSet>
    </cfRule>
  </conditionalFormatting>
  <printOptions horizontalCentered="1" verticalCentered="1"/>
  <pageMargins left="0.74803149606299213" right="0.74803149606299213" top="0.35" bottom="0.39370078740157483" header="0.26" footer="0.19685039370078741"/>
  <pageSetup paperSize="9" scale="31" orientation="landscape" r:id="rId1"/>
  <headerFooter alignWithMargins="0">
    <oddHeader>&amp;R&amp;"Arial,Negrita"&amp;11CUADRO No. "A1"</oddHeader>
    <oddFooter>&amp;LFecha:  &amp;D&amp;RPlanificación Nacional.- XM</oddFooter>
  </headerFooter>
  <ignoredErrors>
    <ignoredError sqref="D108:G109 D113:G122 D124:G124 D123:E123 D88:E88 D97:G98 E89:E93 E96 D99:G102 D103:G104 E105 D110:E110 G110 D125:F125" evalError="1"/>
    <ignoredError sqref="F123" evalError="1"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4">
    <pageSetUpPr fitToPage="1"/>
  </sheetPr>
  <dimension ref="A1:CN130"/>
  <sheetViews>
    <sheetView showGridLines="0" zoomScale="90" zoomScaleNormal="90" zoomScaleSheetLayoutView="85" workbookViewId="0">
      <pane xSplit="1" ySplit="4" topLeftCell="C5" activePane="bottomRight" state="frozen"/>
      <selection pane="topRight" activeCell="B1" sqref="B1"/>
      <selection pane="bottomLeft" activeCell="A5" sqref="A5"/>
      <selection pane="bottomRight" activeCell="L9" sqref="L9"/>
    </sheetView>
  </sheetViews>
  <sheetFormatPr baseColWidth="10" defaultColWidth="11.44140625" defaultRowHeight="13.2" outlineLevelRow="2" x14ac:dyDescent="0.25"/>
  <cols>
    <col min="1" max="1" width="55.88671875" style="1" customWidth="1"/>
    <col min="2" max="2" width="18" style="174" customWidth="1"/>
    <col min="3" max="3" width="18.6640625" style="174" customWidth="1"/>
    <col min="4" max="4" width="18" style="174" customWidth="1"/>
    <col min="5" max="6" width="16.5546875" style="27" customWidth="1"/>
    <col min="7" max="7" width="16.5546875" style="203" customWidth="1"/>
    <col min="8" max="13" width="15.5546875" style="27" customWidth="1"/>
    <col min="14" max="14" width="15.5546875" style="27" hidden="1" customWidth="1"/>
    <col min="15" max="15" width="16.109375" style="1" customWidth="1"/>
    <col min="16" max="91" width="8.44140625" style="1" customWidth="1"/>
    <col min="92" max="92" width="4.6640625" style="1" customWidth="1"/>
    <col min="93" max="173" width="8.44140625" style="1" customWidth="1"/>
    <col min="174" max="174" width="8.6640625" style="1" bestFit="1" customWidth="1"/>
    <col min="175" max="16384" width="11.44140625" style="1"/>
  </cols>
  <sheetData>
    <row r="1" spans="1:92" ht="19.2" x14ac:dyDescent="0.3">
      <c r="A1" s="326" t="s">
        <v>78</v>
      </c>
      <c r="B1" s="326"/>
      <c r="C1" s="326"/>
      <c r="D1" s="326"/>
      <c r="E1" s="326"/>
      <c r="F1" s="326"/>
      <c r="G1" s="326"/>
      <c r="H1" s="326"/>
      <c r="I1" s="326"/>
      <c r="J1" s="212"/>
      <c r="K1" s="212"/>
      <c r="L1" s="212"/>
      <c r="M1" s="212"/>
      <c r="N1" s="212"/>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row>
    <row r="2" spans="1:92" ht="17.399999999999999" x14ac:dyDescent="0.3">
      <c r="A2" s="327" t="s">
        <v>166</v>
      </c>
      <c r="B2" s="327"/>
      <c r="C2" s="327"/>
      <c r="D2" s="327"/>
      <c r="E2" s="327"/>
      <c r="F2" s="327"/>
      <c r="G2" s="327"/>
      <c r="H2" s="327"/>
      <c r="I2" s="327"/>
      <c r="J2" s="230"/>
      <c r="K2" s="212"/>
      <c r="L2" s="212"/>
      <c r="M2" s="212"/>
      <c r="N2" s="212"/>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row>
    <row r="3" spans="1:92" ht="17.399999999999999" x14ac:dyDescent="0.3">
      <c r="A3" s="328" t="s">
        <v>55</v>
      </c>
      <c r="B3" s="328"/>
      <c r="C3" s="328"/>
      <c r="D3" s="328"/>
      <c r="E3" s="328"/>
      <c r="F3" s="328"/>
      <c r="G3" s="328"/>
      <c r="H3" s="328"/>
      <c r="I3" s="328"/>
      <c r="J3" s="212"/>
      <c r="K3" s="212"/>
      <c r="L3" s="212"/>
      <c r="M3" s="212"/>
      <c r="N3" s="212"/>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row>
    <row r="4" spans="1:92" ht="17.399999999999999" x14ac:dyDescent="0.3">
      <c r="A4" s="258" t="s">
        <v>119</v>
      </c>
      <c r="B4" s="258"/>
      <c r="C4" s="258"/>
      <c r="D4" s="258"/>
      <c r="E4" s="258"/>
      <c r="F4" s="258"/>
      <c r="G4" s="258"/>
      <c r="H4" s="258"/>
      <c r="I4" s="258"/>
      <c r="J4" s="212"/>
      <c r="K4" s="212"/>
      <c r="L4" s="212"/>
      <c r="M4" s="212"/>
      <c r="N4" s="212"/>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row>
    <row r="5" spans="1:92" ht="7.5" customHeight="1" x14ac:dyDescent="0.3">
      <c r="A5" s="37"/>
      <c r="B5" s="160"/>
      <c r="C5" s="160"/>
      <c r="D5" s="161"/>
      <c r="E5" s="37"/>
      <c r="F5" s="37"/>
      <c r="G5" s="197"/>
      <c r="H5" s="37"/>
      <c r="I5" s="37"/>
      <c r="J5" s="37"/>
      <c r="K5" s="37"/>
      <c r="L5" s="37"/>
      <c r="M5" s="37"/>
      <c r="N5" s="37"/>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row>
    <row r="6" spans="1:92" ht="18.75" customHeight="1" x14ac:dyDescent="0.25">
      <c r="A6" s="63" t="s">
        <v>0</v>
      </c>
      <c r="B6" s="162" t="s">
        <v>54</v>
      </c>
      <c r="C6" s="162" t="s">
        <v>56</v>
      </c>
      <c r="D6" s="162" t="s">
        <v>94</v>
      </c>
      <c r="E6" s="64" t="s">
        <v>99</v>
      </c>
      <c r="F6" s="64" t="s">
        <v>100</v>
      </c>
      <c r="G6" s="64" t="s">
        <v>101</v>
      </c>
      <c r="H6" s="64" t="s">
        <v>102</v>
      </c>
      <c r="I6" s="64" t="s">
        <v>149</v>
      </c>
      <c r="J6" s="64" t="s">
        <v>150</v>
      </c>
      <c r="K6" s="227" t="s">
        <v>154</v>
      </c>
      <c r="L6" s="227" t="s">
        <v>160</v>
      </c>
      <c r="M6" s="227" t="s">
        <v>164</v>
      </c>
      <c r="N6" s="227" t="s">
        <v>165</v>
      </c>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row>
    <row r="7" spans="1:92" s="3" customFormat="1" ht="8.25" customHeight="1" x14ac:dyDescent="0.3">
      <c r="A7" s="36"/>
      <c r="B7" s="35"/>
      <c r="C7" s="35"/>
      <c r="D7" s="35"/>
      <c r="E7" s="35"/>
      <c r="F7" s="35"/>
      <c r="G7" s="35"/>
      <c r="H7" s="35"/>
      <c r="I7" s="35"/>
      <c r="J7" s="35"/>
      <c r="K7" s="35"/>
      <c r="L7" s="35"/>
      <c r="M7" s="35"/>
      <c r="N7" s="35"/>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row>
    <row r="8" spans="1:92" x14ac:dyDescent="0.25">
      <c r="A8" s="115" t="s">
        <v>1</v>
      </c>
      <c r="B8" s="163">
        <f>SUM(C8:N8)</f>
        <v>5292221.8281200035</v>
      </c>
      <c r="C8" s="189">
        <f>C9+C10+C11+C12</f>
        <v>541347.27227999899</v>
      </c>
      <c r="D8" s="189">
        <f t="shared" ref="D8:F8" si="0">SUM(D9:D12)</f>
        <v>296404.69715999818</v>
      </c>
      <c r="E8" s="189">
        <f t="shared" si="0"/>
        <v>515755.68654000101</v>
      </c>
      <c r="F8" s="189">
        <f t="shared" si="0"/>
        <v>1388798.9163100002</v>
      </c>
      <c r="G8" s="189">
        <f>SUM(G9:G12)</f>
        <v>438811.71428000025</v>
      </c>
      <c r="H8" s="189">
        <f>SUM(H9:H12)</f>
        <v>375288.08626000036</v>
      </c>
      <c r="I8" s="189">
        <v>351120.01586000138</v>
      </c>
      <c r="J8" s="189">
        <v>345206.55456000078</v>
      </c>
      <c r="K8" s="189">
        <v>354142.4780000007</v>
      </c>
      <c r="L8" s="189">
        <v>345272.88365000021</v>
      </c>
      <c r="M8" s="189">
        <v>340073.52322000073</v>
      </c>
      <c r="N8" s="18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row>
    <row r="9" spans="1:92" ht="16.5" customHeight="1" outlineLevel="1" x14ac:dyDescent="0.25">
      <c r="A9" s="116" t="s">
        <v>31</v>
      </c>
      <c r="B9" s="187">
        <f>SUM(C9:N9)</f>
        <v>3685893.6789400028</v>
      </c>
      <c r="C9" s="165">
        <v>510929.86825999897</v>
      </c>
      <c r="D9" s="165">
        <v>273797.83953999815</v>
      </c>
      <c r="E9" s="121">
        <v>280588.7085700006</v>
      </c>
      <c r="F9" s="121">
        <v>337945.09889000043</v>
      </c>
      <c r="G9" s="121">
        <v>385253.76163000031</v>
      </c>
      <c r="H9" s="121">
        <v>331851.49411000032</v>
      </c>
      <c r="I9" s="121">
        <v>319248.44598000101</v>
      </c>
      <c r="J9" s="121">
        <v>308878.43441000051</v>
      </c>
      <c r="K9" s="121">
        <v>313199.0533800007</v>
      </c>
      <c r="L9" s="121">
        <v>315651.24704000022</v>
      </c>
      <c r="M9" s="121">
        <v>308549.72713000071</v>
      </c>
      <c r="N9" s="121"/>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row>
    <row r="10" spans="1:92" ht="16.5" customHeight="1" outlineLevel="1" x14ac:dyDescent="0.25">
      <c r="A10" s="116" t="s">
        <v>30</v>
      </c>
      <c r="B10" s="187">
        <f t="shared" ref="B10:B20" si="1">SUM(C10:N10)</f>
        <v>53933.955829999999</v>
      </c>
      <c r="C10" s="165">
        <v>5521.6834800000006</v>
      </c>
      <c r="D10" s="165">
        <v>5293.4358200000006</v>
      </c>
      <c r="E10" s="121">
        <v>70.297830000000005</v>
      </c>
      <c r="F10" s="121">
        <v>7755.8547900000003</v>
      </c>
      <c r="G10" s="121">
        <v>3340.1542899999999</v>
      </c>
      <c r="H10" s="121">
        <v>5182.8199199999999</v>
      </c>
      <c r="I10" s="121">
        <v>66.726960000000005</v>
      </c>
      <c r="J10" s="121">
        <v>11715.81314</v>
      </c>
      <c r="K10" s="121">
        <v>5253.6478900000002</v>
      </c>
      <c r="L10" s="121">
        <v>3851.0139899999999</v>
      </c>
      <c r="M10" s="121">
        <v>5882.5077199999996</v>
      </c>
      <c r="N10" s="121"/>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row>
    <row r="11" spans="1:92" ht="16.5" customHeight="1" outlineLevel="1" x14ac:dyDescent="0.25">
      <c r="A11" s="116" t="s">
        <v>35</v>
      </c>
      <c r="B11" s="187">
        <f t="shared" si="1"/>
        <v>5214.3374700000004</v>
      </c>
      <c r="C11" s="165">
        <v>145.94132999999999</v>
      </c>
      <c r="D11" s="165">
        <v>106.75151</v>
      </c>
      <c r="E11" s="121">
        <v>1571.098220000001</v>
      </c>
      <c r="F11" s="121">
        <v>111.73045999999991</v>
      </c>
      <c r="G11" s="121">
        <v>106.61912</v>
      </c>
      <c r="H11" s="121">
        <v>95.287840000000031</v>
      </c>
      <c r="I11" s="121">
        <v>1048.07665</v>
      </c>
      <c r="J11" s="121">
        <v>113.06416</v>
      </c>
      <c r="K11" s="121">
        <v>287.50666000000001</v>
      </c>
      <c r="L11" s="121">
        <v>295.83801</v>
      </c>
      <c r="M11" s="121">
        <v>1332.4235100000001</v>
      </c>
      <c r="N11" s="121"/>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row>
    <row r="12" spans="1:92" ht="16.5" customHeight="1" outlineLevel="1" x14ac:dyDescent="0.25">
      <c r="A12" s="117" t="s">
        <v>2</v>
      </c>
      <c r="B12" s="164">
        <f>SUM(C12:N12)</f>
        <v>1547179.8558800006</v>
      </c>
      <c r="C12" s="190">
        <v>24749.779210000019</v>
      </c>
      <c r="D12" s="191">
        <f t="shared" ref="D12:F12" si="2">SUM(D13:D17)</f>
        <v>17206.670290000013</v>
      </c>
      <c r="E12" s="191">
        <f t="shared" si="2"/>
        <v>233525.58192000043</v>
      </c>
      <c r="F12" s="191">
        <f t="shared" si="2"/>
        <v>1042986.2321699999</v>
      </c>
      <c r="G12" s="191">
        <f>SUM(G13:G17)</f>
        <v>50111.17923999999</v>
      </c>
      <c r="H12" s="191">
        <f>SUM(H13:H17)</f>
        <v>38158.484390000027</v>
      </c>
      <c r="I12" s="191">
        <v>30756.766270000011</v>
      </c>
      <c r="J12" s="191">
        <v>24499.242849999991</v>
      </c>
      <c r="K12" s="191">
        <v>35402.270069999977</v>
      </c>
      <c r="L12" s="191">
        <v>25474.784609999981</v>
      </c>
      <c r="M12" s="191">
        <v>24308.864860000012</v>
      </c>
      <c r="N12" s="191"/>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row>
    <row r="13" spans="1:92" ht="16.5" customHeight="1" outlineLevel="2" x14ac:dyDescent="0.25">
      <c r="A13" s="118" t="s">
        <v>34</v>
      </c>
      <c r="B13" s="187">
        <f t="shared" si="1"/>
        <v>288876.85721000045</v>
      </c>
      <c r="C13" s="165">
        <v>4144.3086900000062</v>
      </c>
      <c r="D13" s="165">
        <v>5995.7386900000047</v>
      </c>
      <c r="E13" s="121">
        <v>175477.9128800004</v>
      </c>
      <c r="F13" s="121">
        <v>39238.073609999992</v>
      </c>
      <c r="G13" s="121">
        <v>17539.047910000001</v>
      </c>
      <c r="H13" s="121">
        <v>10237.932110000011</v>
      </c>
      <c r="I13" s="121">
        <v>9615.7857400000048</v>
      </c>
      <c r="J13" s="121">
        <v>7609.3303799999876</v>
      </c>
      <c r="K13" s="121">
        <v>7063.2686200000007</v>
      </c>
      <c r="L13" s="121">
        <v>6908.3177999999998</v>
      </c>
      <c r="M13" s="121">
        <v>5047.1407799999997</v>
      </c>
      <c r="N13" s="121"/>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row>
    <row r="14" spans="1:92" ht="16.5" customHeight="1" outlineLevel="2" x14ac:dyDescent="0.25">
      <c r="A14" s="118" t="s">
        <v>33</v>
      </c>
      <c r="B14" s="187">
        <f t="shared" si="1"/>
        <v>1233768.0842599999</v>
      </c>
      <c r="C14" s="165">
        <v>14617.66483</v>
      </c>
      <c r="D14" s="165">
        <v>9746.1388700000043</v>
      </c>
      <c r="E14" s="121">
        <v>56614.533810000008</v>
      </c>
      <c r="F14" s="121">
        <v>1001955.27899</v>
      </c>
      <c r="G14" s="121">
        <v>31179.396819999991</v>
      </c>
      <c r="H14" s="121">
        <v>26360.255110000009</v>
      </c>
      <c r="I14" s="121">
        <v>19587.668470000001</v>
      </c>
      <c r="J14" s="121">
        <v>15310.85535</v>
      </c>
      <c r="K14" s="121">
        <v>25003.448280000001</v>
      </c>
      <c r="L14" s="121">
        <v>17239.106749999999</v>
      </c>
      <c r="M14" s="121">
        <v>16153.736980000011</v>
      </c>
      <c r="N14" s="121"/>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row>
    <row r="15" spans="1:92" ht="16.5" customHeight="1" outlineLevel="2" x14ac:dyDescent="0.25">
      <c r="A15" s="118" t="s">
        <v>32</v>
      </c>
      <c r="B15" s="187">
        <f t="shared" si="1"/>
        <v>13924.84366</v>
      </c>
      <c r="C15" s="165">
        <v>889.17160000000024</v>
      </c>
      <c r="D15" s="165">
        <v>590.75517999999988</v>
      </c>
      <c r="E15" s="121">
        <v>589.04953999999998</v>
      </c>
      <c r="F15" s="121">
        <v>1090.558</v>
      </c>
      <c r="G15" s="121">
        <v>829.68945999999994</v>
      </c>
      <c r="H15" s="121">
        <v>1052.8178600000001</v>
      </c>
      <c r="I15" s="121">
        <v>1075.23649</v>
      </c>
      <c r="J15" s="121">
        <v>1148.4262600000011</v>
      </c>
      <c r="K15" s="121">
        <v>2942.0588699999998</v>
      </c>
      <c r="L15" s="121">
        <v>949.51910999999973</v>
      </c>
      <c r="M15" s="121">
        <v>2767.5612900000001</v>
      </c>
      <c r="N15" s="121"/>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row>
    <row r="16" spans="1:92" ht="16.5" customHeight="1" outlineLevel="2" x14ac:dyDescent="0.25">
      <c r="A16" s="118" t="s">
        <v>90</v>
      </c>
      <c r="B16" s="187">
        <f t="shared" si="1"/>
        <v>6561.6783699999996</v>
      </c>
      <c r="C16" s="165">
        <v>1137.3678000000032</v>
      </c>
      <c r="D16" s="165">
        <v>828.03759000000196</v>
      </c>
      <c r="E16" s="121">
        <v>843.29727999999818</v>
      </c>
      <c r="F16" s="121">
        <v>661.98384999999951</v>
      </c>
      <c r="G16" s="121">
        <v>563.04504999999881</v>
      </c>
      <c r="H16" s="121">
        <v>507.47930999999932</v>
      </c>
      <c r="I16" s="121">
        <v>478.07556999999929</v>
      </c>
      <c r="J16" s="121">
        <v>430.63085999999993</v>
      </c>
      <c r="K16" s="121">
        <v>393.49429999999961</v>
      </c>
      <c r="L16" s="121">
        <v>377.84094999999979</v>
      </c>
      <c r="M16" s="121">
        <v>340.42581000000013</v>
      </c>
      <c r="N16" s="121"/>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row>
    <row r="17" spans="1:44" ht="16.5" customHeight="1" outlineLevel="2" x14ac:dyDescent="0.25">
      <c r="A17" s="111" t="s">
        <v>95</v>
      </c>
      <c r="B17" s="187">
        <f t="shared" si="1"/>
        <v>4048.3923800000002</v>
      </c>
      <c r="C17" s="165">
        <v>3961.26629</v>
      </c>
      <c r="D17" s="165">
        <v>45.999960000000009</v>
      </c>
      <c r="E17" s="121">
        <v>0.78840999999999994</v>
      </c>
      <c r="F17" s="121">
        <v>40.337719999999983</v>
      </c>
      <c r="G17" s="121">
        <v>0</v>
      </c>
      <c r="H17" s="121">
        <v>0</v>
      </c>
      <c r="I17" s="121">
        <v>0</v>
      </c>
      <c r="J17" s="121">
        <v>0</v>
      </c>
      <c r="K17" s="121">
        <v>0</v>
      </c>
      <c r="L17" s="121">
        <v>0</v>
      </c>
      <c r="M17" s="121">
        <v>0</v>
      </c>
      <c r="N17" s="121"/>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row>
    <row r="18" spans="1:44" s="33" customFormat="1" ht="16.5" customHeight="1" x14ac:dyDescent="0.25">
      <c r="A18" s="119" t="s">
        <v>3</v>
      </c>
      <c r="B18" s="187">
        <f t="shared" si="1"/>
        <v>7757281.8429100309</v>
      </c>
      <c r="C18" s="190">
        <f>C19+C20</f>
        <v>883507.00718000683</v>
      </c>
      <c r="D18" s="192">
        <f>D19+D20</f>
        <v>607861.39174999832</v>
      </c>
      <c r="E18" s="192">
        <f>E19+E20</f>
        <v>621311.63702000887</v>
      </c>
      <c r="F18" s="192">
        <f>F19+F20</f>
        <v>695910.07600000571</v>
      </c>
      <c r="G18" s="192">
        <f>G19+G20</f>
        <v>697239.30974000355</v>
      </c>
      <c r="H18" s="192">
        <v>715117.12531000352</v>
      </c>
      <c r="I18" s="192">
        <v>699290.44264000643</v>
      </c>
      <c r="J18" s="192">
        <v>731571.80715999147</v>
      </c>
      <c r="K18" s="191">
        <v>690601.02326000331</v>
      </c>
      <c r="L18" s="191">
        <v>719955.7842300022</v>
      </c>
      <c r="M18" s="191">
        <v>694916.23862000112</v>
      </c>
      <c r="N18" s="191"/>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row>
    <row r="19" spans="1:44" ht="16.5" customHeight="1" outlineLevel="1" x14ac:dyDescent="0.25">
      <c r="A19" s="117" t="s">
        <v>93</v>
      </c>
      <c r="B19" s="187">
        <f t="shared" si="1"/>
        <v>5770071.7949300352</v>
      </c>
      <c r="C19" s="165">
        <v>701312.54751000577</v>
      </c>
      <c r="D19" s="165">
        <v>457233.51757999789</v>
      </c>
      <c r="E19" s="121">
        <v>447220.82481000893</v>
      </c>
      <c r="F19" s="121">
        <v>524892.04782000615</v>
      </c>
      <c r="G19" s="121">
        <v>507845.11812000361</v>
      </c>
      <c r="H19" s="121">
        <v>527295.74702000665</v>
      </c>
      <c r="I19" s="121">
        <v>515835.97968000692</v>
      </c>
      <c r="J19" s="121">
        <v>535878.73447999102</v>
      </c>
      <c r="K19" s="121">
        <v>508032.47069000441</v>
      </c>
      <c r="L19" s="121">
        <v>526694.65900000324</v>
      </c>
      <c r="M19" s="121">
        <v>517830.14822000067</v>
      </c>
      <c r="N19" s="121"/>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row>
    <row r="20" spans="1:44" ht="16.5" customHeight="1" outlineLevel="1" x14ac:dyDescent="0.25">
      <c r="A20" s="117" t="s">
        <v>62</v>
      </c>
      <c r="B20" s="187">
        <f t="shared" si="1"/>
        <v>1987210.04798</v>
      </c>
      <c r="C20" s="165">
        <v>182194.45967000109</v>
      </c>
      <c r="D20" s="165">
        <v>150627.87417000049</v>
      </c>
      <c r="E20" s="121">
        <v>174090.81220999989</v>
      </c>
      <c r="F20" s="121">
        <v>171018.0281799995</v>
      </c>
      <c r="G20" s="121">
        <v>189394.19161999991</v>
      </c>
      <c r="H20" s="121">
        <v>187821.3782900009</v>
      </c>
      <c r="I20" s="121">
        <v>183454.46295999951</v>
      </c>
      <c r="J20" s="121">
        <v>195693.07268000051</v>
      </c>
      <c r="K20" s="121">
        <v>182568.55256999889</v>
      </c>
      <c r="L20" s="121">
        <v>193261.1252299989</v>
      </c>
      <c r="M20" s="121">
        <v>177086.09040000051</v>
      </c>
      <c r="N20" s="121"/>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row>
    <row r="21" spans="1:44" s="33" customFormat="1" ht="16.5" customHeight="1" x14ac:dyDescent="0.25">
      <c r="A21" s="119" t="s">
        <v>4</v>
      </c>
      <c r="B21" s="164">
        <f>SUM(C21:N21)</f>
        <v>765937.03007999982</v>
      </c>
      <c r="C21" s="190">
        <f t="shared" ref="C21:H21" si="3">C22+C44</f>
        <v>95012.492649999971</v>
      </c>
      <c r="D21" s="192">
        <f t="shared" si="3"/>
        <v>53217.986850000001</v>
      </c>
      <c r="E21" s="192">
        <f t="shared" si="3"/>
        <v>68730.145739999993</v>
      </c>
      <c r="F21" s="192">
        <f t="shared" si="3"/>
        <v>68708.148539999995</v>
      </c>
      <c r="G21" s="192">
        <f t="shared" si="3"/>
        <v>69693.291299999997</v>
      </c>
      <c r="H21" s="192">
        <f t="shared" si="3"/>
        <v>68463.504469999985</v>
      </c>
      <c r="I21" s="192">
        <v>65945.205009999976</v>
      </c>
      <c r="J21" s="192">
        <v>74404.265309999944</v>
      </c>
      <c r="K21" s="191">
        <v>70854.810639999996</v>
      </c>
      <c r="L21" s="191">
        <v>68870.309179999982</v>
      </c>
      <c r="M21" s="191">
        <v>62036.870389999989</v>
      </c>
      <c r="N21" s="191"/>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row>
    <row r="22" spans="1:44" ht="16.5" customHeight="1" outlineLevel="1" x14ac:dyDescent="0.25">
      <c r="A22" s="106" t="s">
        <v>65</v>
      </c>
      <c r="B22" s="164">
        <f>SUM(C22:N22)</f>
        <v>468781.87148999987</v>
      </c>
      <c r="C22" s="190">
        <v>65999.523549999969</v>
      </c>
      <c r="D22" s="190">
        <v>36179.839249999997</v>
      </c>
      <c r="E22" s="191">
        <v>39777.159659999983</v>
      </c>
      <c r="F22" s="191">
        <v>43793.000780000009</v>
      </c>
      <c r="G22" s="192">
        <v>40890.146870000011</v>
      </c>
      <c r="H22" s="192">
        <v>44345.604879999999</v>
      </c>
      <c r="I22" s="192">
        <v>41467.256839999973</v>
      </c>
      <c r="J22" s="192">
        <v>41268.097259999988</v>
      </c>
      <c r="K22" s="191">
        <v>42615.202499999978</v>
      </c>
      <c r="L22" s="121">
        <v>40261.444659999986</v>
      </c>
      <c r="M22" s="121">
        <v>32184.595239999999</v>
      </c>
      <c r="N22" s="121"/>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row>
    <row r="23" spans="1:44" ht="16.5" customHeight="1" outlineLevel="2" x14ac:dyDescent="0.25">
      <c r="A23" s="104" t="s">
        <v>7</v>
      </c>
      <c r="B23" s="187">
        <f t="shared" ref="B23:B57" si="4">SUM(C23:N23)</f>
        <v>0</v>
      </c>
      <c r="C23" s="165">
        <v>0</v>
      </c>
      <c r="D23" s="165">
        <v>0</v>
      </c>
      <c r="E23" s="121">
        <v>0</v>
      </c>
      <c r="F23" s="121">
        <v>0</v>
      </c>
      <c r="G23" s="121">
        <v>0</v>
      </c>
      <c r="H23" s="121">
        <v>0</v>
      </c>
      <c r="I23" s="121">
        <v>0</v>
      </c>
      <c r="J23" s="121">
        <v>0</v>
      </c>
      <c r="K23" s="121">
        <v>0</v>
      </c>
      <c r="L23" s="121">
        <v>0</v>
      </c>
      <c r="M23" s="121">
        <v>0</v>
      </c>
      <c r="N23" s="121"/>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row>
    <row r="24" spans="1:44" s="3" customFormat="1" ht="16.5" customHeight="1" outlineLevel="2" x14ac:dyDescent="0.25">
      <c r="A24" s="104" t="s">
        <v>8</v>
      </c>
      <c r="B24" s="187">
        <f t="shared" si="4"/>
        <v>38693.913660000006</v>
      </c>
      <c r="C24" s="165">
        <v>5949.5928199999944</v>
      </c>
      <c r="D24" s="165">
        <v>3431.5145400000001</v>
      </c>
      <c r="E24" s="121">
        <v>2619.9555799999998</v>
      </c>
      <c r="F24" s="121">
        <v>3983.9028600000006</v>
      </c>
      <c r="G24" s="121">
        <v>3463.1307099999999</v>
      </c>
      <c r="H24" s="121">
        <v>3306.3664099999992</v>
      </c>
      <c r="I24" s="121">
        <v>3049.1387</v>
      </c>
      <c r="J24" s="121">
        <v>3601.8182000000079</v>
      </c>
      <c r="K24" s="121">
        <v>3035.73749</v>
      </c>
      <c r="L24" s="121">
        <v>3284.577510000001</v>
      </c>
      <c r="M24" s="121">
        <v>2968.17884</v>
      </c>
      <c r="N24" s="121"/>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row>
    <row r="25" spans="1:44" s="3" customFormat="1" ht="16.5" customHeight="1" outlineLevel="2" x14ac:dyDescent="0.25">
      <c r="A25" s="104" t="s">
        <v>13</v>
      </c>
      <c r="B25" s="187">
        <f t="shared" si="4"/>
        <v>547.8837400000001</v>
      </c>
      <c r="C25" s="165">
        <v>38.029300000000006</v>
      </c>
      <c r="D25" s="165">
        <v>447.10221999999999</v>
      </c>
      <c r="E25" s="121">
        <v>2.3402099999999999</v>
      </c>
      <c r="F25" s="183">
        <v>2.5934200000000009</v>
      </c>
      <c r="G25" s="121">
        <v>0.82719000000000009</v>
      </c>
      <c r="H25" s="121">
        <v>6.6612</v>
      </c>
      <c r="I25" s="121">
        <v>1.47875</v>
      </c>
      <c r="J25" s="121">
        <v>14.4391</v>
      </c>
      <c r="K25" s="121">
        <v>13.487780000000001</v>
      </c>
      <c r="L25" s="121">
        <v>9.422699999999999</v>
      </c>
      <c r="M25" s="121">
        <v>11.50187</v>
      </c>
      <c r="N25" s="121"/>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row>
    <row r="26" spans="1:44" s="3" customFormat="1" ht="16.5" customHeight="1" outlineLevel="2" x14ac:dyDescent="0.25">
      <c r="A26" s="104" t="s">
        <v>12</v>
      </c>
      <c r="B26" s="187">
        <f t="shared" si="4"/>
        <v>0</v>
      </c>
      <c r="C26" s="165">
        <v>0</v>
      </c>
      <c r="D26" s="165">
        <v>0</v>
      </c>
      <c r="E26" s="121">
        <v>0</v>
      </c>
      <c r="F26" s="184">
        <v>0</v>
      </c>
      <c r="G26" s="121">
        <v>0</v>
      </c>
      <c r="H26" s="121">
        <v>0</v>
      </c>
      <c r="I26" s="121">
        <v>0</v>
      </c>
      <c r="J26" s="121">
        <v>0</v>
      </c>
      <c r="K26" s="121">
        <v>0</v>
      </c>
      <c r="L26" s="121">
        <v>0</v>
      </c>
      <c r="M26" s="121">
        <v>0</v>
      </c>
      <c r="N26" s="121"/>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row>
    <row r="27" spans="1:44" s="3" customFormat="1" ht="16.5" customHeight="1" outlineLevel="2" x14ac:dyDescent="0.25">
      <c r="A27" s="104" t="s">
        <v>22</v>
      </c>
      <c r="B27" s="187">
        <f t="shared" si="4"/>
        <v>4919.9590000000007</v>
      </c>
      <c r="C27" s="165">
        <v>472.52359999999999</v>
      </c>
      <c r="D27" s="165">
        <v>375.52695</v>
      </c>
      <c r="E27" s="121">
        <v>400.17298</v>
      </c>
      <c r="F27" s="121">
        <v>470.91383000000002</v>
      </c>
      <c r="G27" s="121">
        <v>446.05610000000001</v>
      </c>
      <c r="H27" s="121">
        <v>461.65314000000001</v>
      </c>
      <c r="I27" s="121">
        <v>429.88961999999992</v>
      </c>
      <c r="J27" s="121">
        <v>418.74281000000002</v>
      </c>
      <c r="K27" s="121">
        <v>494.53390999999999</v>
      </c>
      <c r="L27" s="121">
        <v>473.79921999999999</v>
      </c>
      <c r="M27" s="121">
        <v>476.14684000000011</v>
      </c>
      <c r="N27" s="121"/>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row>
    <row r="28" spans="1:44" s="3" customFormat="1" ht="16.5" customHeight="1" outlineLevel="2" x14ac:dyDescent="0.25">
      <c r="A28" s="104" t="s">
        <v>6</v>
      </c>
      <c r="B28" s="187">
        <f t="shared" si="4"/>
        <v>69169.84481000001</v>
      </c>
      <c r="C28" s="165">
        <v>6961.0373200000022</v>
      </c>
      <c r="D28" s="165">
        <v>6465.7285000000002</v>
      </c>
      <c r="E28" s="121">
        <v>5676.6532800000004</v>
      </c>
      <c r="F28" s="121">
        <v>6422.8171599999996</v>
      </c>
      <c r="G28" s="121">
        <v>6102.102469999998</v>
      </c>
      <c r="H28" s="121">
        <v>6268.1931999999997</v>
      </c>
      <c r="I28" s="121">
        <v>6170.66021</v>
      </c>
      <c r="J28" s="121">
        <v>6153.7884800000002</v>
      </c>
      <c r="K28" s="121">
        <v>6296.6609600000011</v>
      </c>
      <c r="L28" s="121">
        <v>6088.8823300000004</v>
      </c>
      <c r="M28" s="121">
        <v>6563.3208999999997</v>
      </c>
      <c r="N28" s="121"/>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row>
    <row r="29" spans="1:44" s="3" customFormat="1" ht="16.5" customHeight="1" outlineLevel="2" x14ac:dyDescent="0.25">
      <c r="A29" s="104" t="s">
        <v>23</v>
      </c>
      <c r="B29" s="187">
        <f t="shared" si="4"/>
        <v>16740.263149999999</v>
      </c>
      <c r="C29" s="165">
        <v>1442.07196</v>
      </c>
      <c r="D29" s="165">
        <v>1663.6875500000001</v>
      </c>
      <c r="E29" s="121">
        <v>1379.5057400000001</v>
      </c>
      <c r="F29" s="121">
        <v>1633.8434199999999</v>
      </c>
      <c r="G29" s="121">
        <v>1526.6147000000001</v>
      </c>
      <c r="H29" s="121">
        <v>1667.2792199999999</v>
      </c>
      <c r="I29" s="121">
        <v>1602.3465900000001</v>
      </c>
      <c r="J29" s="121">
        <v>1411.7694799999999</v>
      </c>
      <c r="K29" s="121">
        <v>1579.2397800000001</v>
      </c>
      <c r="L29" s="121">
        <v>1468.7579800000001</v>
      </c>
      <c r="M29" s="121">
        <v>1365.1467299999999</v>
      </c>
      <c r="N29" s="121"/>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row>
    <row r="30" spans="1:44" s="3" customFormat="1" ht="16.5" customHeight="1" outlineLevel="2" x14ac:dyDescent="0.25">
      <c r="A30" s="104" t="s">
        <v>9</v>
      </c>
      <c r="B30" s="187">
        <f t="shared" si="4"/>
        <v>260762.15897000008</v>
      </c>
      <c r="C30" s="165">
        <v>42806.644820000023</v>
      </c>
      <c r="D30" s="165">
        <v>17292.388769999998</v>
      </c>
      <c r="E30" s="121">
        <v>23769.420499999989</v>
      </c>
      <c r="F30" s="185">
        <v>23544.49093</v>
      </c>
      <c r="G30" s="121">
        <v>22669.748790000009</v>
      </c>
      <c r="H30" s="121">
        <v>25035.48006000002</v>
      </c>
      <c r="I30" s="121">
        <v>22506.690490000001</v>
      </c>
      <c r="J30" s="121">
        <v>23513.029669999989</v>
      </c>
      <c r="K30" s="121">
        <v>23823.251059999999</v>
      </c>
      <c r="L30" s="121">
        <v>21997.45738</v>
      </c>
      <c r="M30" s="121">
        <v>13803.556500000001</v>
      </c>
      <c r="N30" s="121"/>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row>
    <row r="31" spans="1:44" s="3" customFormat="1" ht="16.5" customHeight="1" outlineLevel="2" x14ac:dyDescent="0.25">
      <c r="A31" s="104" t="s">
        <v>5</v>
      </c>
      <c r="B31" s="187">
        <f t="shared" si="4"/>
        <v>1.7000000000000001E-4</v>
      </c>
      <c r="C31" s="165">
        <v>0</v>
      </c>
      <c r="D31" s="165">
        <v>1.0000000000000001E-5</v>
      </c>
      <c r="E31" s="121">
        <v>0</v>
      </c>
      <c r="F31" s="183">
        <v>0</v>
      </c>
      <c r="G31" s="121" t="s">
        <v>120</v>
      </c>
      <c r="H31" s="121">
        <v>0</v>
      </c>
      <c r="I31" s="121">
        <v>1.6000000000000001E-4</v>
      </c>
      <c r="J31" s="121">
        <v>0</v>
      </c>
      <c r="K31" s="121">
        <v>0</v>
      </c>
      <c r="L31" s="121">
        <v>0</v>
      </c>
      <c r="M31" s="121">
        <v>0</v>
      </c>
      <c r="N31" s="121"/>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row>
    <row r="32" spans="1:44" s="3" customFormat="1" ht="16.5" customHeight="1" outlineLevel="2" x14ac:dyDescent="0.25">
      <c r="A32" s="104" t="s">
        <v>20</v>
      </c>
      <c r="B32" s="187">
        <f t="shared" si="4"/>
        <v>0</v>
      </c>
      <c r="C32" s="165">
        <v>0</v>
      </c>
      <c r="D32" s="165">
        <v>0</v>
      </c>
      <c r="E32" s="121">
        <v>0</v>
      </c>
      <c r="F32" s="183">
        <v>0</v>
      </c>
      <c r="G32" s="121">
        <v>0</v>
      </c>
      <c r="H32" s="121">
        <v>0</v>
      </c>
      <c r="I32" s="121">
        <v>0</v>
      </c>
      <c r="J32" s="121">
        <v>0</v>
      </c>
      <c r="K32" s="121">
        <v>0</v>
      </c>
      <c r="L32" s="121">
        <v>0</v>
      </c>
      <c r="M32" s="121">
        <v>0</v>
      </c>
      <c r="N32" s="121"/>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row>
    <row r="33" spans="1:90" s="3" customFormat="1" ht="16.5" customHeight="1" outlineLevel="2" x14ac:dyDescent="0.25">
      <c r="A33" s="104" t="s">
        <v>14</v>
      </c>
      <c r="B33" s="187">
        <f t="shared" si="4"/>
        <v>21.737229999999997</v>
      </c>
      <c r="C33" s="165">
        <v>0.80889999999999995</v>
      </c>
      <c r="D33" s="165">
        <v>1.8407</v>
      </c>
      <c r="E33" s="121">
        <v>0.64679999999999993</v>
      </c>
      <c r="F33" s="121">
        <v>1.8468</v>
      </c>
      <c r="G33" s="121">
        <v>1.7867999999999999</v>
      </c>
      <c r="H33" s="121">
        <v>1.8468</v>
      </c>
      <c r="I33" s="121">
        <v>1.8468</v>
      </c>
      <c r="J33" s="121">
        <v>1.8468</v>
      </c>
      <c r="K33" s="121">
        <v>4.2468000000000004</v>
      </c>
      <c r="L33" s="121">
        <v>3.1732300000000011</v>
      </c>
      <c r="M33" s="121">
        <v>1.8468</v>
      </c>
      <c r="N33" s="121"/>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row>
    <row r="34" spans="1:90" s="3" customFormat="1" ht="16.5" customHeight="1" outlineLevel="2" x14ac:dyDescent="0.25">
      <c r="A34" s="105" t="s">
        <v>17</v>
      </c>
      <c r="B34" s="187">
        <f t="shared" si="4"/>
        <v>0</v>
      </c>
      <c r="C34" s="165">
        <v>0</v>
      </c>
      <c r="D34" s="165">
        <v>0</v>
      </c>
      <c r="E34" s="121">
        <v>0</v>
      </c>
      <c r="F34" s="185">
        <v>0</v>
      </c>
      <c r="G34" s="121">
        <v>0</v>
      </c>
      <c r="H34" s="121">
        <v>0</v>
      </c>
      <c r="I34" s="121">
        <v>0</v>
      </c>
      <c r="J34" s="121">
        <v>0</v>
      </c>
      <c r="K34" s="121">
        <v>0</v>
      </c>
      <c r="L34" s="121">
        <v>0</v>
      </c>
      <c r="M34" s="121">
        <v>0</v>
      </c>
      <c r="N34" s="121"/>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row>
    <row r="35" spans="1:90" s="3" customFormat="1" ht="16.5" customHeight="1" outlineLevel="2" x14ac:dyDescent="0.25">
      <c r="A35" s="105" t="s">
        <v>88</v>
      </c>
      <c r="B35" s="187">
        <f t="shared" si="4"/>
        <v>483.62358999999998</v>
      </c>
      <c r="C35" s="165">
        <v>61.954890000000006</v>
      </c>
      <c r="D35" s="165">
        <v>42.893789999999996</v>
      </c>
      <c r="E35" s="121">
        <v>46.396579999999993</v>
      </c>
      <c r="F35" s="121">
        <v>40.902910000000006</v>
      </c>
      <c r="G35" s="121">
        <v>49.999700000000011</v>
      </c>
      <c r="H35" s="121">
        <v>45.271549999999998</v>
      </c>
      <c r="I35" s="121">
        <v>38.830880000000008</v>
      </c>
      <c r="J35" s="121">
        <v>39.095809999999993</v>
      </c>
      <c r="K35" s="121">
        <v>38.855930000000008</v>
      </c>
      <c r="L35" s="121">
        <v>43.83531</v>
      </c>
      <c r="M35" s="121">
        <v>35.586239999999997</v>
      </c>
      <c r="N35" s="121"/>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row>
    <row r="36" spans="1:90" s="3" customFormat="1" ht="16.5" customHeight="1" outlineLevel="2" x14ac:dyDescent="0.25">
      <c r="A36" s="105" t="s">
        <v>15</v>
      </c>
      <c r="B36" s="187">
        <f t="shared" si="4"/>
        <v>15043.624080000001</v>
      </c>
      <c r="C36" s="165">
        <v>1867.4057600000001</v>
      </c>
      <c r="D36" s="165">
        <v>1117.935590000001</v>
      </c>
      <c r="E36" s="121">
        <v>1214.22126</v>
      </c>
      <c r="F36" s="121">
        <v>1344.2496699999999</v>
      </c>
      <c r="G36" s="121">
        <v>1259.83737</v>
      </c>
      <c r="H36" s="121">
        <v>1513.9821300000001</v>
      </c>
      <c r="I36" s="121">
        <v>1439.0310999999999</v>
      </c>
      <c r="J36" s="121">
        <v>1203.16473</v>
      </c>
      <c r="K36" s="121">
        <v>1436.8280299999999</v>
      </c>
      <c r="L36" s="121">
        <v>1254.3941199999999</v>
      </c>
      <c r="M36" s="121">
        <v>1392.5743199999999</v>
      </c>
      <c r="N36" s="121"/>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row>
    <row r="37" spans="1:90" s="3" customFormat="1" ht="16.5" customHeight="1" outlineLevel="2" x14ac:dyDescent="0.25">
      <c r="A37" s="105" t="s">
        <v>16</v>
      </c>
      <c r="B37" s="187">
        <f t="shared" si="4"/>
        <v>0</v>
      </c>
      <c r="C37" s="165">
        <v>0</v>
      </c>
      <c r="D37" s="165">
        <v>0</v>
      </c>
      <c r="E37" s="121">
        <v>0</v>
      </c>
      <c r="F37" s="121">
        <v>0</v>
      </c>
      <c r="G37" s="121">
        <v>0</v>
      </c>
      <c r="H37" s="121">
        <v>0</v>
      </c>
      <c r="I37" s="121">
        <v>0</v>
      </c>
      <c r="J37" s="121">
        <v>0</v>
      </c>
      <c r="K37" s="121">
        <v>0</v>
      </c>
      <c r="L37" s="121">
        <v>0</v>
      </c>
      <c r="M37" s="121">
        <v>0</v>
      </c>
      <c r="N37" s="121"/>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row>
    <row r="38" spans="1:90" s="3" customFormat="1" ht="16.5" customHeight="1" outlineLevel="2" x14ac:dyDescent="0.25">
      <c r="A38" s="105" t="s">
        <v>19</v>
      </c>
      <c r="B38" s="187">
        <f t="shared" si="4"/>
        <v>23119.3403</v>
      </c>
      <c r="C38" s="165">
        <v>2494.3252999999991</v>
      </c>
      <c r="D38" s="165">
        <v>2175.8866000000012</v>
      </c>
      <c r="E38" s="121">
        <v>2166.6256600000002</v>
      </c>
      <c r="F38" s="185">
        <v>2229.0423700000001</v>
      </c>
      <c r="G38" s="121">
        <v>2121.9267500000001</v>
      </c>
      <c r="H38" s="121">
        <v>2146.6911700000001</v>
      </c>
      <c r="I38" s="121">
        <v>2000.8858899999991</v>
      </c>
      <c r="J38" s="121">
        <v>1931.8250800000001</v>
      </c>
      <c r="K38" s="121">
        <v>2028.52782</v>
      </c>
      <c r="L38" s="121">
        <v>1919.2482199999999</v>
      </c>
      <c r="M38" s="121">
        <v>1904.35544</v>
      </c>
      <c r="N38" s="121"/>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row>
    <row r="39" spans="1:90" s="3" customFormat="1" ht="16.5" customHeight="1" outlineLevel="2" x14ac:dyDescent="0.25">
      <c r="A39" s="105" t="s">
        <v>11</v>
      </c>
      <c r="B39" s="187">
        <f t="shared" si="4"/>
        <v>0</v>
      </c>
      <c r="C39" s="165">
        <v>0</v>
      </c>
      <c r="D39" s="165">
        <v>0</v>
      </c>
      <c r="E39" s="121">
        <v>0</v>
      </c>
      <c r="F39" s="121">
        <v>0</v>
      </c>
      <c r="G39" s="121">
        <v>0</v>
      </c>
      <c r="H39" s="121">
        <v>0</v>
      </c>
      <c r="I39" s="121">
        <v>0</v>
      </c>
      <c r="J39" s="121">
        <v>0</v>
      </c>
      <c r="K39" s="121">
        <v>0</v>
      </c>
      <c r="L39" s="121">
        <v>0</v>
      </c>
      <c r="M39" s="121">
        <v>0</v>
      </c>
      <c r="N39" s="121"/>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row>
    <row r="40" spans="1:90" ht="16.5" customHeight="1" outlineLevel="2" x14ac:dyDescent="0.25">
      <c r="A40" s="105" t="s">
        <v>21</v>
      </c>
      <c r="B40" s="187">
        <f t="shared" si="4"/>
        <v>447.56930999999986</v>
      </c>
      <c r="C40" s="165">
        <v>4.14323</v>
      </c>
      <c r="D40" s="165">
        <v>0</v>
      </c>
      <c r="E40" s="121" t="s">
        <v>120</v>
      </c>
      <c r="F40" s="121">
        <v>0</v>
      </c>
      <c r="G40" s="121" t="s">
        <v>120</v>
      </c>
      <c r="H40" s="121">
        <v>36.938229999999997</v>
      </c>
      <c r="I40" s="121">
        <v>349.54835999999989</v>
      </c>
      <c r="J40" s="121">
        <v>14.02374</v>
      </c>
      <c r="K40" s="121">
        <v>34.112229999999997</v>
      </c>
      <c r="L40" s="121">
        <v>8.8035200000000007</v>
      </c>
      <c r="M40" s="121">
        <v>0</v>
      </c>
      <c r="N40" s="121"/>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row>
    <row r="41" spans="1:90" ht="16.5" customHeight="1" outlineLevel="2" x14ac:dyDescent="0.25">
      <c r="A41" s="105" t="s">
        <v>10</v>
      </c>
      <c r="B41" s="187">
        <f t="shared" si="4"/>
        <v>38831.779950000004</v>
      </c>
      <c r="C41" s="165">
        <v>3900.98495</v>
      </c>
      <c r="D41" s="165">
        <v>3165.3329800000001</v>
      </c>
      <c r="E41" s="121">
        <v>2501.2210700000001</v>
      </c>
      <c r="F41" s="121">
        <v>4118.3934399999998</v>
      </c>
      <c r="G41" s="121">
        <v>3248.10718</v>
      </c>
      <c r="H41" s="121">
        <v>3855.2414199999998</v>
      </c>
      <c r="I41" s="121">
        <v>3876.89264</v>
      </c>
      <c r="J41" s="121">
        <v>2964.5148899999999</v>
      </c>
      <c r="K41" s="121">
        <v>3829.639900000001</v>
      </c>
      <c r="L41" s="121">
        <v>3709.0732499999999</v>
      </c>
      <c r="M41" s="121">
        <v>3662.3782300000012</v>
      </c>
      <c r="N41" s="121"/>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row>
    <row r="42" spans="1:90" ht="16.5" customHeight="1" outlineLevel="2" x14ac:dyDescent="0.25">
      <c r="A42" s="105" t="s">
        <v>18</v>
      </c>
      <c r="B42" s="187">
        <f t="shared" si="4"/>
        <v>6.3420000000000004E-2</v>
      </c>
      <c r="C42" s="165">
        <v>6.9999999999999999E-4</v>
      </c>
      <c r="D42" s="165">
        <v>1.0500000000000002E-3</v>
      </c>
      <c r="E42" s="121">
        <v>0</v>
      </c>
      <c r="F42" s="185">
        <v>3.9700000000000004E-3</v>
      </c>
      <c r="G42" s="185">
        <v>9.11E-3</v>
      </c>
      <c r="H42" s="185">
        <v>3.5E-4</v>
      </c>
      <c r="I42" s="185">
        <v>1.6650000000000002E-2</v>
      </c>
      <c r="J42" s="185">
        <v>8.4699999999999984E-3</v>
      </c>
      <c r="K42" s="121">
        <v>6.9999999999999999E-4</v>
      </c>
      <c r="L42" s="121">
        <v>1.9890000000000001E-2</v>
      </c>
      <c r="M42" s="121">
        <v>2.5300000000000001E-3</v>
      </c>
      <c r="N42" s="121"/>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row>
    <row r="43" spans="1:90" ht="16.5" customHeight="1" outlineLevel="2" x14ac:dyDescent="0.25">
      <c r="A43" s="105" t="s">
        <v>58</v>
      </c>
      <c r="B43" s="187">
        <f t="shared" si="4"/>
        <v>0.11011</v>
      </c>
      <c r="C43" s="165">
        <v>0</v>
      </c>
      <c r="D43" s="165">
        <v>0</v>
      </c>
      <c r="E43" s="121">
        <v>0</v>
      </c>
      <c r="F43" s="121">
        <v>0</v>
      </c>
      <c r="G43" s="121">
        <v>0</v>
      </c>
      <c r="H43" s="121">
        <v>0</v>
      </c>
      <c r="I43" s="121">
        <v>0</v>
      </c>
      <c r="J43" s="121">
        <v>0.03</v>
      </c>
      <c r="K43" s="121">
        <v>8.0110000000000001E-2</v>
      </c>
      <c r="L43" s="121">
        <v>0</v>
      </c>
      <c r="M43" s="121">
        <v>0</v>
      </c>
      <c r="N43" s="121"/>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row>
    <row r="44" spans="1:90" s="33" customFormat="1" ht="16.5" customHeight="1" outlineLevel="1" x14ac:dyDescent="0.25">
      <c r="A44" s="204" t="s">
        <v>63</v>
      </c>
      <c r="B44" s="164">
        <f t="shared" si="4"/>
        <v>297155.15858999995</v>
      </c>
      <c r="C44" s="190">
        <v>29012.969100000009</v>
      </c>
      <c r="D44" s="190">
        <v>17038.1476</v>
      </c>
      <c r="E44" s="191">
        <v>28952.98608000001</v>
      </c>
      <c r="F44" s="191">
        <v>24915.147759999989</v>
      </c>
      <c r="G44" s="191">
        <v>28803.144429999989</v>
      </c>
      <c r="H44" s="191">
        <v>24117.89958999999</v>
      </c>
      <c r="I44" s="191">
        <v>24477.94817</v>
      </c>
      <c r="J44" s="191">
        <v>33136.168049999957</v>
      </c>
      <c r="K44" s="191">
        <v>28239.608140000018</v>
      </c>
      <c r="L44" s="191">
        <v>28608.864519999999</v>
      </c>
      <c r="M44" s="191">
        <v>29852.27514999999</v>
      </c>
      <c r="N44" s="191"/>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row>
    <row r="45" spans="1:90" ht="16.5" customHeight="1" x14ac:dyDescent="0.25">
      <c r="A45" s="119" t="s">
        <v>39</v>
      </c>
      <c r="B45" s="164">
        <f t="shared" si="4"/>
        <v>40489.740699999995</v>
      </c>
      <c r="C45" s="190">
        <v>3346.7239900000004</v>
      </c>
      <c r="D45" s="190">
        <v>3724.0589899999986</v>
      </c>
      <c r="E45" s="191">
        <v>3683.3802999999998</v>
      </c>
      <c r="F45" s="191">
        <v>3406.5747299999998</v>
      </c>
      <c r="G45" s="191">
        <v>3729.8898100000001</v>
      </c>
      <c r="H45" s="191">
        <v>3497.4529000000002</v>
      </c>
      <c r="I45" s="191">
        <v>3941.59539</v>
      </c>
      <c r="J45" s="191">
        <v>4257.0068500000007</v>
      </c>
      <c r="K45" s="191">
        <v>3598.1444200000001</v>
      </c>
      <c r="L45" s="191">
        <v>3713.4492799999998</v>
      </c>
      <c r="M45" s="191">
        <v>3591.4640400000012</v>
      </c>
      <c r="N45" s="191"/>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row>
    <row r="46" spans="1:90" ht="16.5" customHeight="1" x14ac:dyDescent="0.25">
      <c r="A46" s="119" t="s">
        <v>24</v>
      </c>
      <c r="B46" s="164">
        <f t="shared" si="4"/>
        <v>242750.07952001234</v>
      </c>
      <c r="C46" s="190">
        <v>16239.54401000054</v>
      </c>
      <c r="D46" s="190">
        <v>28506.376320003219</v>
      </c>
      <c r="E46" s="191">
        <v>31841.26398000172</v>
      </c>
      <c r="F46" s="191">
        <v>25040.506440000649</v>
      </c>
      <c r="G46" s="191">
        <v>25247.32114000104</v>
      </c>
      <c r="H46" s="191">
        <v>23452.862620000651</v>
      </c>
      <c r="I46" s="191">
        <v>20742.713930000169</v>
      </c>
      <c r="J46" s="191">
        <v>20572.58829000263</v>
      </c>
      <c r="K46" s="191">
        <v>18058.114880000019</v>
      </c>
      <c r="L46" s="191">
        <v>17077.73584000174</v>
      </c>
      <c r="M46" s="191">
        <v>15971.052069999951</v>
      </c>
      <c r="N46" s="191"/>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c r="BT46" s="33"/>
      <c r="BU46" s="33"/>
      <c r="BV46" s="33"/>
      <c r="BW46" s="33"/>
      <c r="BX46" s="33"/>
      <c r="BY46" s="33"/>
      <c r="BZ46" s="33"/>
      <c r="CA46" s="33"/>
      <c r="CB46" s="33"/>
      <c r="CC46" s="33"/>
      <c r="CD46" s="33"/>
      <c r="CE46" s="33"/>
      <c r="CF46" s="33"/>
      <c r="CG46" s="33"/>
      <c r="CH46" s="33"/>
      <c r="CI46" s="33"/>
      <c r="CJ46" s="33"/>
      <c r="CK46" s="33"/>
      <c r="CL46" s="33"/>
    </row>
    <row r="47" spans="1:90" ht="16.5" customHeight="1" x14ac:dyDescent="0.25">
      <c r="A47" s="119" t="s">
        <v>25</v>
      </c>
      <c r="B47" s="164">
        <f t="shared" si="4"/>
        <v>1006202.2232700001</v>
      </c>
      <c r="C47" s="190">
        <v>106101.9888199999</v>
      </c>
      <c r="D47" s="190">
        <v>94915.119500000001</v>
      </c>
      <c r="E47" s="191">
        <v>77721.130260000005</v>
      </c>
      <c r="F47" s="191">
        <v>95755.938319999987</v>
      </c>
      <c r="G47" s="191">
        <v>81408.813790000015</v>
      </c>
      <c r="H47" s="191">
        <v>98654.273380000086</v>
      </c>
      <c r="I47" s="191">
        <v>98864.91029999996</v>
      </c>
      <c r="J47" s="191">
        <v>83554.308480000007</v>
      </c>
      <c r="K47" s="191">
        <v>92355.320899999977</v>
      </c>
      <c r="L47" s="191">
        <v>87230.896090000038</v>
      </c>
      <c r="M47" s="191">
        <v>89639.523430000016</v>
      </c>
      <c r="N47" s="191"/>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row>
    <row r="48" spans="1:90" ht="16.5" customHeight="1" x14ac:dyDescent="0.25">
      <c r="A48" s="119" t="s">
        <v>36</v>
      </c>
      <c r="B48" s="164">
        <f t="shared" si="4"/>
        <v>17308.279569999999</v>
      </c>
      <c r="C48" s="190">
        <v>1838.5476299999998</v>
      </c>
      <c r="D48" s="190">
        <v>1803.7475200000001</v>
      </c>
      <c r="E48" s="191">
        <v>1571.11544</v>
      </c>
      <c r="F48" s="213">
        <v>1493.6953999999998</v>
      </c>
      <c r="G48" s="191">
        <v>1876.36637</v>
      </c>
      <c r="H48" s="191">
        <v>1589.03341</v>
      </c>
      <c r="I48" s="191">
        <v>1604.06601</v>
      </c>
      <c r="J48" s="191">
        <v>1463.44551</v>
      </c>
      <c r="K48" s="191">
        <v>1399.309680000001</v>
      </c>
      <c r="L48" s="191">
        <v>1312.03736</v>
      </c>
      <c r="M48" s="191">
        <v>1356.91524</v>
      </c>
      <c r="N48" s="191"/>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row>
    <row r="49" spans="1:44" ht="16.5" customHeight="1" x14ac:dyDescent="0.25">
      <c r="A49" s="119" t="s">
        <v>27</v>
      </c>
      <c r="B49" s="164">
        <f t="shared" si="4"/>
        <v>205184.22096000009</v>
      </c>
      <c r="C49" s="190">
        <v>1358.31122</v>
      </c>
      <c r="D49" s="190">
        <v>2588.9418100000003</v>
      </c>
      <c r="E49" s="191">
        <v>60184.737870000012</v>
      </c>
      <c r="F49" s="191">
        <v>86539.568079999997</v>
      </c>
      <c r="G49" s="191">
        <v>1696.8632399999999</v>
      </c>
      <c r="H49" s="191">
        <v>1626.93569</v>
      </c>
      <c r="I49" s="191">
        <v>1477.19346</v>
      </c>
      <c r="J49" s="191">
        <v>1726.6218100000001</v>
      </c>
      <c r="K49" s="191">
        <v>44626.523380000021</v>
      </c>
      <c r="L49" s="191">
        <v>2024.7140999999999</v>
      </c>
      <c r="M49" s="191">
        <v>1333.8103000000001</v>
      </c>
      <c r="N49" s="191"/>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row>
    <row r="50" spans="1:44" ht="16.5" customHeight="1" x14ac:dyDescent="0.25">
      <c r="A50" s="119" t="s">
        <v>37</v>
      </c>
      <c r="B50" s="164">
        <f t="shared" si="4"/>
        <v>189881.97447999995</v>
      </c>
      <c r="C50" s="190">
        <v>15773.93017</v>
      </c>
      <c r="D50" s="190">
        <v>16291.930169999991</v>
      </c>
      <c r="E50" s="191">
        <v>19500.44169</v>
      </c>
      <c r="F50" s="191">
        <v>15978.986050000001</v>
      </c>
      <c r="G50" s="191">
        <v>17727.69716</v>
      </c>
      <c r="H50" s="191">
        <v>18139.943879999999</v>
      </c>
      <c r="I50" s="191">
        <v>16512.482950000009</v>
      </c>
      <c r="J50" s="191">
        <v>17591.413209999959</v>
      </c>
      <c r="K50" s="191">
        <v>17059.89767999998</v>
      </c>
      <c r="L50" s="191">
        <v>17653.75671000002</v>
      </c>
      <c r="M50" s="191">
        <v>17651.49481</v>
      </c>
      <c r="N50" s="191"/>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row>
    <row r="51" spans="1:44" ht="16.5" customHeight="1" x14ac:dyDescent="0.25">
      <c r="A51" s="119" t="s">
        <v>81</v>
      </c>
      <c r="B51" s="164">
        <f t="shared" si="4"/>
        <v>65713.822600001076</v>
      </c>
      <c r="C51" s="190">
        <v>5492.3227500003013</v>
      </c>
      <c r="D51" s="190">
        <v>6193.9922899997864</v>
      </c>
      <c r="E51" s="191">
        <v>7737.8503500000324</v>
      </c>
      <c r="F51" s="191">
        <v>4731.1839600001313</v>
      </c>
      <c r="G51" s="191">
        <v>7122.6151100003799</v>
      </c>
      <c r="H51" s="191">
        <v>9161.3354599994855</v>
      </c>
      <c r="I51" s="191">
        <v>5912.9235600001884</v>
      </c>
      <c r="J51" s="191">
        <v>4315.6288700002424</v>
      </c>
      <c r="K51" s="191">
        <v>6435.0724000001273</v>
      </c>
      <c r="L51" s="191">
        <v>4651.5929300003081</v>
      </c>
      <c r="M51" s="191">
        <v>3959.3049200000942</v>
      </c>
      <c r="N51" s="191"/>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row>
    <row r="52" spans="1:44" ht="16.5" customHeight="1" x14ac:dyDescent="0.25">
      <c r="A52" s="119" t="s">
        <v>82</v>
      </c>
      <c r="B52" s="164">
        <f t="shared" si="4"/>
        <v>49221.236710003621</v>
      </c>
      <c r="C52" s="190">
        <v>4489.5773200005497</v>
      </c>
      <c r="D52" s="190">
        <v>4130.024960000489</v>
      </c>
      <c r="E52" s="191">
        <v>5944.6893200003433</v>
      </c>
      <c r="F52" s="191">
        <v>5068.0779500002118</v>
      </c>
      <c r="G52" s="191">
        <v>5256.8102100002379</v>
      </c>
      <c r="H52" s="191">
        <v>5014.4637000003149</v>
      </c>
      <c r="I52" s="191">
        <v>4504.9721300001756</v>
      </c>
      <c r="J52" s="191">
        <v>3755.3320400007001</v>
      </c>
      <c r="K52" s="191">
        <v>4051.4703700001292</v>
      </c>
      <c r="L52" s="191">
        <v>4271.8148100004328</v>
      </c>
      <c r="M52" s="191">
        <v>2734.0039000000429</v>
      </c>
      <c r="N52" s="191"/>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row>
    <row r="53" spans="1:44" ht="16.5" customHeight="1" x14ac:dyDescent="0.25">
      <c r="A53" s="209" t="s">
        <v>28</v>
      </c>
      <c r="B53" s="217">
        <f t="shared" si="4"/>
        <v>15913.647269999983</v>
      </c>
      <c r="C53" s="217">
        <f t="shared" ref="C53:F53" si="5">SUM(C54:C57)</f>
        <v>1078.5758800000001</v>
      </c>
      <c r="D53" s="217">
        <f t="shared" si="5"/>
        <v>2205.8160100000005</v>
      </c>
      <c r="E53" s="217">
        <f t="shared" si="5"/>
        <v>1787.6767800000009</v>
      </c>
      <c r="F53" s="217">
        <f t="shared" si="5"/>
        <v>989.24570000000028</v>
      </c>
      <c r="G53" s="217">
        <f>SUM(G54:G57)</f>
        <v>1487.1177900000002</v>
      </c>
      <c r="H53" s="217">
        <f>SUM(H54:H57)</f>
        <v>1444.8784900000005</v>
      </c>
      <c r="I53" s="217">
        <v>1182.1897600000004</v>
      </c>
      <c r="J53" s="217">
        <v>1757.110859999985</v>
      </c>
      <c r="K53" s="217">
        <v>1479.07403</v>
      </c>
      <c r="L53" s="217">
        <v>1049.9252399999959</v>
      </c>
      <c r="M53" s="217">
        <v>1452.0367299999991</v>
      </c>
      <c r="N53" s="217"/>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row>
    <row r="54" spans="1:44" s="33" customFormat="1" ht="16.5" customHeight="1" outlineLevel="1" x14ac:dyDescent="0.25">
      <c r="A54" s="117" t="s">
        <v>28</v>
      </c>
      <c r="B54" s="165">
        <f t="shared" si="4"/>
        <v>10955.473019999999</v>
      </c>
      <c r="C54" s="165">
        <v>592.89837999999986</v>
      </c>
      <c r="D54" s="165">
        <v>1687.3473300000001</v>
      </c>
      <c r="E54" s="121">
        <v>1165.41751</v>
      </c>
      <c r="F54" s="121">
        <v>533.93640000000005</v>
      </c>
      <c r="G54" s="121">
        <v>959.00900999999976</v>
      </c>
      <c r="H54" s="121">
        <v>1032.6433999999999</v>
      </c>
      <c r="I54" s="121">
        <v>784.90118000000018</v>
      </c>
      <c r="J54" s="121">
        <v>1375.68316</v>
      </c>
      <c r="K54" s="121">
        <v>1012.149289999999</v>
      </c>
      <c r="L54" s="121">
        <v>677.97910999999965</v>
      </c>
      <c r="M54" s="121">
        <v>1133.508249999999</v>
      </c>
      <c r="N54" s="121"/>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row>
    <row r="55" spans="1:44" s="33" customFormat="1" ht="16.5" customHeight="1" outlineLevel="1" x14ac:dyDescent="0.25">
      <c r="A55" s="117" t="s">
        <v>26</v>
      </c>
      <c r="B55" s="165">
        <f t="shared" si="4"/>
        <v>1345.4273700000035</v>
      </c>
      <c r="C55" s="165">
        <v>169.4913600000003</v>
      </c>
      <c r="D55" s="165">
        <v>125.1555400000001</v>
      </c>
      <c r="E55" s="121">
        <v>181.7449900000008</v>
      </c>
      <c r="F55" s="121">
        <v>141.26328000000021</v>
      </c>
      <c r="G55" s="121">
        <v>150.62127000000061</v>
      </c>
      <c r="H55" s="121">
        <v>112.0364200000004</v>
      </c>
      <c r="I55" s="121">
        <v>108.9787300000003</v>
      </c>
      <c r="J55" s="121">
        <v>108.1067500000002</v>
      </c>
      <c r="K55" s="121">
        <v>85.20319000000012</v>
      </c>
      <c r="L55" s="121">
        <v>86.6105900000003</v>
      </c>
      <c r="M55" s="121">
        <v>76.215250000000111</v>
      </c>
      <c r="N55" s="121"/>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row>
    <row r="56" spans="1:44" s="33" customFormat="1" ht="16.5" customHeight="1" outlineLevel="1" x14ac:dyDescent="0.25">
      <c r="A56" s="117" t="s">
        <v>38</v>
      </c>
      <c r="B56" s="165">
        <f t="shared" si="4"/>
        <v>3585.7103100000004</v>
      </c>
      <c r="C56" s="165">
        <v>313.45280000000002</v>
      </c>
      <c r="D56" s="165">
        <v>392.39134000000001</v>
      </c>
      <c r="E56" s="121">
        <v>435.57319999999999</v>
      </c>
      <c r="F56" s="121">
        <v>313.08204999999998</v>
      </c>
      <c r="G56" s="121">
        <v>373.89300000000009</v>
      </c>
      <c r="H56" s="121">
        <v>297.92421000000002</v>
      </c>
      <c r="I56" s="121">
        <v>284.02607000000012</v>
      </c>
      <c r="J56" s="121">
        <v>272.30979000000002</v>
      </c>
      <c r="K56" s="121">
        <v>378.89609999999999</v>
      </c>
      <c r="L56" s="121">
        <v>285.33553999999998</v>
      </c>
      <c r="M56" s="121">
        <v>238.82621</v>
      </c>
      <c r="N56" s="121"/>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row>
    <row r="57" spans="1:44" s="33" customFormat="1" ht="16.5" customHeight="1" outlineLevel="1" x14ac:dyDescent="0.25">
      <c r="A57" s="208" t="s">
        <v>123</v>
      </c>
      <c r="B57" s="182">
        <f t="shared" si="4"/>
        <v>27.036570000000001</v>
      </c>
      <c r="C57" s="182">
        <v>2.7333400000000001</v>
      </c>
      <c r="D57" s="182">
        <v>0.92179999999999995</v>
      </c>
      <c r="E57" s="134">
        <v>4.9410800000000004</v>
      </c>
      <c r="F57" s="134">
        <v>0.96396999999999999</v>
      </c>
      <c r="G57" s="134">
        <v>3.5945100000000001</v>
      </c>
      <c r="H57" s="134">
        <v>2.2744599999999999</v>
      </c>
      <c r="I57" s="134">
        <v>4.2837800000000001</v>
      </c>
      <c r="J57" s="134">
        <v>1.0111600000000001</v>
      </c>
      <c r="K57" s="134">
        <v>2.82545</v>
      </c>
      <c r="L57" s="134">
        <v>0</v>
      </c>
      <c r="M57" s="134">
        <v>3.4870200000000011</v>
      </c>
      <c r="N57" s="1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row>
    <row r="58" spans="1:44" ht="10.5" customHeight="1" x14ac:dyDescent="0.25">
      <c r="A58" s="12"/>
      <c r="B58" s="166"/>
      <c r="C58" s="166"/>
      <c r="D58" s="166"/>
      <c r="E58" s="166"/>
      <c r="F58" s="166"/>
      <c r="G58" s="166"/>
      <c r="H58" s="166"/>
      <c r="I58" s="166"/>
      <c r="J58" s="166"/>
      <c r="K58" s="166"/>
      <c r="L58" s="166"/>
      <c r="M58" s="166"/>
      <c r="N58" s="166"/>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row>
    <row r="59" spans="1:44" ht="21" customHeight="1" x14ac:dyDescent="0.25">
      <c r="A59" s="60" t="s">
        <v>104</v>
      </c>
      <c r="B59" s="66">
        <f t="shared" ref="B59:B64" si="6">SUM(C59:N59)</f>
        <v>15648105.926190054</v>
      </c>
      <c r="C59" s="66">
        <f t="shared" ref="C59:F59" si="7">+C8+C18+C21+SUM(C45:C53)</f>
        <v>1675586.2939000071</v>
      </c>
      <c r="D59" s="66">
        <f t="shared" si="7"/>
        <v>1117844.0833299998</v>
      </c>
      <c r="E59" s="66">
        <f t="shared" si="7"/>
        <v>1415769.7552900121</v>
      </c>
      <c r="F59" s="66">
        <f t="shared" si="7"/>
        <v>2392420.9174800073</v>
      </c>
      <c r="G59" s="66">
        <f t="shared" ref="G59:L59" si="8">+G8+G18+G21+SUM(G45:G53)</f>
        <v>1351297.8099400054</v>
      </c>
      <c r="H59" s="66">
        <f t="shared" si="8"/>
        <v>1321449.8955700046</v>
      </c>
      <c r="I59" s="66">
        <f t="shared" si="8"/>
        <v>1271098.7110000083</v>
      </c>
      <c r="J59" s="66">
        <f t="shared" si="8"/>
        <v>1290176.0829499958</v>
      </c>
      <c r="K59" s="66">
        <f t="shared" si="8"/>
        <v>1304661.2396400042</v>
      </c>
      <c r="L59" s="66">
        <f t="shared" si="8"/>
        <v>1273084.8994200048</v>
      </c>
      <c r="M59" s="66">
        <f t="shared" ref="M59:N59" si="9">+M8+M18+M21+SUM(M45:M53)</f>
        <v>1234716.237670002</v>
      </c>
      <c r="N59" s="66">
        <f t="shared" si="9"/>
        <v>0</v>
      </c>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row>
    <row r="60" spans="1:44" ht="16.5" customHeight="1" x14ac:dyDescent="0.25">
      <c r="A60" s="62" t="s">
        <v>49</v>
      </c>
      <c r="B60" s="164">
        <f t="shared" si="6"/>
        <v>1887665.4244399799</v>
      </c>
      <c r="C60" s="144">
        <v>148742.05308999852</v>
      </c>
      <c r="D60" s="47">
        <v>130648.8194500008</v>
      </c>
      <c r="E60" s="47">
        <v>188062.7522099982</v>
      </c>
      <c r="F60" s="47">
        <v>400844.23228999507</v>
      </c>
      <c r="G60" s="47">
        <v>132252.11372000098</v>
      </c>
      <c r="H60" s="47">
        <v>123802.03711000169</v>
      </c>
      <c r="I60" s="47">
        <v>143424.97772999719</v>
      </c>
      <c r="J60" s="233">
        <v>142519.7289699954</v>
      </c>
      <c r="K60" s="233">
        <v>140583.45933999901</v>
      </c>
      <c r="L60" s="233">
        <v>149135.88483999821</v>
      </c>
      <c r="M60" s="233">
        <v>187649.365689995</v>
      </c>
      <c r="N60" s="233"/>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row>
    <row r="61" spans="1:44" ht="14.4" customHeight="1" x14ac:dyDescent="0.25">
      <c r="A61" s="62" t="s">
        <v>50</v>
      </c>
      <c r="B61" s="164">
        <f t="shared" si="6"/>
        <v>43903.057850000005</v>
      </c>
      <c r="C61" s="144">
        <v>5460.1325199999992</v>
      </c>
      <c r="D61" s="47">
        <v>3314.7834199999998</v>
      </c>
      <c r="E61" s="47">
        <v>3999.4173500000011</v>
      </c>
      <c r="F61" s="47">
        <v>3329.9077900000011</v>
      </c>
      <c r="G61" s="47">
        <v>3329.670160000001</v>
      </c>
      <c r="H61" s="47">
        <v>4635.2259599999998</v>
      </c>
      <c r="I61" s="47">
        <v>6075.1955399999952</v>
      </c>
      <c r="J61" s="233">
        <v>3627.6135300000028</v>
      </c>
      <c r="K61" s="233">
        <v>3894.9450400000001</v>
      </c>
      <c r="L61" s="233">
        <v>3909.8936500000018</v>
      </c>
      <c r="M61" s="233">
        <v>2326.2728899999988</v>
      </c>
      <c r="N61" s="233"/>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row>
    <row r="62" spans="1:44" ht="21.75" customHeight="1" x14ac:dyDescent="0.25">
      <c r="A62" s="51" t="s">
        <v>105</v>
      </c>
      <c r="B62" s="67">
        <f t="shared" si="6"/>
        <v>13716537.443900073</v>
      </c>
      <c r="C62" s="67">
        <f>+C59-C60-C61</f>
        <v>1521384.1082900087</v>
      </c>
      <c r="D62" s="67">
        <f t="shared" ref="D62:F62" si="10">+D59-D60-D61</f>
        <v>983880.48045999906</v>
      </c>
      <c r="E62" s="67">
        <f t="shared" si="10"/>
        <v>1223707.5857300139</v>
      </c>
      <c r="F62" s="67">
        <f t="shared" si="10"/>
        <v>1988246.7774000121</v>
      </c>
      <c r="G62" s="66">
        <f>+G59-G60-G61</f>
        <v>1215716.0260600045</v>
      </c>
      <c r="H62" s="66">
        <f t="shared" ref="H62:I62" si="11">+H59-H60-H61</f>
        <v>1193012.6325000029</v>
      </c>
      <c r="I62" s="66">
        <f t="shared" si="11"/>
        <v>1121598.5377300112</v>
      </c>
      <c r="J62" s="66">
        <f>+J59-J60-J61</f>
        <v>1144028.7404500004</v>
      </c>
      <c r="K62" s="66">
        <f>+K59-K60-K61</f>
        <v>1160182.8352600054</v>
      </c>
      <c r="L62" s="66">
        <f>+L59-L60-L61</f>
        <v>1120039.1209300067</v>
      </c>
      <c r="M62" s="66">
        <f>+M59-M60-M61</f>
        <v>1044740.599090007</v>
      </c>
      <c r="N62" s="66">
        <f>+N59-N60-N61</f>
        <v>0</v>
      </c>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row>
    <row r="63" spans="1:44" ht="14.4" customHeight="1" x14ac:dyDescent="0.25">
      <c r="A63" s="59" t="s">
        <v>60</v>
      </c>
      <c r="B63" s="164">
        <f t="shared" si="6"/>
        <v>518644.61091000069</v>
      </c>
      <c r="C63" s="186">
        <v>40858.032040000631</v>
      </c>
      <c r="D63" s="191">
        <v>36536.165270000136</v>
      </c>
      <c r="E63" s="191">
        <f>SUM(E64:E66)</f>
        <v>62709.832640000444</v>
      </c>
      <c r="F63" s="191">
        <f>SUM(F64:F66)</f>
        <v>81018.727430000101</v>
      </c>
      <c r="G63" s="191">
        <f>SUM(G64:G66)</f>
        <v>47674.500429999534</v>
      </c>
      <c r="H63" s="191">
        <f>SUM(H64:H66)</f>
        <v>52154.704999999973</v>
      </c>
      <c r="I63" s="191">
        <f>SUM(I64:I66)</f>
        <v>55080.51763000097</v>
      </c>
      <c r="J63" s="191">
        <v>63970.453609999597</v>
      </c>
      <c r="K63" s="191">
        <v>50611.136599999103</v>
      </c>
      <c r="L63" s="191">
        <f>SUM(L64:L66)</f>
        <v>26277.433070000188</v>
      </c>
      <c r="M63" s="191">
        <f>SUM(M64:M66)</f>
        <v>1753.1071899999934</v>
      </c>
      <c r="N63" s="191">
        <f>SUM(N64:N66)</f>
        <v>0</v>
      </c>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row>
    <row r="64" spans="1:44" ht="14.4" customHeight="1" outlineLevel="1" x14ac:dyDescent="0.25">
      <c r="A64" s="65" t="s">
        <v>53</v>
      </c>
      <c r="B64" s="188">
        <f t="shared" si="6"/>
        <v>170120.86324999997</v>
      </c>
      <c r="C64" s="144">
        <v>10308.634140000002</v>
      </c>
      <c r="D64" s="121">
        <v>4285.9658200000013</v>
      </c>
      <c r="E64" s="121">
        <v>28179.939210000051</v>
      </c>
      <c r="F64" s="121">
        <v>46579.341160000055</v>
      </c>
      <c r="G64" s="125">
        <v>17556.36367000001</v>
      </c>
      <c r="H64" s="125">
        <v>16890.691329999991</v>
      </c>
      <c r="I64" s="125">
        <v>11484.908499999989</v>
      </c>
      <c r="J64" s="125">
        <v>18116.590039999999</v>
      </c>
      <c r="K64" s="125">
        <v>11857.534089999899</v>
      </c>
      <c r="L64" s="125">
        <v>4857.0613399999902</v>
      </c>
      <c r="M64" s="125">
        <v>3.8339499999999997</v>
      </c>
      <c r="N64" s="125"/>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row>
    <row r="65" spans="1:43" ht="14.4" customHeight="1" outlineLevel="1" x14ac:dyDescent="0.25">
      <c r="A65" s="65" t="s">
        <v>52</v>
      </c>
      <c r="B65" s="188">
        <f t="shared" ref="B65:B66" si="12">SUM(C65:N65)</f>
        <v>346902.22888000065</v>
      </c>
      <c r="C65" s="144">
        <v>30355.33176000063</v>
      </c>
      <c r="D65" s="121">
        <v>32166.036300000138</v>
      </c>
      <c r="E65" s="125">
        <v>34368.069560000396</v>
      </c>
      <c r="F65" s="125">
        <v>34248.792530000042</v>
      </c>
      <c r="G65" s="125">
        <v>29887.552679999524</v>
      </c>
      <c r="H65" s="125">
        <v>35151.756439999983</v>
      </c>
      <c r="I65" s="125">
        <v>43497.750930000977</v>
      </c>
      <c r="J65" s="125">
        <v>45806.875679999597</v>
      </c>
      <c r="K65" s="125">
        <v>38328.371599999198</v>
      </c>
      <c r="L65" s="125">
        <v>21355.2746300002</v>
      </c>
      <c r="M65" s="125">
        <v>1736.4167699999934</v>
      </c>
      <c r="N65" s="125"/>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row>
    <row r="66" spans="1:43" ht="14.4" customHeight="1" outlineLevel="1" x14ac:dyDescent="0.25">
      <c r="A66" s="65" t="s">
        <v>51</v>
      </c>
      <c r="B66" s="188">
        <f t="shared" si="12"/>
        <v>1621.5187800000076</v>
      </c>
      <c r="C66" s="144">
        <v>194.06614000000002</v>
      </c>
      <c r="D66" s="121">
        <v>84.163149999998694</v>
      </c>
      <c r="E66" s="125">
        <v>161.82386999999642</v>
      </c>
      <c r="F66" s="125">
        <v>190.59374000000102</v>
      </c>
      <c r="G66" s="125">
        <v>230.58407999999926</v>
      </c>
      <c r="H66" s="125">
        <v>112.25723000000417</v>
      </c>
      <c r="I66" s="125">
        <v>97.858200000002981</v>
      </c>
      <c r="J66" s="125">
        <v>46.987890000000597</v>
      </c>
      <c r="K66" s="125">
        <v>425.23091000000397</v>
      </c>
      <c r="L66" s="125">
        <v>65.097100000000594</v>
      </c>
      <c r="M66" s="125">
        <v>12.856470000000012</v>
      </c>
      <c r="N66" s="125"/>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row>
    <row r="67" spans="1:43" ht="20.25" customHeight="1" x14ac:dyDescent="0.25">
      <c r="A67" s="61" t="s">
        <v>80</v>
      </c>
      <c r="B67" s="68">
        <f>SUM(C67:N67)</f>
        <v>13197892.832990071</v>
      </c>
      <c r="C67" s="68">
        <f>+C62-C63</f>
        <v>1480526.0762500081</v>
      </c>
      <c r="D67" s="66">
        <f>+D62-D63</f>
        <v>947344.31518999895</v>
      </c>
      <c r="E67" s="68">
        <f t="shared" ref="E67:F67" si="13">+E62-E63</f>
        <v>1160997.7530900135</v>
      </c>
      <c r="F67" s="68">
        <f t="shared" si="13"/>
        <v>1907228.0499700119</v>
      </c>
      <c r="G67" s="66">
        <f>+G62-G63</f>
        <v>1168041.5256300049</v>
      </c>
      <c r="H67" s="66">
        <f t="shared" ref="H67:I67" si="14">+H62-H63</f>
        <v>1140857.9275000028</v>
      </c>
      <c r="I67" s="66">
        <f t="shared" si="14"/>
        <v>1066518.0201000101</v>
      </c>
      <c r="J67" s="66">
        <f>+J62-J63</f>
        <v>1080058.2868400009</v>
      </c>
      <c r="K67" s="66">
        <f>+K62-K63</f>
        <v>1109571.6986600063</v>
      </c>
      <c r="L67" s="66">
        <f>+L62-L63</f>
        <v>1093761.6878600065</v>
      </c>
      <c r="M67" s="66">
        <f>+M62-M63</f>
        <v>1042987.491900007</v>
      </c>
      <c r="N67" s="66">
        <f>+N62-N63</f>
        <v>0</v>
      </c>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row>
    <row r="68" spans="1:43" customFormat="1" ht="14.4" x14ac:dyDescent="0.3">
      <c r="A68" s="325"/>
      <c r="B68" s="325"/>
      <c r="C68" s="325"/>
      <c r="D68" s="325"/>
      <c r="E68" s="325"/>
      <c r="F68" s="325"/>
      <c r="G68" s="325"/>
      <c r="H68" s="325"/>
      <c r="I68" s="152"/>
      <c r="J68" s="152"/>
      <c r="K68" s="152"/>
      <c r="L68" s="152"/>
      <c r="M68" s="152"/>
      <c r="N68" s="152"/>
    </row>
    <row r="69" spans="1:43" customFormat="1" ht="15.75" customHeight="1" x14ac:dyDescent="0.3">
      <c r="A69" s="322" t="s">
        <v>103</v>
      </c>
      <c r="B69" s="323"/>
      <c r="C69" s="323"/>
      <c r="D69" s="323"/>
      <c r="E69" s="323"/>
      <c r="F69" s="323"/>
      <c r="G69" s="323"/>
      <c r="H69" s="323"/>
      <c r="I69" s="323"/>
      <c r="J69" s="323"/>
      <c r="K69" s="226"/>
      <c r="L69" s="241"/>
      <c r="M69" s="248"/>
      <c r="N69" s="248"/>
    </row>
    <row r="70" spans="1:43" customFormat="1" ht="15.6" x14ac:dyDescent="0.3">
      <c r="A70" s="129"/>
      <c r="B70" s="167"/>
      <c r="C70" s="167"/>
      <c r="D70" s="168"/>
      <c r="E70" s="130"/>
      <c r="F70" s="130"/>
      <c r="G70" s="198"/>
      <c r="H70" s="130"/>
      <c r="I70" s="130"/>
      <c r="J70" s="130"/>
      <c r="K70" s="130"/>
      <c r="L70" s="130"/>
      <c r="M70" s="130"/>
      <c r="N70" s="130"/>
    </row>
    <row r="71" spans="1:43" customFormat="1" ht="14.4" x14ac:dyDescent="0.3">
      <c r="A71" s="131" t="s">
        <v>0</v>
      </c>
      <c r="B71" s="169" t="s">
        <v>54</v>
      </c>
      <c r="C71" s="169" t="s">
        <v>56</v>
      </c>
      <c r="D71" s="169" t="s">
        <v>94</v>
      </c>
      <c r="E71" s="132" t="s">
        <v>99</v>
      </c>
      <c r="F71" s="132" t="s">
        <v>100</v>
      </c>
      <c r="G71" s="132" t="s">
        <v>101</v>
      </c>
      <c r="H71" s="132" t="s">
        <v>102</v>
      </c>
      <c r="I71" s="132" t="s">
        <v>149</v>
      </c>
      <c r="J71" s="132" t="s">
        <v>150</v>
      </c>
      <c r="K71" s="228"/>
      <c r="L71" s="228"/>
      <c r="M71" s="228"/>
      <c r="N71" s="228"/>
    </row>
    <row r="72" spans="1:43" customFormat="1" ht="14.4" x14ac:dyDescent="0.3">
      <c r="A72" s="71" t="s">
        <v>96</v>
      </c>
      <c r="B72" s="133">
        <f>SUM(C72:N72)</f>
        <v>356920.83342000004</v>
      </c>
      <c r="C72" s="133">
        <v>5706.5471699999998</v>
      </c>
      <c r="D72" s="133">
        <v>2725.7695899999999</v>
      </c>
      <c r="E72" s="133">
        <v>292952.21798000002</v>
      </c>
      <c r="F72" s="133">
        <v>5002.8485799999999</v>
      </c>
      <c r="G72" s="86">
        <v>8238.1363600000004</v>
      </c>
      <c r="H72" s="121">
        <v>8867.5672299999987</v>
      </c>
      <c r="I72" s="121">
        <v>8706.7616500000004</v>
      </c>
      <c r="J72" s="121">
        <v>8339.5052600000035</v>
      </c>
      <c r="K72" s="121">
        <v>7921.5559600000024</v>
      </c>
      <c r="L72" s="121">
        <v>7826.5243700000001</v>
      </c>
      <c r="M72" s="121">
        <v>633.39926999999989</v>
      </c>
      <c r="N72" s="121"/>
    </row>
    <row r="73" spans="1:43" ht="13.8" x14ac:dyDescent="0.25">
      <c r="A73" s="80" t="s">
        <v>97</v>
      </c>
      <c r="B73" s="121">
        <f t="shared" ref="B73:B74" si="15">SUM(C73:N73)</f>
        <v>12467.934889999999</v>
      </c>
      <c r="C73" s="121">
        <v>3358.3139999999999</v>
      </c>
      <c r="D73" s="121">
        <v>1979.54979</v>
      </c>
      <c r="E73" s="121">
        <v>2012.3802900000001</v>
      </c>
      <c r="F73" s="121">
        <v>684.86270000000013</v>
      </c>
      <c r="G73" s="76">
        <v>847.66879000000017</v>
      </c>
      <c r="H73" s="121">
        <v>975.57943999999986</v>
      </c>
      <c r="I73" s="121">
        <v>728.60697999999991</v>
      </c>
      <c r="J73" s="121">
        <v>586.39074000000005</v>
      </c>
      <c r="K73" s="121">
        <v>397.71179000000001</v>
      </c>
      <c r="L73" s="121">
        <v>591.60024999999996</v>
      </c>
      <c r="M73" s="121">
        <v>305.27012000000002</v>
      </c>
      <c r="N73" s="12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row>
    <row r="74" spans="1:43" ht="13.8" x14ac:dyDescent="0.25">
      <c r="A74" s="127" t="s">
        <v>86</v>
      </c>
      <c r="B74" s="134">
        <f t="shared" si="15"/>
        <v>1853.0457200000001</v>
      </c>
      <c r="C74" s="134">
        <v>134.07879</v>
      </c>
      <c r="D74" s="170">
        <v>169.15894</v>
      </c>
      <c r="E74" s="134">
        <v>557.11541</v>
      </c>
      <c r="F74" s="134">
        <v>82.149160000000009</v>
      </c>
      <c r="G74" s="128">
        <v>287.49041999999992</v>
      </c>
      <c r="H74" s="134">
        <v>182.38092</v>
      </c>
      <c r="I74" s="134">
        <v>184.23011</v>
      </c>
      <c r="J74" s="134">
        <v>47.023569999999999</v>
      </c>
      <c r="K74" s="134">
        <v>154.76408000000001</v>
      </c>
      <c r="L74" s="134">
        <v>26.54644</v>
      </c>
      <c r="M74" s="134">
        <v>28.107880000000002</v>
      </c>
      <c r="N74" s="134"/>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row>
    <row r="75" spans="1:43" ht="13.8" x14ac:dyDescent="0.25">
      <c r="A75" s="135"/>
      <c r="B75" s="171"/>
      <c r="C75" s="137"/>
      <c r="D75" s="137"/>
      <c r="E75" s="136"/>
      <c r="F75" s="136"/>
      <c r="G75" s="136"/>
      <c r="H75" s="137"/>
      <c r="I75" s="137"/>
      <c r="J75" s="137"/>
      <c r="K75" s="137"/>
      <c r="L75" s="137"/>
      <c r="M75" s="137"/>
      <c r="N75" s="137"/>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row>
    <row r="76" spans="1:43" ht="17.399999999999999" x14ac:dyDescent="0.25">
      <c r="A76" s="320" t="s">
        <v>106</v>
      </c>
      <c r="B76" s="321"/>
      <c r="C76" s="321"/>
      <c r="D76" s="321"/>
      <c r="E76" s="321"/>
      <c r="F76" s="321"/>
      <c r="G76" s="321"/>
      <c r="H76" s="321"/>
      <c r="I76" s="321"/>
      <c r="J76" s="321"/>
      <c r="K76" s="225"/>
      <c r="L76" s="240"/>
      <c r="M76" s="247"/>
      <c r="N76" s="247"/>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row>
    <row r="77" spans="1:43" ht="4.5" customHeight="1" x14ac:dyDescent="0.25">
      <c r="A77" s="138"/>
      <c r="B77" s="172"/>
      <c r="C77" s="172"/>
      <c r="D77" s="173"/>
      <c r="E77" s="138"/>
      <c r="F77" s="138"/>
      <c r="G77" s="199"/>
      <c r="H77" s="138"/>
      <c r="I77" s="138"/>
      <c r="J77" s="138"/>
      <c r="K77" s="138"/>
      <c r="L77" s="138"/>
      <c r="M77" s="138"/>
      <c r="N77" s="138"/>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row>
    <row r="78" spans="1:43" ht="20.25" customHeight="1" x14ac:dyDescent="0.25">
      <c r="A78" s="60" t="s">
        <v>107</v>
      </c>
      <c r="B78" s="66">
        <f>SUM(C78:N78)</f>
        <v>16019347.740220051</v>
      </c>
      <c r="C78" s="66">
        <f t="shared" ref="C78:F78" si="16">+C59+C72+C73+C74</f>
        <v>1684785.233860007</v>
      </c>
      <c r="D78" s="66">
        <f t="shared" si="16"/>
        <v>1122718.5616499998</v>
      </c>
      <c r="E78" s="66">
        <f t="shared" si="16"/>
        <v>1711291.4689700122</v>
      </c>
      <c r="F78" s="66">
        <f t="shared" si="16"/>
        <v>2398190.7779200072</v>
      </c>
      <c r="G78" s="66">
        <f t="shared" ref="G78:L78" si="17">+G59+G72+G73+G74</f>
        <v>1360671.1055100053</v>
      </c>
      <c r="H78" s="66">
        <f t="shared" si="17"/>
        <v>1331475.4231600044</v>
      </c>
      <c r="I78" s="66">
        <f t="shared" si="17"/>
        <v>1280718.3097400081</v>
      </c>
      <c r="J78" s="66">
        <f t="shared" si="17"/>
        <v>1299149.0025199957</v>
      </c>
      <c r="K78" s="66">
        <f t="shared" si="17"/>
        <v>1313135.2714700045</v>
      </c>
      <c r="L78" s="66">
        <f t="shared" si="17"/>
        <v>1281529.5704800047</v>
      </c>
      <c r="M78" s="66">
        <f t="shared" ref="M78:N78" si="18">+M59+M72+M73+M74</f>
        <v>1235683.014940002</v>
      </c>
      <c r="N78" s="66">
        <f t="shared" si="18"/>
        <v>0</v>
      </c>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row>
    <row r="79" spans="1:43" ht="9.6" customHeight="1" x14ac:dyDescent="0.25">
      <c r="A79" s="135"/>
      <c r="B79" s="232"/>
      <c r="C79" s="137"/>
      <c r="D79" s="137"/>
      <c r="E79" s="136"/>
      <c r="F79" s="136"/>
      <c r="G79" s="136"/>
      <c r="H79" s="137"/>
      <c r="I79" s="219"/>
      <c r="J79" s="137"/>
      <c r="K79" s="137"/>
      <c r="L79" s="137"/>
      <c r="M79" s="137"/>
      <c r="N79" s="137"/>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row>
    <row r="80" spans="1:43" ht="14.4" customHeight="1" x14ac:dyDescent="0.25">
      <c r="A80" s="319" t="s">
        <v>167</v>
      </c>
      <c r="B80" s="319"/>
      <c r="C80" s="319"/>
      <c r="D80" s="319"/>
      <c r="E80" s="319"/>
      <c r="F80" s="319"/>
      <c r="G80" s="319"/>
      <c r="H80" s="319"/>
      <c r="I80" s="319"/>
      <c r="J80" s="319"/>
      <c r="K80" s="224"/>
      <c r="L80" s="239"/>
      <c r="M80" s="246"/>
      <c r="N80" s="246"/>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row>
    <row r="81" spans="1:44" ht="47.25" customHeight="1" x14ac:dyDescent="0.25">
      <c r="A81" s="319" t="s">
        <v>83</v>
      </c>
      <c r="B81" s="319"/>
      <c r="C81" s="319"/>
      <c r="D81" s="319"/>
      <c r="E81" s="319"/>
      <c r="F81" s="319"/>
      <c r="G81" s="319"/>
      <c r="H81" s="319"/>
      <c r="I81" s="29"/>
      <c r="J81" s="144"/>
      <c r="K81" s="144"/>
      <c r="L81" s="144"/>
      <c r="M81" s="144"/>
      <c r="N81" s="144"/>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row>
    <row r="82" spans="1:44" x14ac:dyDescent="0.25">
      <c r="A82" s="307" t="s">
        <v>59</v>
      </c>
      <c r="B82" s="307"/>
      <c r="C82" s="307"/>
      <c r="D82" s="144"/>
      <c r="E82" s="29"/>
      <c r="F82" s="29"/>
      <c r="G82" s="196"/>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row>
    <row r="83" spans="1:44" ht="12.75" customHeight="1" x14ac:dyDescent="0.25">
      <c r="A83" s="307" t="s">
        <v>84</v>
      </c>
      <c r="B83" s="307"/>
      <c r="C83" s="307"/>
      <c r="D83" s="144"/>
      <c r="E83" s="29"/>
      <c r="F83" s="29"/>
      <c r="G83" s="196"/>
      <c r="H83" s="29"/>
      <c r="I83" s="29"/>
      <c r="J83" s="29"/>
      <c r="K83" s="231"/>
      <c r="L83" s="231"/>
      <c r="M83" s="231"/>
      <c r="N83" s="231"/>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row>
    <row r="84" spans="1:44" s="3" customFormat="1" ht="13.95" customHeight="1" x14ac:dyDescent="0.25">
      <c r="A84" s="324" t="s">
        <v>85</v>
      </c>
      <c r="B84" s="324"/>
      <c r="C84" s="324"/>
      <c r="D84" s="14"/>
      <c r="G84" s="200"/>
    </row>
    <row r="85" spans="1:44" s="3" customFormat="1" ht="13.95" customHeight="1" x14ac:dyDescent="0.25">
      <c r="A85" s="307" t="s">
        <v>61</v>
      </c>
      <c r="B85" s="307"/>
      <c r="C85" s="307"/>
      <c r="D85" s="14"/>
      <c r="G85" s="200"/>
      <c r="K85" s="234"/>
      <c r="L85" s="234"/>
      <c r="M85" s="234"/>
      <c r="N85" s="234"/>
    </row>
    <row r="86" spans="1:44" s="3" customFormat="1" ht="29.25" customHeight="1" x14ac:dyDescent="0.25">
      <c r="A86" s="254" t="s">
        <v>92</v>
      </c>
      <c r="B86" s="254"/>
      <c r="C86" s="254"/>
      <c r="D86" s="254"/>
      <c r="E86" s="254"/>
      <c r="F86" s="254"/>
      <c r="G86" s="254"/>
      <c r="H86" s="254"/>
      <c r="I86" s="29"/>
      <c r="J86" s="29"/>
      <c r="K86" s="29"/>
      <c r="L86" s="29"/>
      <c r="M86" s="29"/>
      <c r="N86" s="29"/>
    </row>
    <row r="87" spans="1:44" s="2" customFormat="1" x14ac:dyDescent="0.25">
      <c r="A87" s="307" t="s">
        <v>57</v>
      </c>
      <c r="B87" s="307"/>
      <c r="C87" s="307"/>
      <c r="D87" s="174"/>
      <c r="G87" s="201"/>
    </row>
    <row r="88" spans="1:44" s="3" customFormat="1" ht="15" customHeight="1" x14ac:dyDescent="0.25">
      <c r="A88" s="308" t="s">
        <v>168</v>
      </c>
      <c r="B88" s="308"/>
      <c r="C88" s="308"/>
      <c r="D88" s="308"/>
      <c r="E88" s="308"/>
      <c r="F88" s="308"/>
      <c r="G88" s="308"/>
      <c r="H88" s="308"/>
      <c r="I88" s="29"/>
      <c r="J88" s="29"/>
      <c r="K88" s="29"/>
      <c r="L88" s="29"/>
      <c r="M88" s="29"/>
      <c r="N88" s="29"/>
    </row>
    <row r="89" spans="1:44" x14ac:dyDescent="0.25">
      <c r="A89" s="32" t="s">
        <v>98</v>
      </c>
      <c r="B89" s="175"/>
      <c r="C89" s="175"/>
      <c r="D89" s="175"/>
      <c r="E89" s="31"/>
      <c r="F89" s="31"/>
      <c r="G89" s="31"/>
      <c r="H89" s="31"/>
      <c r="I89" s="31"/>
      <c r="J89" s="31"/>
      <c r="K89" s="31"/>
      <c r="L89" s="31"/>
      <c r="M89" s="31"/>
      <c r="N89" s="31"/>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row>
    <row r="90" spans="1:44" x14ac:dyDescent="0.25">
      <c r="A90" s="32" t="s">
        <v>29</v>
      </c>
      <c r="B90" s="175"/>
      <c r="C90" s="175"/>
      <c r="D90" s="175"/>
      <c r="E90" s="31"/>
      <c r="F90" s="31"/>
      <c r="G90" s="31"/>
      <c r="H90" s="31"/>
      <c r="I90" s="31"/>
      <c r="J90" s="31"/>
      <c r="K90" s="31"/>
      <c r="L90" s="31"/>
      <c r="M90" s="31"/>
      <c r="N90" s="31"/>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row>
    <row r="91" spans="1:44" x14ac:dyDescent="0.25">
      <c r="A91" s="30"/>
      <c r="B91" s="176"/>
      <c r="C91" s="176"/>
      <c r="D91" s="176"/>
      <c r="E91" s="30"/>
      <c r="F91" s="30"/>
      <c r="G91" s="30"/>
      <c r="H91" s="30"/>
      <c r="I91" s="30"/>
      <c r="J91" s="30"/>
      <c r="K91" s="30"/>
      <c r="L91" s="30"/>
      <c r="M91" s="30"/>
      <c r="N91" s="30"/>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row>
    <row r="92" spans="1:44" x14ac:dyDescent="0.25">
      <c r="A92" s="30"/>
      <c r="B92" s="176"/>
      <c r="C92" s="176"/>
      <c r="D92" s="176"/>
      <c r="E92" s="30"/>
      <c r="F92" s="30"/>
      <c r="G92" s="30"/>
      <c r="H92" s="30"/>
      <c r="I92" s="30"/>
      <c r="J92" s="30"/>
      <c r="K92" s="30"/>
      <c r="L92" s="30"/>
      <c r="M92" s="30"/>
      <c r="N92" s="30"/>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row>
    <row r="93" spans="1:44" x14ac:dyDescent="0.25">
      <c r="A93" s="29"/>
      <c r="B93" s="144"/>
      <c r="C93" s="144"/>
      <c r="D93" s="144"/>
      <c r="E93" s="28"/>
      <c r="F93" s="28"/>
      <c r="G93" s="202"/>
      <c r="H93" s="28"/>
      <c r="I93" s="28"/>
      <c r="J93" s="28"/>
      <c r="K93" s="28"/>
      <c r="L93" s="28"/>
      <c r="M93" s="28"/>
      <c r="N93" s="28"/>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row>
    <row r="94" spans="1:44" x14ac:dyDescent="0.25">
      <c r="A94" s="29"/>
      <c r="B94" s="144"/>
      <c r="C94" s="144"/>
      <c r="D94" s="144"/>
      <c r="E94" s="28"/>
      <c r="F94" s="28"/>
      <c r="G94" s="202"/>
      <c r="H94" s="28"/>
      <c r="I94" s="28"/>
      <c r="J94" s="28"/>
      <c r="K94" s="28"/>
      <c r="L94" s="28"/>
      <c r="M94" s="28"/>
      <c r="N94" s="28"/>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row>
    <row r="95" spans="1:44" x14ac:dyDescent="0.25">
      <c r="A95" s="29"/>
      <c r="B95" s="144"/>
      <c r="C95" s="144"/>
      <c r="D95" s="144"/>
      <c r="E95" s="28"/>
      <c r="F95" s="28"/>
      <c r="G95" s="202"/>
      <c r="H95" s="28"/>
      <c r="I95" s="28"/>
      <c r="J95" s="28"/>
      <c r="K95" s="28"/>
      <c r="L95" s="28"/>
      <c r="M95" s="28"/>
      <c r="N95" s="28"/>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row>
    <row r="96" spans="1:44" x14ac:dyDescent="0.25">
      <c r="A96" s="29"/>
      <c r="B96" s="144"/>
      <c r="C96" s="144"/>
      <c r="D96" s="144"/>
      <c r="E96" s="28"/>
      <c r="F96" s="28"/>
      <c r="G96" s="202"/>
      <c r="H96" s="28"/>
      <c r="I96" s="28"/>
      <c r="J96" s="28"/>
      <c r="K96" s="28"/>
      <c r="L96" s="28"/>
      <c r="M96" s="28"/>
      <c r="N96" s="28"/>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row>
    <row r="97" spans="1:14" x14ac:dyDescent="0.25">
      <c r="A97" s="29"/>
      <c r="B97" s="144"/>
      <c r="C97" s="144"/>
      <c r="D97" s="144"/>
      <c r="E97" s="28"/>
      <c r="F97" s="28"/>
      <c r="G97" s="202"/>
      <c r="H97" s="28"/>
      <c r="I97" s="28"/>
      <c r="J97" s="28"/>
      <c r="K97" s="28"/>
      <c r="L97" s="28"/>
      <c r="M97" s="28"/>
      <c r="N97" s="28"/>
    </row>
    <row r="98" spans="1:14" x14ac:dyDescent="0.25">
      <c r="A98" s="29"/>
      <c r="B98" s="144"/>
      <c r="C98" s="144"/>
      <c r="D98" s="144"/>
      <c r="E98" s="28"/>
      <c r="F98" s="28"/>
      <c r="G98" s="202"/>
      <c r="H98" s="28"/>
      <c r="I98" s="28"/>
      <c r="J98" s="28"/>
      <c r="K98" s="28"/>
      <c r="L98" s="28"/>
      <c r="M98" s="28"/>
      <c r="N98" s="28"/>
    </row>
    <row r="99" spans="1:14" x14ac:dyDescent="0.25">
      <c r="A99" s="29"/>
      <c r="B99" s="144"/>
      <c r="C99" s="144"/>
      <c r="D99" s="144"/>
      <c r="E99" s="28"/>
      <c r="F99" s="28"/>
      <c r="G99" s="202"/>
      <c r="H99" s="28"/>
      <c r="I99" s="28"/>
      <c r="J99" s="28"/>
      <c r="K99" s="28"/>
      <c r="L99" s="28"/>
      <c r="M99" s="28"/>
      <c r="N99" s="28"/>
    </row>
    <row r="100" spans="1:14" x14ac:dyDescent="0.25">
      <c r="A100" s="29"/>
      <c r="B100" s="144"/>
      <c r="C100" s="144"/>
      <c r="D100" s="144"/>
      <c r="E100" s="28"/>
      <c r="F100" s="28"/>
      <c r="G100" s="202"/>
      <c r="H100" s="28"/>
      <c r="I100" s="28"/>
      <c r="J100" s="28"/>
      <c r="K100" s="28"/>
      <c r="L100" s="28"/>
      <c r="M100" s="28"/>
      <c r="N100" s="28"/>
    </row>
    <row r="101" spans="1:14" x14ac:dyDescent="0.25">
      <c r="A101" s="29"/>
      <c r="B101" s="144"/>
      <c r="C101" s="144"/>
      <c r="D101" s="144"/>
      <c r="E101" s="28"/>
      <c r="F101" s="28"/>
      <c r="G101" s="202"/>
      <c r="H101" s="28"/>
      <c r="I101" s="28"/>
      <c r="J101" s="28"/>
      <c r="K101" s="28"/>
      <c r="L101" s="28"/>
      <c r="M101" s="28"/>
      <c r="N101" s="28"/>
    </row>
    <row r="102" spans="1:14" x14ac:dyDescent="0.25">
      <c r="A102" s="29"/>
      <c r="B102" s="144"/>
      <c r="C102" s="144"/>
      <c r="D102" s="144"/>
      <c r="E102" s="28"/>
      <c r="F102" s="28"/>
      <c r="G102" s="202"/>
      <c r="H102" s="28"/>
      <c r="I102" s="28"/>
      <c r="J102" s="28"/>
      <c r="K102" s="28"/>
      <c r="L102" s="28"/>
      <c r="M102" s="28"/>
      <c r="N102" s="28"/>
    </row>
    <row r="103" spans="1:14" x14ac:dyDescent="0.25">
      <c r="A103" s="29"/>
      <c r="B103" s="144"/>
      <c r="C103" s="144"/>
      <c r="D103" s="144"/>
      <c r="E103" s="28"/>
      <c r="F103" s="28"/>
      <c r="G103" s="202"/>
      <c r="H103" s="28"/>
      <c r="I103" s="28"/>
      <c r="J103" s="28"/>
      <c r="K103" s="28"/>
      <c r="L103" s="28"/>
      <c r="M103" s="28"/>
      <c r="N103" s="28"/>
    </row>
    <row r="104" spans="1:14" x14ac:dyDescent="0.25">
      <c r="A104" s="29"/>
      <c r="B104" s="144"/>
      <c r="C104" s="144"/>
      <c r="D104" s="144"/>
      <c r="E104" s="28"/>
      <c r="F104" s="28"/>
      <c r="G104" s="202"/>
      <c r="H104" s="28"/>
      <c r="I104" s="28"/>
      <c r="J104" s="28"/>
      <c r="K104" s="28"/>
      <c r="L104" s="28"/>
      <c r="M104" s="28"/>
      <c r="N104" s="28"/>
    </row>
    <row r="105" spans="1:14" x14ac:dyDescent="0.25">
      <c r="A105" s="29"/>
      <c r="B105" s="144"/>
      <c r="C105" s="144"/>
      <c r="D105" s="144"/>
      <c r="E105" s="28"/>
      <c r="F105" s="28"/>
      <c r="G105" s="202"/>
      <c r="H105" s="28"/>
      <c r="I105" s="28"/>
      <c r="J105" s="28"/>
      <c r="K105" s="28"/>
      <c r="L105" s="28"/>
      <c r="M105" s="28"/>
      <c r="N105" s="28"/>
    </row>
    <row r="106" spans="1:14" x14ac:dyDescent="0.25">
      <c r="A106" s="29"/>
      <c r="B106" s="144"/>
      <c r="C106" s="144"/>
      <c r="D106" s="144"/>
      <c r="E106" s="28"/>
      <c r="F106" s="28"/>
      <c r="G106" s="202"/>
      <c r="H106" s="28"/>
      <c r="I106" s="28"/>
      <c r="J106" s="28"/>
      <c r="K106" s="28"/>
      <c r="L106" s="28"/>
      <c r="M106" s="28"/>
      <c r="N106" s="28"/>
    </row>
    <row r="107" spans="1:14" x14ac:dyDescent="0.25">
      <c r="A107" s="29"/>
      <c r="B107" s="144"/>
      <c r="C107" s="144"/>
      <c r="D107" s="144"/>
      <c r="E107" s="28"/>
      <c r="F107" s="28"/>
      <c r="G107" s="202"/>
      <c r="H107" s="28"/>
      <c r="I107" s="28"/>
      <c r="J107" s="28"/>
      <c r="K107" s="28"/>
      <c r="L107" s="28"/>
      <c r="M107" s="28"/>
      <c r="N107" s="28"/>
    </row>
    <row r="108" spans="1:14" x14ac:dyDescent="0.25">
      <c r="A108" s="29"/>
      <c r="B108" s="144"/>
      <c r="C108" s="144"/>
      <c r="D108" s="144"/>
      <c r="E108" s="28"/>
      <c r="F108" s="28"/>
      <c r="G108" s="202"/>
      <c r="H108" s="28"/>
      <c r="I108" s="28"/>
      <c r="J108" s="28"/>
      <c r="K108" s="28"/>
      <c r="L108" s="28"/>
      <c r="M108" s="28"/>
      <c r="N108" s="28"/>
    </row>
    <row r="109" spans="1:14" x14ac:dyDescent="0.25">
      <c r="A109" s="29"/>
      <c r="B109" s="144"/>
      <c r="C109" s="144"/>
      <c r="D109" s="144"/>
      <c r="E109" s="28"/>
      <c r="F109" s="28"/>
      <c r="G109" s="202"/>
      <c r="H109" s="28"/>
      <c r="I109" s="28"/>
      <c r="J109" s="28"/>
      <c r="K109" s="28"/>
      <c r="L109" s="28"/>
      <c r="M109" s="28"/>
      <c r="N109" s="28"/>
    </row>
    <row r="110" spans="1:14" x14ac:dyDescent="0.25">
      <c r="A110" s="29"/>
      <c r="B110" s="144"/>
      <c r="C110" s="144"/>
      <c r="D110" s="144"/>
      <c r="E110" s="28"/>
      <c r="F110" s="28"/>
      <c r="G110" s="202"/>
      <c r="H110" s="28"/>
      <c r="I110" s="28"/>
      <c r="J110" s="28"/>
      <c r="K110" s="28"/>
      <c r="L110" s="28"/>
      <c r="M110" s="28"/>
      <c r="N110" s="28"/>
    </row>
    <row r="111" spans="1:14" x14ac:dyDescent="0.25">
      <c r="A111" s="29"/>
      <c r="B111" s="144"/>
      <c r="C111" s="144"/>
      <c r="D111" s="144"/>
      <c r="E111" s="28"/>
      <c r="F111" s="28"/>
      <c r="G111" s="202"/>
      <c r="H111" s="28"/>
      <c r="I111" s="28"/>
      <c r="J111" s="28"/>
      <c r="K111" s="28"/>
      <c r="L111" s="28"/>
      <c r="M111" s="28"/>
      <c r="N111" s="28"/>
    </row>
    <row r="112" spans="1:14" x14ac:dyDescent="0.25">
      <c r="A112" s="29"/>
      <c r="B112" s="144"/>
      <c r="C112" s="144"/>
      <c r="D112" s="144"/>
      <c r="E112" s="28"/>
      <c r="F112" s="28"/>
      <c r="G112" s="202"/>
      <c r="H112" s="28"/>
      <c r="I112" s="28"/>
      <c r="J112" s="28"/>
      <c r="K112" s="28"/>
      <c r="L112" s="28"/>
      <c r="M112" s="28"/>
      <c r="N112" s="28"/>
    </row>
    <row r="113" spans="1:14" x14ac:dyDescent="0.25">
      <c r="A113" s="29"/>
      <c r="B113" s="144"/>
      <c r="C113" s="144"/>
      <c r="D113" s="144"/>
      <c r="E113" s="28"/>
      <c r="F113" s="28"/>
      <c r="G113" s="202"/>
      <c r="H113" s="28"/>
      <c r="I113" s="28"/>
      <c r="J113" s="28"/>
      <c r="K113" s="28"/>
      <c r="L113" s="28"/>
      <c r="M113" s="28"/>
      <c r="N113" s="28"/>
    </row>
    <row r="114" spans="1:14" x14ac:dyDescent="0.25">
      <c r="A114" s="29"/>
      <c r="B114" s="144"/>
      <c r="C114" s="144"/>
      <c r="D114" s="144"/>
      <c r="E114" s="28"/>
      <c r="F114" s="28"/>
      <c r="G114" s="202"/>
      <c r="H114" s="28"/>
      <c r="I114" s="28"/>
      <c r="J114" s="28"/>
      <c r="K114" s="28"/>
      <c r="L114" s="28"/>
      <c r="M114" s="28"/>
      <c r="N114" s="28"/>
    </row>
    <row r="115" spans="1:14" x14ac:dyDescent="0.25">
      <c r="A115" s="29"/>
      <c r="B115" s="144"/>
      <c r="C115" s="144"/>
      <c r="D115" s="144"/>
      <c r="E115" s="28"/>
      <c r="F115" s="28"/>
      <c r="G115" s="202"/>
      <c r="H115" s="28"/>
      <c r="I115" s="28"/>
      <c r="J115" s="28"/>
      <c r="K115" s="28"/>
      <c r="L115" s="28"/>
      <c r="M115" s="28"/>
      <c r="N115" s="28"/>
    </row>
    <row r="116" spans="1:14" x14ac:dyDescent="0.25">
      <c r="A116" s="29"/>
      <c r="B116" s="144"/>
      <c r="C116" s="144"/>
      <c r="D116" s="144"/>
      <c r="E116" s="28"/>
      <c r="F116" s="28"/>
      <c r="G116" s="202"/>
      <c r="H116" s="28"/>
      <c r="I116" s="28"/>
      <c r="J116" s="28"/>
      <c r="K116" s="28"/>
      <c r="L116" s="28"/>
      <c r="M116" s="28"/>
      <c r="N116" s="28"/>
    </row>
    <row r="117" spans="1:14" x14ac:dyDescent="0.25">
      <c r="A117" s="29"/>
      <c r="B117" s="144"/>
      <c r="C117" s="144"/>
      <c r="D117" s="144"/>
      <c r="E117" s="28"/>
      <c r="F117" s="28"/>
      <c r="G117" s="202"/>
      <c r="H117" s="28"/>
      <c r="I117" s="28"/>
      <c r="J117" s="28"/>
      <c r="K117" s="28"/>
      <c r="L117" s="28"/>
      <c r="M117" s="28"/>
      <c r="N117" s="28"/>
    </row>
    <row r="118" spans="1:14" x14ac:dyDescent="0.25">
      <c r="A118" s="29"/>
      <c r="B118" s="144"/>
      <c r="C118" s="144"/>
      <c r="D118" s="144"/>
      <c r="E118" s="28"/>
      <c r="F118" s="28"/>
      <c r="G118" s="202"/>
      <c r="H118" s="28"/>
      <c r="I118" s="28"/>
      <c r="J118" s="28"/>
      <c r="K118" s="28"/>
      <c r="L118" s="28"/>
      <c r="M118" s="28"/>
      <c r="N118" s="28"/>
    </row>
    <row r="119" spans="1:14" x14ac:dyDescent="0.25">
      <c r="A119" s="29"/>
      <c r="B119" s="144"/>
      <c r="C119" s="144"/>
      <c r="D119" s="144"/>
      <c r="E119" s="28"/>
      <c r="F119" s="28"/>
      <c r="G119" s="202"/>
      <c r="H119" s="28"/>
      <c r="I119" s="28"/>
      <c r="J119" s="28"/>
      <c r="K119" s="28"/>
      <c r="L119" s="28"/>
      <c r="M119" s="28"/>
      <c r="N119" s="28"/>
    </row>
    <row r="120" spans="1:14" x14ac:dyDescent="0.25">
      <c r="A120" s="29"/>
      <c r="B120" s="144"/>
      <c r="C120" s="144"/>
      <c r="D120" s="144"/>
      <c r="E120" s="28"/>
      <c r="F120" s="28"/>
      <c r="G120" s="202"/>
      <c r="H120" s="28"/>
      <c r="I120" s="28"/>
      <c r="J120" s="28"/>
      <c r="K120" s="28"/>
      <c r="L120" s="28"/>
      <c r="M120" s="28"/>
      <c r="N120" s="28"/>
    </row>
    <row r="121" spans="1:14" x14ac:dyDescent="0.25">
      <c r="A121" s="29"/>
      <c r="B121" s="144"/>
      <c r="C121" s="144"/>
      <c r="D121" s="144"/>
      <c r="E121" s="28"/>
      <c r="F121" s="28"/>
      <c r="G121" s="202"/>
      <c r="H121" s="28"/>
      <c r="I121" s="28"/>
      <c r="J121" s="28"/>
      <c r="K121" s="28"/>
      <c r="L121" s="28"/>
      <c r="M121" s="28"/>
      <c r="N121" s="28"/>
    </row>
    <row r="122" spans="1:14" x14ac:dyDescent="0.25">
      <c r="A122" s="29"/>
      <c r="B122" s="144"/>
      <c r="C122" s="144"/>
      <c r="D122" s="144"/>
      <c r="E122" s="28"/>
      <c r="F122" s="28"/>
      <c r="G122" s="202"/>
      <c r="H122" s="28"/>
      <c r="I122" s="28"/>
      <c r="J122" s="28"/>
      <c r="K122" s="28"/>
      <c r="L122" s="28"/>
      <c r="M122" s="28"/>
      <c r="N122" s="28"/>
    </row>
    <row r="123" spans="1:14" x14ac:dyDescent="0.25">
      <c r="A123" s="29"/>
      <c r="B123" s="144"/>
      <c r="C123" s="144"/>
      <c r="D123" s="144"/>
      <c r="E123" s="28"/>
      <c r="F123" s="28"/>
      <c r="G123" s="202"/>
      <c r="H123" s="28"/>
      <c r="I123" s="28"/>
      <c r="J123" s="28"/>
      <c r="K123" s="28"/>
      <c r="L123" s="28"/>
      <c r="M123" s="28"/>
      <c r="N123" s="28"/>
    </row>
    <row r="124" spans="1:14" x14ac:dyDescent="0.25">
      <c r="A124" s="29"/>
      <c r="B124" s="144"/>
      <c r="C124" s="144"/>
      <c r="D124" s="144"/>
      <c r="E124" s="28"/>
      <c r="F124" s="28"/>
      <c r="G124" s="202"/>
      <c r="H124" s="28"/>
      <c r="I124" s="28"/>
      <c r="J124" s="28"/>
      <c r="K124" s="28"/>
      <c r="L124" s="28"/>
      <c r="M124" s="28"/>
      <c r="N124" s="28"/>
    </row>
    <row r="125" spans="1:14" x14ac:dyDescent="0.25">
      <c r="A125" s="29"/>
      <c r="B125" s="144"/>
      <c r="C125" s="144"/>
      <c r="D125" s="144"/>
      <c r="E125" s="28"/>
      <c r="F125" s="28"/>
      <c r="G125" s="202"/>
      <c r="H125" s="28"/>
      <c r="I125" s="28"/>
      <c r="J125" s="28"/>
      <c r="K125" s="28"/>
      <c r="L125" s="28"/>
      <c r="M125" s="28"/>
      <c r="N125" s="28"/>
    </row>
    <row r="126" spans="1:14" x14ac:dyDescent="0.25">
      <c r="A126" s="29"/>
      <c r="B126" s="144"/>
      <c r="C126" s="144"/>
      <c r="D126" s="144"/>
      <c r="E126" s="28"/>
      <c r="F126" s="28"/>
      <c r="G126" s="202"/>
      <c r="H126" s="28"/>
      <c r="I126" s="28"/>
      <c r="J126" s="28"/>
      <c r="K126" s="28"/>
      <c r="L126" s="28"/>
      <c r="M126" s="28"/>
      <c r="N126" s="28"/>
    </row>
    <row r="127" spans="1:14" x14ac:dyDescent="0.25">
      <c r="A127" s="29"/>
      <c r="B127" s="144"/>
      <c r="C127" s="144"/>
      <c r="D127" s="144"/>
      <c r="E127" s="28"/>
      <c r="F127" s="28"/>
      <c r="G127" s="202"/>
      <c r="H127" s="28"/>
      <c r="I127" s="28"/>
      <c r="J127" s="28"/>
      <c r="K127" s="28"/>
      <c r="L127" s="28"/>
      <c r="M127" s="28"/>
      <c r="N127" s="28"/>
    </row>
    <row r="128" spans="1:14" x14ac:dyDescent="0.25">
      <c r="A128" s="29"/>
      <c r="B128" s="144"/>
      <c r="C128" s="144"/>
      <c r="D128" s="144"/>
      <c r="E128" s="28"/>
      <c r="F128" s="28"/>
      <c r="G128" s="202"/>
      <c r="H128" s="28"/>
      <c r="I128" s="28"/>
      <c r="J128" s="28"/>
      <c r="K128" s="28"/>
      <c r="L128" s="28"/>
      <c r="M128" s="28"/>
      <c r="N128" s="28"/>
    </row>
    <row r="129" spans="1:14" x14ac:dyDescent="0.25">
      <c r="A129" s="29"/>
      <c r="B129" s="144"/>
      <c r="C129" s="144"/>
      <c r="D129" s="144"/>
      <c r="E129" s="28"/>
      <c r="F129" s="28"/>
      <c r="G129" s="202"/>
      <c r="H129" s="28"/>
      <c r="I129" s="28"/>
      <c r="J129" s="28"/>
      <c r="K129" s="28"/>
      <c r="L129" s="28"/>
      <c r="M129" s="28"/>
      <c r="N129" s="28"/>
    </row>
    <row r="130" spans="1:14" x14ac:dyDescent="0.25">
      <c r="A130" s="29"/>
      <c r="B130" s="144"/>
      <c r="C130" s="144"/>
      <c r="D130" s="144"/>
      <c r="E130" s="28"/>
      <c r="F130" s="28"/>
      <c r="G130" s="202"/>
      <c r="H130" s="28"/>
      <c r="I130" s="28"/>
      <c r="J130" s="28"/>
      <c r="K130" s="28"/>
      <c r="L130" s="28"/>
      <c r="M130" s="28"/>
      <c r="N130" s="28"/>
    </row>
  </sheetData>
  <mergeCells count="17">
    <mergeCell ref="A68:H68"/>
    <mergeCell ref="A1:I1"/>
    <mergeCell ref="A2:I2"/>
    <mergeCell ref="A3:I3"/>
    <mergeCell ref="A4:I4"/>
    <mergeCell ref="A80:J80"/>
    <mergeCell ref="A76:J76"/>
    <mergeCell ref="A69:J69"/>
    <mergeCell ref="A83:C83"/>
    <mergeCell ref="A88:F88"/>
    <mergeCell ref="G88:H88"/>
    <mergeCell ref="A81:H81"/>
    <mergeCell ref="A84:C84"/>
    <mergeCell ref="A85:C85"/>
    <mergeCell ref="A87:C87"/>
    <mergeCell ref="A86:H86"/>
    <mergeCell ref="A82:C82"/>
  </mergeCells>
  <phoneticPr fontId="9" type="noConversion"/>
  <printOptions horizontalCentered="1" verticalCentered="1"/>
  <pageMargins left="0.39370078740157483" right="0.39370078740157483" top="0.35433070866141736" bottom="0.39370078740157483" header="0.39370078740157483" footer="0"/>
  <pageSetup paperSize="8" scale="54" orientation="landscape" r:id="rId1"/>
  <headerFooter>
    <oddHeader>&amp;R&amp;"Arial,Negrita"&amp;11CUADRO No. "B3"</oddHeader>
    <oddFooter>&amp;LFecha:  &amp;D&amp;R&amp;"Arial,Negrita"&amp;9Planificación Nacional - XM</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84CFC-5269-45ED-9058-7A4CB263B5E3}">
  <sheetPr>
    <pageSetUpPr fitToPage="1"/>
  </sheetPr>
  <dimension ref="A1:O112"/>
  <sheetViews>
    <sheetView showGridLines="0" topLeftCell="A19" zoomScale="80" zoomScaleNormal="80" zoomScaleSheetLayoutView="85" workbookViewId="0">
      <selection activeCell="G29" sqref="G29"/>
    </sheetView>
  </sheetViews>
  <sheetFormatPr baseColWidth="10" defaultColWidth="11.44140625" defaultRowHeight="13.2" outlineLevelRow="2" x14ac:dyDescent="0.25"/>
  <cols>
    <col min="1" max="2" width="5.6640625" style="3" customWidth="1"/>
    <col min="3" max="3" width="63.6640625" style="3" customWidth="1"/>
    <col min="4" max="4" width="18.44140625" style="3" customWidth="1"/>
    <col min="5" max="5" width="1.33203125" style="3" customWidth="1"/>
    <col min="6" max="6" width="20.33203125" style="3" customWidth="1"/>
    <col min="7" max="7" width="20.44140625" style="3" customWidth="1"/>
    <col min="8" max="8" width="1.5546875" style="3" customWidth="1"/>
    <col min="9" max="9" width="14" style="3" customWidth="1"/>
    <col min="10" max="10" width="11.5546875" style="3" bestFit="1" customWidth="1"/>
    <col min="11" max="11" width="14" style="3" bestFit="1" customWidth="1"/>
    <col min="12" max="16384" width="11.44140625" style="3"/>
  </cols>
  <sheetData>
    <row r="1" spans="1:11" ht="27.75" customHeight="1" x14ac:dyDescent="0.25">
      <c r="A1" s="255" t="s">
        <v>76</v>
      </c>
      <c r="B1" s="255"/>
      <c r="C1" s="255"/>
      <c r="D1" s="255"/>
      <c r="E1" s="255"/>
      <c r="F1" s="255"/>
      <c r="G1" s="255"/>
      <c r="H1" s="255"/>
      <c r="I1" s="255"/>
    </row>
    <row r="2" spans="1:11" ht="17.399999999999999" x14ac:dyDescent="0.25">
      <c r="A2" s="256" t="s">
        <v>77</v>
      </c>
      <c r="B2" s="256"/>
      <c r="C2" s="256"/>
      <c r="D2" s="256"/>
      <c r="E2" s="256"/>
      <c r="F2" s="256"/>
      <c r="G2" s="256"/>
      <c r="H2" s="256"/>
      <c r="I2" s="256"/>
    </row>
    <row r="3" spans="1:11" ht="20.25" customHeight="1" x14ac:dyDescent="0.25">
      <c r="A3" s="257" t="s">
        <v>114</v>
      </c>
      <c r="B3" s="257"/>
      <c r="C3" s="257"/>
      <c r="D3" s="257"/>
      <c r="E3" s="257"/>
      <c r="F3" s="257"/>
      <c r="G3" s="257"/>
      <c r="H3" s="257"/>
      <c r="I3" s="257"/>
    </row>
    <row r="4" spans="1:11" ht="17.25" customHeight="1" x14ac:dyDescent="0.25">
      <c r="A4" s="258" t="s">
        <v>119</v>
      </c>
      <c r="B4" s="258"/>
      <c r="C4" s="258"/>
      <c r="D4" s="258"/>
      <c r="E4" s="258"/>
      <c r="F4" s="258"/>
      <c r="G4" s="258"/>
      <c r="H4" s="258"/>
      <c r="I4" s="258"/>
      <c r="J4" s="154"/>
    </row>
    <row r="5" spans="1:11" ht="15.6" x14ac:dyDescent="0.3">
      <c r="A5" s="70"/>
      <c r="B5" s="70"/>
      <c r="C5" s="70"/>
      <c r="D5" s="70"/>
      <c r="E5" s="70"/>
      <c r="F5" s="70"/>
      <c r="G5" s="70"/>
      <c r="H5" s="70"/>
      <c r="I5" s="70"/>
    </row>
    <row r="6" spans="1:11" customFormat="1" ht="31.5" customHeight="1" x14ac:dyDescent="0.3">
      <c r="A6" s="259" t="s">
        <v>66</v>
      </c>
      <c r="B6" s="260"/>
      <c r="C6" s="260"/>
      <c r="D6" s="260"/>
      <c r="E6" s="260"/>
      <c r="F6" s="260"/>
      <c r="G6" s="260"/>
      <c r="H6" s="260"/>
      <c r="I6" s="261"/>
    </row>
    <row r="7" spans="1:11" ht="15.6" x14ac:dyDescent="0.3">
      <c r="C7" s="4"/>
      <c r="D7" s="5"/>
      <c r="G7" s="5"/>
    </row>
    <row r="8" spans="1:11" s="6" customFormat="1" ht="60" customHeight="1" x14ac:dyDescent="0.25">
      <c r="C8" s="48"/>
      <c r="D8" s="49" t="s">
        <v>109</v>
      </c>
      <c r="E8" s="7"/>
      <c r="F8" s="49" t="s">
        <v>110</v>
      </c>
      <c r="G8" s="49" t="s">
        <v>111</v>
      </c>
      <c r="H8" s="7"/>
      <c r="I8" s="49" t="s">
        <v>112</v>
      </c>
    </row>
    <row r="9" spans="1:11" s="8" customFormat="1" ht="4.5" customHeight="1" x14ac:dyDescent="0.25">
      <c r="C9" s="9"/>
      <c r="D9" s="40"/>
      <c r="E9" s="11"/>
      <c r="F9" s="10"/>
      <c r="G9" s="10"/>
      <c r="H9" s="11"/>
      <c r="J9" s="6"/>
    </row>
    <row r="10" spans="1:11" s="6" customFormat="1" ht="15.9" customHeight="1" x14ac:dyDescent="0.25">
      <c r="A10" s="274" t="s">
        <v>41</v>
      </c>
      <c r="B10" s="275" t="s">
        <v>42</v>
      </c>
      <c r="C10" s="109" t="s">
        <v>1</v>
      </c>
      <c r="D10" s="155">
        <f>D11+D12+D13</f>
        <v>290213.95403999992</v>
      </c>
      <c r="E10" s="139"/>
      <c r="F10" s="155">
        <f>F11+F12+F13</f>
        <v>273010.39378000121</v>
      </c>
      <c r="G10" s="155">
        <f>G11+G12+G13</f>
        <v>296404.69715999818</v>
      </c>
      <c r="H10" s="12"/>
      <c r="I10" s="278">
        <f>+G30/G39</f>
        <v>0.85000947424569984</v>
      </c>
      <c r="K10" s="13"/>
    </row>
    <row r="11" spans="1:11" ht="15.9" customHeight="1" outlineLevel="1" x14ac:dyDescent="0.25">
      <c r="A11" s="274"/>
      <c r="B11" s="276"/>
      <c r="C11" s="110" t="s">
        <v>67</v>
      </c>
      <c r="D11" s="43">
        <v>265394.71735999995</v>
      </c>
      <c r="E11" s="139"/>
      <c r="F11" s="43">
        <v>252267.23011000108</v>
      </c>
      <c r="G11" s="43">
        <v>279091.27535999817</v>
      </c>
      <c r="I11" s="279"/>
      <c r="J11" s="6"/>
    </row>
    <row r="12" spans="1:11" ht="15.9" customHeight="1" outlineLevel="1" x14ac:dyDescent="0.25">
      <c r="A12" s="274"/>
      <c r="B12" s="276"/>
      <c r="C12" s="110" t="s">
        <v>35</v>
      </c>
      <c r="D12" s="43">
        <v>406.64254999999997</v>
      </c>
      <c r="E12" s="139"/>
      <c r="F12" s="43">
        <v>211.61909</v>
      </c>
      <c r="G12" s="43">
        <v>106.75151</v>
      </c>
      <c r="I12" s="279"/>
    </row>
    <row r="13" spans="1:11" ht="15.9" customHeight="1" outlineLevel="1" x14ac:dyDescent="0.25">
      <c r="A13" s="274"/>
      <c r="B13" s="276"/>
      <c r="C13" s="110" t="s">
        <v>68</v>
      </c>
      <c r="D13" s="43">
        <v>24412.594130000001</v>
      </c>
      <c r="E13" s="140"/>
      <c r="F13" s="43">
        <v>20531.544580000103</v>
      </c>
      <c r="G13" s="43">
        <v>17206.670290000053</v>
      </c>
      <c r="H13" s="76"/>
      <c r="I13" s="279"/>
    </row>
    <row r="14" spans="1:11" ht="15.9" customHeight="1" outlineLevel="1" x14ac:dyDescent="0.25">
      <c r="A14" s="274"/>
      <c r="B14" s="276"/>
      <c r="C14" s="111" t="s">
        <v>34</v>
      </c>
      <c r="D14" s="43">
        <v>7105.9339599999985</v>
      </c>
      <c r="E14" s="139"/>
      <c r="F14" s="43">
        <v>4448.0742100000016</v>
      </c>
      <c r="G14" s="43">
        <v>5995.7386900000047</v>
      </c>
      <c r="I14" s="279"/>
    </row>
    <row r="15" spans="1:11" ht="15.9" customHeight="1" outlineLevel="1" x14ac:dyDescent="0.25">
      <c r="A15" s="274"/>
      <c r="B15" s="276"/>
      <c r="C15" s="111" t="s">
        <v>33</v>
      </c>
      <c r="D15" s="43">
        <v>15355.892670000001</v>
      </c>
      <c r="E15" s="139"/>
      <c r="F15" s="43">
        <v>10370.34555</v>
      </c>
      <c r="G15" s="43">
        <v>9746.1388700000043</v>
      </c>
      <c r="I15" s="279"/>
    </row>
    <row r="16" spans="1:11" ht="15.9" customHeight="1" outlineLevel="1" x14ac:dyDescent="0.25">
      <c r="A16" s="274"/>
      <c r="B16" s="276"/>
      <c r="C16" s="111" t="s">
        <v>32</v>
      </c>
      <c r="D16" s="43">
        <v>750.39296000000002</v>
      </c>
      <c r="E16" s="139"/>
      <c r="F16" s="43">
        <v>743.22005999999999</v>
      </c>
      <c r="G16" s="43">
        <v>590.75517999999988</v>
      </c>
      <c r="I16" s="279"/>
    </row>
    <row r="17" spans="1:15" ht="15.9" customHeight="1" outlineLevel="1" x14ac:dyDescent="0.25">
      <c r="A17" s="274"/>
      <c r="B17" s="276"/>
      <c r="C17" s="111" t="s">
        <v>90</v>
      </c>
      <c r="D17" s="43">
        <v>1200.3745400000003</v>
      </c>
      <c r="E17" s="139"/>
      <c r="F17" s="43">
        <v>4969.9047600001013</v>
      </c>
      <c r="G17" s="43">
        <v>828.03759000000196</v>
      </c>
      <c r="I17" s="279"/>
    </row>
    <row r="18" spans="1:15" ht="15.9" customHeight="1" outlineLevel="1" x14ac:dyDescent="0.25">
      <c r="A18" s="274"/>
      <c r="B18" s="276"/>
      <c r="C18" s="111" t="s">
        <v>95</v>
      </c>
      <c r="D18" s="43">
        <v>0</v>
      </c>
      <c r="E18" s="139"/>
      <c r="F18" s="43">
        <v>0</v>
      </c>
      <c r="G18" s="43">
        <v>45.999960000000009</v>
      </c>
      <c r="I18" s="279"/>
    </row>
    <row r="19" spans="1:15" ht="15.9" customHeight="1" x14ac:dyDescent="0.25">
      <c r="A19" s="274"/>
      <c r="B19" s="276"/>
      <c r="C19" s="112" t="s">
        <v>64</v>
      </c>
      <c r="D19" s="43">
        <v>421282.9927699999</v>
      </c>
      <c r="E19" s="139"/>
      <c r="F19" s="43">
        <v>376740.08114999405</v>
      </c>
      <c r="G19" s="43">
        <v>457233.51757999789</v>
      </c>
      <c r="H19" s="12"/>
      <c r="I19" s="279"/>
      <c r="J19" s="13"/>
    </row>
    <row r="20" spans="1:15" ht="15.9" customHeight="1" x14ac:dyDescent="0.25">
      <c r="A20" s="274"/>
      <c r="B20" s="276"/>
      <c r="C20" s="112" t="s">
        <v>65</v>
      </c>
      <c r="D20" s="43">
        <v>36041.527760000004</v>
      </c>
      <c r="E20" s="139"/>
      <c r="F20" s="43">
        <v>32671.971499999989</v>
      </c>
      <c r="G20" s="43">
        <v>36179.839249999997</v>
      </c>
      <c r="H20" s="12"/>
      <c r="I20" s="279"/>
      <c r="J20" s="6"/>
    </row>
    <row r="21" spans="1:15" s="6" customFormat="1" ht="15.9" customHeight="1" x14ac:dyDescent="0.25">
      <c r="A21" s="274"/>
      <c r="B21" s="276"/>
      <c r="C21" s="113" t="s">
        <v>39</v>
      </c>
      <c r="D21" s="43">
        <v>3170.4933499999997</v>
      </c>
      <c r="E21" s="139"/>
      <c r="F21" s="43">
        <v>3189.1117300000001</v>
      </c>
      <c r="G21" s="43">
        <v>3724.0589899999986</v>
      </c>
      <c r="H21" s="8"/>
      <c r="I21" s="279"/>
      <c r="K21" s="3"/>
      <c r="L21" s="3"/>
      <c r="M21" s="3"/>
      <c r="N21" s="3"/>
      <c r="O21" s="3"/>
    </row>
    <row r="22" spans="1:15" ht="15.9" customHeight="1" x14ac:dyDescent="0.25">
      <c r="A22" s="274"/>
      <c r="B22" s="276"/>
      <c r="C22" s="113" t="s">
        <v>24</v>
      </c>
      <c r="D22" s="43">
        <v>26944.753780000003</v>
      </c>
      <c r="E22" s="139"/>
      <c r="F22" s="43">
        <v>24316.47366000112</v>
      </c>
      <c r="G22" s="43">
        <v>28506.376320003219</v>
      </c>
      <c r="H22" s="12"/>
      <c r="I22" s="279"/>
      <c r="J22" s="6"/>
    </row>
    <row r="23" spans="1:15" ht="15.9" customHeight="1" x14ac:dyDescent="0.25">
      <c r="A23" s="274"/>
      <c r="B23" s="276"/>
      <c r="C23" s="113" t="s">
        <v>25</v>
      </c>
      <c r="D23" s="43">
        <v>101467.20737000002</v>
      </c>
      <c r="E23" s="139"/>
      <c r="F23" s="43">
        <v>108408.10145</v>
      </c>
      <c r="G23" s="43">
        <v>94915.119500000001</v>
      </c>
      <c r="H23" s="12"/>
      <c r="I23" s="279"/>
      <c r="J23" s="6"/>
    </row>
    <row r="24" spans="1:15" ht="15.9" customHeight="1" x14ac:dyDescent="0.25">
      <c r="A24" s="274"/>
      <c r="B24" s="276"/>
      <c r="C24" s="113" t="s">
        <v>36</v>
      </c>
      <c r="D24" s="43">
        <v>2597.2842999999998</v>
      </c>
      <c r="E24" s="139"/>
      <c r="F24" s="43">
        <v>1944.1017400000001</v>
      </c>
      <c r="G24" s="43">
        <v>1803.7475200000001</v>
      </c>
      <c r="H24" s="12"/>
      <c r="I24" s="279"/>
      <c r="J24" s="16"/>
    </row>
    <row r="25" spans="1:15" ht="15.9" customHeight="1" x14ac:dyDescent="0.25">
      <c r="A25" s="274"/>
      <c r="B25" s="276"/>
      <c r="C25" s="113" t="s">
        <v>27</v>
      </c>
      <c r="D25" s="43">
        <v>1071.0877499999999</v>
      </c>
      <c r="E25" s="139"/>
      <c r="F25" s="43">
        <v>849.56768999999997</v>
      </c>
      <c r="G25" s="43">
        <v>2588.9418100000003</v>
      </c>
      <c r="H25" s="12"/>
      <c r="I25" s="279"/>
      <c r="J25" s="6"/>
    </row>
    <row r="26" spans="1:15" ht="15.9" customHeight="1" x14ac:dyDescent="0.25">
      <c r="A26" s="274"/>
      <c r="B26" s="276"/>
      <c r="C26" s="113" t="s">
        <v>37</v>
      </c>
      <c r="D26" s="43">
        <v>15613.475789999999</v>
      </c>
      <c r="E26" s="139"/>
      <c r="F26" s="43">
        <v>15281.84665000001</v>
      </c>
      <c r="G26" s="43">
        <v>16291.930169999991</v>
      </c>
      <c r="H26" s="12"/>
      <c r="I26" s="279"/>
    </row>
    <row r="27" spans="1:15" ht="15.9" customHeight="1" x14ac:dyDescent="0.25">
      <c r="A27" s="274"/>
      <c r="B27" s="276"/>
      <c r="C27" s="113" t="s">
        <v>81</v>
      </c>
      <c r="D27" s="43">
        <v>3447.4333999999994</v>
      </c>
      <c r="E27" s="139"/>
      <c r="F27" s="43">
        <v>3608.920029999244</v>
      </c>
      <c r="G27" s="43">
        <v>6193.9922899997864</v>
      </c>
      <c r="H27" s="12"/>
      <c r="I27" s="279"/>
    </row>
    <row r="28" spans="1:15" ht="15.9" customHeight="1" x14ac:dyDescent="0.25">
      <c r="A28" s="274"/>
      <c r="B28" s="276"/>
      <c r="C28" s="113" t="s">
        <v>82</v>
      </c>
      <c r="D28" s="43">
        <v>3540.1112100000005</v>
      </c>
      <c r="E28" s="139"/>
      <c r="F28" s="43">
        <v>3471.4985500005487</v>
      </c>
      <c r="G28" s="43">
        <v>4130.024960000489</v>
      </c>
      <c r="H28" s="12"/>
      <c r="I28" s="279"/>
    </row>
    <row r="29" spans="1:15" ht="15.9" customHeight="1" x14ac:dyDescent="0.25">
      <c r="A29" s="274"/>
      <c r="B29" s="276"/>
      <c r="C29" s="80" t="s">
        <v>125</v>
      </c>
      <c r="D29" s="43">
        <v>2119.0891599999995</v>
      </c>
      <c r="E29" s="139"/>
      <c r="F29" s="43">
        <v>1896.2050100000022</v>
      </c>
      <c r="G29" s="43">
        <v>2205.8160100000009</v>
      </c>
      <c r="H29" s="8"/>
      <c r="I29" s="279"/>
      <c r="J29" s="6"/>
    </row>
    <row r="30" spans="1:15" s="8" customFormat="1" ht="18" customHeight="1" x14ac:dyDescent="0.3">
      <c r="A30" s="274"/>
      <c r="B30" s="277"/>
      <c r="C30" s="54" t="s">
        <v>79</v>
      </c>
      <c r="D30" s="55">
        <f>+D10+SUM(D19:D29)</f>
        <v>907509.41067999997</v>
      </c>
      <c r="E30" s="159"/>
      <c r="F30" s="55">
        <f>+F10+SUM(F19:F29)</f>
        <v>845388.27293999621</v>
      </c>
      <c r="G30" s="55">
        <f>+G10+SUM(G19:G29)</f>
        <v>950178.06155999936</v>
      </c>
      <c r="I30" s="280"/>
      <c r="J30" s="17"/>
      <c r="K30" s="18"/>
    </row>
    <row r="31" spans="1:15" ht="6.6" customHeight="1" x14ac:dyDescent="0.3">
      <c r="A31" s="274"/>
      <c r="B31" s="23"/>
      <c r="C31" s="41"/>
      <c r="D31" s="19"/>
      <c r="E31" s="19"/>
      <c r="F31" s="19"/>
      <c r="G31" s="19"/>
      <c r="H31" s="8"/>
      <c r="I31" s="42"/>
      <c r="J31" s="6"/>
    </row>
    <row r="32" spans="1:15" ht="18.75" customHeight="1" x14ac:dyDescent="0.25">
      <c r="A32" s="274"/>
      <c r="B32" s="281" t="s">
        <v>44</v>
      </c>
      <c r="C32" s="44" t="s">
        <v>62</v>
      </c>
      <c r="D32" s="45">
        <v>171774.87010999999</v>
      </c>
      <c r="E32" s="142"/>
      <c r="F32" s="45">
        <v>167801.44464999958</v>
      </c>
      <c r="G32" s="45">
        <v>150627.87417000049</v>
      </c>
      <c r="H32" s="8"/>
      <c r="I32" s="278">
        <f>+G34/G39</f>
        <v>0.14999052575430025</v>
      </c>
    </row>
    <row r="33" spans="1:9" ht="18.75" customHeight="1" x14ac:dyDescent="0.25">
      <c r="A33" s="274"/>
      <c r="B33" s="282"/>
      <c r="C33" s="46" t="s">
        <v>63</v>
      </c>
      <c r="D33" s="43">
        <v>19648.896090000002</v>
      </c>
      <c r="E33" s="142"/>
      <c r="F33" s="43">
        <v>20317.879179999989</v>
      </c>
      <c r="G33" s="43">
        <v>17038.1476</v>
      </c>
      <c r="H33" s="8"/>
      <c r="I33" s="279"/>
    </row>
    <row r="34" spans="1:9" s="8" customFormat="1" ht="18.75" customHeight="1" x14ac:dyDescent="0.3">
      <c r="A34" s="274"/>
      <c r="B34" s="283"/>
      <c r="C34" s="107" t="s">
        <v>87</v>
      </c>
      <c r="D34" s="55">
        <f t="shared" ref="D34" si="0">SUM(D32:D33)</f>
        <v>191423.76619999998</v>
      </c>
      <c r="F34" s="55">
        <f>SUM(F32:F33)</f>
        <v>188119.32382999957</v>
      </c>
      <c r="G34" s="55">
        <f>SUM(G32:G33)</f>
        <v>167666.02177000049</v>
      </c>
      <c r="H34" s="12"/>
      <c r="I34" s="280"/>
    </row>
    <row r="35" spans="1:9" s="8" customFormat="1" ht="15.6" x14ac:dyDescent="0.3">
      <c r="A35" s="274"/>
      <c r="B35" s="23"/>
      <c r="C35" s="20"/>
      <c r="D35" s="103"/>
      <c r="E35" s="103"/>
      <c r="F35" s="103"/>
      <c r="G35" s="103"/>
      <c r="H35" s="12"/>
      <c r="I35" s="42"/>
    </row>
    <row r="36" spans="1:9" s="8" customFormat="1" ht="15.75" customHeight="1" x14ac:dyDescent="0.3">
      <c r="A36" s="274"/>
      <c r="B36" s="266" t="s">
        <v>46</v>
      </c>
      <c r="C36" s="266"/>
      <c r="D36" s="56">
        <f>D39-D37</f>
        <v>447014.39679999999</v>
      </c>
      <c r="F36" s="56">
        <f t="shared" ref="F36:G36" si="1">F39-F37</f>
        <v>432787.10856000218</v>
      </c>
      <c r="G36" s="56">
        <f t="shared" si="1"/>
        <v>453040.64574000146</v>
      </c>
      <c r="H36" s="12"/>
      <c r="I36" s="57">
        <f>+G36/$G$39</f>
        <v>0.40528071177012159</v>
      </c>
    </row>
    <row r="37" spans="1:9" s="8" customFormat="1" ht="15.75" customHeight="1" x14ac:dyDescent="0.25">
      <c r="A37" s="274"/>
      <c r="B37" s="266" t="s">
        <v>47</v>
      </c>
      <c r="C37" s="266"/>
      <c r="D37" s="56">
        <f>+D19+D20+D21+D34</f>
        <v>651918.78007999994</v>
      </c>
      <c r="F37" s="56">
        <f>+F19+F20+F21+F34</f>
        <v>600720.48820999358</v>
      </c>
      <c r="G37" s="56">
        <f>+G19+G20+G21+G34</f>
        <v>664803.43758999836</v>
      </c>
      <c r="H37" s="69"/>
      <c r="I37" s="57">
        <f>+G37/$G$39</f>
        <v>0.59471928822987841</v>
      </c>
    </row>
    <row r="38" spans="1:9" ht="13.8" x14ac:dyDescent="0.25">
      <c r="B38" s="23"/>
      <c r="C38" s="20"/>
      <c r="D38" s="24"/>
      <c r="E38" s="18"/>
      <c r="F38" s="22"/>
      <c r="G38" s="22"/>
      <c r="H38" s="12"/>
      <c r="I38" s="23"/>
    </row>
    <row r="39" spans="1:9" ht="24.75" customHeight="1" x14ac:dyDescent="0.3">
      <c r="A39" s="267" t="s">
        <v>48</v>
      </c>
      <c r="B39" s="268" t="s">
        <v>126</v>
      </c>
      <c r="C39" s="269"/>
      <c r="D39" s="50">
        <f t="shared" ref="D39" si="2">+D34+D30</f>
        <v>1098933.1768799999</v>
      </c>
      <c r="E39" s="123"/>
      <c r="F39" s="50">
        <f t="shared" ref="F39" si="3">+F30+F34</f>
        <v>1033507.5967699958</v>
      </c>
      <c r="G39" s="50">
        <f>+G30+G34</f>
        <v>1117844.0833299998</v>
      </c>
      <c r="H39" s="12"/>
      <c r="I39" s="122"/>
    </row>
    <row r="40" spans="1:9" ht="14.25" customHeight="1" x14ac:dyDescent="0.25">
      <c r="A40" s="267"/>
      <c r="B40" s="270" t="s">
        <v>73</v>
      </c>
      <c r="C40" s="271"/>
      <c r="D40" s="47"/>
      <c r="E40" s="8"/>
      <c r="F40" s="177">
        <v>51143.809629999982</v>
      </c>
      <c r="G40" s="97">
        <v>130648.8194500008</v>
      </c>
      <c r="H40" s="12"/>
      <c r="I40" s="114" t="s">
        <v>89</v>
      </c>
    </row>
    <row r="41" spans="1:9" ht="14.25" customHeight="1" x14ac:dyDescent="0.25">
      <c r="A41" s="267"/>
      <c r="B41" s="270" t="s">
        <v>74</v>
      </c>
      <c r="C41" s="271"/>
      <c r="D41" s="47"/>
      <c r="E41" s="8"/>
      <c r="F41" s="177">
        <v>3579.9047699999992</v>
      </c>
      <c r="G41" s="97">
        <v>3314.7834200000011</v>
      </c>
      <c r="H41" s="12"/>
      <c r="I41" s="114"/>
    </row>
    <row r="42" spans="1:9" ht="25.5" customHeight="1" x14ac:dyDescent="0.25">
      <c r="A42" s="267"/>
      <c r="B42" s="268" t="s">
        <v>127</v>
      </c>
      <c r="C42" s="269"/>
      <c r="D42" s="50"/>
      <c r="E42" s="69"/>
      <c r="F42" s="52">
        <f t="shared" ref="F42" si="4">+F39-F40-F41</f>
        <v>978783.8823699957</v>
      </c>
      <c r="G42" s="52">
        <f>+G39-G40-G41</f>
        <v>983880.48045999906</v>
      </c>
      <c r="H42" s="12"/>
      <c r="I42" s="69" t="s">
        <v>89</v>
      </c>
    </row>
    <row r="43" spans="1:9" ht="14.25" customHeight="1" x14ac:dyDescent="0.25">
      <c r="A43" s="267"/>
      <c r="B43" s="270" t="s">
        <v>128</v>
      </c>
      <c r="C43" s="271"/>
      <c r="D43" s="58"/>
      <c r="E43" s="69"/>
      <c r="F43" s="178">
        <v>17883.9737200003</v>
      </c>
      <c r="G43" s="43">
        <v>36536.165270000136</v>
      </c>
      <c r="H43" s="12"/>
      <c r="I43" s="124"/>
    </row>
    <row r="44" spans="1:9" ht="33" customHeight="1" x14ac:dyDescent="0.25">
      <c r="A44" s="267"/>
      <c r="B44" s="272" t="s">
        <v>137</v>
      </c>
      <c r="C44" s="273"/>
      <c r="D44" s="50"/>
      <c r="E44" s="69"/>
      <c r="F44" s="53">
        <f t="shared" ref="F44" si="5">+F42-F43</f>
        <v>960899.90864999546</v>
      </c>
      <c r="G44" s="53">
        <f>+G42-G43</f>
        <v>947344.31518999895</v>
      </c>
      <c r="H44" s="12"/>
      <c r="I44" s="69"/>
    </row>
    <row r="45" spans="1:9" customFormat="1" ht="14.4" x14ac:dyDescent="0.3"/>
    <row r="46" spans="1:9" customFormat="1" ht="27.75" customHeight="1" x14ac:dyDescent="0.3">
      <c r="A46" s="262" t="s">
        <v>72</v>
      </c>
      <c r="B46" s="263"/>
      <c r="C46" s="263"/>
      <c r="D46" s="263"/>
      <c r="E46" s="263"/>
      <c r="F46" s="263"/>
      <c r="G46" s="263"/>
      <c r="H46" s="263"/>
      <c r="I46" s="264"/>
    </row>
    <row r="47" spans="1:9" customFormat="1" ht="8.25" customHeight="1" x14ac:dyDescent="0.3"/>
    <row r="48" spans="1:9" s="6" customFormat="1" ht="30" customHeight="1" x14ac:dyDescent="0.3">
      <c r="C48" s="48"/>
      <c r="D48" s="81" t="s">
        <v>118</v>
      </c>
      <c r="F48" s="81" t="str">
        <f>+F8</f>
        <v>Recaudación
 2022</v>
      </c>
      <c r="G48" s="81" t="str">
        <f>+G8</f>
        <v>Recaudación 
2023</v>
      </c>
      <c r="I48"/>
    </row>
    <row r="49" spans="1:14" customFormat="1" ht="8.25" customHeight="1" x14ac:dyDescent="0.3"/>
    <row r="50" spans="1:14" s="8" customFormat="1" ht="19.5" customHeight="1" x14ac:dyDescent="0.3">
      <c r="A50" s="265" t="s">
        <v>71</v>
      </c>
      <c r="B50" s="265"/>
      <c r="C50" s="265"/>
      <c r="D50" s="90">
        <f>SUM(D53:D56)</f>
        <v>52.081760000000003</v>
      </c>
      <c r="E50"/>
      <c r="F50" s="90">
        <f>SUM(F53:F55)</f>
        <v>2507.3742899999993</v>
      </c>
      <c r="G50" s="90">
        <f>SUM(G53:G55)</f>
        <v>4874.4783200000002</v>
      </c>
      <c r="H50"/>
      <c r="I50"/>
      <c r="J50" s="6"/>
    </row>
    <row r="51" spans="1:14" customFormat="1" ht="6" customHeight="1" x14ac:dyDescent="0.3"/>
    <row r="52" spans="1:14" customFormat="1" ht="6" customHeight="1" outlineLevel="1" x14ac:dyDescent="0.3"/>
    <row r="53" spans="1:14" s="6" customFormat="1" ht="15.9" customHeight="1" outlineLevel="1" x14ac:dyDescent="0.3">
      <c r="A53" s="305"/>
      <c r="B53" s="311"/>
      <c r="C53" s="71" t="s">
        <v>96</v>
      </c>
      <c r="D53" s="86">
        <v>0</v>
      </c>
      <c r="E53" s="73"/>
      <c r="F53" s="86">
        <v>0</v>
      </c>
      <c r="G53" s="86">
        <v>2725.7695899999999</v>
      </c>
      <c r="H53"/>
      <c r="I53"/>
    </row>
    <row r="54" spans="1:14" ht="15.9" customHeight="1" outlineLevel="2" x14ac:dyDescent="0.3">
      <c r="A54" s="305"/>
      <c r="B54" s="311"/>
      <c r="C54" s="80" t="s">
        <v>97</v>
      </c>
      <c r="D54" s="76">
        <v>0</v>
      </c>
      <c r="E54" s="73"/>
      <c r="F54" s="76">
        <v>0</v>
      </c>
      <c r="G54" s="76">
        <v>1979.54979</v>
      </c>
      <c r="H54"/>
      <c r="I54"/>
      <c r="J54" s="6"/>
      <c r="K54" s="6"/>
      <c r="L54" s="6"/>
      <c r="M54" s="6"/>
      <c r="N54" s="6"/>
    </row>
    <row r="55" spans="1:14" ht="15.9" customHeight="1" outlineLevel="2" x14ac:dyDescent="0.3">
      <c r="A55" s="156"/>
      <c r="B55" s="311"/>
      <c r="C55" s="127" t="s">
        <v>86</v>
      </c>
      <c r="D55" s="128">
        <v>52.081760000000003</v>
      </c>
      <c r="E55" s="73"/>
      <c r="F55" s="128">
        <v>2507.3742899999993</v>
      </c>
      <c r="G55" s="128">
        <v>169.15894</v>
      </c>
      <c r="H55"/>
      <c r="I55"/>
      <c r="J55" s="6"/>
      <c r="K55" s="6"/>
      <c r="L55" s="6"/>
      <c r="M55" s="6"/>
      <c r="N55" s="6"/>
    </row>
    <row r="56" spans="1:14" customFormat="1" ht="18.75" customHeight="1" x14ac:dyDescent="0.3"/>
    <row r="57" spans="1:14" ht="33" customHeight="1" x14ac:dyDescent="0.25">
      <c r="A57" s="284" t="s">
        <v>75</v>
      </c>
      <c r="B57" s="285"/>
      <c r="C57" s="285"/>
      <c r="D57" s="285"/>
      <c r="E57" s="285"/>
      <c r="F57" s="285"/>
      <c r="G57" s="285"/>
      <c r="H57" s="285"/>
      <c r="I57" s="286"/>
    </row>
    <row r="58" spans="1:14" ht="8.25" customHeight="1" x14ac:dyDescent="0.3">
      <c r="C58" s="4"/>
      <c r="D58"/>
      <c r="G58" s="5"/>
    </row>
    <row r="59" spans="1:14" s="6" customFormat="1" ht="51" customHeight="1" x14ac:dyDescent="0.3">
      <c r="C59" s="48"/>
      <c r="D59" s="91" t="str">
        <f>+D8</f>
        <v>Meta 
2023</v>
      </c>
      <c r="E59"/>
      <c r="F59" s="91" t="str">
        <f>+F8</f>
        <v>Recaudación
 2022</v>
      </c>
      <c r="G59" s="91" t="str">
        <f>+G8</f>
        <v>Recaudación 
2023</v>
      </c>
      <c r="H59"/>
      <c r="I59" s="91" t="str">
        <f>+I8</f>
        <v>Participación de la Recaudación 2023</v>
      </c>
    </row>
    <row r="60" spans="1:14" customFormat="1" ht="6" customHeight="1" x14ac:dyDescent="0.3"/>
    <row r="61" spans="1:14" s="6" customFormat="1" ht="15.9" customHeight="1" x14ac:dyDescent="0.25">
      <c r="A61" s="287" t="s">
        <v>41</v>
      </c>
      <c r="B61" s="288" t="s">
        <v>42</v>
      </c>
      <c r="C61" s="71" t="s">
        <v>1</v>
      </c>
      <c r="D61" s="72">
        <f t="shared" ref="D61:D77" si="6">+D10</f>
        <v>290213.95403999992</v>
      </c>
      <c r="E61" s="73"/>
      <c r="F61" s="72">
        <f t="shared" ref="F61:G63" si="7">+F10</f>
        <v>273010.39378000121</v>
      </c>
      <c r="G61" s="74">
        <f t="shared" si="7"/>
        <v>296404.69715999818</v>
      </c>
      <c r="H61" s="12"/>
      <c r="I61" s="291">
        <f>+G84/G93</f>
        <v>0.85066068425590946</v>
      </c>
    </row>
    <row r="62" spans="1:14" ht="15.9" customHeight="1" outlineLevel="1" x14ac:dyDescent="0.25">
      <c r="A62" s="287"/>
      <c r="B62" s="289"/>
      <c r="C62" s="75" t="s">
        <v>67</v>
      </c>
      <c r="D62" s="76">
        <f t="shared" si="6"/>
        <v>265394.71735999995</v>
      </c>
      <c r="E62" s="73"/>
      <c r="F62" s="76">
        <f t="shared" si="7"/>
        <v>252267.23011000108</v>
      </c>
      <c r="G62" s="77">
        <f t="shared" si="7"/>
        <v>279091.27535999817</v>
      </c>
      <c r="I62" s="292"/>
      <c r="J62" s="6"/>
    </row>
    <row r="63" spans="1:14" ht="15.9" customHeight="1" outlineLevel="1" x14ac:dyDescent="0.25">
      <c r="A63" s="287"/>
      <c r="B63" s="289"/>
      <c r="C63" s="75" t="s">
        <v>35</v>
      </c>
      <c r="D63" s="76">
        <f t="shared" si="6"/>
        <v>406.64254999999997</v>
      </c>
      <c r="E63" s="73"/>
      <c r="F63" s="76">
        <f t="shared" si="7"/>
        <v>211.61909</v>
      </c>
      <c r="G63" s="77">
        <f t="shared" si="7"/>
        <v>106.75151</v>
      </c>
      <c r="I63" s="292"/>
    </row>
    <row r="64" spans="1:14" ht="15.9" customHeight="1" outlineLevel="1" x14ac:dyDescent="0.25">
      <c r="A64" s="287"/>
      <c r="B64" s="289"/>
      <c r="C64" s="75" t="s">
        <v>68</v>
      </c>
      <c r="D64" s="76">
        <f t="shared" si="6"/>
        <v>24412.594130000001</v>
      </c>
      <c r="F64" s="120">
        <f>F13</f>
        <v>20531.544580000103</v>
      </c>
      <c r="G64" s="77">
        <f t="shared" ref="G64:G77" si="8">+G13</f>
        <v>17206.670290000053</v>
      </c>
      <c r="I64" s="292"/>
    </row>
    <row r="65" spans="1:11" ht="15.9" customHeight="1" outlineLevel="1" x14ac:dyDescent="0.25">
      <c r="A65" s="287"/>
      <c r="B65" s="289"/>
      <c r="C65" s="78" t="s">
        <v>34</v>
      </c>
      <c r="D65" s="76">
        <f t="shared" si="6"/>
        <v>7105.9339599999985</v>
      </c>
      <c r="E65" s="73"/>
      <c r="F65" s="76">
        <f t="shared" ref="F65:F77" si="9">+F14</f>
        <v>4448.0742100000016</v>
      </c>
      <c r="G65" s="77">
        <f t="shared" si="8"/>
        <v>5995.7386900000047</v>
      </c>
      <c r="I65" s="292"/>
    </row>
    <row r="66" spans="1:11" ht="15.9" customHeight="1" outlineLevel="1" x14ac:dyDescent="0.25">
      <c r="A66" s="287"/>
      <c r="B66" s="289"/>
      <c r="C66" s="78" t="s">
        <v>33</v>
      </c>
      <c r="D66" s="76">
        <f t="shared" si="6"/>
        <v>15355.892670000001</v>
      </c>
      <c r="E66" s="73"/>
      <c r="F66" s="76">
        <f t="shared" si="9"/>
        <v>10370.34555</v>
      </c>
      <c r="G66" s="77">
        <f t="shared" si="8"/>
        <v>9746.1388700000043</v>
      </c>
      <c r="I66" s="292"/>
    </row>
    <row r="67" spans="1:11" ht="15.9" customHeight="1" outlineLevel="1" x14ac:dyDescent="0.25">
      <c r="A67" s="287"/>
      <c r="B67" s="289"/>
      <c r="C67" s="78" t="s">
        <v>32</v>
      </c>
      <c r="D67" s="76">
        <f t="shared" si="6"/>
        <v>750.39296000000002</v>
      </c>
      <c r="E67" s="73"/>
      <c r="F67" s="76">
        <f t="shared" si="9"/>
        <v>743.22005999999999</v>
      </c>
      <c r="G67" s="77">
        <f t="shared" si="8"/>
        <v>590.75517999999988</v>
      </c>
      <c r="I67" s="292"/>
    </row>
    <row r="68" spans="1:11" ht="15.9" customHeight="1" outlineLevel="1" x14ac:dyDescent="0.25">
      <c r="A68" s="287"/>
      <c r="B68" s="289"/>
      <c r="C68" s="111" t="s">
        <v>90</v>
      </c>
      <c r="D68" s="76">
        <f t="shared" si="6"/>
        <v>1200.3745400000003</v>
      </c>
      <c r="E68" s="73"/>
      <c r="F68" s="76">
        <f t="shared" si="9"/>
        <v>4969.9047600001013</v>
      </c>
      <c r="G68" s="77">
        <f t="shared" si="8"/>
        <v>828.03759000000196</v>
      </c>
      <c r="I68" s="292"/>
    </row>
    <row r="69" spans="1:11" ht="15.9" customHeight="1" outlineLevel="1" x14ac:dyDescent="0.25">
      <c r="A69" s="287"/>
      <c r="B69" s="289"/>
      <c r="C69" s="111" t="s">
        <v>95</v>
      </c>
      <c r="D69" s="76">
        <f t="shared" si="6"/>
        <v>0</v>
      </c>
      <c r="E69" s="73"/>
      <c r="F69" s="76">
        <f t="shared" si="9"/>
        <v>0</v>
      </c>
      <c r="G69" s="77">
        <f t="shared" si="8"/>
        <v>45.999960000000009</v>
      </c>
      <c r="I69" s="292"/>
    </row>
    <row r="70" spans="1:11" ht="15.9" customHeight="1" x14ac:dyDescent="0.25">
      <c r="A70" s="287"/>
      <c r="B70" s="289"/>
      <c r="C70" s="79" t="s">
        <v>64</v>
      </c>
      <c r="D70" s="76">
        <f t="shared" si="6"/>
        <v>421282.9927699999</v>
      </c>
      <c r="E70" s="73"/>
      <c r="F70" s="76">
        <f t="shared" si="9"/>
        <v>376740.08114999405</v>
      </c>
      <c r="G70" s="77">
        <f t="shared" si="8"/>
        <v>457233.51757999789</v>
      </c>
      <c r="H70" s="12"/>
      <c r="I70" s="292"/>
      <c r="J70" s="13"/>
    </row>
    <row r="71" spans="1:11" ht="15.9" customHeight="1" x14ac:dyDescent="0.25">
      <c r="A71" s="287"/>
      <c r="B71" s="289"/>
      <c r="C71" s="79" t="s">
        <v>65</v>
      </c>
      <c r="D71" s="76">
        <f t="shared" si="6"/>
        <v>36041.527760000004</v>
      </c>
      <c r="E71" s="73"/>
      <c r="F71" s="76">
        <f t="shared" si="9"/>
        <v>32671.971499999989</v>
      </c>
      <c r="G71" s="77">
        <f t="shared" si="8"/>
        <v>36179.839249999997</v>
      </c>
      <c r="H71" s="12"/>
      <c r="I71" s="292"/>
      <c r="J71" s="6"/>
    </row>
    <row r="72" spans="1:11" s="6" customFormat="1" ht="15.9" customHeight="1" x14ac:dyDescent="0.25">
      <c r="A72" s="287"/>
      <c r="B72" s="289"/>
      <c r="C72" s="80" t="s">
        <v>39</v>
      </c>
      <c r="D72" s="76">
        <f t="shared" si="6"/>
        <v>3170.4933499999997</v>
      </c>
      <c r="E72" s="73"/>
      <c r="F72" s="76">
        <f t="shared" si="9"/>
        <v>3189.1117300000001</v>
      </c>
      <c r="G72" s="77">
        <f t="shared" si="8"/>
        <v>3724.0589899999986</v>
      </c>
      <c r="H72" s="8"/>
      <c r="I72" s="292"/>
      <c r="K72" s="13"/>
    </row>
    <row r="73" spans="1:11" ht="15.9" customHeight="1" x14ac:dyDescent="0.25">
      <c r="A73" s="287"/>
      <c r="B73" s="289"/>
      <c r="C73" s="80" t="s">
        <v>24</v>
      </c>
      <c r="D73" s="76">
        <f t="shared" si="6"/>
        <v>26944.753780000003</v>
      </c>
      <c r="E73" s="73"/>
      <c r="F73" s="76">
        <f t="shared" si="9"/>
        <v>24316.47366000112</v>
      </c>
      <c r="G73" s="77">
        <f t="shared" si="8"/>
        <v>28506.376320003219</v>
      </c>
      <c r="H73" s="12"/>
      <c r="I73" s="292"/>
      <c r="J73" s="6"/>
      <c r="K73" s="14"/>
    </row>
    <row r="74" spans="1:11" ht="15.9" customHeight="1" x14ac:dyDescent="0.25">
      <c r="A74" s="287"/>
      <c r="B74" s="289"/>
      <c r="C74" s="80" t="s">
        <v>25</v>
      </c>
      <c r="D74" s="76">
        <f t="shared" si="6"/>
        <v>101467.20737000002</v>
      </c>
      <c r="E74" s="73"/>
      <c r="F74" s="76">
        <f t="shared" si="9"/>
        <v>108408.10145</v>
      </c>
      <c r="G74" s="77">
        <f t="shared" si="8"/>
        <v>94915.119500000001</v>
      </c>
      <c r="H74" s="12"/>
      <c r="I74" s="292"/>
      <c r="J74" s="6"/>
      <c r="K74" s="15"/>
    </row>
    <row r="75" spans="1:11" ht="15.9" customHeight="1" x14ac:dyDescent="0.25">
      <c r="A75" s="287"/>
      <c r="B75" s="289"/>
      <c r="C75" s="80" t="s">
        <v>36</v>
      </c>
      <c r="D75" s="76">
        <f t="shared" si="6"/>
        <v>2597.2842999999998</v>
      </c>
      <c r="E75" s="73"/>
      <c r="F75" s="76">
        <f t="shared" si="9"/>
        <v>1944.1017400000001</v>
      </c>
      <c r="G75" s="77">
        <f t="shared" si="8"/>
        <v>1803.7475200000001</v>
      </c>
      <c r="H75" s="12"/>
      <c r="I75" s="292"/>
      <c r="J75" s="16"/>
      <c r="K75" s="14"/>
    </row>
    <row r="76" spans="1:11" ht="15.9" customHeight="1" x14ac:dyDescent="0.25">
      <c r="A76" s="287"/>
      <c r="B76" s="289"/>
      <c r="C76" s="80" t="s">
        <v>27</v>
      </c>
      <c r="D76" s="76">
        <f t="shared" si="6"/>
        <v>1071.0877499999999</v>
      </c>
      <c r="E76" s="73"/>
      <c r="F76" s="76">
        <f t="shared" si="9"/>
        <v>849.56768999999997</v>
      </c>
      <c r="G76" s="77">
        <f t="shared" si="8"/>
        <v>2588.9418100000003</v>
      </c>
      <c r="H76" s="12"/>
      <c r="I76" s="292"/>
      <c r="J76" s="6"/>
    </row>
    <row r="77" spans="1:11" ht="15.9" customHeight="1" x14ac:dyDescent="0.25">
      <c r="A77" s="287"/>
      <c r="B77" s="289"/>
      <c r="C77" s="80" t="s">
        <v>37</v>
      </c>
      <c r="D77" s="76">
        <f t="shared" si="6"/>
        <v>15613.475789999999</v>
      </c>
      <c r="E77" s="73"/>
      <c r="F77" s="76">
        <f t="shared" si="9"/>
        <v>15281.84665000001</v>
      </c>
      <c r="G77" s="77">
        <f t="shared" si="8"/>
        <v>16291.930169999991</v>
      </c>
      <c r="H77" s="12"/>
      <c r="I77" s="292"/>
    </row>
    <row r="78" spans="1:11" ht="15.9" customHeight="1" x14ac:dyDescent="0.25">
      <c r="A78" s="287"/>
      <c r="B78" s="289"/>
      <c r="C78" s="158" t="s">
        <v>86</v>
      </c>
      <c r="D78" s="76">
        <f>+D55</f>
        <v>52.081760000000003</v>
      </c>
      <c r="E78" s="73"/>
      <c r="F78" s="76">
        <f>F55</f>
        <v>2507.3742899999993</v>
      </c>
      <c r="G78" s="77">
        <f>G55</f>
        <v>169.15894</v>
      </c>
      <c r="H78" s="12"/>
      <c r="I78" s="292"/>
    </row>
    <row r="79" spans="1:11" ht="15.9" customHeight="1" x14ac:dyDescent="0.25">
      <c r="A79" s="287"/>
      <c r="B79" s="289"/>
      <c r="C79" s="80" t="str">
        <f>+C53</f>
        <v>Contribución Post COVID Sociedades</v>
      </c>
      <c r="D79" s="76">
        <f>+D53</f>
        <v>0</v>
      </c>
      <c r="E79" s="73"/>
      <c r="F79" s="76">
        <f>F53</f>
        <v>0</v>
      </c>
      <c r="G79" s="77">
        <f>+G53</f>
        <v>2725.7695899999999</v>
      </c>
      <c r="H79" s="12"/>
      <c r="I79" s="292"/>
    </row>
    <row r="80" spans="1:11" ht="15.9" customHeight="1" x14ac:dyDescent="0.25">
      <c r="A80" s="287"/>
      <c r="B80" s="289"/>
      <c r="C80" s="80" t="str">
        <f>+C54</f>
        <v>Contribución Post COVID Personas Naturales</v>
      </c>
      <c r="D80" s="76">
        <f>+D54</f>
        <v>0</v>
      </c>
      <c r="E80" s="73"/>
      <c r="F80" s="76">
        <f>F54</f>
        <v>0</v>
      </c>
      <c r="G80" s="77">
        <f>+G54</f>
        <v>1979.54979</v>
      </c>
      <c r="H80" s="12"/>
      <c r="I80" s="292"/>
    </row>
    <row r="81" spans="1:14" ht="15.9" customHeight="1" x14ac:dyDescent="0.25">
      <c r="A81" s="287"/>
      <c r="B81" s="289"/>
      <c r="C81" s="80" t="s">
        <v>81</v>
      </c>
      <c r="D81" s="76">
        <f>+D27</f>
        <v>3447.4333999999994</v>
      </c>
      <c r="E81" s="73"/>
      <c r="F81" s="76">
        <f t="shared" ref="F81:G83" si="10">+F27</f>
        <v>3608.920029999244</v>
      </c>
      <c r="G81" s="77">
        <f t="shared" si="10"/>
        <v>6193.9922899997864</v>
      </c>
      <c r="H81" s="12"/>
      <c r="I81" s="292"/>
    </row>
    <row r="82" spans="1:14" ht="15.9" customHeight="1" x14ac:dyDescent="0.25">
      <c r="A82" s="287"/>
      <c r="B82" s="289"/>
      <c r="C82" s="80" t="s">
        <v>82</v>
      </c>
      <c r="D82" s="76">
        <f>+D28</f>
        <v>3540.1112100000005</v>
      </c>
      <c r="E82" s="73"/>
      <c r="F82" s="76">
        <f t="shared" si="10"/>
        <v>3471.4985500005487</v>
      </c>
      <c r="G82" s="77">
        <f t="shared" si="10"/>
        <v>4130.024960000489</v>
      </c>
      <c r="H82" s="12"/>
      <c r="I82" s="292"/>
    </row>
    <row r="83" spans="1:14" ht="15.9" customHeight="1" x14ac:dyDescent="0.25">
      <c r="A83" s="287"/>
      <c r="B83" s="289"/>
      <c r="C83" s="80" t="s">
        <v>125</v>
      </c>
      <c r="D83" s="76">
        <f>+D29</f>
        <v>2119.0891599999995</v>
      </c>
      <c r="E83" s="73"/>
      <c r="F83" s="76">
        <f t="shared" si="10"/>
        <v>1896.2050100000022</v>
      </c>
      <c r="G83" s="77">
        <f t="shared" si="10"/>
        <v>2205.8160100000009</v>
      </c>
      <c r="H83" s="8"/>
      <c r="I83" s="292"/>
      <c r="J83" s="6"/>
    </row>
    <row r="84" spans="1:14" s="8" customFormat="1" ht="18" customHeight="1" x14ac:dyDescent="0.25">
      <c r="A84" s="287"/>
      <c r="B84" s="290"/>
      <c r="C84" s="92" t="s">
        <v>79</v>
      </c>
      <c r="D84" s="93">
        <f>+D61+D70+D71+SUM(D72:D83)</f>
        <v>907561.49243999994</v>
      </c>
      <c r="E84" s="69"/>
      <c r="F84" s="93">
        <f>+F61+F70+F71+SUM(F72:F83)</f>
        <v>847895.64722999616</v>
      </c>
      <c r="G84" s="93">
        <f>+G61+G70+G71+SUM(G72:G83)</f>
        <v>955052.53987999947</v>
      </c>
      <c r="I84" s="293"/>
      <c r="J84" s="17"/>
      <c r="K84" s="18"/>
    </row>
    <row r="85" spans="1:14" ht="10.5" customHeight="1" x14ac:dyDescent="0.3">
      <c r="A85" s="287"/>
      <c r="B85" s="23"/>
      <c r="C85" s="41"/>
      <c r="D85" s="19"/>
      <c r="E85" s="19"/>
      <c r="F85" s="19"/>
      <c r="G85" s="19"/>
      <c r="H85" s="8"/>
      <c r="I85" s="42"/>
      <c r="J85" s="6"/>
    </row>
    <row r="86" spans="1:14" ht="18.75" customHeight="1" x14ac:dyDescent="0.25">
      <c r="A86" s="287"/>
      <c r="B86" s="294" t="s">
        <v>44</v>
      </c>
      <c r="C86" s="84" t="s">
        <v>62</v>
      </c>
      <c r="D86" s="86">
        <f>+D32</f>
        <v>171774.87010999999</v>
      </c>
      <c r="E86" s="85"/>
      <c r="F86" s="86">
        <f>+F32</f>
        <v>167801.44464999958</v>
      </c>
      <c r="G86" s="87">
        <f>+G32</f>
        <v>150627.87417000049</v>
      </c>
      <c r="H86" s="8"/>
      <c r="I86" s="291">
        <f>+G88/G93</f>
        <v>0.14933931574409048</v>
      </c>
    </row>
    <row r="87" spans="1:14" ht="18.75" customHeight="1" x14ac:dyDescent="0.25">
      <c r="A87" s="287"/>
      <c r="B87" s="295"/>
      <c r="C87" s="88" t="s">
        <v>63</v>
      </c>
      <c r="D87" s="76">
        <f>+D33</f>
        <v>19648.896090000002</v>
      </c>
      <c r="E87" s="85"/>
      <c r="F87" s="76">
        <f>+F33</f>
        <v>20317.879179999989</v>
      </c>
      <c r="G87" s="77">
        <f>+G33</f>
        <v>17038.1476</v>
      </c>
      <c r="H87" s="8"/>
      <c r="I87" s="292"/>
    </row>
    <row r="88" spans="1:14" s="8" customFormat="1" ht="18.75" customHeight="1" x14ac:dyDescent="0.3">
      <c r="A88" s="287"/>
      <c r="B88" s="296"/>
      <c r="C88" s="108" t="s">
        <v>87</v>
      </c>
      <c r="D88" s="93">
        <f>SUM(D86:D87)</f>
        <v>191423.76619999998</v>
      </c>
      <c r="F88" s="93">
        <f>SUM(F86:F87)</f>
        <v>188119.32382999957</v>
      </c>
      <c r="G88" s="93">
        <f>SUM(G86:G87)</f>
        <v>167666.02177000049</v>
      </c>
      <c r="H88" s="12"/>
      <c r="I88" s="293"/>
    </row>
    <row r="89" spans="1:14" s="8" customFormat="1" ht="15.6" x14ac:dyDescent="0.3">
      <c r="A89" s="287"/>
      <c r="B89" s="23"/>
      <c r="C89" s="20"/>
      <c r="D89" s="24"/>
      <c r="F89" s="21"/>
      <c r="G89" s="24"/>
      <c r="H89" s="12"/>
      <c r="I89" s="42"/>
    </row>
    <row r="90" spans="1:14" s="8" customFormat="1" ht="15.75" customHeight="1" x14ac:dyDescent="0.3">
      <c r="A90" s="287"/>
      <c r="B90" s="297" t="s">
        <v>46</v>
      </c>
      <c r="C90" s="297"/>
      <c r="D90" s="94">
        <f>D93-D91</f>
        <v>447066.47855999996</v>
      </c>
      <c r="F90" s="94">
        <f t="shared" ref="F90:G90" si="11">F93-F91</f>
        <v>435294.48285000212</v>
      </c>
      <c r="G90" s="94">
        <f t="shared" si="11"/>
        <v>457915.12406000169</v>
      </c>
      <c r="H90" s="12"/>
      <c r="I90" s="95">
        <f>+G90/$G$93</f>
        <v>0.40786278921676333</v>
      </c>
    </row>
    <row r="91" spans="1:14" s="8" customFormat="1" ht="15.75" customHeight="1" x14ac:dyDescent="0.25">
      <c r="A91" s="287"/>
      <c r="B91" s="297" t="s">
        <v>47</v>
      </c>
      <c r="C91" s="297"/>
      <c r="D91" s="94">
        <f>+D70+D71+D72+D88</f>
        <v>651918.78007999994</v>
      </c>
      <c r="F91" s="94">
        <f>+F70+F71+F72+F88</f>
        <v>600720.48820999358</v>
      </c>
      <c r="G91" s="94">
        <f>+G70+G71+G72+G88</f>
        <v>664803.43758999836</v>
      </c>
      <c r="H91" s="69"/>
      <c r="I91" s="95">
        <f>+G91/$G$93</f>
        <v>0.59213721078323667</v>
      </c>
    </row>
    <row r="92" spans="1:14" ht="13.8" x14ac:dyDescent="0.25">
      <c r="B92" s="23"/>
      <c r="C92" s="20"/>
      <c r="D92" s="24"/>
      <c r="E92" s="8"/>
      <c r="F92" s="22"/>
      <c r="G92" s="22"/>
      <c r="H92" s="12"/>
      <c r="I92" s="23"/>
    </row>
    <row r="93" spans="1:14" ht="26.25" customHeight="1" x14ac:dyDescent="0.3">
      <c r="A93" s="310" t="s">
        <v>48</v>
      </c>
      <c r="B93" s="300" t="s">
        <v>126</v>
      </c>
      <c r="C93" s="301"/>
      <c r="D93" s="96">
        <f>+D84+D88</f>
        <v>1098985.2586399999</v>
      </c>
      <c r="E93"/>
      <c r="F93" s="96">
        <f>+F84+F88</f>
        <v>1036014.9710599957</v>
      </c>
      <c r="G93" s="96">
        <f>+G84+G88</f>
        <v>1122718.56165</v>
      </c>
      <c r="H93" s="12"/>
      <c r="I93" s="114"/>
    </row>
    <row r="94" spans="1:14" ht="14.25" customHeight="1" x14ac:dyDescent="0.25">
      <c r="A94" s="310"/>
      <c r="B94" s="298" t="s">
        <v>73</v>
      </c>
      <c r="C94" s="299"/>
      <c r="D94" s="97"/>
      <c r="E94" s="85"/>
      <c r="F94" s="177">
        <v>51143.809629999982</v>
      </c>
      <c r="G94" s="97">
        <v>130648.8194500008</v>
      </c>
      <c r="H94" s="12"/>
      <c r="I94" s="69"/>
    </row>
    <row r="95" spans="1:14" ht="14.25" customHeight="1" x14ac:dyDescent="0.25">
      <c r="A95" s="310"/>
      <c r="B95" s="298" t="s">
        <v>74</v>
      </c>
      <c r="C95" s="299"/>
      <c r="D95" s="97"/>
      <c r="E95" s="85"/>
      <c r="F95" s="177">
        <v>3579.9047699999992</v>
      </c>
      <c r="G95" s="97">
        <v>3314.7834200000011</v>
      </c>
      <c r="H95" s="12"/>
      <c r="I95" s="69"/>
    </row>
    <row r="96" spans="1:14" ht="27" customHeight="1" x14ac:dyDescent="0.3">
      <c r="A96" s="310"/>
      <c r="B96" s="300" t="s">
        <v>129</v>
      </c>
      <c r="C96" s="301"/>
      <c r="D96" s="96"/>
      <c r="E96"/>
      <c r="F96" s="98">
        <f>+F93-F94-F95</f>
        <v>981291.25665999565</v>
      </c>
      <c r="G96" s="98">
        <f>+G93-G94-G95</f>
        <v>988754.95877999929</v>
      </c>
      <c r="H96" s="12"/>
      <c r="I96" s="69"/>
      <c r="K96" s="14"/>
      <c r="L96" s="14"/>
      <c r="M96" s="14"/>
      <c r="N96" s="14"/>
    </row>
    <row r="97" spans="1:9" ht="14.25" customHeight="1" x14ac:dyDescent="0.3">
      <c r="A97" s="310"/>
      <c r="B97" s="298" t="s">
        <v>130</v>
      </c>
      <c r="C97" s="299"/>
      <c r="D97" s="99"/>
      <c r="E97" s="100"/>
      <c r="F97" s="101">
        <f>+F43</f>
        <v>17883.9737200003</v>
      </c>
      <c r="G97" s="101">
        <f>+G43</f>
        <v>36536.165270000136</v>
      </c>
      <c r="H97" s="12"/>
      <c r="I97" s="69"/>
    </row>
    <row r="98" spans="1:9" ht="38.25" customHeight="1" x14ac:dyDescent="0.3">
      <c r="A98" s="310"/>
      <c r="B98" s="302" t="s">
        <v>131</v>
      </c>
      <c r="C98" s="303"/>
      <c r="D98" s="96"/>
      <c r="E98"/>
      <c r="F98" s="102">
        <f>+F96-F97</f>
        <v>963407.28293999541</v>
      </c>
      <c r="G98" s="102">
        <f>+G96-G97</f>
        <v>952218.79350999917</v>
      </c>
      <c r="H98" s="12"/>
      <c r="I98" s="69"/>
    </row>
    <row r="99" spans="1:9" customFormat="1" ht="15" customHeight="1" x14ac:dyDescent="0.3">
      <c r="A99" s="307" t="s">
        <v>117</v>
      </c>
      <c r="B99" s="307"/>
      <c r="C99" s="307"/>
      <c r="F99" s="123"/>
      <c r="G99" s="123"/>
    </row>
    <row r="100" spans="1:9" ht="54" customHeight="1" x14ac:dyDescent="0.25">
      <c r="A100" s="254" t="s">
        <v>83</v>
      </c>
      <c r="B100" s="254"/>
      <c r="C100" s="254"/>
      <c r="D100" s="254"/>
      <c r="E100" s="254"/>
      <c r="F100" s="254"/>
      <c r="G100" s="254"/>
      <c r="H100" s="254"/>
      <c r="I100" s="254"/>
    </row>
    <row r="101" spans="1:9" ht="12.75" customHeight="1" x14ac:dyDescent="0.25">
      <c r="A101" s="254" t="s">
        <v>69</v>
      </c>
      <c r="B101" s="254"/>
      <c r="C101" s="254"/>
      <c r="D101" s="254"/>
      <c r="E101" s="254"/>
      <c r="F101" s="254"/>
      <c r="G101" s="254"/>
      <c r="H101" s="254"/>
      <c r="I101" s="254"/>
    </row>
    <row r="102" spans="1:9" ht="12.75" customHeight="1" x14ac:dyDescent="0.25">
      <c r="A102" s="254" t="s">
        <v>70</v>
      </c>
      <c r="B102" s="254"/>
      <c r="C102" s="254"/>
      <c r="D102" s="254"/>
      <c r="E102" s="254"/>
      <c r="F102" s="254"/>
      <c r="G102" s="254"/>
      <c r="H102" s="254"/>
      <c r="I102" s="254"/>
    </row>
    <row r="103" spans="1:9" ht="12.75" customHeight="1" x14ac:dyDescent="0.25">
      <c r="A103" s="254" t="s">
        <v>136</v>
      </c>
      <c r="B103" s="254"/>
      <c r="C103" s="254"/>
      <c r="D103" s="254"/>
      <c r="E103" s="254"/>
      <c r="F103" s="254"/>
      <c r="G103" s="254"/>
      <c r="H103" s="254"/>
      <c r="I103" s="254"/>
    </row>
    <row r="104" spans="1:9" ht="12.75" customHeight="1" x14ac:dyDescent="0.25">
      <c r="A104" s="254" t="s">
        <v>132</v>
      </c>
      <c r="B104" s="254"/>
      <c r="C104" s="254"/>
      <c r="D104" s="254"/>
      <c r="E104" s="254"/>
      <c r="F104" s="254"/>
      <c r="G104" s="254"/>
      <c r="H104" s="254"/>
      <c r="I104" s="254"/>
    </row>
    <row r="105" spans="1:9" ht="12.75" customHeight="1" x14ac:dyDescent="0.25">
      <c r="A105" s="254" t="s">
        <v>133</v>
      </c>
      <c r="B105" s="254"/>
      <c r="C105" s="254"/>
      <c r="D105" s="254"/>
      <c r="E105" s="254"/>
      <c r="F105" s="254"/>
      <c r="G105" s="254"/>
      <c r="H105" s="254"/>
      <c r="I105" s="254"/>
    </row>
    <row r="106" spans="1:9" ht="15" customHeight="1" x14ac:dyDescent="0.25">
      <c r="A106" s="254" t="s">
        <v>134</v>
      </c>
      <c r="B106" s="254"/>
      <c r="C106" s="254"/>
      <c r="D106" s="254"/>
      <c r="E106" s="254"/>
      <c r="F106" s="254"/>
      <c r="G106" s="254"/>
      <c r="H106" s="254"/>
      <c r="I106" s="254"/>
    </row>
    <row r="107" spans="1:9" ht="27" customHeight="1" x14ac:dyDescent="0.25">
      <c r="A107" s="254" t="s">
        <v>135</v>
      </c>
      <c r="B107" s="254"/>
      <c r="C107" s="254"/>
      <c r="D107" s="254"/>
      <c r="E107" s="254"/>
      <c r="F107" s="254"/>
      <c r="G107" s="254"/>
      <c r="H107" s="254"/>
      <c r="I107" s="254"/>
    </row>
    <row r="108" spans="1:9" ht="15" customHeight="1" x14ac:dyDescent="0.25">
      <c r="A108" s="307" t="s">
        <v>57</v>
      </c>
      <c r="B108" s="307"/>
      <c r="C108" s="307"/>
      <c r="D108" s="126"/>
      <c r="E108" s="126"/>
      <c r="F108" s="126"/>
      <c r="G108" s="126"/>
      <c r="H108" s="126"/>
      <c r="I108" s="126"/>
    </row>
    <row r="109" spans="1:9" ht="15" customHeight="1" x14ac:dyDescent="0.25">
      <c r="A109" s="308" t="s">
        <v>115</v>
      </c>
      <c r="B109" s="308"/>
      <c r="C109" s="308"/>
      <c r="D109" s="308"/>
      <c r="E109" s="308"/>
      <c r="F109" s="308"/>
      <c r="G109" s="22"/>
      <c r="H109" s="8"/>
      <c r="I109" s="23"/>
    </row>
    <row r="110" spans="1:9" ht="15" customHeight="1" x14ac:dyDescent="0.25">
      <c r="A110" s="309" t="s">
        <v>98</v>
      </c>
      <c r="B110" s="309"/>
      <c r="C110" s="309"/>
      <c r="D110" s="309"/>
      <c r="E110" s="25"/>
      <c r="F110" s="25"/>
      <c r="G110" s="26"/>
      <c r="H110" s="26"/>
      <c r="I110" s="26"/>
    </row>
    <row r="111" spans="1:9" ht="15" customHeight="1" x14ac:dyDescent="0.25">
      <c r="A111" s="306" t="s">
        <v>29</v>
      </c>
      <c r="B111" s="306"/>
      <c r="C111" s="306"/>
      <c r="D111" s="306"/>
      <c r="E111" s="25"/>
      <c r="F111" s="25"/>
      <c r="G111" s="26"/>
      <c r="H111" s="26"/>
      <c r="I111" s="26"/>
    </row>
    <row r="112" spans="1:9" x14ac:dyDescent="0.25">
      <c r="C112" s="26"/>
      <c r="D112" s="26"/>
      <c r="E112" s="25"/>
      <c r="F112" s="25"/>
      <c r="G112" s="26"/>
      <c r="H112" s="26"/>
      <c r="I112" s="26"/>
    </row>
  </sheetData>
  <mergeCells count="51">
    <mergeCell ref="B44:C44"/>
    <mergeCell ref="A1:I1"/>
    <mergeCell ref="A2:I2"/>
    <mergeCell ref="A3:I3"/>
    <mergeCell ref="A4:I4"/>
    <mergeCell ref="A6:I6"/>
    <mergeCell ref="A10:A37"/>
    <mergeCell ref="B10:B30"/>
    <mergeCell ref="I10:I30"/>
    <mergeCell ref="B32:B34"/>
    <mergeCell ref="I32:I34"/>
    <mergeCell ref="I61:I84"/>
    <mergeCell ref="B86:B88"/>
    <mergeCell ref="I86:I88"/>
    <mergeCell ref="B36:C36"/>
    <mergeCell ref="B37:C37"/>
    <mergeCell ref="A46:I46"/>
    <mergeCell ref="A50:C50"/>
    <mergeCell ref="A53:A54"/>
    <mergeCell ref="A57:I57"/>
    <mergeCell ref="A39:A44"/>
    <mergeCell ref="B39:C39"/>
    <mergeCell ref="B40:C40"/>
    <mergeCell ref="B41:C41"/>
    <mergeCell ref="B42:C42"/>
    <mergeCell ref="B43:C43"/>
    <mergeCell ref="B53:B55"/>
    <mergeCell ref="B90:C90"/>
    <mergeCell ref="B91:C91"/>
    <mergeCell ref="A93:A98"/>
    <mergeCell ref="B93:C93"/>
    <mergeCell ref="B94:C94"/>
    <mergeCell ref="B95:C95"/>
    <mergeCell ref="B96:C96"/>
    <mergeCell ref="B97:C97"/>
    <mergeCell ref="B98:C98"/>
    <mergeCell ref="A61:A91"/>
    <mergeCell ref="B61:B84"/>
    <mergeCell ref="A111:D111"/>
    <mergeCell ref="A99:C99"/>
    <mergeCell ref="A100:I100"/>
    <mergeCell ref="A101:I101"/>
    <mergeCell ref="A102:I102"/>
    <mergeCell ref="A104:I104"/>
    <mergeCell ref="A105:I105"/>
    <mergeCell ref="A106:I106"/>
    <mergeCell ref="A107:I107"/>
    <mergeCell ref="A108:C108"/>
    <mergeCell ref="A109:F109"/>
    <mergeCell ref="A110:D110"/>
    <mergeCell ref="A103:I103"/>
  </mergeCells>
  <conditionalFormatting sqref="H61">
    <cfRule type="iconSet" priority="47">
      <iconSet>
        <cfvo type="percent" val="0"/>
        <cfvo type="num" val="0.95"/>
        <cfvo type="num" val="1"/>
      </iconSet>
    </cfRule>
  </conditionalFormatting>
  <conditionalFormatting sqref="H84">
    <cfRule type="iconSet" priority="46">
      <iconSet>
        <cfvo type="percent" val="0"/>
        <cfvo type="num" val="0.95"/>
        <cfvo type="num" val="1"/>
      </iconSet>
    </cfRule>
  </conditionalFormatting>
  <conditionalFormatting sqref="H62:H66 H69">
    <cfRule type="iconSet" priority="45">
      <iconSet>
        <cfvo type="percent" val="0"/>
        <cfvo type="num" val="0.95"/>
        <cfvo type="num" val="1"/>
      </iconSet>
    </cfRule>
  </conditionalFormatting>
  <conditionalFormatting sqref="H86:H90 H70:H72 H92">
    <cfRule type="iconSet" priority="44">
      <iconSet>
        <cfvo type="percent" val="0"/>
        <cfvo type="num" val="0.95"/>
        <cfvo type="num" val="1"/>
      </iconSet>
    </cfRule>
  </conditionalFormatting>
  <conditionalFormatting sqref="H86:H90 H70:H72">
    <cfRule type="iconSet" priority="43">
      <iconSet>
        <cfvo type="percent" val="0"/>
        <cfvo type="num" val="0.95"/>
        <cfvo type="num" val="1"/>
      </iconSet>
    </cfRule>
  </conditionalFormatting>
  <conditionalFormatting sqref="H70:H71">
    <cfRule type="iconSet" priority="42">
      <iconSet>
        <cfvo type="percent" val="0"/>
        <cfvo type="num" val="0.95"/>
        <cfvo type="num" val="1"/>
      </iconSet>
    </cfRule>
  </conditionalFormatting>
  <conditionalFormatting sqref="H81:H82 H73:H78">
    <cfRule type="iconSet" priority="48">
      <iconSet>
        <cfvo type="percent" val="0"/>
        <cfvo type="num" val="0.95"/>
        <cfvo type="num" val="1"/>
      </iconSet>
    </cfRule>
  </conditionalFormatting>
  <conditionalFormatting sqref="H92 H61:H66 H69:H78 H81:H90">
    <cfRule type="iconSet" priority="49">
      <iconSet>
        <cfvo type="percent" val="0"/>
        <cfvo type="num" val="0.95" gte="0"/>
        <cfvo type="num" val="0.99" gte="0"/>
      </iconSet>
    </cfRule>
  </conditionalFormatting>
  <conditionalFormatting sqref="H93:H98">
    <cfRule type="iconSet" priority="40">
      <iconSet>
        <cfvo type="percent" val="0"/>
        <cfvo type="num" val="0.95"/>
        <cfvo type="num" val="1"/>
      </iconSet>
    </cfRule>
  </conditionalFormatting>
  <conditionalFormatting sqref="H93:H98">
    <cfRule type="iconSet" priority="39">
      <iconSet>
        <cfvo type="percent" val="0"/>
        <cfvo type="num" val="0.95"/>
        <cfvo type="num" val="1"/>
      </iconSet>
    </cfRule>
  </conditionalFormatting>
  <conditionalFormatting sqref="H93:H98">
    <cfRule type="iconSet" priority="41">
      <iconSet>
        <cfvo type="percent" val="0"/>
        <cfvo type="num" val="0.95" gte="0"/>
        <cfvo type="num" val="0.99" gte="0"/>
      </iconSet>
    </cfRule>
  </conditionalFormatting>
  <conditionalFormatting sqref="H9">
    <cfRule type="iconSet" priority="36">
      <iconSet>
        <cfvo type="percent" val="0"/>
        <cfvo type="num" val="0.95" gte="0"/>
        <cfvo type="num" val="1" gte="0"/>
      </iconSet>
    </cfRule>
  </conditionalFormatting>
  <conditionalFormatting sqref="H9">
    <cfRule type="iconSet" priority="37">
      <iconSet>
        <cfvo type="percent" val="0"/>
        <cfvo type="num" val="0.95" gte="0"/>
        <cfvo type="num" val="0.99" gte="0"/>
      </iconSet>
    </cfRule>
  </conditionalFormatting>
  <conditionalFormatting sqref="H39:H44">
    <cfRule type="iconSet" priority="26">
      <iconSet>
        <cfvo type="percent" val="0"/>
        <cfvo type="num" val="0.95"/>
        <cfvo type="num" val="1"/>
      </iconSet>
    </cfRule>
  </conditionalFormatting>
  <conditionalFormatting sqref="H39:H44">
    <cfRule type="iconSet" priority="25">
      <iconSet>
        <cfvo type="percent" val="0"/>
        <cfvo type="num" val="0.95"/>
        <cfvo type="num" val="1"/>
      </iconSet>
    </cfRule>
  </conditionalFormatting>
  <conditionalFormatting sqref="H39:H44">
    <cfRule type="iconSet" priority="27">
      <iconSet>
        <cfvo type="percent" val="0"/>
        <cfvo type="num" val="0.95" gte="0"/>
        <cfvo type="num" val="0.99" gte="0"/>
      </iconSet>
    </cfRule>
  </conditionalFormatting>
  <conditionalFormatting sqref="H9">
    <cfRule type="iconSet" priority="38">
      <iconSet>
        <cfvo type="percent" val="0"/>
        <cfvo type="num" val="0.95"/>
        <cfvo type="num" val="1"/>
      </iconSet>
    </cfRule>
  </conditionalFormatting>
  <conditionalFormatting sqref="H10">
    <cfRule type="iconSet" priority="33">
      <iconSet>
        <cfvo type="percent" val="0"/>
        <cfvo type="num" val="0.95"/>
        <cfvo type="num" val="1"/>
      </iconSet>
    </cfRule>
  </conditionalFormatting>
  <conditionalFormatting sqref="H30">
    <cfRule type="iconSet" priority="32">
      <iconSet>
        <cfvo type="percent" val="0"/>
        <cfvo type="num" val="0.95"/>
        <cfvo type="num" val="1"/>
      </iconSet>
    </cfRule>
  </conditionalFormatting>
  <conditionalFormatting sqref="H11:H12 H14:H15 H18">
    <cfRule type="iconSet" priority="31">
      <iconSet>
        <cfvo type="percent" val="0"/>
        <cfvo type="num" val="0.95"/>
        <cfvo type="num" val="1"/>
      </iconSet>
    </cfRule>
  </conditionalFormatting>
  <conditionalFormatting sqref="H32:H36 H19:H21 H38">
    <cfRule type="iconSet" priority="30">
      <iconSet>
        <cfvo type="percent" val="0"/>
        <cfvo type="num" val="0.95"/>
        <cfvo type="num" val="1"/>
      </iconSet>
    </cfRule>
  </conditionalFormatting>
  <conditionalFormatting sqref="H32:H36 H19:H21">
    <cfRule type="iconSet" priority="29">
      <iconSet>
        <cfvo type="percent" val="0"/>
        <cfvo type="num" val="0.95"/>
        <cfvo type="num" val="1"/>
      </iconSet>
    </cfRule>
  </conditionalFormatting>
  <conditionalFormatting sqref="H19:H20">
    <cfRule type="iconSet" priority="28">
      <iconSet>
        <cfvo type="percent" val="0"/>
        <cfvo type="num" val="0.95"/>
        <cfvo type="num" val="1"/>
      </iconSet>
    </cfRule>
  </conditionalFormatting>
  <conditionalFormatting sqref="H38 H10:H12 H14:H15 H18:H36">
    <cfRule type="iconSet" priority="35">
      <iconSet>
        <cfvo type="percent" val="0"/>
        <cfvo type="num" val="0.95" gte="0"/>
        <cfvo type="num" val="0.99" gte="0"/>
      </iconSet>
    </cfRule>
  </conditionalFormatting>
  <conditionalFormatting sqref="H29">
    <cfRule type="iconSet" priority="50">
      <iconSet>
        <cfvo type="percent" val="0"/>
        <cfvo type="num" val="0.95"/>
        <cfvo type="num" val="1"/>
      </iconSet>
    </cfRule>
  </conditionalFormatting>
  <conditionalFormatting sqref="H83">
    <cfRule type="iconSet" priority="53">
      <iconSet>
        <cfvo type="percent" val="0"/>
        <cfvo type="num" val="0.95"/>
        <cfvo type="num" val="1"/>
      </iconSet>
    </cfRule>
  </conditionalFormatting>
  <conditionalFormatting sqref="H81:H84 H73:H78 H61:H66 H69">
    <cfRule type="iconSet" priority="54">
      <iconSet>
        <cfvo type="percent" val="0"/>
        <cfvo type="num" val="0.95" gte="0"/>
        <cfvo type="num" val="1" gte="0"/>
      </iconSet>
    </cfRule>
  </conditionalFormatting>
  <conditionalFormatting sqref="H81:H83 H73:H78 H62:H66 H69">
    <cfRule type="iconSet" priority="55">
      <iconSet>
        <cfvo type="percent" val="0"/>
        <cfvo type="num" val="0.95" gte="0"/>
        <cfvo type="num" val="1" gte="0"/>
      </iconSet>
    </cfRule>
  </conditionalFormatting>
  <conditionalFormatting sqref="H16">
    <cfRule type="iconSet" priority="21">
      <iconSet>
        <cfvo type="percent" val="0"/>
        <cfvo type="num" val="0.95"/>
        <cfvo type="num" val="1"/>
      </iconSet>
    </cfRule>
  </conditionalFormatting>
  <conditionalFormatting sqref="H16">
    <cfRule type="iconSet" priority="22">
      <iconSet>
        <cfvo type="percent" val="0"/>
        <cfvo type="num" val="0.95" gte="0"/>
        <cfvo type="num" val="0.99" gte="0"/>
      </iconSet>
    </cfRule>
  </conditionalFormatting>
  <conditionalFormatting sqref="H16">
    <cfRule type="iconSet" priority="23">
      <iconSet>
        <cfvo type="percent" val="0"/>
        <cfvo type="num" val="0.95" gte="0"/>
        <cfvo type="num" val="1" gte="0"/>
      </iconSet>
    </cfRule>
  </conditionalFormatting>
  <conditionalFormatting sqref="H16">
    <cfRule type="iconSet" priority="24">
      <iconSet>
        <cfvo type="percent" val="0"/>
        <cfvo type="num" val="0.95" gte="0"/>
        <cfvo type="num" val="1" gte="0"/>
      </iconSet>
    </cfRule>
  </conditionalFormatting>
  <conditionalFormatting sqref="H17">
    <cfRule type="iconSet" priority="17">
      <iconSet>
        <cfvo type="percent" val="0"/>
        <cfvo type="num" val="0.95"/>
        <cfvo type="num" val="1"/>
      </iconSet>
    </cfRule>
  </conditionalFormatting>
  <conditionalFormatting sqref="H17">
    <cfRule type="iconSet" priority="18">
      <iconSet>
        <cfvo type="percent" val="0"/>
        <cfvo type="num" val="0.95" gte="0"/>
        <cfvo type="num" val="0.99" gte="0"/>
      </iconSet>
    </cfRule>
  </conditionalFormatting>
  <conditionalFormatting sqref="H17">
    <cfRule type="iconSet" priority="19">
      <iconSet>
        <cfvo type="percent" val="0"/>
        <cfvo type="num" val="0.95" gte="0"/>
        <cfvo type="num" val="1" gte="0"/>
      </iconSet>
    </cfRule>
  </conditionalFormatting>
  <conditionalFormatting sqref="H17">
    <cfRule type="iconSet" priority="20">
      <iconSet>
        <cfvo type="percent" val="0"/>
        <cfvo type="num" val="0.95" gte="0"/>
        <cfvo type="num" val="1" gte="0"/>
      </iconSet>
    </cfRule>
  </conditionalFormatting>
  <conditionalFormatting sqref="H68">
    <cfRule type="iconSet" priority="13">
      <iconSet>
        <cfvo type="percent" val="0"/>
        <cfvo type="num" val="0.95"/>
        <cfvo type="num" val="1"/>
      </iconSet>
    </cfRule>
  </conditionalFormatting>
  <conditionalFormatting sqref="H68">
    <cfRule type="iconSet" priority="14">
      <iconSet>
        <cfvo type="percent" val="0"/>
        <cfvo type="num" val="0.95" gte="0"/>
        <cfvo type="num" val="0.99" gte="0"/>
      </iconSet>
    </cfRule>
  </conditionalFormatting>
  <conditionalFormatting sqref="H68">
    <cfRule type="iconSet" priority="15">
      <iconSet>
        <cfvo type="percent" val="0"/>
        <cfvo type="num" val="0.95" gte="0"/>
        <cfvo type="num" val="1" gte="0"/>
      </iconSet>
    </cfRule>
  </conditionalFormatting>
  <conditionalFormatting sqref="H68">
    <cfRule type="iconSet" priority="16">
      <iconSet>
        <cfvo type="percent" val="0"/>
        <cfvo type="num" val="0.95" gte="0"/>
        <cfvo type="num" val="1" gte="0"/>
      </iconSet>
    </cfRule>
  </conditionalFormatting>
  <conditionalFormatting sqref="H67">
    <cfRule type="iconSet" priority="9">
      <iconSet>
        <cfvo type="percent" val="0"/>
        <cfvo type="num" val="0.95"/>
        <cfvo type="num" val="1"/>
      </iconSet>
    </cfRule>
  </conditionalFormatting>
  <conditionalFormatting sqref="H67">
    <cfRule type="iconSet" priority="10">
      <iconSet>
        <cfvo type="percent" val="0"/>
        <cfvo type="num" val="0.95" gte="0"/>
        <cfvo type="num" val="0.99" gte="0"/>
      </iconSet>
    </cfRule>
  </conditionalFormatting>
  <conditionalFormatting sqref="H67">
    <cfRule type="iconSet" priority="11">
      <iconSet>
        <cfvo type="percent" val="0"/>
        <cfvo type="num" val="0.95" gte="0"/>
        <cfvo type="num" val="1" gte="0"/>
      </iconSet>
    </cfRule>
  </conditionalFormatting>
  <conditionalFormatting sqref="H67">
    <cfRule type="iconSet" priority="12">
      <iconSet>
        <cfvo type="percent" val="0"/>
        <cfvo type="num" val="0.95" gte="0"/>
        <cfvo type="num" val="1" gte="0"/>
      </iconSet>
    </cfRule>
  </conditionalFormatting>
  <conditionalFormatting sqref="H80">
    <cfRule type="iconSet" priority="5">
      <iconSet>
        <cfvo type="percent" val="0"/>
        <cfvo type="num" val="0.95"/>
        <cfvo type="num" val="1"/>
      </iconSet>
    </cfRule>
  </conditionalFormatting>
  <conditionalFormatting sqref="H80">
    <cfRule type="iconSet" priority="6">
      <iconSet>
        <cfvo type="percent" val="0"/>
        <cfvo type="num" val="0.95" gte="0"/>
        <cfvo type="num" val="0.99" gte="0"/>
      </iconSet>
    </cfRule>
  </conditionalFormatting>
  <conditionalFormatting sqref="H80">
    <cfRule type="iconSet" priority="7">
      <iconSet>
        <cfvo type="percent" val="0"/>
        <cfvo type="num" val="0.95" gte="0"/>
        <cfvo type="num" val="1" gte="0"/>
      </iconSet>
    </cfRule>
  </conditionalFormatting>
  <conditionalFormatting sqref="H80">
    <cfRule type="iconSet" priority="8">
      <iconSet>
        <cfvo type="percent" val="0"/>
        <cfvo type="num" val="0.95" gte="0"/>
        <cfvo type="num" val="1" gte="0"/>
      </iconSet>
    </cfRule>
  </conditionalFormatting>
  <conditionalFormatting sqref="H79">
    <cfRule type="iconSet" priority="1">
      <iconSet>
        <cfvo type="percent" val="0"/>
        <cfvo type="num" val="0.95"/>
        <cfvo type="num" val="1"/>
      </iconSet>
    </cfRule>
  </conditionalFormatting>
  <conditionalFormatting sqref="H79">
    <cfRule type="iconSet" priority="2">
      <iconSet>
        <cfvo type="percent" val="0"/>
        <cfvo type="num" val="0.95" gte="0"/>
        <cfvo type="num" val="0.99" gte="0"/>
      </iconSet>
    </cfRule>
  </conditionalFormatting>
  <conditionalFormatting sqref="H79">
    <cfRule type="iconSet" priority="3">
      <iconSet>
        <cfvo type="percent" val="0"/>
        <cfvo type="num" val="0.95" gte="0"/>
        <cfvo type="num" val="1" gte="0"/>
      </iconSet>
    </cfRule>
  </conditionalFormatting>
  <conditionalFormatting sqref="H79">
    <cfRule type="iconSet" priority="4">
      <iconSet>
        <cfvo type="percent" val="0"/>
        <cfvo type="num" val="0.95" gte="0"/>
        <cfvo type="num" val="1" gte="0"/>
      </iconSet>
    </cfRule>
  </conditionalFormatting>
  <conditionalFormatting sqref="H22:H28">
    <cfRule type="iconSet" priority="168">
      <iconSet>
        <cfvo type="percent" val="0"/>
        <cfvo type="num" val="0.95"/>
        <cfvo type="num" val="1"/>
      </iconSet>
    </cfRule>
  </conditionalFormatting>
  <conditionalFormatting sqref="H22:H30 H10:H12 H14:H15 H18">
    <cfRule type="iconSet" priority="170">
      <iconSet>
        <cfvo type="percent" val="0"/>
        <cfvo type="num" val="0.95" gte="0"/>
        <cfvo type="num" val="1" gte="0"/>
      </iconSet>
    </cfRule>
  </conditionalFormatting>
  <conditionalFormatting sqref="H22:H29 H11:H12 H14:H15 H18">
    <cfRule type="iconSet" priority="175">
      <iconSet>
        <cfvo type="percent" val="0"/>
        <cfvo type="num" val="0.95" gte="0"/>
        <cfvo type="num" val="1" gte="0"/>
      </iconSet>
    </cfRule>
  </conditionalFormatting>
  <printOptions horizontalCentered="1" verticalCentered="1"/>
  <pageMargins left="0.74803149606299213" right="0.74803149606299213" top="0.35" bottom="0.39370078740157483" header="0.26" footer="0.19685039370078741"/>
  <pageSetup paperSize="9" scale="26" orientation="landscape" r:id="rId1"/>
  <headerFooter alignWithMargins="0">
    <oddHeader>&amp;R&amp;"Arial,Negrita"&amp;11CUADRO No. "A1"</oddHeader>
    <oddFooter>&amp;LFecha:  &amp;D&amp;RPlanificación Nacional.- XM</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C3DBB-EC58-4B33-AB83-4C1E97675686}">
  <sheetPr>
    <pageSetUpPr fitToPage="1"/>
  </sheetPr>
  <dimension ref="A1:O112"/>
  <sheetViews>
    <sheetView showGridLines="0" topLeftCell="A79" zoomScale="80" zoomScaleNormal="80" zoomScaleSheetLayoutView="85" workbookViewId="0">
      <selection activeCell="J96" sqref="J96"/>
    </sheetView>
  </sheetViews>
  <sheetFormatPr baseColWidth="10" defaultColWidth="11.44140625" defaultRowHeight="13.2" outlineLevelRow="2" x14ac:dyDescent="0.25"/>
  <cols>
    <col min="1" max="2" width="5.6640625" style="3" customWidth="1"/>
    <col min="3" max="3" width="63.6640625" style="3" customWidth="1"/>
    <col min="4" max="4" width="18.44140625" style="3" customWidth="1"/>
    <col min="5" max="5" width="1.33203125" style="3" customWidth="1"/>
    <col min="6" max="6" width="20.33203125" style="3" customWidth="1"/>
    <col min="7" max="7" width="20.44140625" style="3" customWidth="1"/>
    <col min="8" max="8" width="1.5546875" style="3" customWidth="1"/>
    <col min="9" max="9" width="14" style="3" customWidth="1"/>
    <col min="10" max="10" width="11.5546875" style="3" bestFit="1" customWidth="1"/>
    <col min="11" max="11" width="14" style="3" bestFit="1" customWidth="1"/>
    <col min="12" max="16384" width="11.44140625" style="3"/>
  </cols>
  <sheetData>
    <row r="1" spans="1:11" ht="27.75" customHeight="1" x14ac:dyDescent="0.25">
      <c r="A1" s="255" t="s">
        <v>76</v>
      </c>
      <c r="B1" s="255"/>
      <c r="C1" s="255"/>
      <c r="D1" s="255"/>
      <c r="E1" s="255"/>
      <c r="F1" s="255"/>
      <c r="G1" s="255"/>
      <c r="H1" s="255"/>
      <c r="I1" s="255"/>
    </row>
    <row r="2" spans="1:11" ht="17.399999999999999" x14ac:dyDescent="0.25">
      <c r="A2" s="256" t="s">
        <v>77</v>
      </c>
      <c r="B2" s="256"/>
      <c r="C2" s="256"/>
      <c r="D2" s="256"/>
      <c r="E2" s="256"/>
      <c r="F2" s="256"/>
      <c r="G2" s="256"/>
      <c r="H2" s="256"/>
      <c r="I2" s="256"/>
    </row>
    <row r="3" spans="1:11" ht="20.25" customHeight="1" x14ac:dyDescent="0.25">
      <c r="A3" s="257" t="s">
        <v>122</v>
      </c>
      <c r="B3" s="257"/>
      <c r="C3" s="257"/>
      <c r="D3" s="257"/>
      <c r="E3" s="257"/>
      <c r="F3" s="257"/>
      <c r="G3" s="257"/>
      <c r="H3" s="257"/>
      <c r="I3" s="257"/>
    </row>
    <row r="4" spans="1:11" ht="17.25" customHeight="1" x14ac:dyDescent="0.25">
      <c r="A4" s="258" t="s">
        <v>119</v>
      </c>
      <c r="B4" s="258"/>
      <c r="C4" s="258"/>
      <c r="D4" s="258"/>
      <c r="E4" s="258"/>
      <c r="F4" s="258"/>
      <c r="G4" s="258"/>
      <c r="H4" s="258"/>
      <c r="I4" s="258"/>
      <c r="J4" s="154"/>
    </row>
    <row r="5" spans="1:11" ht="15.6" x14ac:dyDescent="0.3">
      <c r="A5" s="70"/>
      <c r="B5" s="70"/>
      <c r="C5" s="70"/>
      <c r="D5" s="70"/>
      <c r="E5" s="70"/>
      <c r="F5" s="70"/>
      <c r="G5" s="70"/>
      <c r="H5" s="70"/>
      <c r="I5" s="70"/>
    </row>
    <row r="6" spans="1:11" customFormat="1" ht="31.5" customHeight="1" x14ac:dyDescent="0.3">
      <c r="A6" s="259" t="s">
        <v>66</v>
      </c>
      <c r="B6" s="260"/>
      <c r="C6" s="260"/>
      <c r="D6" s="260"/>
      <c r="E6" s="260"/>
      <c r="F6" s="260"/>
      <c r="G6" s="260"/>
      <c r="H6" s="260"/>
      <c r="I6" s="261"/>
    </row>
    <row r="7" spans="1:11" ht="15.6" x14ac:dyDescent="0.3">
      <c r="C7" s="4"/>
      <c r="D7" s="5"/>
      <c r="G7" s="5"/>
    </row>
    <row r="8" spans="1:11" s="6" customFormat="1" ht="60" customHeight="1" x14ac:dyDescent="0.25">
      <c r="C8" s="48"/>
      <c r="D8" s="49" t="s">
        <v>109</v>
      </c>
      <c r="E8" s="7"/>
      <c r="F8" s="49" t="s">
        <v>110</v>
      </c>
      <c r="G8" s="49" t="s">
        <v>111</v>
      </c>
      <c r="H8" s="7"/>
      <c r="I8" s="49" t="s">
        <v>112</v>
      </c>
    </row>
    <row r="9" spans="1:11" s="8" customFormat="1" ht="4.5" customHeight="1" x14ac:dyDescent="0.25">
      <c r="C9" s="9"/>
      <c r="D9" s="40"/>
      <c r="E9" s="11"/>
      <c r="F9" s="10"/>
      <c r="G9" s="10"/>
      <c r="H9" s="11"/>
      <c r="J9" s="6"/>
    </row>
    <row r="10" spans="1:11" s="6" customFormat="1" ht="15.9" customHeight="1" x14ac:dyDescent="0.25">
      <c r="A10" s="274" t="s">
        <v>41</v>
      </c>
      <c r="B10" s="275" t="s">
        <v>42</v>
      </c>
      <c r="C10" s="109" t="s">
        <v>1</v>
      </c>
      <c r="D10" s="155">
        <f>D11+D12+D13</f>
        <v>536477.62673999975</v>
      </c>
      <c r="E10" s="139"/>
      <c r="F10" s="155">
        <f>F11+F12+F13</f>
        <v>443812.79302000179</v>
      </c>
      <c r="G10" s="155">
        <f>G11+G12+G13</f>
        <v>515755.68654000101</v>
      </c>
      <c r="H10" s="12"/>
      <c r="I10" s="278">
        <f>+G30/G39</f>
        <v>0.85658416735395826</v>
      </c>
      <c r="K10" s="13"/>
    </row>
    <row r="11" spans="1:11" ht="15.9" customHeight="1" outlineLevel="1" x14ac:dyDescent="0.25">
      <c r="A11" s="274"/>
      <c r="B11" s="276"/>
      <c r="C11" s="110" t="s">
        <v>67</v>
      </c>
      <c r="D11" s="43">
        <v>286501.8973699999</v>
      </c>
      <c r="E11" s="139"/>
      <c r="F11" s="43">
        <v>272627.39003000141</v>
      </c>
      <c r="G11" s="43">
        <f>'Recaudación abierta'!E9+'Recaudación abierta'!E10</f>
        <v>280659.0064000006</v>
      </c>
      <c r="I11" s="279"/>
      <c r="J11" s="6"/>
    </row>
    <row r="12" spans="1:11" ht="15.9" customHeight="1" outlineLevel="1" x14ac:dyDescent="0.25">
      <c r="A12" s="274"/>
      <c r="B12" s="276"/>
      <c r="C12" s="110" t="s">
        <v>35</v>
      </c>
      <c r="D12" s="43">
        <v>397.60488000000038</v>
      </c>
      <c r="E12" s="139"/>
      <c r="F12" s="43">
        <v>207.2306200000001</v>
      </c>
      <c r="G12" s="43">
        <f>'Recaudación abierta'!E11</f>
        <v>1571.098220000001</v>
      </c>
      <c r="I12" s="279"/>
    </row>
    <row r="13" spans="1:11" ht="15.9" customHeight="1" outlineLevel="1" x14ac:dyDescent="0.25">
      <c r="A13" s="274"/>
      <c r="B13" s="276"/>
      <c r="C13" s="110" t="s">
        <v>68</v>
      </c>
      <c r="D13" s="43">
        <f>SUM(D14:D18)</f>
        <v>249578.1244899999</v>
      </c>
      <c r="E13" s="140"/>
      <c r="F13" s="43">
        <f>SUM(F14:F18)</f>
        <v>170978.17237000039</v>
      </c>
      <c r="G13" s="43">
        <f>SUM(G14:G18)</f>
        <v>233525.58192000043</v>
      </c>
      <c r="H13" s="76"/>
      <c r="I13" s="279"/>
    </row>
    <row r="14" spans="1:11" ht="15.9" customHeight="1" outlineLevel="1" x14ac:dyDescent="0.25">
      <c r="A14" s="274"/>
      <c r="B14" s="276"/>
      <c r="C14" s="111" t="s">
        <v>34</v>
      </c>
      <c r="D14" s="43">
        <v>209446.6291799999</v>
      </c>
      <c r="E14" s="139"/>
      <c r="F14" s="43">
        <v>118181.52258000011</v>
      </c>
      <c r="G14" s="43">
        <f>'Recaudación abierta'!E13</f>
        <v>175477.9128800004</v>
      </c>
      <c r="I14" s="279"/>
    </row>
    <row r="15" spans="1:11" ht="15.9" customHeight="1" outlineLevel="1" x14ac:dyDescent="0.25">
      <c r="A15" s="274"/>
      <c r="B15" s="276"/>
      <c r="C15" s="111" t="s">
        <v>33</v>
      </c>
      <c r="D15" s="43">
        <v>38045.560620000011</v>
      </c>
      <c r="E15" s="139"/>
      <c r="F15" s="43">
        <v>22697.953619999989</v>
      </c>
      <c r="G15" s="43">
        <f>'Recaudación abierta'!E14</f>
        <v>56614.533810000008</v>
      </c>
      <c r="I15" s="279"/>
    </row>
    <row r="16" spans="1:11" ht="15.9" customHeight="1" outlineLevel="1" x14ac:dyDescent="0.25">
      <c r="A16" s="274"/>
      <c r="B16" s="276"/>
      <c r="C16" s="111" t="s">
        <v>32</v>
      </c>
      <c r="D16" s="43">
        <v>755.4661099999995</v>
      </c>
      <c r="E16" s="139"/>
      <c r="F16" s="43">
        <v>755.65561000000014</v>
      </c>
      <c r="G16" s="43">
        <f>'Recaudación abierta'!E15</f>
        <v>589.04953999999998</v>
      </c>
      <c r="I16" s="279"/>
    </row>
    <row r="17" spans="1:15" ht="15.9" customHeight="1" outlineLevel="1" x14ac:dyDescent="0.25">
      <c r="A17" s="274"/>
      <c r="B17" s="276"/>
      <c r="C17" s="111" t="s">
        <v>90</v>
      </c>
      <c r="D17" s="43">
        <v>1330.4685799999979</v>
      </c>
      <c r="E17" s="139"/>
      <c r="F17" s="43">
        <v>19606.714890000319</v>
      </c>
      <c r="G17" s="43">
        <f>'Recaudación abierta'!E16</f>
        <v>843.29727999999818</v>
      </c>
      <c r="I17" s="279"/>
    </row>
    <row r="18" spans="1:15" ht="15.9" customHeight="1" outlineLevel="1" x14ac:dyDescent="0.25">
      <c r="A18" s="274"/>
      <c r="B18" s="276"/>
      <c r="C18" s="111" t="s">
        <v>95</v>
      </c>
      <c r="D18" s="43">
        <v>0</v>
      </c>
      <c r="E18" s="139"/>
      <c r="F18" s="43">
        <v>9736.325670000002</v>
      </c>
      <c r="G18" s="43">
        <f>'Recaudación abierta'!E17</f>
        <v>0.78840999999999994</v>
      </c>
      <c r="I18" s="279"/>
    </row>
    <row r="19" spans="1:15" ht="15.9" customHeight="1" x14ac:dyDescent="0.25">
      <c r="A19" s="274"/>
      <c r="B19" s="276"/>
      <c r="C19" s="112" t="s">
        <v>64</v>
      </c>
      <c r="D19" s="43">
        <v>436989.40858999942</v>
      </c>
      <c r="E19" s="139"/>
      <c r="F19" s="43">
        <v>390907.14031000237</v>
      </c>
      <c r="G19" s="43">
        <f>'Recaudación abierta'!E19</f>
        <v>447220.82481000893</v>
      </c>
      <c r="H19" s="12"/>
      <c r="I19" s="279"/>
      <c r="J19" s="13"/>
    </row>
    <row r="20" spans="1:15" ht="15.9" customHeight="1" x14ac:dyDescent="0.25">
      <c r="A20" s="274"/>
      <c r="B20" s="276"/>
      <c r="C20" s="112" t="s">
        <v>65</v>
      </c>
      <c r="D20" s="43">
        <v>46028.622130000083</v>
      </c>
      <c r="E20" s="139"/>
      <c r="F20" s="43">
        <v>41666.658129999989</v>
      </c>
      <c r="G20" s="43">
        <f>'Recaudación abierta'!E22</f>
        <v>39777.159659999983</v>
      </c>
      <c r="H20" s="12"/>
      <c r="I20" s="279"/>
      <c r="J20" s="6"/>
    </row>
    <row r="21" spans="1:15" s="6" customFormat="1" ht="15.9" customHeight="1" x14ac:dyDescent="0.25">
      <c r="A21" s="274"/>
      <c r="B21" s="276"/>
      <c r="C21" s="113" t="s">
        <v>39</v>
      </c>
      <c r="D21" s="43">
        <v>2856.678170000001</v>
      </c>
      <c r="E21" s="139"/>
      <c r="F21" s="43">
        <v>2873.4536400000002</v>
      </c>
      <c r="G21" s="43">
        <f>'Recaudación abierta'!E45</f>
        <v>3683.3802999999998</v>
      </c>
      <c r="H21" s="8"/>
      <c r="I21" s="279"/>
      <c r="K21" s="3"/>
      <c r="L21" s="3"/>
      <c r="M21" s="3"/>
      <c r="N21" s="3"/>
      <c r="O21" s="3"/>
    </row>
    <row r="22" spans="1:15" ht="15.9" customHeight="1" x14ac:dyDescent="0.25">
      <c r="A22" s="274"/>
      <c r="B22" s="276"/>
      <c r="C22" s="113" t="s">
        <v>24</v>
      </c>
      <c r="D22" s="43">
        <v>27782.89564000005</v>
      </c>
      <c r="E22" s="139"/>
      <c r="F22" s="43">
        <v>25072.860479999901</v>
      </c>
      <c r="G22" s="43">
        <f>'Recaudación abierta'!E46</f>
        <v>31841.26398000172</v>
      </c>
      <c r="H22" s="12"/>
      <c r="I22" s="279"/>
      <c r="J22" s="6"/>
    </row>
    <row r="23" spans="1:15" ht="15.9" customHeight="1" x14ac:dyDescent="0.25">
      <c r="A23" s="274"/>
      <c r="B23" s="276"/>
      <c r="C23" s="113" t="s">
        <v>25</v>
      </c>
      <c r="D23" s="43">
        <v>89219.527930000011</v>
      </c>
      <c r="E23" s="139"/>
      <c r="F23" s="43">
        <v>95322.610809999969</v>
      </c>
      <c r="G23" s="43">
        <f>'Recaudación abierta'!E47</f>
        <v>77721.130260000005</v>
      </c>
      <c r="H23" s="12"/>
      <c r="I23" s="279"/>
      <c r="J23" s="6"/>
    </row>
    <row r="24" spans="1:15" ht="15.9" customHeight="1" x14ac:dyDescent="0.25">
      <c r="A24" s="274"/>
      <c r="B24" s="276"/>
      <c r="C24" s="113" t="s">
        <v>36</v>
      </c>
      <c r="D24" s="43">
        <v>2414.7259300000001</v>
      </c>
      <c r="E24" s="139"/>
      <c r="F24" s="43">
        <v>1807.4543799999999</v>
      </c>
      <c r="G24" s="43">
        <f>'Recaudación abierta'!E48</f>
        <v>1571.11544</v>
      </c>
      <c r="H24" s="12"/>
      <c r="I24" s="279"/>
      <c r="J24" s="16"/>
    </row>
    <row r="25" spans="1:15" ht="15.9" customHeight="1" x14ac:dyDescent="0.25">
      <c r="A25" s="274"/>
      <c r="B25" s="276"/>
      <c r="C25" s="113" t="s">
        <v>27</v>
      </c>
      <c r="D25" s="43">
        <v>78069.47093000001</v>
      </c>
      <c r="E25" s="139"/>
      <c r="F25" s="43">
        <v>61923.308350000007</v>
      </c>
      <c r="G25" s="43">
        <f>'Recaudación abierta'!E49</f>
        <v>60184.737870000012</v>
      </c>
      <c r="H25" s="12"/>
      <c r="I25" s="279"/>
      <c r="J25" s="6"/>
    </row>
    <row r="26" spans="1:15" ht="15.9" customHeight="1" x14ac:dyDescent="0.25">
      <c r="A26" s="274"/>
      <c r="B26" s="276"/>
      <c r="C26" s="113" t="s">
        <v>37</v>
      </c>
      <c r="D26" s="43">
        <v>19573.89527999999</v>
      </c>
      <c r="E26" s="139"/>
      <c r="F26" s="43">
        <v>19158.147189999989</v>
      </c>
      <c r="G26" s="43">
        <f>'Recaudación abierta'!E50</f>
        <v>19500.44169</v>
      </c>
      <c r="H26" s="12"/>
      <c r="I26" s="279"/>
    </row>
    <row r="27" spans="1:15" ht="15.9" customHeight="1" x14ac:dyDescent="0.25">
      <c r="A27" s="274"/>
      <c r="B27" s="276"/>
      <c r="C27" s="113" t="s">
        <v>81</v>
      </c>
      <c r="D27" s="43">
        <v>4158.0945800000018</v>
      </c>
      <c r="E27" s="139"/>
      <c r="F27" s="43">
        <v>4353.9902200004262</v>
      </c>
      <c r="G27" s="43">
        <f>'Recaudación abierta'!E51</f>
        <v>7737.8503500000324</v>
      </c>
      <c r="H27" s="12"/>
      <c r="I27" s="279"/>
    </row>
    <row r="28" spans="1:15" ht="15.9" customHeight="1" x14ac:dyDescent="0.25">
      <c r="A28" s="274"/>
      <c r="B28" s="276"/>
      <c r="C28" s="113" t="s">
        <v>82</v>
      </c>
      <c r="D28" s="43">
        <v>5707.3032899999962</v>
      </c>
      <c r="E28" s="139"/>
      <c r="F28" s="43">
        <v>5584.1205300005349</v>
      </c>
      <c r="G28" s="43">
        <f>'Recaudación abierta'!E52</f>
        <v>5944.6893200003433</v>
      </c>
      <c r="H28" s="12"/>
      <c r="I28" s="279"/>
    </row>
    <row r="29" spans="1:15" ht="15.9" customHeight="1" x14ac:dyDescent="0.25">
      <c r="A29" s="274"/>
      <c r="B29" s="276"/>
      <c r="C29" s="113" t="s">
        <v>125</v>
      </c>
      <c r="D29" s="43">
        <v>3710.589869999993</v>
      </c>
      <c r="E29" s="139"/>
      <c r="F29" s="43">
        <v>2792.6276099999973</v>
      </c>
      <c r="G29" s="43">
        <f>'Recaudación abierta'!E53</f>
        <v>1787.6767800000009</v>
      </c>
      <c r="H29" s="8"/>
      <c r="I29" s="279"/>
      <c r="J29" s="6"/>
    </row>
    <row r="30" spans="1:15" s="8" customFormat="1" ht="18" customHeight="1" x14ac:dyDescent="0.3">
      <c r="A30" s="274"/>
      <c r="B30" s="277"/>
      <c r="C30" s="54" t="s">
        <v>79</v>
      </c>
      <c r="D30" s="55">
        <f>+D10+SUM(D19:D29)</f>
        <v>1252988.8390799994</v>
      </c>
      <c r="E30" s="159"/>
      <c r="F30" s="55">
        <f>+F10+SUM(F19:F29)</f>
        <v>1095275.1646700047</v>
      </c>
      <c r="G30" s="55">
        <f>+G10+SUM(G19:G29)</f>
        <v>1212725.957000012</v>
      </c>
      <c r="I30" s="280"/>
      <c r="J30" s="17"/>
      <c r="K30" s="18"/>
    </row>
    <row r="31" spans="1:15" ht="6.6" customHeight="1" x14ac:dyDescent="0.3">
      <c r="A31" s="274"/>
      <c r="B31" s="23"/>
      <c r="C31" s="41"/>
      <c r="D31" s="19"/>
      <c r="E31" s="19"/>
      <c r="F31" s="19"/>
      <c r="G31" s="19"/>
      <c r="H31" s="8"/>
      <c r="I31" s="42"/>
      <c r="J31" s="6"/>
    </row>
    <row r="32" spans="1:15" ht="18.75" customHeight="1" x14ac:dyDescent="0.25">
      <c r="A32" s="274"/>
      <c r="B32" s="281" t="s">
        <v>44</v>
      </c>
      <c r="C32" s="44" t="s">
        <v>62</v>
      </c>
      <c r="D32" s="45">
        <v>202214.37351999979</v>
      </c>
      <c r="E32" s="142"/>
      <c r="F32" s="45">
        <v>198129.34710000001</v>
      </c>
      <c r="G32" s="45">
        <f>'Recaudación abierta'!E20</f>
        <v>174090.81220999989</v>
      </c>
      <c r="H32" s="8"/>
      <c r="I32" s="278">
        <f>+G34/G39</f>
        <v>0.1434158326460418</v>
      </c>
    </row>
    <row r="33" spans="1:9" ht="18.75" customHeight="1" x14ac:dyDescent="0.25">
      <c r="A33" s="274"/>
      <c r="B33" s="282"/>
      <c r="C33" s="46" t="s">
        <v>63</v>
      </c>
      <c r="D33" s="43">
        <v>34199.229959999997</v>
      </c>
      <c r="E33" s="142"/>
      <c r="F33" s="43">
        <v>35341.828459999997</v>
      </c>
      <c r="G33" s="43">
        <f>'Recaudación abierta'!E44</f>
        <v>28952.98608000001</v>
      </c>
      <c r="H33" s="8"/>
      <c r="I33" s="279"/>
    </row>
    <row r="34" spans="1:9" s="8" customFormat="1" ht="18.75" customHeight="1" x14ac:dyDescent="0.3">
      <c r="A34" s="274"/>
      <c r="B34" s="283"/>
      <c r="C34" s="107" t="s">
        <v>87</v>
      </c>
      <c r="D34" s="55">
        <f t="shared" ref="D34" si="0">SUM(D32:D33)</f>
        <v>236413.60347999979</v>
      </c>
      <c r="F34" s="55">
        <f>SUM(F32:F33)</f>
        <v>233471.17556</v>
      </c>
      <c r="G34" s="55">
        <f>SUM(G32:G33)</f>
        <v>203043.79828999989</v>
      </c>
      <c r="H34" s="12"/>
      <c r="I34" s="280"/>
    </row>
    <row r="35" spans="1:9" s="8" customFormat="1" ht="15.6" x14ac:dyDescent="0.3">
      <c r="A35" s="274"/>
      <c r="B35" s="23"/>
      <c r="C35" s="20"/>
      <c r="D35" s="103"/>
      <c r="E35" s="103"/>
      <c r="F35" s="103"/>
      <c r="G35" s="103"/>
      <c r="H35" s="12"/>
      <c r="I35" s="42"/>
    </row>
    <row r="36" spans="1:9" s="8" customFormat="1" ht="15.75" customHeight="1" x14ac:dyDescent="0.3">
      <c r="A36" s="274"/>
      <c r="B36" s="266" t="s">
        <v>46</v>
      </c>
      <c r="C36" s="266"/>
      <c r="D36" s="56">
        <f>D39-D37</f>
        <v>767114.13018999982</v>
      </c>
      <c r="F36" s="56">
        <f t="shared" ref="F36:G36" si="1">F39-F37</f>
        <v>659827.91259000241</v>
      </c>
      <c r="G36" s="56">
        <f t="shared" si="1"/>
        <v>722044.59223000309</v>
      </c>
      <c r="H36" s="12"/>
      <c r="I36" s="57">
        <f>+G36/$G$39</f>
        <v>0.51000142468935328</v>
      </c>
    </row>
    <row r="37" spans="1:9" s="8" customFormat="1" ht="15.75" customHeight="1" x14ac:dyDescent="0.25">
      <c r="A37" s="274"/>
      <c r="B37" s="266" t="s">
        <v>47</v>
      </c>
      <c r="C37" s="266"/>
      <c r="D37" s="56">
        <f>+D19+D20+D21+D34</f>
        <v>722288.31236999936</v>
      </c>
      <c r="F37" s="56">
        <f>+F19+F20+F21+F34</f>
        <v>668918.42764000245</v>
      </c>
      <c r="G37" s="56">
        <f>+G19+G20+G21+G34</f>
        <v>693725.16306000878</v>
      </c>
      <c r="H37" s="69"/>
      <c r="I37" s="57">
        <f>+G37/$G$39</f>
        <v>0.48999857531064672</v>
      </c>
    </row>
    <row r="38" spans="1:9" ht="13.8" x14ac:dyDescent="0.25">
      <c r="B38" s="23"/>
      <c r="C38" s="20"/>
      <c r="D38" s="24"/>
      <c r="E38" s="18"/>
      <c r="F38" s="22"/>
      <c r="G38" s="22"/>
      <c r="H38" s="12"/>
      <c r="I38" s="23"/>
    </row>
    <row r="39" spans="1:9" ht="24.75" customHeight="1" x14ac:dyDescent="0.3">
      <c r="A39" s="267" t="s">
        <v>48</v>
      </c>
      <c r="B39" s="268" t="s">
        <v>126</v>
      </c>
      <c r="C39" s="269"/>
      <c r="D39" s="50">
        <f t="shared" ref="D39" si="2">+D34+D30</f>
        <v>1489402.4425599992</v>
      </c>
      <c r="E39" s="123"/>
      <c r="F39" s="50">
        <f t="shared" ref="F39" si="3">+F30+F34</f>
        <v>1328746.3402300049</v>
      </c>
      <c r="G39" s="50">
        <f>+G30+G34</f>
        <v>1415769.7552900119</v>
      </c>
      <c r="H39" s="12"/>
      <c r="I39" s="122"/>
    </row>
    <row r="40" spans="1:9" ht="14.25" customHeight="1" x14ac:dyDescent="0.25">
      <c r="A40" s="267"/>
      <c r="B40" s="270" t="s">
        <v>73</v>
      </c>
      <c r="C40" s="271"/>
      <c r="D40" s="47"/>
      <c r="E40" s="8"/>
      <c r="F40" s="43">
        <v>128679.156110001</v>
      </c>
      <c r="G40" s="97">
        <f>'Recaudación abierta'!E60</f>
        <v>188062.7522099982</v>
      </c>
      <c r="H40" s="12"/>
      <c r="I40" s="114" t="s">
        <v>89</v>
      </c>
    </row>
    <row r="41" spans="1:9" ht="14.25" customHeight="1" x14ac:dyDescent="0.25">
      <c r="A41" s="267"/>
      <c r="B41" s="270" t="s">
        <v>74</v>
      </c>
      <c r="C41" s="271"/>
      <c r="D41" s="47"/>
      <c r="E41" s="8"/>
      <c r="F41" s="43">
        <v>4691.7389799999992</v>
      </c>
      <c r="G41" s="97">
        <f>'Recaudación abierta'!E61</f>
        <v>3999.4173500000011</v>
      </c>
      <c r="H41" s="12"/>
      <c r="I41" s="114"/>
    </row>
    <row r="42" spans="1:9" ht="25.5" customHeight="1" x14ac:dyDescent="0.25">
      <c r="A42" s="267"/>
      <c r="B42" s="268" t="s">
        <v>127</v>
      </c>
      <c r="C42" s="269"/>
      <c r="D42" s="50"/>
      <c r="E42" s="69"/>
      <c r="F42" s="52">
        <f t="shared" ref="F42" si="4">+F39-F40-F41</f>
        <v>1195375.4451400039</v>
      </c>
      <c r="G42" s="52">
        <f>+G39-G40-G41</f>
        <v>1223707.5857300137</v>
      </c>
      <c r="H42" s="12"/>
      <c r="I42" s="69" t="s">
        <v>89</v>
      </c>
    </row>
    <row r="43" spans="1:9" ht="14.25" customHeight="1" x14ac:dyDescent="0.25">
      <c r="A43" s="267"/>
      <c r="B43" s="270" t="s">
        <v>128</v>
      </c>
      <c r="C43" s="271"/>
      <c r="D43" s="58"/>
      <c r="E43" s="69"/>
      <c r="F43" s="178">
        <v>46252.903469999997</v>
      </c>
      <c r="G43" s="43">
        <f>'Recaudación abierta'!E63</f>
        <v>62709.832640000444</v>
      </c>
      <c r="H43" s="12"/>
      <c r="I43" s="124"/>
    </row>
    <row r="44" spans="1:9" ht="33" customHeight="1" x14ac:dyDescent="0.25">
      <c r="A44" s="267"/>
      <c r="B44" s="272" t="s">
        <v>137</v>
      </c>
      <c r="C44" s="273"/>
      <c r="D44" s="50"/>
      <c r="E44" s="69"/>
      <c r="F44" s="53">
        <f t="shared" ref="F44" si="5">+F42-F43</f>
        <v>1149122.5416700039</v>
      </c>
      <c r="G44" s="53">
        <f>+G42-G43</f>
        <v>1160997.7530900133</v>
      </c>
      <c r="H44" s="12"/>
      <c r="I44" s="69"/>
    </row>
    <row r="45" spans="1:9" customFormat="1" ht="14.4" x14ac:dyDescent="0.3"/>
    <row r="46" spans="1:9" customFormat="1" ht="27.75" customHeight="1" x14ac:dyDescent="0.3">
      <c r="A46" s="262" t="s">
        <v>72</v>
      </c>
      <c r="B46" s="263"/>
      <c r="C46" s="263"/>
      <c r="D46" s="263"/>
      <c r="E46" s="263"/>
      <c r="F46" s="263"/>
      <c r="G46" s="263"/>
      <c r="H46" s="263"/>
      <c r="I46" s="264"/>
    </row>
    <row r="47" spans="1:9" customFormat="1" ht="8.25" customHeight="1" x14ac:dyDescent="0.3"/>
    <row r="48" spans="1:9" s="6" customFormat="1" ht="30" customHeight="1" x14ac:dyDescent="0.3">
      <c r="C48" s="48"/>
      <c r="D48" s="81" t="s">
        <v>118</v>
      </c>
      <c r="F48" s="81" t="str">
        <f>+F8</f>
        <v>Recaudación
 2022</v>
      </c>
      <c r="G48" s="81" t="str">
        <f>+G8</f>
        <v>Recaudación 
2023</v>
      </c>
      <c r="I48"/>
    </row>
    <row r="49" spans="1:14" customFormat="1" ht="8.25" customHeight="1" x14ac:dyDescent="0.3"/>
    <row r="50" spans="1:14" s="8" customFormat="1" ht="19.5" customHeight="1" x14ac:dyDescent="0.3">
      <c r="A50" s="265" t="s">
        <v>71</v>
      </c>
      <c r="B50" s="265"/>
      <c r="C50" s="265"/>
      <c r="D50" s="90">
        <f>SUM(D53:D56)</f>
        <v>316333.24031999998</v>
      </c>
      <c r="E50"/>
      <c r="F50" s="90">
        <f>SUM(F53:F55)</f>
        <v>544541.16321999987</v>
      </c>
      <c r="G50" s="90">
        <f>SUM(G53:G55)</f>
        <v>295521.71368000004</v>
      </c>
      <c r="H50"/>
      <c r="I50"/>
      <c r="J50" s="6"/>
    </row>
    <row r="51" spans="1:14" customFormat="1" ht="6" customHeight="1" x14ac:dyDescent="0.3"/>
    <row r="52" spans="1:14" customFormat="1" ht="6" customHeight="1" outlineLevel="1" x14ac:dyDescent="0.3"/>
    <row r="53" spans="1:14" s="6" customFormat="1" ht="15.9" customHeight="1" outlineLevel="1" x14ac:dyDescent="0.3">
      <c r="A53" s="305"/>
      <c r="B53" s="311"/>
      <c r="C53" s="71" t="s">
        <v>96</v>
      </c>
      <c r="D53" s="86">
        <v>308307.39247000002</v>
      </c>
      <c r="E53" s="73"/>
      <c r="F53" s="86">
        <v>301057.65863999998</v>
      </c>
      <c r="G53" s="86">
        <f>'Recaudación abierta'!E72</f>
        <v>292952.21798000002</v>
      </c>
      <c r="H53"/>
      <c r="I53"/>
    </row>
    <row r="54" spans="1:14" ht="15.9" customHeight="1" outlineLevel="2" x14ac:dyDescent="0.3">
      <c r="A54" s="305"/>
      <c r="B54" s="311"/>
      <c r="C54" s="80" t="s">
        <v>97</v>
      </c>
      <c r="D54" s="76">
        <v>4875.5524300000016</v>
      </c>
      <c r="E54" s="73"/>
      <c r="F54" s="76">
        <v>91818.779059999986</v>
      </c>
      <c r="G54" s="76">
        <f>'Recaudación abierta'!E73</f>
        <v>2012.3802900000001</v>
      </c>
      <c r="H54"/>
      <c r="I54"/>
      <c r="J54" s="6"/>
      <c r="K54" s="6"/>
      <c r="L54" s="6"/>
      <c r="M54" s="6"/>
      <c r="N54" s="6"/>
    </row>
    <row r="55" spans="1:14" ht="15.9" customHeight="1" outlineLevel="2" x14ac:dyDescent="0.3">
      <c r="A55" s="156"/>
      <c r="B55" s="311"/>
      <c r="C55" s="127" t="s">
        <v>86</v>
      </c>
      <c r="D55" s="128">
        <v>3150.2954199999972</v>
      </c>
      <c r="E55" s="73"/>
      <c r="F55" s="128">
        <v>151664.72551999989</v>
      </c>
      <c r="G55" s="128">
        <f>'Recaudación abierta'!E74</f>
        <v>557.11541</v>
      </c>
      <c r="H55"/>
      <c r="I55"/>
      <c r="J55" s="6"/>
      <c r="K55" s="6"/>
      <c r="L55" s="6"/>
      <c r="M55" s="6"/>
      <c r="N55" s="6"/>
    </row>
    <row r="56" spans="1:14" customFormat="1" ht="18.75" customHeight="1" x14ac:dyDescent="0.3"/>
    <row r="57" spans="1:14" ht="33" customHeight="1" x14ac:dyDescent="0.25">
      <c r="A57" s="284" t="s">
        <v>75</v>
      </c>
      <c r="B57" s="285"/>
      <c r="C57" s="285"/>
      <c r="D57" s="285"/>
      <c r="E57" s="285"/>
      <c r="F57" s="285"/>
      <c r="G57" s="285"/>
      <c r="H57" s="285"/>
      <c r="I57" s="286"/>
    </row>
    <row r="58" spans="1:14" ht="8.25" customHeight="1" x14ac:dyDescent="0.3">
      <c r="C58" s="4"/>
      <c r="D58"/>
      <c r="G58" s="5"/>
    </row>
    <row r="59" spans="1:14" s="6" customFormat="1" ht="51" customHeight="1" x14ac:dyDescent="0.3">
      <c r="C59" s="48"/>
      <c r="D59" s="91" t="str">
        <f>+D8</f>
        <v>Meta 
2023</v>
      </c>
      <c r="E59"/>
      <c r="F59" s="91" t="str">
        <f>+F8</f>
        <v>Recaudación
 2022</v>
      </c>
      <c r="G59" s="91" t="str">
        <f>+G8</f>
        <v>Recaudación 
2023</v>
      </c>
      <c r="H59"/>
      <c r="I59" s="91" t="str">
        <f>+I8</f>
        <v>Participación de la Recaudación 2023</v>
      </c>
    </row>
    <row r="60" spans="1:14" customFormat="1" ht="6" customHeight="1" x14ac:dyDescent="0.3"/>
    <row r="61" spans="1:14" s="6" customFormat="1" ht="15.9" customHeight="1" x14ac:dyDescent="0.25">
      <c r="A61" s="287" t="s">
        <v>41</v>
      </c>
      <c r="B61" s="288" t="s">
        <v>42</v>
      </c>
      <c r="C61" s="71" t="s">
        <v>1</v>
      </c>
      <c r="D61" s="72">
        <f t="shared" ref="D61:D77" si="6">+D10</f>
        <v>536477.62673999975</v>
      </c>
      <c r="E61" s="73"/>
      <c r="F61" s="72">
        <f t="shared" ref="F61:G76" si="7">+F10</f>
        <v>443812.79302000179</v>
      </c>
      <c r="G61" s="74">
        <f t="shared" si="7"/>
        <v>515755.68654000101</v>
      </c>
      <c r="H61" s="12"/>
      <c r="I61" s="291">
        <f>+G84/G93</f>
        <v>0.88135054608072849</v>
      </c>
    </row>
    <row r="62" spans="1:14" ht="15.9" customHeight="1" outlineLevel="1" x14ac:dyDescent="0.25">
      <c r="A62" s="287"/>
      <c r="B62" s="289"/>
      <c r="C62" s="75" t="s">
        <v>67</v>
      </c>
      <c r="D62" s="76">
        <v>286501.8973699999</v>
      </c>
      <c r="E62" s="73"/>
      <c r="F62" s="76">
        <f t="shared" si="7"/>
        <v>272627.39003000141</v>
      </c>
      <c r="G62" s="77">
        <f t="shared" si="7"/>
        <v>280659.0064000006</v>
      </c>
      <c r="I62" s="292"/>
      <c r="J62" s="6"/>
    </row>
    <row r="63" spans="1:14" ht="15.9" customHeight="1" outlineLevel="1" x14ac:dyDescent="0.25">
      <c r="A63" s="287"/>
      <c r="B63" s="289"/>
      <c r="C63" s="75" t="s">
        <v>35</v>
      </c>
      <c r="D63" s="76">
        <v>397.60488000000038</v>
      </c>
      <c r="E63" s="73"/>
      <c r="F63" s="76">
        <f t="shared" si="7"/>
        <v>207.2306200000001</v>
      </c>
      <c r="G63" s="77">
        <f t="shared" si="7"/>
        <v>1571.098220000001</v>
      </c>
      <c r="I63" s="292"/>
    </row>
    <row r="64" spans="1:14" ht="15.9" customHeight="1" outlineLevel="1" x14ac:dyDescent="0.25">
      <c r="A64" s="287"/>
      <c r="B64" s="289"/>
      <c r="C64" s="75" t="s">
        <v>68</v>
      </c>
      <c r="D64" s="76">
        <f t="shared" si="6"/>
        <v>249578.1244899999</v>
      </c>
      <c r="F64" s="120">
        <f>F13</f>
        <v>170978.17237000039</v>
      </c>
      <c r="G64" s="77">
        <f t="shared" si="7"/>
        <v>233525.58192000043</v>
      </c>
      <c r="I64" s="292"/>
    </row>
    <row r="65" spans="1:11" ht="15.9" customHeight="1" outlineLevel="1" x14ac:dyDescent="0.25">
      <c r="A65" s="287"/>
      <c r="B65" s="289"/>
      <c r="C65" s="78" t="s">
        <v>34</v>
      </c>
      <c r="D65" s="76">
        <f t="shared" si="6"/>
        <v>209446.6291799999</v>
      </c>
      <c r="E65" s="73"/>
      <c r="F65" s="76">
        <f t="shared" ref="F65:G77" si="8">+F14</f>
        <v>118181.52258000011</v>
      </c>
      <c r="G65" s="77">
        <f t="shared" si="7"/>
        <v>175477.9128800004</v>
      </c>
      <c r="I65" s="292"/>
    </row>
    <row r="66" spans="1:11" ht="15.9" customHeight="1" outlineLevel="1" x14ac:dyDescent="0.25">
      <c r="A66" s="287"/>
      <c r="B66" s="289"/>
      <c r="C66" s="78" t="s">
        <v>33</v>
      </c>
      <c r="D66" s="76">
        <f t="shared" si="6"/>
        <v>38045.560620000011</v>
      </c>
      <c r="E66" s="73"/>
      <c r="F66" s="76">
        <f t="shared" si="8"/>
        <v>22697.953619999989</v>
      </c>
      <c r="G66" s="77">
        <f t="shared" si="7"/>
        <v>56614.533810000008</v>
      </c>
      <c r="I66" s="292"/>
    </row>
    <row r="67" spans="1:11" ht="15.9" customHeight="1" outlineLevel="1" x14ac:dyDescent="0.25">
      <c r="A67" s="287"/>
      <c r="B67" s="289"/>
      <c r="C67" s="78" t="s">
        <v>32</v>
      </c>
      <c r="D67" s="76">
        <f t="shared" si="6"/>
        <v>755.4661099999995</v>
      </c>
      <c r="E67" s="73"/>
      <c r="F67" s="76">
        <f t="shared" si="8"/>
        <v>755.65561000000014</v>
      </c>
      <c r="G67" s="77">
        <f t="shared" si="7"/>
        <v>589.04953999999998</v>
      </c>
      <c r="I67" s="292"/>
    </row>
    <row r="68" spans="1:11" ht="15.9" customHeight="1" outlineLevel="1" x14ac:dyDescent="0.25">
      <c r="A68" s="287"/>
      <c r="B68" s="289"/>
      <c r="C68" s="111" t="s">
        <v>90</v>
      </c>
      <c r="D68" s="76">
        <f t="shared" si="6"/>
        <v>1330.4685799999979</v>
      </c>
      <c r="E68" s="73"/>
      <c r="F68" s="76">
        <f t="shared" si="8"/>
        <v>19606.714890000319</v>
      </c>
      <c r="G68" s="77">
        <f t="shared" si="7"/>
        <v>843.29727999999818</v>
      </c>
      <c r="I68" s="292"/>
    </row>
    <row r="69" spans="1:11" ht="15.9" customHeight="1" outlineLevel="1" x14ac:dyDescent="0.25">
      <c r="A69" s="287"/>
      <c r="B69" s="289"/>
      <c r="C69" s="111" t="s">
        <v>95</v>
      </c>
      <c r="D69" s="76">
        <f t="shared" si="6"/>
        <v>0</v>
      </c>
      <c r="E69" s="73"/>
      <c r="F69" s="76">
        <f t="shared" si="8"/>
        <v>9736.325670000002</v>
      </c>
      <c r="G69" s="77">
        <f t="shared" si="7"/>
        <v>0.78840999999999994</v>
      </c>
      <c r="I69" s="292"/>
    </row>
    <row r="70" spans="1:11" ht="15.9" customHeight="1" x14ac:dyDescent="0.25">
      <c r="A70" s="287"/>
      <c r="B70" s="289"/>
      <c r="C70" s="79" t="s">
        <v>64</v>
      </c>
      <c r="D70" s="76">
        <f t="shared" si="6"/>
        <v>436989.40858999942</v>
      </c>
      <c r="E70" s="73"/>
      <c r="F70" s="76">
        <f t="shared" si="8"/>
        <v>390907.14031000237</v>
      </c>
      <c r="G70" s="77">
        <f t="shared" si="7"/>
        <v>447220.82481000893</v>
      </c>
      <c r="H70" s="12"/>
      <c r="I70" s="292"/>
      <c r="J70" s="13"/>
    </row>
    <row r="71" spans="1:11" ht="15.9" customHeight="1" x14ac:dyDescent="0.25">
      <c r="A71" s="287"/>
      <c r="B71" s="289"/>
      <c r="C71" s="79" t="s">
        <v>65</v>
      </c>
      <c r="D71" s="76">
        <f t="shared" si="6"/>
        <v>46028.622130000083</v>
      </c>
      <c r="E71" s="73"/>
      <c r="F71" s="76">
        <f t="shared" si="8"/>
        <v>41666.658129999989</v>
      </c>
      <c r="G71" s="77">
        <f t="shared" si="7"/>
        <v>39777.159659999983</v>
      </c>
      <c r="H71" s="12"/>
      <c r="I71" s="292"/>
      <c r="J71" s="6"/>
    </row>
    <row r="72" spans="1:11" s="6" customFormat="1" ht="15.9" customHeight="1" x14ac:dyDescent="0.25">
      <c r="A72" s="287"/>
      <c r="B72" s="289"/>
      <c r="C72" s="80" t="s">
        <v>39</v>
      </c>
      <c r="D72" s="76">
        <f t="shared" si="6"/>
        <v>2856.678170000001</v>
      </c>
      <c r="E72" s="73"/>
      <c r="F72" s="76">
        <f t="shared" si="8"/>
        <v>2873.4536400000002</v>
      </c>
      <c r="G72" s="77">
        <f t="shared" si="7"/>
        <v>3683.3802999999998</v>
      </c>
      <c r="H72" s="8"/>
      <c r="I72" s="292"/>
      <c r="K72" s="13"/>
    </row>
    <row r="73" spans="1:11" ht="15.9" customHeight="1" x14ac:dyDescent="0.25">
      <c r="A73" s="287"/>
      <c r="B73" s="289"/>
      <c r="C73" s="80" t="s">
        <v>24</v>
      </c>
      <c r="D73" s="76">
        <f t="shared" si="6"/>
        <v>27782.89564000005</v>
      </c>
      <c r="E73" s="73"/>
      <c r="F73" s="76">
        <f t="shared" si="8"/>
        <v>25072.860479999901</v>
      </c>
      <c r="G73" s="77">
        <f t="shared" si="7"/>
        <v>31841.26398000172</v>
      </c>
      <c r="H73" s="12"/>
      <c r="I73" s="292"/>
      <c r="J73" s="6"/>
      <c r="K73" s="14"/>
    </row>
    <row r="74" spans="1:11" ht="15.9" customHeight="1" x14ac:dyDescent="0.25">
      <c r="A74" s="287"/>
      <c r="B74" s="289"/>
      <c r="C74" s="80" t="s">
        <v>25</v>
      </c>
      <c r="D74" s="76">
        <f t="shared" si="6"/>
        <v>89219.527930000011</v>
      </c>
      <c r="E74" s="73"/>
      <c r="F74" s="76">
        <f t="shared" si="8"/>
        <v>95322.610809999969</v>
      </c>
      <c r="G74" s="77">
        <f t="shared" si="7"/>
        <v>77721.130260000005</v>
      </c>
      <c r="H74" s="12"/>
      <c r="I74" s="292"/>
      <c r="J74" s="6"/>
      <c r="K74" s="15"/>
    </row>
    <row r="75" spans="1:11" ht="15.9" customHeight="1" x14ac:dyDescent="0.25">
      <c r="A75" s="287"/>
      <c r="B75" s="289"/>
      <c r="C75" s="80" t="s">
        <v>36</v>
      </c>
      <c r="D75" s="76">
        <f t="shared" si="6"/>
        <v>2414.7259300000001</v>
      </c>
      <c r="E75" s="73"/>
      <c r="F75" s="76">
        <f t="shared" si="8"/>
        <v>1807.4543799999999</v>
      </c>
      <c r="G75" s="77">
        <f t="shared" si="7"/>
        <v>1571.11544</v>
      </c>
      <c r="H75" s="12"/>
      <c r="I75" s="292"/>
      <c r="J75" s="16"/>
      <c r="K75" s="14"/>
    </row>
    <row r="76" spans="1:11" ht="15.9" customHeight="1" x14ac:dyDescent="0.25">
      <c r="A76" s="287"/>
      <c r="B76" s="289"/>
      <c r="C76" s="80" t="s">
        <v>27</v>
      </c>
      <c r="D76" s="76">
        <f t="shared" si="6"/>
        <v>78069.47093000001</v>
      </c>
      <c r="E76" s="73"/>
      <c r="F76" s="76">
        <f t="shared" si="8"/>
        <v>61923.308350000007</v>
      </c>
      <c r="G76" s="77">
        <f t="shared" si="7"/>
        <v>60184.737870000012</v>
      </c>
      <c r="H76" s="12"/>
      <c r="I76" s="292"/>
      <c r="J76" s="6"/>
    </row>
    <row r="77" spans="1:11" ht="15.9" customHeight="1" x14ac:dyDescent="0.25">
      <c r="A77" s="287"/>
      <c r="B77" s="289"/>
      <c r="C77" s="80" t="s">
        <v>37</v>
      </c>
      <c r="D77" s="76">
        <f t="shared" si="6"/>
        <v>19573.89527999999</v>
      </c>
      <c r="E77" s="73"/>
      <c r="F77" s="76">
        <f t="shared" si="8"/>
        <v>19158.147189999989</v>
      </c>
      <c r="G77" s="77">
        <f t="shared" si="8"/>
        <v>19500.44169</v>
      </c>
      <c r="H77" s="12"/>
      <c r="I77" s="292"/>
    </row>
    <row r="78" spans="1:11" ht="15.9" customHeight="1" x14ac:dyDescent="0.25">
      <c r="A78" s="287"/>
      <c r="B78" s="289"/>
      <c r="C78" s="158" t="s">
        <v>86</v>
      </c>
      <c r="D78" s="76">
        <f>+D55</f>
        <v>3150.2954199999972</v>
      </c>
      <c r="E78" s="73"/>
      <c r="F78" s="76">
        <f>F55</f>
        <v>151664.72551999989</v>
      </c>
      <c r="G78" s="77">
        <f>G55</f>
        <v>557.11541</v>
      </c>
      <c r="H78" s="12"/>
      <c r="I78" s="292"/>
    </row>
    <row r="79" spans="1:11" ht="15.9" customHeight="1" x14ac:dyDescent="0.25">
      <c r="A79" s="287"/>
      <c r="B79" s="289"/>
      <c r="C79" s="80" t="str">
        <f>+C53</f>
        <v>Contribución Post COVID Sociedades</v>
      </c>
      <c r="D79" s="76">
        <f>+D53</f>
        <v>308307.39247000002</v>
      </c>
      <c r="E79" s="73"/>
      <c r="F79" s="76">
        <f>F53</f>
        <v>301057.65863999998</v>
      </c>
      <c r="G79" s="77">
        <f>+G53</f>
        <v>292952.21798000002</v>
      </c>
      <c r="H79" s="12"/>
      <c r="I79" s="292"/>
    </row>
    <row r="80" spans="1:11" ht="15.9" customHeight="1" x14ac:dyDescent="0.25">
      <c r="A80" s="287"/>
      <c r="B80" s="289"/>
      <c r="C80" s="80" t="str">
        <f>+C54</f>
        <v>Contribución Post COVID Personas Naturales</v>
      </c>
      <c r="D80" s="76">
        <f>+D54</f>
        <v>4875.5524300000016</v>
      </c>
      <c r="E80" s="73"/>
      <c r="F80" s="76">
        <f>F54</f>
        <v>91818.779059999986</v>
      </c>
      <c r="G80" s="77">
        <f>+G54</f>
        <v>2012.3802900000001</v>
      </c>
      <c r="H80" s="12"/>
      <c r="I80" s="292"/>
    </row>
    <row r="81" spans="1:14" ht="15.9" customHeight="1" x14ac:dyDescent="0.25">
      <c r="A81" s="287"/>
      <c r="B81" s="289"/>
      <c r="C81" s="80" t="s">
        <v>81</v>
      </c>
      <c r="D81" s="76">
        <f>+D27</f>
        <v>4158.0945800000018</v>
      </c>
      <c r="E81" s="73"/>
      <c r="F81" s="76">
        <f t="shared" ref="F81:G83" si="9">+F27</f>
        <v>4353.9902200004262</v>
      </c>
      <c r="G81" s="77">
        <f t="shared" si="9"/>
        <v>7737.8503500000324</v>
      </c>
      <c r="H81" s="12"/>
      <c r="I81" s="292"/>
    </row>
    <row r="82" spans="1:14" ht="15.9" customHeight="1" x14ac:dyDescent="0.25">
      <c r="A82" s="287"/>
      <c r="B82" s="289"/>
      <c r="C82" s="80" t="s">
        <v>82</v>
      </c>
      <c r="D82" s="76">
        <f>+D28</f>
        <v>5707.3032899999962</v>
      </c>
      <c r="E82" s="73"/>
      <c r="F82" s="76">
        <f t="shared" si="9"/>
        <v>5584.1205300005349</v>
      </c>
      <c r="G82" s="77">
        <f t="shared" si="9"/>
        <v>5944.6893200003433</v>
      </c>
      <c r="H82" s="12"/>
      <c r="I82" s="292"/>
    </row>
    <row r="83" spans="1:14" ht="15.9" customHeight="1" x14ac:dyDescent="0.25">
      <c r="A83" s="287"/>
      <c r="B83" s="289"/>
      <c r="C83" s="80" t="s">
        <v>125</v>
      </c>
      <c r="D83" s="76">
        <f>+D29</f>
        <v>3710.589869999993</v>
      </c>
      <c r="E83" s="73"/>
      <c r="F83" s="76">
        <f t="shared" si="9"/>
        <v>2792.6276099999973</v>
      </c>
      <c r="G83" s="77">
        <f t="shared" si="9"/>
        <v>1787.6767800000009</v>
      </c>
      <c r="H83" s="8"/>
      <c r="I83" s="292"/>
      <c r="J83" s="6"/>
    </row>
    <row r="84" spans="1:14" s="8" customFormat="1" ht="18" customHeight="1" x14ac:dyDescent="0.25">
      <c r="A84" s="287"/>
      <c r="B84" s="290"/>
      <c r="C84" s="92" t="s">
        <v>79</v>
      </c>
      <c r="D84" s="93">
        <f>+D61+D70+D71+SUM(D72:D83)</f>
        <v>1569322.0793999992</v>
      </c>
      <c r="E84" s="69"/>
      <c r="F84" s="93">
        <f>+F61+F70+F71+SUM(F72:F83)</f>
        <v>1639816.3278900045</v>
      </c>
      <c r="G84" s="93">
        <f>+G61+G70+G71+SUM(G72:G83)</f>
        <v>1508247.6706800121</v>
      </c>
      <c r="I84" s="293"/>
      <c r="J84" s="17"/>
      <c r="K84" s="18"/>
    </row>
    <row r="85" spans="1:14" ht="10.5" customHeight="1" x14ac:dyDescent="0.3">
      <c r="A85" s="287"/>
      <c r="B85" s="23"/>
      <c r="C85" s="41"/>
      <c r="D85" s="19"/>
      <c r="E85" s="19"/>
      <c r="F85" s="19"/>
      <c r="G85" s="19"/>
      <c r="H85" s="8"/>
      <c r="I85" s="42"/>
      <c r="J85" s="6"/>
    </row>
    <row r="86" spans="1:14" ht="18.75" customHeight="1" x14ac:dyDescent="0.25">
      <c r="A86" s="287"/>
      <c r="B86" s="294" t="s">
        <v>44</v>
      </c>
      <c r="C86" s="84" t="s">
        <v>62</v>
      </c>
      <c r="D86" s="86">
        <f>+D32</f>
        <v>202214.37351999979</v>
      </c>
      <c r="E86" s="85"/>
      <c r="F86" s="86">
        <f>+F32</f>
        <v>198129.34710000001</v>
      </c>
      <c r="G86" s="87">
        <f>+G32</f>
        <v>174090.81220999989</v>
      </c>
      <c r="H86" s="8"/>
      <c r="I86" s="291">
        <f>+G88/G93</f>
        <v>0.11864945391927152</v>
      </c>
    </row>
    <row r="87" spans="1:14" ht="18.75" customHeight="1" x14ac:dyDescent="0.25">
      <c r="A87" s="287"/>
      <c r="B87" s="295"/>
      <c r="C87" s="88" t="s">
        <v>63</v>
      </c>
      <c r="D87" s="76">
        <f>+D33</f>
        <v>34199.229959999997</v>
      </c>
      <c r="E87" s="85"/>
      <c r="F87" s="76">
        <f>+F33</f>
        <v>35341.828459999997</v>
      </c>
      <c r="G87" s="77">
        <f>+G33</f>
        <v>28952.98608000001</v>
      </c>
      <c r="H87" s="8"/>
      <c r="I87" s="292"/>
    </row>
    <row r="88" spans="1:14" s="8" customFormat="1" ht="18.75" customHeight="1" x14ac:dyDescent="0.3">
      <c r="A88" s="287"/>
      <c r="B88" s="296"/>
      <c r="C88" s="108" t="s">
        <v>87</v>
      </c>
      <c r="D88" s="93">
        <f>SUM(D86:D87)</f>
        <v>236413.60347999979</v>
      </c>
      <c r="F88" s="93">
        <f>SUM(F86:F87)</f>
        <v>233471.17556</v>
      </c>
      <c r="G88" s="93">
        <f>SUM(G86:G87)</f>
        <v>203043.79828999989</v>
      </c>
      <c r="H88" s="12"/>
      <c r="I88" s="293"/>
    </row>
    <row r="89" spans="1:14" s="8" customFormat="1" ht="15.6" x14ac:dyDescent="0.3">
      <c r="A89" s="287"/>
      <c r="B89" s="23"/>
      <c r="C89" s="20"/>
      <c r="D89" s="24"/>
      <c r="F89" s="21"/>
      <c r="G89" s="24"/>
      <c r="H89" s="12"/>
      <c r="I89" s="42"/>
    </row>
    <row r="90" spans="1:14" s="8" customFormat="1" ht="15.75" customHeight="1" x14ac:dyDescent="0.3">
      <c r="A90" s="287"/>
      <c r="B90" s="297" t="s">
        <v>46</v>
      </c>
      <c r="C90" s="297"/>
      <c r="D90" s="94">
        <f>D93-D91</f>
        <v>1083447.3705099998</v>
      </c>
      <c r="F90" s="94">
        <f t="shared" ref="F90:G90" si="10">F93-F91</f>
        <v>1204369.0758100019</v>
      </c>
      <c r="G90" s="94">
        <f t="shared" si="10"/>
        <v>1017566.3059100031</v>
      </c>
      <c r="H90" s="12"/>
      <c r="I90" s="95">
        <f>+G90/$G$93</f>
        <v>0.59461893216966344</v>
      </c>
    </row>
    <row r="91" spans="1:14" s="8" customFormat="1" ht="15.75" customHeight="1" x14ac:dyDescent="0.25">
      <c r="A91" s="287"/>
      <c r="B91" s="297" t="s">
        <v>47</v>
      </c>
      <c r="C91" s="297"/>
      <c r="D91" s="94">
        <f>+D70+D71+D72+D88</f>
        <v>722288.31236999936</v>
      </c>
      <c r="F91" s="94">
        <f>+F70+F71+F72+F88</f>
        <v>668918.42764000245</v>
      </c>
      <c r="G91" s="94">
        <f>+G70+G71+G72+G88</f>
        <v>693725.16306000878</v>
      </c>
      <c r="H91" s="69"/>
      <c r="I91" s="95">
        <f>+G91/$G$93</f>
        <v>0.40538106783033662</v>
      </c>
    </row>
    <row r="92" spans="1:14" ht="13.8" x14ac:dyDescent="0.25">
      <c r="B92" s="23"/>
      <c r="C92" s="20"/>
      <c r="D92" s="24"/>
      <c r="E92" s="8"/>
      <c r="F92" s="22"/>
      <c r="G92" s="22"/>
      <c r="H92" s="12"/>
      <c r="I92" s="23"/>
    </row>
    <row r="93" spans="1:14" ht="26.25" customHeight="1" x14ac:dyDescent="0.3">
      <c r="A93" s="310" t="s">
        <v>48</v>
      </c>
      <c r="B93" s="300" t="s">
        <v>126</v>
      </c>
      <c r="C93" s="301"/>
      <c r="D93" s="96">
        <f>+D84+D88</f>
        <v>1805735.682879999</v>
      </c>
      <c r="E93"/>
      <c r="F93" s="96">
        <f>+F84+F88</f>
        <v>1873287.5034500044</v>
      </c>
      <c r="G93" s="96">
        <f>+G84+G88</f>
        <v>1711291.4689700119</v>
      </c>
      <c r="H93" s="12"/>
      <c r="I93" s="214"/>
    </row>
    <row r="94" spans="1:14" ht="14.25" customHeight="1" x14ac:dyDescent="0.25">
      <c r="A94" s="310"/>
      <c r="B94" s="298" t="s">
        <v>73</v>
      </c>
      <c r="C94" s="299"/>
      <c r="D94" s="97"/>
      <c r="E94" s="85"/>
      <c r="F94" s="177">
        <f>F40</f>
        <v>128679.156110001</v>
      </c>
      <c r="G94" s="177">
        <f>G40</f>
        <v>188062.7522099982</v>
      </c>
      <c r="H94" s="12"/>
      <c r="I94" s="69"/>
    </row>
    <row r="95" spans="1:14" ht="14.25" customHeight="1" x14ac:dyDescent="0.25">
      <c r="A95" s="310"/>
      <c r="B95" s="298" t="s">
        <v>74</v>
      </c>
      <c r="C95" s="299"/>
      <c r="D95" s="97"/>
      <c r="E95" s="85"/>
      <c r="F95" s="177">
        <f>F41</f>
        <v>4691.7389799999992</v>
      </c>
      <c r="G95" s="177">
        <f>G41</f>
        <v>3999.4173500000011</v>
      </c>
      <c r="H95" s="12"/>
      <c r="I95" s="69"/>
    </row>
    <row r="96" spans="1:14" ht="27" customHeight="1" x14ac:dyDescent="0.3">
      <c r="A96" s="310"/>
      <c r="B96" s="300" t="s">
        <v>129</v>
      </c>
      <c r="C96" s="301"/>
      <c r="D96" s="96"/>
      <c r="E96"/>
      <c r="F96" s="98">
        <f>+F93-F94-F95</f>
        <v>1739916.6083600034</v>
      </c>
      <c r="G96" s="98">
        <f>+G93-G94-G95</f>
        <v>1519229.2994100137</v>
      </c>
      <c r="H96" s="12"/>
      <c r="I96" s="69"/>
      <c r="K96" s="14"/>
      <c r="L96" s="14"/>
      <c r="M96" s="14"/>
      <c r="N96" s="14"/>
    </row>
    <row r="97" spans="1:9" ht="14.25" customHeight="1" x14ac:dyDescent="0.3">
      <c r="A97" s="310"/>
      <c r="B97" s="298" t="s">
        <v>130</v>
      </c>
      <c r="C97" s="299"/>
      <c r="D97" s="99"/>
      <c r="E97" s="100"/>
      <c r="F97" s="178">
        <f>F43</f>
        <v>46252.903469999997</v>
      </c>
      <c r="G97" s="101">
        <f>+G43</f>
        <v>62709.832640000444</v>
      </c>
      <c r="H97" s="12"/>
      <c r="I97" s="69"/>
    </row>
    <row r="98" spans="1:9" ht="38.25" customHeight="1" x14ac:dyDescent="0.3">
      <c r="A98" s="310"/>
      <c r="B98" s="302" t="s">
        <v>131</v>
      </c>
      <c r="C98" s="303"/>
      <c r="D98" s="96"/>
      <c r="E98"/>
      <c r="F98" s="102">
        <f>+F96-F97</f>
        <v>1693663.7048900034</v>
      </c>
      <c r="G98" s="102">
        <f>+G96-G97</f>
        <v>1456519.4667700133</v>
      </c>
      <c r="H98" s="12"/>
      <c r="I98" s="69"/>
    </row>
    <row r="99" spans="1:9" customFormat="1" ht="15" customHeight="1" x14ac:dyDescent="0.3">
      <c r="A99" s="307" t="s">
        <v>140</v>
      </c>
      <c r="B99" s="307"/>
      <c r="C99" s="307"/>
      <c r="F99" s="123"/>
      <c r="G99" s="123"/>
    </row>
    <row r="100" spans="1:9" ht="54" customHeight="1" x14ac:dyDescent="0.25">
      <c r="A100" s="254" t="s">
        <v>83</v>
      </c>
      <c r="B100" s="254"/>
      <c r="C100" s="254"/>
      <c r="D100" s="254"/>
      <c r="E100" s="254"/>
      <c r="F100" s="254"/>
      <c r="G100" s="254"/>
      <c r="H100" s="254"/>
      <c r="I100" s="254"/>
    </row>
    <row r="101" spans="1:9" ht="12.75" customHeight="1" x14ac:dyDescent="0.25">
      <c r="A101" s="254" t="s">
        <v>69</v>
      </c>
      <c r="B101" s="254"/>
      <c r="C101" s="254"/>
      <c r="D101" s="254"/>
      <c r="E101" s="254"/>
      <c r="F101" s="254"/>
      <c r="G101" s="254"/>
      <c r="H101" s="254"/>
      <c r="I101" s="254"/>
    </row>
    <row r="102" spans="1:9" ht="12.75" customHeight="1" x14ac:dyDescent="0.25">
      <c r="A102" s="254" t="s">
        <v>70</v>
      </c>
      <c r="B102" s="254"/>
      <c r="C102" s="254"/>
      <c r="D102" s="254"/>
      <c r="E102" s="254"/>
      <c r="F102" s="254"/>
      <c r="G102" s="254"/>
      <c r="H102" s="254"/>
      <c r="I102" s="254"/>
    </row>
    <row r="103" spans="1:9" ht="12.75" customHeight="1" x14ac:dyDescent="0.25">
      <c r="A103" s="254" t="s">
        <v>136</v>
      </c>
      <c r="B103" s="254"/>
      <c r="C103" s="254"/>
      <c r="D103" s="254"/>
      <c r="E103" s="254"/>
      <c r="F103" s="254"/>
      <c r="G103" s="254"/>
      <c r="H103" s="254"/>
      <c r="I103" s="254"/>
    </row>
    <row r="104" spans="1:9" ht="12.75" customHeight="1" x14ac:dyDescent="0.25">
      <c r="A104" s="254" t="s">
        <v>132</v>
      </c>
      <c r="B104" s="254"/>
      <c r="C104" s="254"/>
      <c r="D104" s="254"/>
      <c r="E104" s="254"/>
      <c r="F104" s="254"/>
      <c r="G104" s="254"/>
      <c r="H104" s="254"/>
      <c r="I104" s="254"/>
    </row>
    <row r="105" spans="1:9" ht="12.75" customHeight="1" x14ac:dyDescent="0.25">
      <c r="A105" s="254" t="s">
        <v>133</v>
      </c>
      <c r="B105" s="254"/>
      <c r="C105" s="254"/>
      <c r="D105" s="254"/>
      <c r="E105" s="254"/>
      <c r="F105" s="254"/>
      <c r="G105" s="254"/>
      <c r="H105" s="254"/>
      <c r="I105" s="254"/>
    </row>
    <row r="106" spans="1:9" ht="15" customHeight="1" x14ac:dyDescent="0.25">
      <c r="A106" s="254" t="s">
        <v>134</v>
      </c>
      <c r="B106" s="254"/>
      <c r="C106" s="254"/>
      <c r="D106" s="254"/>
      <c r="E106" s="254"/>
      <c r="F106" s="254"/>
      <c r="G106" s="254"/>
      <c r="H106" s="254"/>
      <c r="I106" s="254"/>
    </row>
    <row r="107" spans="1:9" ht="27" customHeight="1" x14ac:dyDescent="0.25">
      <c r="A107" s="254" t="s">
        <v>135</v>
      </c>
      <c r="B107" s="254"/>
      <c r="C107" s="254"/>
      <c r="D107" s="254"/>
      <c r="E107" s="254"/>
      <c r="F107" s="254"/>
      <c r="G107" s="254"/>
      <c r="H107" s="254"/>
      <c r="I107" s="254"/>
    </row>
    <row r="108" spans="1:9" ht="15" customHeight="1" x14ac:dyDescent="0.25">
      <c r="A108" s="307" t="s">
        <v>57</v>
      </c>
      <c r="B108" s="307"/>
      <c r="C108" s="307"/>
      <c r="D108" s="126"/>
      <c r="E108" s="126"/>
      <c r="F108" s="126"/>
      <c r="G108" s="126"/>
      <c r="H108" s="126"/>
      <c r="I108" s="126"/>
    </row>
    <row r="109" spans="1:9" ht="15" customHeight="1" x14ac:dyDescent="0.25">
      <c r="A109" s="308" t="s">
        <v>121</v>
      </c>
      <c r="B109" s="308"/>
      <c r="C109" s="308"/>
      <c r="D109" s="308"/>
      <c r="E109" s="308"/>
      <c r="F109" s="308"/>
      <c r="G109" s="22"/>
      <c r="H109" s="8"/>
      <c r="I109" s="23"/>
    </row>
    <row r="110" spans="1:9" ht="15" customHeight="1" x14ac:dyDescent="0.25">
      <c r="A110" s="309" t="s">
        <v>98</v>
      </c>
      <c r="B110" s="309"/>
      <c r="C110" s="309"/>
      <c r="D110" s="309"/>
      <c r="E110" s="25"/>
      <c r="F110" s="25"/>
      <c r="G110" s="26"/>
      <c r="H110" s="26"/>
      <c r="I110" s="26"/>
    </row>
    <row r="111" spans="1:9" ht="15" customHeight="1" x14ac:dyDescent="0.25">
      <c r="A111" s="306" t="s">
        <v>29</v>
      </c>
      <c r="B111" s="306"/>
      <c r="C111" s="306"/>
      <c r="D111" s="306"/>
      <c r="E111" s="25"/>
      <c r="F111" s="25"/>
      <c r="G111" s="26"/>
      <c r="H111" s="26"/>
      <c r="I111" s="26"/>
    </row>
    <row r="112" spans="1:9" x14ac:dyDescent="0.25">
      <c r="C112" s="26"/>
      <c r="D112" s="26"/>
      <c r="E112" s="25"/>
      <c r="F112" s="25"/>
      <c r="G112" s="26"/>
      <c r="H112" s="26"/>
      <c r="I112" s="26"/>
    </row>
  </sheetData>
  <mergeCells count="51">
    <mergeCell ref="B44:C44"/>
    <mergeCell ref="A1:I1"/>
    <mergeCell ref="A2:I2"/>
    <mergeCell ref="A3:I3"/>
    <mergeCell ref="A4:I4"/>
    <mergeCell ref="A6:I6"/>
    <mergeCell ref="A10:A37"/>
    <mergeCell ref="B10:B30"/>
    <mergeCell ref="I10:I30"/>
    <mergeCell ref="B32:B34"/>
    <mergeCell ref="I32:I34"/>
    <mergeCell ref="I61:I84"/>
    <mergeCell ref="B86:B88"/>
    <mergeCell ref="I86:I88"/>
    <mergeCell ref="B36:C36"/>
    <mergeCell ref="B37:C37"/>
    <mergeCell ref="A46:I46"/>
    <mergeCell ref="A50:C50"/>
    <mergeCell ref="A53:A54"/>
    <mergeCell ref="B53:B55"/>
    <mergeCell ref="A57:I57"/>
    <mergeCell ref="A39:A44"/>
    <mergeCell ref="B39:C39"/>
    <mergeCell ref="B40:C40"/>
    <mergeCell ref="B41:C41"/>
    <mergeCell ref="B42:C42"/>
    <mergeCell ref="B43:C43"/>
    <mergeCell ref="B90:C90"/>
    <mergeCell ref="B91:C91"/>
    <mergeCell ref="A93:A98"/>
    <mergeCell ref="B93:C93"/>
    <mergeCell ref="B94:C94"/>
    <mergeCell ref="B95:C95"/>
    <mergeCell ref="B96:C96"/>
    <mergeCell ref="B97:C97"/>
    <mergeCell ref="B98:C98"/>
    <mergeCell ref="A61:A91"/>
    <mergeCell ref="B61:B84"/>
    <mergeCell ref="A111:D111"/>
    <mergeCell ref="A99:C99"/>
    <mergeCell ref="A100:I100"/>
    <mergeCell ref="A101:I101"/>
    <mergeCell ref="A102:I102"/>
    <mergeCell ref="A104:I104"/>
    <mergeCell ref="A105:I105"/>
    <mergeCell ref="A106:I106"/>
    <mergeCell ref="A107:I107"/>
    <mergeCell ref="A108:C108"/>
    <mergeCell ref="A109:F109"/>
    <mergeCell ref="A110:D110"/>
    <mergeCell ref="A103:I103"/>
  </mergeCells>
  <conditionalFormatting sqref="H61">
    <cfRule type="iconSet" priority="46">
      <iconSet>
        <cfvo type="percent" val="0"/>
        <cfvo type="num" val="0.95"/>
        <cfvo type="num" val="1"/>
      </iconSet>
    </cfRule>
  </conditionalFormatting>
  <conditionalFormatting sqref="H84">
    <cfRule type="iconSet" priority="45">
      <iconSet>
        <cfvo type="percent" val="0"/>
        <cfvo type="num" val="0.95"/>
        <cfvo type="num" val="1"/>
      </iconSet>
    </cfRule>
  </conditionalFormatting>
  <conditionalFormatting sqref="H62:H66 H69">
    <cfRule type="iconSet" priority="44">
      <iconSet>
        <cfvo type="percent" val="0"/>
        <cfvo type="num" val="0.95"/>
        <cfvo type="num" val="1"/>
      </iconSet>
    </cfRule>
  </conditionalFormatting>
  <conditionalFormatting sqref="H86:H90 H70:H72 H92">
    <cfRule type="iconSet" priority="43">
      <iconSet>
        <cfvo type="percent" val="0"/>
        <cfvo type="num" val="0.95"/>
        <cfvo type="num" val="1"/>
      </iconSet>
    </cfRule>
  </conditionalFormatting>
  <conditionalFormatting sqref="H86:H90 H70:H72">
    <cfRule type="iconSet" priority="42">
      <iconSet>
        <cfvo type="percent" val="0"/>
        <cfvo type="num" val="0.95"/>
        <cfvo type="num" val="1"/>
      </iconSet>
    </cfRule>
  </conditionalFormatting>
  <conditionalFormatting sqref="H70:H71">
    <cfRule type="iconSet" priority="41">
      <iconSet>
        <cfvo type="percent" val="0"/>
        <cfvo type="num" val="0.95"/>
        <cfvo type="num" val="1"/>
      </iconSet>
    </cfRule>
  </conditionalFormatting>
  <conditionalFormatting sqref="H81:H82 H73:H78">
    <cfRule type="iconSet" priority="47">
      <iconSet>
        <cfvo type="percent" val="0"/>
        <cfvo type="num" val="0.95"/>
        <cfvo type="num" val="1"/>
      </iconSet>
    </cfRule>
  </conditionalFormatting>
  <conditionalFormatting sqref="H92 H61:H66 H69:H78 H81:H90">
    <cfRule type="iconSet" priority="48">
      <iconSet>
        <cfvo type="percent" val="0"/>
        <cfvo type="num" val="0.95" gte="0"/>
        <cfvo type="num" val="0.99" gte="0"/>
      </iconSet>
    </cfRule>
  </conditionalFormatting>
  <conditionalFormatting sqref="H93:H98">
    <cfRule type="iconSet" priority="39">
      <iconSet>
        <cfvo type="percent" val="0"/>
        <cfvo type="num" val="0.95"/>
        <cfvo type="num" val="1"/>
      </iconSet>
    </cfRule>
  </conditionalFormatting>
  <conditionalFormatting sqref="H93:H98">
    <cfRule type="iconSet" priority="38">
      <iconSet>
        <cfvo type="percent" val="0"/>
        <cfvo type="num" val="0.95"/>
        <cfvo type="num" val="1"/>
      </iconSet>
    </cfRule>
  </conditionalFormatting>
  <conditionalFormatting sqref="H93:H98">
    <cfRule type="iconSet" priority="40">
      <iconSet>
        <cfvo type="percent" val="0"/>
        <cfvo type="num" val="0.95" gte="0"/>
        <cfvo type="num" val="0.99" gte="0"/>
      </iconSet>
    </cfRule>
  </conditionalFormatting>
  <conditionalFormatting sqref="H9">
    <cfRule type="iconSet" priority="35">
      <iconSet>
        <cfvo type="percent" val="0"/>
        <cfvo type="num" val="0.95" gte="0"/>
        <cfvo type="num" val="1" gte="0"/>
      </iconSet>
    </cfRule>
  </conditionalFormatting>
  <conditionalFormatting sqref="H9">
    <cfRule type="iconSet" priority="36">
      <iconSet>
        <cfvo type="percent" val="0"/>
        <cfvo type="num" val="0.95" gte="0"/>
        <cfvo type="num" val="0.99" gte="0"/>
      </iconSet>
    </cfRule>
  </conditionalFormatting>
  <conditionalFormatting sqref="H39:H44">
    <cfRule type="iconSet" priority="26">
      <iconSet>
        <cfvo type="percent" val="0"/>
        <cfvo type="num" val="0.95"/>
        <cfvo type="num" val="1"/>
      </iconSet>
    </cfRule>
  </conditionalFormatting>
  <conditionalFormatting sqref="H39:H44">
    <cfRule type="iconSet" priority="25">
      <iconSet>
        <cfvo type="percent" val="0"/>
        <cfvo type="num" val="0.95"/>
        <cfvo type="num" val="1"/>
      </iconSet>
    </cfRule>
  </conditionalFormatting>
  <conditionalFormatting sqref="H39:H44">
    <cfRule type="iconSet" priority="27">
      <iconSet>
        <cfvo type="percent" val="0"/>
        <cfvo type="num" val="0.95" gte="0"/>
        <cfvo type="num" val="0.99" gte="0"/>
      </iconSet>
    </cfRule>
  </conditionalFormatting>
  <conditionalFormatting sqref="H9">
    <cfRule type="iconSet" priority="37">
      <iconSet>
        <cfvo type="percent" val="0"/>
        <cfvo type="num" val="0.95"/>
        <cfvo type="num" val="1"/>
      </iconSet>
    </cfRule>
  </conditionalFormatting>
  <conditionalFormatting sqref="H10">
    <cfRule type="iconSet" priority="33">
      <iconSet>
        <cfvo type="percent" val="0"/>
        <cfvo type="num" val="0.95"/>
        <cfvo type="num" val="1"/>
      </iconSet>
    </cfRule>
  </conditionalFormatting>
  <conditionalFormatting sqref="H30">
    <cfRule type="iconSet" priority="32">
      <iconSet>
        <cfvo type="percent" val="0"/>
        <cfvo type="num" val="0.95"/>
        <cfvo type="num" val="1"/>
      </iconSet>
    </cfRule>
  </conditionalFormatting>
  <conditionalFormatting sqref="H11:H12 H14:H15 H18">
    <cfRule type="iconSet" priority="31">
      <iconSet>
        <cfvo type="percent" val="0"/>
        <cfvo type="num" val="0.95"/>
        <cfvo type="num" val="1"/>
      </iconSet>
    </cfRule>
  </conditionalFormatting>
  <conditionalFormatting sqref="H32:H36 H19:H21 H38">
    <cfRule type="iconSet" priority="30">
      <iconSet>
        <cfvo type="percent" val="0"/>
        <cfvo type="num" val="0.95"/>
        <cfvo type="num" val="1"/>
      </iconSet>
    </cfRule>
  </conditionalFormatting>
  <conditionalFormatting sqref="H32:H36 H19:H21">
    <cfRule type="iconSet" priority="29">
      <iconSet>
        <cfvo type="percent" val="0"/>
        <cfvo type="num" val="0.95"/>
        <cfvo type="num" val="1"/>
      </iconSet>
    </cfRule>
  </conditionalFormatting>
  <conditionalFormatting sqref="H19:H20">
    <cfRule type="iconSet" priority="28">
      <iconSet>
        <cfvo type="percent" val="0"/>
        <cfvo type="num" val="0.95"/>
        <cfvo type="num" val="1"/>
      </iconSet>
    </cfRule>
  </conditionalFormatting>
  <conditionalFormatting sqref="H38 H10:H12 H14:H15 H18:H36">
    <cfRule type="iconSet" priority="34">
      <iconSet>
        <cfvo type="percent" val="0"/>
        <cfvo type="num" val="0.95" gte="0"/>
        <cfvo type="num" val="0.99" gte="0"/>
      </iconSet>
    </cfRule>
  </conditionalFormatting>
  <conditionalFormatting sqref="H29">
    <cfRule type="iconSet" priority="49">
      <iconSet>
        <cfvo type="percent" val="0"/>
        <cfvo type="num" val="0.95"/>
        <cfvo type="num" val="1"/>
      </iconSet>
    </cfRule>
  </conditionalFormatting>
  <conditionalFormatting sqref="H83">
    <cfRule type="iconSet" priority="50">
      <iconSet>
        <cfvo type="percent" val="0"/>
        <cfvo type="num" val="0.95"/>
        <cfvo type="num" val="1"/>
      </iconSet>
    </cfRule>
  </conditionalFormatting>
  <conditionalFormatting sqref="H81:H84 H73:H78 H61:H66 H69">
    <cfRule type="iconSet" priority="51">
      <iconSet>
        <cfvo type="percent" val="0"/>
        <cfvo type="num" val="0.95" gte="0"/>
        <cfvo type="num" val="1" gte="0"/>
      </iconSet>
    </cfRule>
  </conditionalFormatting>
  <conditionalFormatting sqref="H81:H83 H73:H78 H62:H66 H69">
    <cfRule type="iconSet" priority="52">
      <iconSet>
        <cfvo type="percent" val="0"/>
        <cfvo type="num" val="0.95" gte="0"/>
        <cfvo type="num" val="1" gte="0"/>
      </iconSet>
    </cfRule>
  </conditionalFormatting>
  <conditionalFormatting sqref="H16">
    <cfRule type="iconSet" priority="21">
      <iconSet>
        <cfvo type="percent" val="0"/>
        <cfvo type="num" val="0.95"/>
        <cfvo type="num" val="1"/>
      </iconSet>
    </cfRule>
  </conditionalFormatting>
  <conditionalFormatting sqref="H16">
    <cfRule type="iconSet" priority="22">
      <iconSet>
        <cfvo type="percent" val="0"/>
        <cfvo type="num" val="0.95" gte="0"/>
        <cfvo type="num" val="0.99" gte="0"/>
      </iconSet>
    </cfRule>
  </conditionalFormatting>
  <conditionalFormatting sqref="H16">
    <cfRule type="iconSet" priority="23">
      <iconSet>
        <cfvo type="percent" val="0"/>
        <cfvo type="num" val="0.95" gte="0"/>
        <cfvo type="num" val="1" gte="0"/>
      </iconSet>
    </cfRule>
  </conditionalFormatting>
  <conditionalFormatting sqref="H16">
    <cfRule type="iconSet" priority="24">
      <iconSet>
        <cfvo type="percent" val="0"/>
        <cfvo type="num" val="0.95" gte="0"/>
        <cfvo type="num" val="1" gte="0"/>
      </iconSet>
    </cfRule>
  </conditionalFormatting>
  <conditionalFormatting sqref="H17">
    <cfRule type="iconSet" priority="17">
      <iconSet>
        <cfvo type="percent" val="0"/>
        <cfvo type="num" val="0.95"/>
        <cfvo type="num" val="1"/>
      </iconSet>
    </cfRule>
  </conditionalFormatting>
  <conditionalFormatting sqref="H17">
    <cfRule type="iconSet" priority="18">
      <iconSet>
        <cfvo type="percent" val="0"/>
        <cfvo type="num" val="0.95" gte="0"/>
        <cfvo type="num" val="0.99" gte="0"/>
      </iconSet>
    </cfRule>
  </conditionalFormatting>
  <conditionalFormatting sqref="H17">
    <cfRule type="iconSet" priority="19">
      <iconSet>
        <cfvo type="percent" val="0"/>
        <cfvo type="num" val="0.95" gte="0"/>
        <cfvo type="num" val="1" gte="0"/>
      </iconSet>
    </cfRule>
  </conditionalFormatting>
  <conditionalFormatting sqref="H17">
    <cfRule type="iconSet" priority="20">
      <iconSet>
        <cfvo type="percent" val="0"/>
        <cfvo type="num" val="0.95" gte="0"/>
        <cfvo type="num" val="1" gte="0"/>
      </iconSet>
    </cfRule>
  </conditionalFormatting>
  <conditionalFormatting sqref="H68">
    <cfRule type="iconSet" priority="13">
      <iconSet>
        <cfvo type="percent" val="0"/>
        <cfvo type="num" val="0.95"/>
        <cfvo type="num" val="1"/>
      </iconSet>
    </cfRule>
  </conditionalFormatting>
  <conditionalFormatting sqref="H68">
    <cfRule type="iconSet" priority="14">
      <iconSet>
        <cfvo type="percent" val="0"/>
        <cfvo type="num" val="0.95" gte="0"/>
        <cfvo type="num" val="0.99" gte="0"/>
      </iconSet>
    </cfRule>
  </conditionalFormatting>
  <conditionalFormatting sqref="H68">
    <cfRule type="iconSet" priority="15">
      <iconSet>
        <cfvo type="percent" val="0"/>
        <cfvo type="num" val="0.95" gte="0"/>
        <cfvo type="num" val="1" gte="0"/>
      </iconSet>
    </cfRule>
  </conditionalFormatting>
  <conditionalFormatting sqref="H68">
    <cfRule type="iconSet" priority="16">
      <iconSet>
        <cfvo type="percent" val="0"/>
        <cfvo type="num" val="0.95" gte="0"/>
        <cfvo type="num" val="1" gte="0"/>
      </iconSet>
    </cfRule>
  </conditionalFormatting>
  <conditionalFormatting sqref="H67">
    <cfRule type="iconSet" priority="9">
      <iconSet>
        <cfvo type="percent" val="0"/>
        <cfvo type="num" val="0.95"/>
        <cfvo type="num" val="1"/>
      </iconSet>
    </cfRule>
  </conditionalFormatting>
  <conditionalFormatting sqref="H67">
    <cfRule type="iconSet" priority="10">
      <iconSet>
        <cfvo type="percent" val="0"/>
        <cfvo type="num" val="0.95" gte="0"/>
        <cfvo type="num" val="0.99" gte="0"/>
      </iconSet>
    </cfRule>
  </conditionalFormatting>
  <conditionalFormatting sqref="H67">
    <cfRule type="iconSet" priority="11">
      <iconSet>
        <cfvo type="percent" val="0"/>
        <cfvo type="num" val="0.95" gte="0"/>
        <cfvo type="num" val="1" gte="0"/>
      </iconSet>
    </cfRule>
  </conditionalFormatting>
  <conditionalFormatting sqref="H67">
    <cfRule type="iconSet" priority="12">
      <iconSet>
        <cfvo type="percent" val="0"/>
        <cfvo type="num" val="0.95" gte="0"/>
        <cfvo type="num" val="1" gte="0"/>
      </iconSet>
    </cfRule>
  </conditionalFormatting>
  <conditionalFormatting sqref="H80">
    <cfRule type="iconSet" priority="5">
      <iconSet>
        <cfvo type="percent" val="0"/>
        <cfvo type="num" val="0.95"/>
        <cfvo type="num" val="1"/>
      </iconSet>
    </cfRule>
  </conditionalFormatting>
  <conditionalFormatting sqref="H80">
    <cfRule type="iconSet" priority="6">
      <iconSet>
        <cfvo type="percent" val="0"/>
        <cfvo type="num" val="0.95" gte="0"/>
        <cfvo type="num" val="0.99" gte="0"/>
      </iconSet>
    </cfRule>
  </conditionalFormatting>
  <conditionalFormatting sqref="H80">
    <cfRule type="iconSet" priority="7">
      <iconSet>
        <cfvo type="percent" val="0"/>
        <cfvo type="num" val="0.95" gte="0"/>
        <cfvo type="num" val="1" gte="0"/>
      </iconSet>
    </cfRule>
  </conditionalFormatting>
  <conditionalFormatting sqref="H80">
    <cfRule type="iconSet" priority="8">
      <iconSet>
        <cfvo type="percent" val="0"/>
        <cfvo type="num" val="0.95" gte="0"/>
        <cfvo type="num" val="1" gte="0"/>
      </iconSet>
    </cfRule>
  </conditionalFormatting>
  <conditionalFormatting sqref="H79">
    <cfRule type="iconSet" priority="1">
      <iconSet>
        <cfvo type="percent" val="0"/>
        <cfvo type="num" val="0.95"/>
        <cfvo type="num" val="1"/>
      </iconSet>
    </cfRule>
  </conditionalFormatting>
  <conditionalFormatting sqref="H79">
    <cfRule type="iconSet" priority="2">
      <iconSet>
        <cfvo type="percent" val="0"/>
        <cfvo type="num" val="0.95" gte="0"/>
        <cfvo type="num" val="0.99" gte="0"/>
      </iconSet>
    </cfRule>
  </conditionalFormatting>
  <conditionalFormatting sqref="H79">
    <cfRule type="iconSet" priority="3">
      <iconSet>
        <cfvo type="percent" val="0"/>
        <cfvo type="num" val="0.95" gte="0"/>
        <cfvo type="num" val="1" gte="0"/>
      </iconSet>
    </cfRule>
  </conditionalFormatting>
  <conditionalFormatting sqref="H79">
    <cfRule type="iconSet" priority="4">
      <iconSet>
        <cfvo type="percent" val="0"/>
        <cfvo type="num" val="0.95" gte="0"/>
        <cfvo type="num" val="1" gte="0"/>
      </iconSet>
    </cfRule>
  </conditionalFormatting>
  <conditionalFormatting sqref="H22:H28">
    <cfRule type="iconSet" priority="53">
      <iconSet>
        <cfvo type="percent" val="0"/>
        <cfvo type="num" val="0.95"/>
        <cfvo type="num" val="1"/>
      </iconSet>
    </cfRule>
  </conditionalFormatting>
  <conditionalFormatting sqref="H22:H30 H10:H12 H14:H15 H18">
    <cfRule type="iconSet" priority="54">
      <iconSet>
        <cfvo type="percent" val="0"/>
        <cfvo type="num" val="0.95" gte="0"/>
        <cfvo type="num" val="1" gte="0"/>
      </iconSet>
    </cfRule>
  </conditionalFormatting>
  <conditionalFormatting sqref="H22:H29 H11:H12 H14:H15 H18">
    <cfRule type="iconSet" priority="55">
      <iconSet>
        <cfvo type="percent" val="0"/>
        <cfvo type="num" val="0.95" gte="0"/>
        <cfvo type="num" val="1" gte="0"/>
      </iconSet>
    </cfRule>
  </conditionalFormatting>
  <printOptions horizontalCentered="1" verticalCentered="1"/>
  <pageMargins left="0.74803149606299213" right="0.74803149606299213" top="0.35" bottom="0.39370078740157483" header="0.26" footer="0.19685039370078741"/>
  <pageSetup paperSize="9" scale="26" orientation="landscape" r:id="rId1"/>
  <headerFooter alignWithMargins="0">
    <oddHeader>&amp;R&amp;"Arial,Negrita"&amp;11CUADRO No. "A1"</oddHeader>
    <oddFooter>&amp;LFecha:  &amp;D&amp;RPlanificación Nacional.- XM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38CB2-0197-40E1-A3C5-92943168C6D4}">
  <sheetPr>
    <pageSetUpPr fitToPage="1"/>
  </sheetPr>
  <dimension ref="A1:O112"/>
  <sheetViews>
    <sheetView showGridLines="0" topLeftCell="A28" zoomScale="80" zoomScaleNormal="80" zoomScaleSheetLayoutView="85" workbookViewId="0">
      <selection activeCell="G10" sqref="G10:G29"/>
    </sheetView>
  </sheetViews>
  <sheetFormatPr baseColWidth="10" defaultColWidth="11.44140625" defaultRowHeight="13.2" outlineLevelRow="2" x14ac:dyDescent="0.25"/>
  <cols>
    <col min="1" max="2" width="5.6640625" style="3" customWidth="1"/>
    <col min="3" max="3" width="63.6640625" style="3" customWidth="1"/>
    <col min="4" max="4" width="18.44140625" style="3" customWidth="1"/>
    <col min="5" max="5" width="1.33203125" style="3" customWidth="1"/>
    <col min="6" max="6" width="20.33203125" style="3" customWidth="1"/>
    <col min="7" max="7" width="20.44140625" style="3" customWidth="1"/>
    <col min="8" max="8" width="1.5546875" style="3" customWidth="1"/>
    <col min="9" max="9" width="14" style="3" customWidth="1"/>
    <col min="10" max="10" width="11.5546875" style="3" bestFit="1" customWidth="1"/>
    <col min="11" max="11" width="14" style="3" bestFit="1" customWidth="1"/>
    <col min="12" max="16384" width="11.44140625" style="3"/>
  </cols>
  <sheetData>
    <row r="1" spans="1:11" ht="27.75" customHeight="1" x14ac:dyDescent="0.25">
      <c r="A1" s="255" t="s">
        <v>76</v>
      </c>
      <c r="B1" s="255"/>
      <c r="C1" s="255"/>
      <c r="D1" s="255"/>
      <c r="E1" s="255"/>
      <c r="F1" s="255"/>
      <c r="G1" s="255"/>
      <c r="H1" s="255"/>
      <c r="I1" s="255"/>
    </row>
    <row r="2" spans="1:11" ht="17.399999999999999" x14ac:dyDescent="0.25">
      <c r="A2" s="256" t="s">
        <v>77</v>
      </c>
      <c r="B2" s="256"/>
      <c r="C2" s="256"/>
      <c r="D2" s="256"/>
      <c r="E2" s="256"/>
      <c r="F2" s="256"/>
      <c r="G2" s="256"/>
      <c r="H2" s="256"/>
      <c r="I2" s="256"/>
    </row>
    <row r="3" spans="1:11" ht="20.25" customHeight="1" x14ac:dyDescent="0.25">
      <c r="A3" s="257" t="s">
        <v>124</v>
      </c>
      <c r="B3" s="257"/>
      <c r="C3" s="257"/>
      <c r="D3" s="257"/>
      <c r="E3" s="257"/>
      <c r="F3" s="257"/>
      <c r="G3" s="257"/>
      <c r="H3" s="257"/>
      <c r="I3" s="257"/>
    </row>
    <row r="4" spans="1:11" ht="17.25" customHeight="1" x14ac:dyDescent="0.25">
      <c r="A4" s="258" t="s">
        <v>119</v>
      </c>
      <c r="B4" s="258"/>
      <c r="C4" s="258"/>
      <c r="D4" s="258"/>
      <c r="E4" s="258"/>
      <c r="F4" s="258"/>
      <c r="G4" s="258"/>
      <c r="H4" s="258"/>
      <c r="I4" s="258"/>
      <c r="J4" s="154"/>
    </row>
    <row r="5" spans="1:11" ht="15.6" x14ac:dyDescent="0.3">
      <c r="A5" s="70"/>
      <c r="B5" s="70"/>
      <c r="C5" s="70"/>
      <c r="D5" s="70"/>
      <c r="E5" s="70"/>
      <c r="F5" s="70"/>
      <c r="G5" s="70"/>
      <c r="H5" s="70"/>
      <c r="I5" s="70"/>
    </row>
    <row r="6" spans="1:11" customFormat="1" ht="31.5" customHeight="1" x14ac:dyDescent="0.3">
      <c r="A6" s="259" t="s">
        <v>66</v>
      </c>
      <c r="B6" s="260"/>
      <c r="C6" s="260"/>
      <c r="D6" s="260"/>
      <c r="E6" s="260"/>
      <c r="F6" s="260"/>
      <c r="G6" s="260"/>
      <c r="H6" s="260"/>
      <c r="I6" s="261"/>
    </row>
    <row r="7" spans="1:11" ht="15.6" x14ac:dyDescent="0.3">
      <c r="C7" s="4"/>
      <c r="D7" s="5"/>
      <c r="G7" s="5"/>
    </row>
    <row r="8" spans="1:11" s="6" customFormat="1" ht="60" customHeight="1" x14ac:dyDescent="0.25">
      <c r="C8" s="48"/>
      <c r="D8" s="49" t="s">
        <v>109</v>
      </c>
      <c r="E8" s="7"/>
      <c r="F8" s="49" t="s">
        <v>110</v>
      </c>
      <c r="G8" s="49" t="s">
        <v>111</v>
      </c>
      <c r="H8" s="7"/>
      <c r="I8" s="49" t="s">
        <v>112</v>
      </c>
    </row>
    <row r="9" spans="1:11" s="8" customFormat="1" ht="4.5" customHeight="1" x14ac:dyDescent="0.25">
      <c r="C9" s="9"/>
      <c r="D9" s="40"/>
      <c r="E9" s="11"/>
      <c r="F9" s="10"/>
      <c r="G9" s="10"/>
      <c r="H9" s="11"/>
      <c r="J9" s="6"/>
    </row>
    <row r="10" spans="1:11" s="6" customFormat="1" ht="15.9" customHeight="1" x14ac:dyDescent="0.25">
      <c r="A10" s="274" t="s">
        <v>41</v>
      </c>
      <c r="B10" s="275" t="s">
        <v>42</v>
      </c>
      <c r="C10" s="109" t="s">
        <v>1</v>
      </c>
      <c r="D10" s="155">
        <v>1565392.8832799981</v>
      </c>
      <c r="E10" s="139"/>
      <c r="F10" s="155">
        <v>1185266.6723800071</v>
      </c>
      <c r="G10" s="155">
        <f>G11+G12+G13</f>
        <v>1388798.9163100002</v>
      </c>
      <c r="H10" s="12"/>
      <c r="I10" s="278">
        <f>+G30/G39</f>
        <v>0.91810254854886464</v>
      </c>
      <c r="K10" s="13"/>
    </row>
    <row r="11" spans="1:11" ht="15.9" customHeight="1" outlineLevel="1" x14ac:dyDescent="0.25">
      <c r="A11" s="274"/>
      <c r="B11" s="276"/>
      <c r="C11" s="110" t="s">
        <v>67</v>
      </c>
      <c r="D11" s="43">
        <v>353873.25621999992</v>
      </c>
      <c r="E11" s="139"/>
      <c r="F11" s="43">
        <v>337711.67428000062</v>
      </c>
      <c r="G11" s="43">
        <f>'Recaudación abierta'!F9+'Recaudación abierta'!F10</f>
        <v>345700.95368000044</v>
      </c>
      <c r="I11" s="279"/>
      <c r="J11" s="6"/>
    </row>
    <row r="12" spans="1:11" ht="15.9" customHeight="1" outlineLevel="1" x14ac:dyDescent="0.25">
      <c r="A12" s="274"/>
      <c r="B12" s="276"/>
      <c r="C12" s="110" t="s">
        <v>35</v>
      </c>
      <c r="D12" s="43">
        <v>454.66437000000002</v>
      </c>
      <c r="E12" s="139"/>
      <c r="F12" s="43">
        <v>236.60939000000002</v>
      </c>
      <c r="G12" s="43">
        <f>'Recaudación abierta'!F11</f>
        <v>111.73045999999991</v>
      </c>
      <c r="I12" s="279"/>
    </row>
    <row r="13" spans="1:11" ht="15.9" customHeight="1" outlineLevel="1" x14ac:dyDescent="0.25">
      <c r="A13" s="274"/>
      <c r="B13" s="276"/>
      <c r="C13" s="110" t="s">
        <v>68</v>
      </c>
      <c r="D13" s="43">
        <v>1211064.9626899997</v>
      </c>
      <c r="E13" s="140"/>
      <c r="F13" s="43">
        <v>847318.38870999939</v>
      </c>
      <c r="G13" s="43">
        <f>SUM(G14:G18)</f>
        <v>1042986.2321699999</v>
      </c>
      <c r="H13" s="76"/>
      <c r="I13" s="279"/>
    </row>
    <row r="14" spans="1:11" ht="15.9" customHeight="1" outlineLevel="1" x14ac:dyDescent="0.25">
      <c r="A14" s="274"/>
      <c r="B14" s="276"/>
      <c r="C14" s="111" t="s">
        <v>34</v>
      </c>
      <c r="D14" s="43">
        <v>23844.719990000009</v>
      </c>
      <c r="E14" s="139"/>
      <c r="F14" s="43">
        <v>13613.41220000001</v>
      </c>
      <c r="G14" s="43">
        <f>'Recaudación abierta'!F13</f>
        <v>39238.073609999992</v>
      </c>
      <c r="I14" s="279"/>
    </row>
    <row r="15" spans="1:11" ht="15.9" customHeight="1" outlineLevel="1" x14ac:dyDescent="0.25">
      <c r="A15" s="274"/>
      <c r="B15" s="276"/>
      <c r="C15" s="111" t="s">
        <v>33</v>
      </c>
      <c r="D15" s="43">
        <v>1186048.5115999999</v>
      </c>
      <c r="E15" s="139"/>
      <c r="F15" s="43">
        <v>824940.96000999946</v>
      </c>
      <c r="G15" s="43">
        <f>'Recaudación abierta'!F14</f>
        <v>1001955.27899</v>
      </c>
      <c r="I15" s="279"/>
    </row>
    <row r="16" spans="1:11" ht="15.9" customHeight="1" outlineLevel="1" x14ac:dyDescent="0.25">
      <c r="A16" s="274"/>
      <c r="B16" s="276"/>
      <c r="C16" s="111" t="s">
        <v>32</v>
      </c>
      <c r="D16" s="43">
        <v>685.38111999999956</v>
      </c>
      <c r="E16" s="139"/>
      <c r="F16" s="43">
        <v>680.3371699999999</v>
      </c>
      <c r="G16" s="43">
        <f>'Recaudación abierta'!F15</f>
        <v>1090.558</v>
      </c>
      <c r="I16" s="279"/>
    </row>
    <row r="17" spans="1:15" ht="15.9" customHeight="1" outlineLevel="1" x14ac:dyDescent="0.25">
      <c r="A17" s="274"/>
      <c r="B17" s="276"/>
      <c r="C17" s="111" t="s">
        <v>90</v>
      </c>
      <c r="D17" s="43">
        <v>486.3499800000003</v>
      </c>
      <c r="E17" s="139"/>
      <c r="F17" s="43">
        <v>7167.3652999999913</v>
      </c>
      <c r="G17" s="43">
        <f>'Recaudación abierta'!F16</f>
        <v>661.98384999999951</v>
      </c>
      <c r="I17" s="279"/>
    </row>
    <row r="18" spans="1:15" ht="15.9" customHeight="1" outlineLevel="1" x14ac:dyDescent="0.25">
      <c r="A18" s="274"/>
      <c r="B18" s="276"/>
      <c r="C18" s="111" t="s">
        <v>95</v>
      </c>
      <c r="D18" s="43">
        <v>0</v>
      </c>
      <c r="E18" s="139"/>
      <c r="F18" s="43">
        <v>916.31403</v>
      </c>
      <c r="G18" s="43">
        <f>'Recaudación abierta'!F17</f>
        <v>40.337719999999983</v>
      </c>
      <c r="I18" s="279"/>
    </row>
    <row r="19" spans="1:15" ht="15.9" customHeight="1" x14ac:dyDescent="0.25">
      <c r="A19" s="274"/>
      <c r="B19" s="276"/>
      <c r="C19" s="112" t="s">
        <v>64</v>
      </c>
      <c r="D19" s="43">
        <v>518918.51617999939</v>
      </c>
      <c r="E19" s="139"/>
      <c r="F19" s="43">
        <v>465516.3651500002</v>
      </c>
      <c r="G19" s="43">
        <f>'Recaudación abierta'!F19</f>
        <v>524892.04782000615</v>
      </c>
      <c r="H19" s="12"/>
      <c r="I19" s="279"/>
      <c r="J19" s="13"/>
    </row>
    <row r="20" spans="1:15" ht="15.9" customHeight="1" x14ac:dyDescent="0.25">
      <c r="A20" s="274"/>
      <c r="B20" s="276"/>
      <c r="C20" s="112" t="s">
        <v>65</v>
      </c>
      <c r="D20" s="43">
        <v>47378.604050000074</v>
      </c>
      <c r="E20" s="139"/>
      <c r="F20" s="43">
        <v>42995.892469999962</v>
      </c>
      <c r="G20" s="43">
        <f>'Recaudación abierta'!F22</f>
        <v>43793.000780000009</v>
      </c>
      <c r="H20" s="12"/>
      <c r="I20" s="279"/>
      <c r="J20" s="6"/>
    </row>
    <row r="21" spans="1:15" s="6" customFormat="1" ht="15.9" customHeight="1" x14ac:dyDescent="0.25">
      <c r="A21" s="274"/>
      <c r="B21" s="276"/>
      <c r="C21" s="113" t="s">
        <v>39</v>
      </c>
      <c r="D21" s="43">
        <v>2959.87365</v>
      </c>
      <c r="E21" s="139"/>
      <c r="F21" s="43">
        <v>2977.25515</v>
      </c>
      <c r="G21" s="43">
        <f>'Recaudación abierta'!F45</f>
        <v>3406.5747299999998</v>
      </c>
      <c r="H21" s="8"/>
      <c r="I21" s="279"/>
      <c r="K21" s="3"/>
      <c r="L21" s="3"/>
      <c r="M21" s="3"/>
      <c r="N21" s="3"/>
      <c r="O21" s="3"/>
    </row>
    <row r="22" spans="1:15" ht="15.9" customHeight="1" x14ac:dyDescent="0.25">
      <c r="A22" s="274"/>
      <c r="B22" s="276"/>
      <c r="C22" s="113" t="s">
        <v>24</v>
      </c>
      <c r="D22" s="43">
        <v>23995.051460000002</v>
      </c>
      <c r="E22" s="139"/>
      <c r="F22" s="43">
        <v>21654.495029999689</v>
      </c>
      <c r="G22" s="43">
        <f>'Recaudación abierta'!F46</f>
        <v>25040.506440000649</v>
      </c>
      <c r="H22" s="12"/>
      <c r="I22" s="279"/>
      <c r="J22" s="6"/>
    </row>
    <row r="23" spans="1:15" ht="15.9" customHeight="1" x14ac:dyDescent="0.25">
      <c r="A23" s="274"/>
      <c r="B23" s="276"/>
      <c r="C23" s="113" t="s">
        <v>25</v>
      </c>
      <c r="D23" s="43">
        <v>104914.19462000001</v>
      </c>
      <c r="E23" s="139"/>
      <c r="F23" s="43">
        <v>112090.87879999999</v>
      </c>
      <c r="G23" s="43">
        <f>'Recaudación abierta'!F47</f>
        <v>95755.938319999987</v>
      </c>
      <c r="H23" s="12"/>
      <c r="I23" s="279"/>
      <c r="J23" s="6"/>
    </row>
    <row r="24" spans="1:15" ht="15.9" customHeight="1" x14ac:dyDescent="0.25">
      <c r="A24" s="274"/>
      <c r="B24" s="276"/>
      <c r="C24" s="113" t="s">
        <v>36</v>
      </c>
      <c r="D24" s="43">
        <v>1926.5636100000002</v>
      </c>
      <c r="E24" s="139"/>
      <c r="F24" s="43">
        <v>1442.05844</v>
      </c>
      <c r="G24" s="43">
        <f>'Recaudación abierta'!F48</f>
        <v>1493.6953999999998</v>
      </c>
      <c r="H24" s="12"/>
      <c r="I24" s="279"/>
      <c r="J24" s="16"/>
    </row>
    <row r="25" spans="1:15" ht="15.9" customHeight="1" x14ac:dyDescent="0.25">
      <c r="A25" s="274"/>
      <c r="B25" s="276"/>
      <c r="C25" s="113" t="s">
        <v>27</v>
      </c>
      <c r="D25" s="43">
        <v>106366.2190500001</v>
      </c>
      <c r="E25" s="139"/>
      <c r="F25" s="43">
        <v>84367.782599999977</v>
      </c>
      <c r="G25" s="43">
        <f>'Recaudación abierta'!F49</f>
        <v>86539.568079999997</v>
      </c>
      <c r="H25" s="12"/>
      <c r="I25" s="279"/>
      <c r="J25" s="6"/>
    </row>
    <row r="26" spans="1:15" ht="15.9" customHeight="1" x14ac:dyDescent="0.25">
      <c r="A26" s="274"/>
      <c r="B26" s="276"/>
      <c r="C26" s="113" t="s">
        <v>37</v>
      </c>
      <c r="D26" s="43">
        <v>17101.861659999999</v>
      </c>
      <c r="E26" s="139"/>
      <c r="F26" s="43">
        <v>16738.619350000019</v>
      </c>
      <c r="G26" s="43">
        <f>'Recaudación abierta'!F50</f>
        <v>15978.986050000001</v>
      </c>
      <c r="H26" s="12"/>
      <c r="I26" s="279"/>
    </row>
    <row r="27" spans="1:15" ht="15.9" customHeight="1" x14ac:dyDescent="0.25">
      <c r="A27" s="274"/>
      <c r="B27" s="276"/>
      <c r="C27" s="113" t="s">
        <v>81</v>
      </c>
      <c r="D27" s="43">
        <v>4725.9500899999994</v>
      </c>
      <c r="E27" s="139"/>
      <c r="F27" s="43">
        <v>4946.5453400004153</v>
      </c>
      <c r="G27" s="43">
        <f>'Recaudación abierta'!F51</f>
        <v>4731.1839600001313</v>
      </c>
      <c r="H27" s="12"/>
      <c r="I27" s="279"/>
    </row>
    <row r="28" spans="1:15" ht="15.9" customHeight="1" x14ac:dyDescent="0.25">
      <c r="A28" s="274"/>
      <c r="B28" s="276"/>
      <c r="C28" s="113" t="s">
        <v>82</v>
      </c>
      <c r="D28" s="43">
        <v>5687.0685500000009</v>
      </c>
      <c r="E28" s="139"/>
      <c r="F28" s="43">
        <v>5562.7673000004042</v>
      </c>
      <c r="G28" s="43">
        <f>'Recaudación abierta'!F52</f>
        <v>5068.0779500002118</v>
      </c>
      <c r="H28" s="12"/>
      <c r="I28" s="279"/>
    </row>
    <row r="29" spans="1:15" ht="15.9" customHeight="1" x14ac:dyDescent="0.25">
      <c r="A29" s="274"/>
      <c r="B29" s="276"/>
      <c r="C29" s="113" t="s">
        <v>125</v>
      </c>
      <c r="D29" s="43">
        <v>2706.8867599999949</v>
      </c>
      <c r="E29" s="139"/>
      <c r="F29" s="43">
        <v>2021.440039999999</v>
      </c>
      <c r="G29" s="43">
        <f>'Recaudación abierta'!F53</f>
        <v>989.24570000000028</v>
      </c>
      <c r="H29" s="8"/>
      <c r="I29" s="279"/>
      <c r="J29" s="6"/>
    </row>
    <row r="30" spans="1:15" s="8" customFormat="1" ht="18" customHeight="1" x14ac:dyDescent="0.3">
      <c r="A30" s="274"/>
      <c r="B30" s="277"/>
      <c r="C30" s="54" t="s">
        <v>79</v>
      </c>
      <c r="D30" s="55">
        <f>+D10+SUM(D19:D29)</f>
        <v>2402073.6729599973</v>
      </c>
      <c r="E30" s="159"/>
      <c r="F30" s="55">
        <f>+F10+SUM(F19:F29)</f>
        <v>1945580.7720500077</v>
      </c>
      <c r="G30" s="55">
        <f>+G10+SUM(G19:G29)</f>
        <v>2196487.7415400073</v>
      </c>
      <c r="I30" s="280"/>
      <c r="J30" s="17"/>
      <c r="K30" s="18"/>
    </row>
    <row r="31" spans="1:15" ht="6.6" customHeight="1" x14ac:dyDescent="0.3">
      <c r="A31" s="274"/>
      <c r="B31" s="23"/>
      <c r="C31" s="41"/>
      <c r="D31" s="19"/>
      <c r="E31" s="19"/>
      <c r="F31" s="19"/>
      <c r="G31" s="19"/>
      <c r="H31" s="8"/>
      <c r="I31" s="42"/>
      <c r="J31" s="6"/>
    </row>
    <row r="32" spans="1:15" ht="18.75" customHeight="1" x14ac:dyDescent="0.25">
      <c r="A32" s="274"/>
      <c r="B32" s="281" t="s">
        <v>44</v>
      </c>
      <c r="C32" s="44" t="s">
        <v>62</v>
      </c>
      <c r="D32" s="45">
        <v>197796.43077000009</v>
      </c>
      <c r="E32" s="142"/>
      <c r="F32" s="45">
        <v>193080.0185900004</v>
      </c>
      <c r="G32" s="45">
        <f>'Recaudación abierta'!F20</f>
        <v>171018.0281799995</v>
      </c>
      <c r="H32" s="8"/>
      <c r="I32" s="278">
        <f>+G34/G39</f>
        <v>8.189745145113532E-2</v>
      </c>
    </row>
    <row r="33" spans="1:9" ht="18.75" customHeight="1" x14ac:dyDescent="0.25">
      <c r="A33" s="274"/>
      <c r="B33" s="282"/>
      <c r="C33" s="46" t="s">
        <v>63</v>
      </c>
      <c r="D33" s="43">
        <v>25188.568139999988</v>
      </c>
      <c r="E33" s="142"/>
      <c r="F33" s="43">
        <v>26007.787199999999</v>
      </c>
      <c r="G33" s="43">
        <f>'Recaudación abierta'!F44</f>
        <v>24915.147759999989</v>
      </c>
      <c r="H33" s="8"/>
      <c r="I33" s="279"/>
    </row>
    <row r="34" spans="1:9" s="8" customFormat="1" ht="18.75" customHeight="1" x14ac:dyDescent="0.3">
      <c r="A34" s="274"/>
      <c r="B34" s="283"/>
      <c r="C34" s="107" t="s">
        <v>87</v>
      </c>
      <c r="D34" s="55">
        <f t="shared" ref="D34" si="0">SUM(D32:D33)</f>
        <v>222984.99891000008</v>
      </c>
      <c r="F34" s="55">
        <f>SUM(F32:F33)</f>
        <v>219087.80579000039</v>
      </c>
      <c r="G34" s="55">
        <f>SUM(G32:G33)</f>
        <v>195933.17593999949</v>
      </c>
      <c r="H34" s="12"/>
      <c r="I34" s="280"/>
    </row>
    <row r="35" spans="1:9" s="8" customFormat="1" ht="15.6" x14ac:dyDescent="0.3">
      <c r="A35" s="274"/>
      <c r="B35" s="23"/>
      <c r="C35" s="20"/>
      <c r="D35" s="103"/>
      <c r="E35" s="103"/>
      <c r="F35" s="103"/>
      <c r="G35" s="103"/>
      <c r="H35" s="12"/>
      <c r="I35" s="42"/>
    </row>
    <row r="36" spans="1:9" s="8" customFormat="1" ht="15.75" customHeight="1" x14ac:dyDescent="0.3">
      <c r="A36" s="274"/>
      <c r="B36" s="266" t="s">
        <v>46</v>
      </c>
      <c r="C36" s="266"/>
      <c r="D36" s="56">
        <f>D39-D37</f>
        <v>1832816.6790799978</v>
      </c>
      <c r="F36" s="56">
        <f t="shared" ref="F36:G36" si="1">F39-F37</f>
        <v>1434091.2592800078</v>
      </c>
      <c r="G36" s="56">
        <f t="shared" si="1"/>
        <v>1624396.1182100012</v>
      </c>
      <c r="H36" s="12"/>
      <c r="I36" s="57">
        <f>+G36/$G$39</f>
        <v>0.67897588854097457</v>
      </c>
    </row>
    <row r="37" spans="1:9" s="8" customFormat="1" ht="15.75" customHeight="1" x14ac:dyDescent="0.25">
      <c r="A37" s="274"/>
      <c r="B37" s="266" t="s">
        <v>47</v>
      </c>
      <c r="C37" s="266"/>
      <c r="D37" s="56">
        <f>+D19+D20+D21+D34</f>
        <v>792241.99278999947</v>
      </c>
      <c r="F37" s="56">
        <f>+F19+F20+F21+F34</f>
        <v>730577.31856000051</v>
      </c>
      <c r="G37" s="56">
        <f>+G19+G20+G21+G34</f>
        <v>768024.79927000566</v>
      </c>
      <c r="H37" s="69"/>
      <c r="I37" s="57">
        <f>+G37/$G$39</f>
        <v>0.32102411145902549</v>
      </c>
    </row>
    <row r="38" spans="1:9" ht="13.8" x14ac:dyDescent="0.25">
      <c r="B38" s="23"/>
      <c r="C38" s="20"/>
      <c r="D38" s="24"/>
      <c r="E38" s="18"/>
      <c r="F38" s="22"/>
      <c r="G38" s="22"/>
      <c r="H38" s="12"/>
      <c r="I38" s="23"/>
    </row>
    <row r="39" spans="1:9" ht="24.75" customHeight="1" x14ac:dyDescent="0.3">
      <c r="A39" s="267" t="s">
        <v>48</v>
      </c>
      <c r="B39" s="268" t="s">
        <v>126</v>
      </c>
      <c r="C39" s="269"/>
      <c r="D39" s="50">
        <f t="shared" ref="D39" si="2">+D34+D30</f>
        <v>2625058.6718699974</v>
      </c>
      <c r="E39" s="123"/>
      <c r="F39" s="50">
        <f t="shared" ref="F39" si="3">+F30+F34</f>
        <v>2164668.5778400083</v>
      </c>
      <c r="G39" s="50">
        <f>+G30+G34</f>
        <v>2392420.9174800068</v>
      </c>
      <c r="H39" s="12"/>
      <c r="I39" s="122"/>
    </row>
    <row r="40" spans="1:9" ht="14.25" customHeight="1" x14ac:dyDescent="0.25">
      <c r="A40" s="267"/>
      <c r="B40" s="270" t="s">
        <v>73</v>
      </c>
      <c r="C40" s="271"/>
      <c r="D40" s="47"/>
      <c r="E40" s="8"/>
      <c r="F40" s="43">
        <v>305917.39780999522</v>
      </c>
      <c r="G40" s="97">
        <f>'Recaudación abierta'!F60</f>
        <v>400844.23228999507</v>
      </c>
      <c r="H40" s="12"/>
      <c r="I40" s="114" t="s">
        <v>89</v>
      </c>
    </row>
    <row r="41" spans="1:9" ht="14.25" customHeight="1" x14ac:dyDescent="0.25">
      <c r="A41" s="267"/>
      <c r="B41" s="270" t="s">
        <v>74</v>
      </c>
      <c r="C41" s="271"/>
      <c r="D41" s="47"/>
      <c r="E41" s="8"/>
      <c r="F41" s="43">
        <v>5189.4526100000076</v>
      </c>
      <c r="G41" s="97">
        <f>'Recaudación abierta'!F61</f>
        <v>3329.9077900000011</v>
      </c>
      <c r="H41" s="12"/>
      <c r="I41" s="114"/>
    </row>
    <row r="42" spans="1:9" ht="25.5" customHeight="1" x14ac:dyDescent="0.25">
      <c r="A42" s="267"/>
      <c r="B42" s="268" t="s">
        <v>127</v>
      </c>
      <c r="C42" s="269"/>
      <c r="D42" s="50"/>
      <c r="E42" s="69"/>
      <c r="F42" s="52">
        <f t="shared" ref="F42" si="4">+F39-F40-F41</f>
        <v>1853561.7274200129</v>
      </c>
      <c r="G42" s="52">
        <f>+G39-G40-G41</f>
        <v>1988246.7774000117</v>
      </c>
      <c r="H42" s="12"/>
      <c r="I42" s="69" t="s">
        <v>89</v>
      </c>
    </row>
    <row r="43" spans="1:9" ht="14.25" customHeight="1" x14ac:dyDescent="0.25">
      <c r="A43" s="267"/>
      <c r="B43" s="270" t="s">
        <v>128</v>
      </c>
      <c r="C43" s="271"/>
      <c r="D43" s="58"/>
      <c r="E43" s="69"/>
      <c r="F43" s="178">
        <v>35169.344900000302</v>
      </c>
      <c r="G43" s="43">
        <f>'Recaudación abierta'!F63</f>
        <v>81018.727430000101</v>
      </c>
      <c r="H43" s="12"/>
      <c r="I43" s="124"/>
    </row>
    <row r="44" spans="1:9" ht="33" customHeight="1" x14ac:dyDescent="0.25">
      <c r="A44" s="267"/>
      <c r="B44" s="272" t="s">
        <v>137</v>
      </c>
      <c r="C44" s="273"/>
      <c r="D44" s="50"/>
      <c r="E44" s="69"/>
      <c r="F44" s="53">
        <f t="shared" ref="F44" si="5">+F42-F43</f>
        <v>1818392.3825200126</v>
      </c>
      <c r="G44" s="53">
        <f>+G42-G43</f>
        <v>1907228.0499700115</v>
      </c>
      <c r="H44" s="12"/>
      <c r="I44" s="69"/>
    </row>
    <row r="45" spans="1:9" customFormat="1" ht="14.4" x14ac:dyDescent="0.3"/>
    <row r="46" spans="1:9" customFormat="1" ht="27.75" customHeight="1" x14ac:dyDescent="0.3">
      <c r="A46" s="262" t="s">
        <v>72</v>
      </c>
      <c r="B46" s="263"/>
      <c r="C46" s="263"/>
      <c r="D46" s="263"/>
      <c r="E46" s="263"/>
      <c r="F46" s="263"/>
      <c r="G46" s="263"/>
      <c r="H46" s="263"/>
      <c r="I46" s="264"/>
    </row>
    <row r="47" spans="1:9" customFormat="1" ht="8.25" customHeight="1" x14ac:dyDescent="0.3"/>
    <row r="48" spans="1:9" s="6" customFormat="1" ht="30" customHeight="1" x14ac:dyDescent="0.3">
      <c r="C48" s="48"/>
      <c r="D48" s="81" t="s">
        <v>118</v>
      </c>
      <c r="F48" s="81" t="str">
        <f>+F8</f>
        <v>Recaudación
 2022</v>
      </c>
      <c r="G48" s="81" t="str">
        <f>+G8</f>
        <v>Recaudación 
2023</v>
      </c>
      <c r="I48"/>
    </row>
    <row r="49" spans="1:14" customFormat="1" ht="8.25" customHeight="1" x14ac:dyDescent="0.3"/>
    <row r="50" spans="1:14" s="8" customFormat="1" ht="19.5" customHeight="1" x14ac:dyDescent="0.3">
      <c r="A50" s="265" t="s">
        <v>71</v>
      </c>
      <c r="B50" s="265"/>
      <c r="C50" s="265"/>
      <c r="D50" s="90">
        <f>SUM(D53:D56)</f>
        <v>6278.3863199999996</v>
      </c>
      <c r="E50"/>
      <c r="F50" s="90">
        <f>SUM(F53:F55)</f>
        <v>25954.337889999999</v>
      </c>
      <c r="G50" s="90">
        <f>SUM(G53:G55)</f>
        <v>5769.8604399999995</v>
      </c>
      <c r="H50"/>
      <c r="I50"/>
      <c r="J50" s="6"/>
    </row>
    <row r="51" spans="1:14" customFormat="1" ht="6" customHeight="1" x14ac:dyDescent="0.3"/>
    <row r="52" spans="1:14" customFormat="1" ht="6" customHeight="1" outlineLevel="1" x14ac:dyDescent="0.3"/>
    <row r="53" spans="1:14" s="6" customFormat="1" ht="15.9" customHeight="1" outlineLevel="1" x14ac:dyDescent="0.3">
      <c r="A53" s="305"/>
      <c r="B53" s="311"/>
      <c r="C53" s="71" t="s">
        <v>96</v>
      </c>
      <c r="D53" s="86">
        <f>VLOOKUP(C53,'[2]Sheet1 (2)'!$C$6:$F$52,4,0)</f>
        <v>5316.4520299999995</v>
      </c>
      <c r="E53" s="73"/>
      <c r="F53" s="86">
        <f>VLOOKUP(C53,'[2]Sheet1 (2)'!$C$6:$G$52,5,0)</f>
        <v>5191.4376299999994</v>
      </c>
      <c r="G53" s="86">
        <f>'Recaudación abierta'!F72</f>
        <v>5002.8485799999999</v>
      </c>
      <c r="H53"/>
      <c r="I53"/>
    </row>
    <row r="54" spans="1:14" ht="15.9" customHeight="1" outlineLevel="2" x14ac:dyDescent="0.3">
      <c r="A54" s="305"/>
      <c r="B54" s="311"/>
      <c r="C54" s="80" t="s">
        <v>97</v>
      </c>
      <c r="D54" s="76">
        <f>VLOOKUP(C54,'[2]Sheet1 (2)'!$C$6:$F$52,4,0)</f>
        <v>872.5071700000002</v>
      </c>
      <c r="E54" s="73"/>
      <c r="F54" s="76">
        <f>VLOOKUP(C54,'[2]Sheet1 (2)'!$C$6:$G$52,5,0)</f>
        <v>16457.60946</v>
      </c>
      <c r="G54" s="76">
        <f>'Recaudación abierta'!F73</f>
        <v>684.86270000000013</v>
      </c>
      <c r="H54"/>
      <c r="I54"/>
      <c r="J54" s="6"/>
      <c r="K54" s="6"/>
      <c r="L54" s="6"/>
      <c r="M54" s="6"/>
      <c r="N54" s="6"/>
    </row>
    <row r="55" spans="1:14" ht="15.9" customHeight="1" outlineLevel="2" x14ac:dyDescent="0.3">
      <c r="A55" s="156"/>
      <c r="B55" s="311"/>
      <c r="C55" s="127" t="s">
        <v>86</v>
      </c>
      <c r="D55" s="128">
        <f>VLOOKUP(C55,'[2]Sheet1 (2)'!$C$6:$F$52,4,0)</f>
        <v>89.42711999999996</v>
      </c>
      <c r="E55" s="73"/>
      <c r="F55" s="128">
        <f>VLOOKUP(C55,'[2]Sheet1 (2)'!$C$6:$G$52,5,0)</f>
        <v>4305.2907999999998</v>
      </c>
      <c r="G55" s="128">
        <f>'Recaudación abierta'!F74</f>
        <v>82.149160000000009</v>
      </c>
      <c r="H55"/>
      <c r="I55"/>
      <c r="J55" s="6"/>
      <c r="K55" s="6"/>
      <c r="L55" s="6"/>
      <c r="M55" s="6"/>
      <c r="N55" s="6"/>
    </row>
    <row r="56" spans="1:14" customFormat="1" ht="18.75" customHeight="1" x14ac:dyDescent="0.3"/>
    <row r="57" spans="1:14" ht="33" customHeight="1" x14ac:dyDescent="0.25">
      <c r="A57" s="284" t="s">
        <v>75</v>
      </c>
      <c r="B57" s="285"/>
      <c r="C57" s="285"/>
      <c r="D57" s="285"/>
      <c r="E57" s="285"/>
      <c r="F57" s="285"/>
      <c r="G57" s="285"/>
      <c r="H57" s="285"/>
      <c r="I57" s="286"/>
    </row>
    <row r="58" spans="1:14" ht="8.25" customHeight="1" x14ac:dyDescent="0.3">
      <c r="C58" s="4"/>
      <c r="D58"/>
      <c r="G58" s="5"/>
    </row>
    <row r="59" spans="1:14" s="6" customFormat="1" ht="51" customHeight="1" x14ac:dyDescent="0.3">
      <c r="C59" s="48"/>
      <c r="D59" s="91" t="str">
        <f>+D8</f>
        <v>Meta 
2023</v>
      </c>
      <c r="E59"/>
      <c r="F59" s="91" t="str">
        <f>+F8</f>
        <v>Recaudación
 2022</v>
      </c>
      <c r="G59" s="91" t="str">
        <f>+G8</f>
        <v>Recaudación 
2023</v>
      </c>
      <c r="H59"/>
      <c r="I59" s="91" t="str">
        <f>+I8</f>
        <v>Participación de la Recaudación 2023</v>
      </c>
    </row>
    <row r="60" spans="1:14" customFormat="1" ht="6" customHeight="1" x14ac:dyDescent="0.3"/>
    <row r="61" spans="1:14" s="6" customFormat="1" ht="15.9" customHeight="1" x14ac:dyDescent="0.25">
      <c r="A61" s="287" t="s">
        <v>41</v>
      </c>
      <c r="B61" s="288" t="s">
        <v>42</v>
      </c>
      <c r="C61" s="71" t="s">
        <v>1</v>
      </c>
      <c r="D61" s="72">
        <f t="shared" ref="D61:D77" si="6">+D10</f>
        <v>1565392.8832799981</v>
      </c>
      <c r="E61" s="73"/>
      <c r="F61" s="72">
        <f t="shared" ref="F61:G76" si="7">+F10</f>
        <v>1185266.6723800071</v>
      </c>
      <c r="G61" s="74">
        <f t="shared" si="7"/>
        <v>1388798.9163100002</v>
      </c>
      <c r="H61" s="12"/>
      <c r="I61" s="291">
        <f>+G84/G93</f>
        <v>0.91829958744569273</v>
      </c>
    </row>
    <row r="62" spans="1:14" ht="15.9" customHeight="1" outlineLevel="1" x14ac:dyDescent="0.25">
      <c r="A62" s="287"/>
      <c r="B62" s="289"/>
      <c r="C62" s="75" t="s">
        <v>67</v>
      </c>
      <c r="D62" s="76">
        <f>D11</f>
        <v>353873.25621999992</v>
      </c>
      <c r="E62" s="73"/>
      <c r="F62" s="76">
        <f t="shared" si="7"/>
        <v>337711.67428000062</v>
      </c>
      <c r="G62" s="77">
        <f t="shared" si="7"/>
        <v>345700.95368000044</v>
      </c>
      <c r="I62" s="292"/>
      <c r="J62" s="6"/>
    </row>
    <row r="63" spans="1:14" ht="15.9" customHeight="1" outlineLevel="1" x14ac:dyDescent="0.25">
      <c r="A63" s="287"/>
      <c r="B63" s="289"/>
      <c r="C63" s="75" t="s">
        <v>35</v>
      </c>
      <c r="D63" s="76">
        <f>D12</f>
        <v>454.66437000000002</v>
      </c>
      <c r="E63" s="73"/>
      <c r="F63" s="76">
        <f t="shared" si="7"/>
        <v>236.60939000000002</v>
      </c>
      <c r="G63" s="77">
        <f t="shared" si="7"/>
        <v>111.73045999999991</v>
      </c>
      <c r="I63" s="292"/>
    </row>
    <row r="64" spans="1:14" ht="15.9" customHeight="1" outlineLevel="1" x14ac:dyDescent="0.25">
      <c r="A64" s="287"/>
      <c r="B64" s="289"/>
      <c r="C64" s="75" t="s">
        <v>68</v>
      </c>
      <c r="D64" s="76">
        <f t="shared" si="6"/>
        <v>1211064.9626899997</v>
      </c>
      <c r="F64" s="76">
        <f>F13</f>
        <v>847318.38870999939</v>
      </c>
      <c r="G64" s="77">
        <f t="shared" si="7"/>
        <v>1042986.2321699999</v>
      </c>
      <c r="I64" s="292"/>
    </row>
    <row r="65" spans="1:11" ht="15.9" customHeight="1" outlineLevel="1" x14ac:dyDescent="0.25">
      <c r="A65" s="287"/>
      <c r="B65" s="289"/>
      <c r="C65" s="78" t="s">
        <v>34</v>
      </c>
      <c r="D65" s="76">
        <f t="shared" si="6"/>
        <v>23844.719990000009</v>
      </c>
      <c r="E65" s="73"/>
      <c r="F65" s="76">
        <f t="shared" ref="F65:G77" si="8">+F14</f>
        <v>13613.41220000001</v>
      </c>
      <c r="G65" s="77">
        <f t="shared" si="7"/>
        <v>39238.073609999992</v>
      </c>
      <c r="I65" s="292"/>
    </row>
    <row r="66" spans="1:11" ht="15.9" customHeight="1" outlineLevel="1" x14ac:dyDescent="0.25">
      <c r="A66" s="287"/>
      <c r="B66" s="289"/>
      <c r="C66" s="78" t="s">
        <v>33</v>
      </c>
      <c r="D66" s="76">
        <f t="shared" si="6"/>
        <v>1186048.5115999999</v>
      </c>
      <c r="E66" s="73"/>
      <c r="F66" s="76">
        <f t="shared" si="8"/>
        <v>824940.96000999946</v>
      </c>
      <c r="G66" s="77">
        <f t="shared" si="7"/>
        <v>1001955.27899</v>
      </c>
      <c r="I66" s="292"/>
    </row>
    <row r="67" spans="1:11" ht="15.9" customHeight="1" outlineLevel="1" x14ac:dyDescent="0.25">
      <c r="A67" s="287"/>
      <c r="B67" s="289"/>
      <c r="C67" s="78" t="s">
        <v>32</v>
      </c>
      <c r="D67" s="76">
        <f t="shared" si="6"/>
        <v>685.38111999999956</v>
      </c>
      <c r="E67" s="73"/>
      <c r="F67" s="76">
        <f t="shared" si="8"/>
        <v>680.3371699999999</v>
      </c>
      <c r="G67" s="77">
        <f t="shared" si="7"/>
        <v>1090.558</v>
      </c>
      <c r="I67" s="292"/>
    </row>
    <row r="68" spans="1:11" ht="15.9" customHeight="1" outlineLevel="1" x14ac:dyDescent="0.25">
      <c r="A68" s="287"/>
      <c r="B68" s="289"/>
      <c r="C68" s="111" t="s">
        <v>90</v>
      </c>
      <c r="D68" s="76">
        <f t="shared" si="6"/>
        <v>486.3499800000003</v>
      </c>
      <c r="E68" s="73"/>
      <c r="F68" s="76">
        <f t="shared" si="8"/>
        <v>7167.3652999999913</v>
      </c>
      <c r="G68" s="77">
        <f t="shared" si="7"/>
        <v>661.98384999999951</v>
      </c>
      <c r="I68" s="292"/>
    </row>
    <row r="69" spans="1:11" ht="15.9" customHeight="1" outlineLevel="1" x14ac:dyDescent="0.25">
      <c r="A69" s="287"/>
      <c r="B69" s="289"/>
      <c r="C69" s="111" t="s">
        <v>95</v>
      </c>
      <c r="D69" s="76">
        <f t="shared" si="6"/>
        <v>0</v>
      </c>
      <c r="E69" s="73"/>
      <c r="F69" s="76">
        <f t="shared" si="8"/>
        <v>916.31403</v>
      </c>
      <c r="G69" s="77">
        <f t="shared" si="7"/>
        <v>40.337719999999983</v>
      </c>
      <c r="I69" s="292"/>
    </row>
    <row r="70" spans="1:11" ht="15.9" customHeight="1" x14ac:dyDescent="0.25">
      <c r="A70" s="287"/>
      <c r="B70" s="289"/>
      <c r="C70" s="79" t="s">
        <v>64</v>
      </c>
      <c r="D70" s="76">
        <f t="shared" si="6"/>
        <v>518918.51617999939</v>
      </c>
      <c r="E70" s="73"/>
      <c r="F70" s="76">
        <f t="shared" si="8"/>
        <v>465516.3651500002</v>
      </c>
      <c r="G70" s="77">
        <f t="shared" si="7"/>
        <v>524892.04782000615</v>
      </c>
      <c r="H70" s="12"/>
      <c r="I70" s="292"/>
      <c r="J70" s="13"/>
    </row>
    <row r="71" spans="1:11" ht="15.9" customHeight="1" x14ac:dyDescent="0.25">
      <c r="A71" s="287"/>
      <c r="B71" s="289"/>
      <c r="C71" s="79" t="s">
        <v>65</v>
      </c>
      <c r="D71" s="76">
        <f t="shared" si="6"/>
        <v>47378.604050000074</v>
      </c>
      <c r="E71" s="73"/>
      <c r="F71" s="76">
        <f t="shared" si="8"/>
        <v>42995.892469999962</v>
      </c>
      <c r="G71" s="77">
        <f t="shared" si="7"/>
        <v>43793.000780000009</v>
      </c>
      <c r="H71" s="12"/>
      <c r="I71" s="292"/>
      <c r="J71" s="6"/>
    </row>
    <row r="72" spans="1:11" s="6" customFormat="1" ht="15.9" customHeight="1" x14ac:dyDescent="0.25">
      <c r="A72" s="287"/>
      <c r="B72" s="289"/>
      <c r="C72" s="80" t="s">
        <v>39</v>
      </c>
      <c r="D72" s="76">
        <f t="shared" si="6"/>
        <v>2959.87365</v>
      </c>
      <c r="E72" s="73"/>
      <c r="F72" s="76">
        <f t="shared" si="8"/>
        <v>2977.25515</v>
      </c>
      <c r="G72" s="77">
        <f t="shared" si="7"/>
        <v>3406.5747299999998</v>
      </c>
      <c r="H72" s="8"/>
      <c r="I72" s="292"/>
      <c r="K72" s="13"/>
    </row>
    <row r="73" spans="1:11" ht="15.9" customHeight="1" x14ac:dyDescent="0.25">
      <c r="A73" s="287"/>
      <c r="B73" s="289"/>
      <c r="C73" s="80" t="s">
        <v>24</v>
      </c>
      <c r="D73" s="76">
        <f t="shared" si="6"/>
        <v>23995.051460000002</v>
      </c>
      <c r="E73" s="73"/>
      <c r="F73" s="76">
        <f t="shared" si="8"/>
        <v>21654.495029999689</v>
      </c>
      <c r="G73" s="77">
        <f t="shared" si="7"/>
        <v>25040.506440000649</v>
      </c>
      <c r="H73" s="12"/>
      <c r="I73" s="292"/>
      <c r="J73" s="6"/>
      <c r="K73" s="14"/>
    </row>
    <row r="74" spans="1:11" ht="15.9" customHeight="1" x14ac:dyDescent="0.25">
      <c r="A74" s="287"/>
      <c r="B74" s="289"/>
      <c r="C74" s="80" t="s">
        <v>25</v>
      </c>
      <c r="D74" s="76">
        <f t="shared" si="6"/>
        <v>104914.19462000001</v>
      </c>
      <c r="E74" s="73"/>
      <c r="F74" s="76">
        <f t="shared" si="8"/>
        <v>112090.87879999999</v>
      </c>
      <c r="G74" s="77">
        <f t="shared" si="7"/>
        <v>95755.938319999987</v>
      </c>
      <c r="H74" s="12"/>
      <c r="I74" s="292"/>
      <c r="J74" s="6"/>
      <c r="K74" s="15"/>
    </row>
    <row r="75" spans="1:11" ht="15.9" customHeight="1" x14ac:dyDescent="0.25">
      <c r="A75" s="287"/>
      <c r="B75" s="289"/>
      <c r="C75" s="80" t="s">
        <v>36</v>
      </c>
      <c r="D75" s="76">
        <f t="shared" si="6"/>
        <v>1926.5636100000002</v>
      </c>
      <c r="E75" s="73"/>
      <c r="F75" s="76">
        <f t="shared" si="8"/>
        <v>1442.05844</v>
      </c>
      <c r="G75" s="77">
        <f t="shared" si="7"/>
        <v>1493.6953999999998</v>
      </c>
      <c r="H75" s="12"/>
      <c r="I75" s="292"/>
      <c r="J75" s="16"/>
      <c r="K75" s="14"/>
    </row>
    <row r="76" spans="1:11" ht="15.9" customHeight="1" x14ac:dyDescent="0.25">
      <c r="A76" s="287"/>
      <c r="B76" s="289"/>
      <c r="C76" s="80" t="s">
        <v>27</v>
      </c>
      <c r="D76" s="76">
        <f t="shared" si="6"/>
        <v>106366.2190500001</v>
      </c>
      <c r="E76" s="73"/>
      <c r="F76" s="76">
        <f t="shared" si="8"/>
        <v>84367.782599999977</v>
      </c>
      <c r="G76" s="77">
        <f t="shared" si="7"/>
        <v>86539.568079999997</v>
      </c>
      <c r="H76" s="12"/>
      <c r="I76" s="292"/>
      <c r="J76" s="6"/>
    </row>
    <row r="77" spans="1:11" ht="15.9" customHeight="1" x14ac:dyDescent="0.25">
      <c r="A77" s="287"/>
      <c r="B77" s="289"/>
      <c r="C77" s="80" t="s">
        <v>37</v>
      </c>
      <c r="D77" s="76">
        <f t="shared" si="6"/>
        <v>17101.861659999999</v>
      </c>
      <c r="E77" s="73"/>
      <c r="F77" s="76">
        <f t="shared" si="8"/>
        <v>16738.619350000019</v>
      </c>
      <c r="G77" s="77">
        <f t="shared" si="8"/>
        <v>15978.986050000001</v>
      </c>
      <c r="H77" s="12"/>
      <c r="I77" s="292"/>
    </row>
    <row r="78" spans="1:11" ht="15.9" customHeight="1" x14ac:dyDescent="0.25">
      <c r="A78" s="287"/>
      <c r="B78" s="289"/>
      <c r="C78" s="158" t="s">
        <v>86</v>
      </c>
      <c r="D78" s="76">
        <f>+D55</f>
        <v>89.42711999999996</v>
      </c>
      <c r="E78" s="73"/>
      <c r="F78" s="76">
        <f>F55</f>
        <v>4305.2907999999998</v>
      </c>
      <c r="G78" s="77">
        <f>G55</f>
        <v>82.149160000000009</v>
      </c>
      <c r="H78" s="12"/>
      <c r="I78" s="292"/>
    </row>
    <row r="79" spans="1:11" ht="15.9" customHeight="1" x14ac:dyDescent="0.25">
      <c r="A79" s="287"/>
      <c r="B79" s="289"/>
      <c r="C79" s="80" t="str">
        <f>+C53</f>
        <v>Contribución Post COVID Sociedades</v>
      </c>
      <c r="D79" s="76">
        <f>+D53</f>
        <v>5316.4520299999995</v>
      </c>
      <c r="E79" s="73"/>
      <c r="F79" s="76">
        <f>F53</f>
        <v>5191.4376299999994</v>
      </c>
      <c r="G79" s="77">
        <f>+G53</f>
        <v>5002.8485799999999</v>
      </c>
      <c r="H79" s="12"/>
      <c r="I79" s="292"/>
    </row>
    <row r="80" spans="1:11" ht="15.9" customHeight="1" x14ac:dyDescent="0.25">
      <c r="A80" s="287"/>
      <c r="B80" s="289"/>
      <c r="C80" s="80" t="str">
        <f>+C54</f>
        <v>Contribución Post COVID Personas Naturales</v>
      </c>
      <c r="D80" s="76">
        <f>+D54</f>
        <v>872.5071700000002</v>
      </c>
      <c r="E80" s="73"/>
      <c r="F80" s="76">
        <f>F54</f>
        <v>16457.60946</v>
      </c>
      <c r="G80" s="77">
        <f>+G54</f>
        <v>684.86270000000013</v>
      </c>
      <c r="H80" s="12"/>
      <c r="I80" s="292"/>
    </row>
    <row r="81" spans="1:14" ht="15.9" customHeight="1" x14ac:dyDescent="0.25">
      <c r="A81" s="287"/>
      <c r="B81" s="289"/>
      <c r="C81" s="80" t="s">
        <v>81</v>
      </c>
      <c r="D81" s="76">
        <f>+D27</f>
        <v>4725.9500899999994</v>
      </c>
      <c r="E81" s="73"/>
      <c r="F81" s="76">
        <f t="shared" ref="F81:G83" si="9">+F27</f>
        <v>4946.5453400004153</v>
      </c>
      <c r="G81" s="77">
        <f t="shared" si="9"/>
        <v>4731.1839600001313</v>
      </c>
      <c r="H81" s="12"/>
      <c r="I81" s="292"/>
    </row>
    <row r="82" spans="1:14" ht="15.9" customHeight="1" x14ac:dyDescent="0.25">
      <c r="A82" s="287"/>
      <c r="B82" s="289"/>
      <c r="C82" s="80" t="s">
        <v>82</v>
      </c>
      <c r="D82" s="76">
        <f>+D28</f>
        <v>5687.0685500000009</v>
      </c>
      <c r="E82" s="73"/>
      <c r="F82" s="76">
        <f t="shared" si="9"/>
        <v>5562.7673000004042</v>
      </c>
      <c r="G82" s="77">
        <f t="shared" si="9"/>
        <v>5068.0779500002118</v>
      </c>
      <c r="H82" s="12"/>
      <c r="I82" s="292"/>
    </row>
    <row r="83" spans="1:14" ht="15.9" customHeight="1" x14ac:dyDescent="0.25">
      <c r="A83" s="287"/>
      <c r="B83" s="289"/>
      <c r="C83" s="80" t="s">
        <v>125</v>
      </c>
      <c r="D83" s="76">
        <f>+D29</f>
        <v>2706.8867599999949</v>
      </c>
      <c r="E83" s="73"/>
      <c r="F83" s="76">
        <f t="shared" si="9"/>
        <v>2021.440039999999</v>
      </c>
      <c r="G83" s="77">
        <f>G29</f>
        <v>989.24570000000028</v>
      </c>
      <c r="H83" s="8"/>
      <c r="I83" s="292"/>
      <c r="J83" s="6"/>
    </row>
    <row r="84" spans="1:14" s="8" customFormat="1" ht="18" customHeight="1" x14ac:dyDescent="0.25">
      <c r="A84" s="287"/>
      <c r="B84" s="290"/>
      <c r="C84" s="92" t="s">
        <v>79</v>
      </c>
      <c r="D84" s="93">
        <f>+D61+D70+D71+SUM(D72:D83)</f>
        <v>2408352.0592799974</v>
      </c>
      <c r="E84" s="69"/>
      <c r="F84" s="93">
        <f>+F61+F70+F71+SUM(F72:F83)</f>
        <v>1971535.1099400078</v>
      </c>
      <c r="G84" s="93">
        <f>+G61+G70+G71+SUM(G72:G83)</f>
        <v>2202257.6019800073</v>
      </c>
      <c r="I84" s="293"/>
      <c r="J84" s="17"/>
      <c r="K84" s="18"/>
    </row>
    <row r="85" spans="1:14" ht="10.5" customHeight="1" x14ac:dyDescent="0.3">
      <c r="A85" s="287"/>
      <c r="B85" s="23"/>
      <c r="C85" s="41"/>
      <c r="D85" s="19"/>
      <c r="E85" s="19"/>
      <c r="F85" s="19"/>
      <c r="G85" s="19"/>
      <c r="H85" s="8"/>
      <c r="I85" s="42"/>
      <c r="J85" s="6"/>
    </row>
    <row r="86" spans="1:14" ht="18.75" customHeight="1" x14ac:dyDescent="0.25">
      <c r="A86" s="287"/>
      <c r="B86" s="294" t="s">
        <v>44</v>
      </c>
      <c r="C86" s="84" t="s">
        <v>62</v>
      </c>
      <c r="D86" s="86">
        <f>+D32</f>
        <v>197796.43077000009</v>
      </c>
      <c r="E86" s="85"/>
      <c r="F86" s="86">
        <f>+F32</f>
        <v>193080.0185900004</v>
      </c>
      <c r="G86" s="87">
        <f>+G32</f>
        <v>171018.0281799995</v>
      </c>
      <c r="H86" s="8"/>
      <c r="I86" s="291">
        <f>+G88/G93</f>
        <v>8.1700412554307211E-2</v>
      </c>
    </row>
    <row r="87" spans="1:14" ht="18.75" customHeight="1" x14ac:dyDescent="0.25">
      <c r="A87" s="287"/>
      <c r="B87" s="295"/>
      <c r="C87" s="88" t="s">
        <v>63</v>
      </c>
      <c r="D87" s="76">
        <f>+D33</f>
        <v>25188.568139999988</v>
      </c>
      <c r="E87" s="85"/>
      <c r="F87" s="76">
        <f>+F33</f>
        <v>26007.787199999999</v>
      </c>
      <c r="G87" s="77">
        <f>+G33</f>
        <v>24915.147759999989</v>
      </c>
      <c r="H87" s="8"/>
      <c r="I87" s="292"/>
    </row>
    <row r="88" spans="1:14" s="8" customFormat="1" ht="18.75" customHeight="1" x14ac:dyDescent="0.3">
      <c r="A88" s="287"/>
      <c r="B88" s="296"/>
      <c r="C88" s="108" t="s">
        <v>87</v>
      </c>
      <c r="D88" s="93">
        <f>SUM(D86:D87)</f>
        <v>222984.99891000008</v>
      </c>
      <c r="F88" s="93">
        <f>SUM(F86:F87)</f>
        <v>219087.80579000039</v>
      </c>
      <c r="G88" s="93">
        <f>SUM(G86:G87)</f>
        <v>195933.17593999949</v>
      </c>
      <c r="H88" s="12"/>
      <c r="I88" s="293"/>
    </row>
    <row r="89" spans="1:14" s="8" customFormat="1" ht="15.6" x14ac:dyDescent="0.3">
      <c r="A89" s="287"/>
      <c r="B89" s="23"/>
      <c r="C89" s="20"/>
      <c r="D89" s="24"/>
      <c r="F89" s="21"/>
      <c r="G89" s="24"/>
      <c r="H89" s="12"/>
      <c r="I89" s="42"/>
    </row>
    <row r="90" spans="1:14" s="8" customFormat="1" ht="15.75" customHeight="1" x14ac:dyDescent="0.3">
      <c r="A90" s="287"/>
      <c r="B90" s="297" t="s">
        <v>46</v>
      </c>
      <c r="C90" s="297"/>
      <c r="D90" s="94">
        <f>D93-D91</f>
        <v>1839095.0653999979</v>
      </c>
      <c r="F90" s="94">
        <f t="shared" ref="F90:G90" si="10">F93-F91</f>
        <v>1460045.5971700079</v>
      </c>
      <c r="G90" s="94">
        <f t="shared" si="10"/>
        <v>1630165.9786500011</v>
      </c>
      <c r="H90" s="12"/>
      <c r="I90" s="95">
        <f>+G90/$G$93</f>
        <v>0.67974824757848196</v>
      </c>
    </row>
    <row r="91" spans="1:14" s="8" customFormat="1" ht="15.75" customHeight="1" x14ac:dyDescent="0.25">
      <c r="A91" s="287"/>
      <c r="B91" s="297" t="s">
        <v>47</v>
      </c>
      <c r="C91" s="297"/>
      <c r="D91" s="94">
        <f>+D70+D71+D72+D88</f>
        <v>792241.99278999947</v>
      </c>
      <c r="F91" s="94">
        <f>+F70+F71+F72+F88</f>
        <v>730577.31856000051</v>
      </c>
      <c r="G91" s="94">
        <f>+G70+G71+G72+G88</f>
        <v>768024.79927000566</v>
      </c>
      <c r="H91" s="69"/>
      <c r="I91" s="95">
        <f>+G91/$G$93</f>
        <v>0.32025175242151799</v>
      </c>
    </row>
    <row r="92" spans="1:14" ht="13.8" x14ac:dyDescent="0.25">
      <c r="B92" s="23"/>
      <c r="C92" s="20"/>
      <c r="D92" s="24"/>
      <c r="E92" s="8"/>
      <c r="F92" s="22"/>
      <c r="G92" s="22"/>
      <c r="H92" s="12"/>
      <c r="I92" s="23"/>
      <c r="J92" s="8"/>
      <c r="K92" s="8"/>
    </row>
    <row r="93" spans="1:14" ht="26.25" customHeight="1" x14ac:dyDescent="0.3">
      <c r="A93" s="310" t="s">
        <v>48</v>
      </c>
      <c r="B93" s="300" t="s">
        <v>126</v>
      </c>
      <c r="C93" s="301"/>
      <c r="D93" s="96">
        <f>+D84+D88</f>
        <v>2631337.0581899974</v>
      </c>
      <c r="E93"/>
      <c r="F93" s="96">
        <f>+F84+F88</f>
        <v>2190622.9157300084</v>
      </c>
      <c r="G93" s="96">
        <f>+G84+G88</f>
        <v>2398190.7779200068</v>
      </c>
      <c r="H93" s="12"/>
      <c r="I93" s="114"/>
      <c r="J93" s="18"/>
      <c r="K93" s="8"/>
    </row>
    <row r="94" spans="1:14" ht="14.25" customHeight="1" x14ac:dyDescent="0.25">
      <c r="A94" s="310"/>
      <c r="B94" s="298" t="s">
        <v>73</v>
      </c>
      <c r="C94" s="299"/>
      <c r="D94" s="97"/>
      <c r="E94" s="85"/>
      <c r="F94" s="177">
        <f>F40</f>
        <v>305917.39780999522</v>
      </c>
      <c r="G94" s="177">
        <f>G40</f>
        <v>400844.23228999507</v>
      </c>
      <c r="H94" s="12"/>
      <c r="I94" s="69"/>
      <c r="J94" s="8"/>
      <c r="K94" s="8"/>
    </row>
    <row r="95" spans="1:14" ht="14.25" customHeight="1" x14ac:dyDescent="0.25">
      <c r="A95" s="310"/>
      <c r="B95" s="298" t="s">
        <v>74</v>
      </c>
      <c r="C95" s="299"/>
      <c r="D95" s="97"/>
      <c r="E95" s="85"/>
      <c r="F95" s="177">
        <f>F41</f>
        <v>5189.4526100000076</v>
      </c>
      <c r="G95" s="177">
        <f>G41</f>
        <v>3329.9077900000011</v>
      </c>
      <c r="H95" s="12"/>
      <c r="I95" s="69"/>
      <c r="J95" s="8"/>
      <c r="K95" s="8"/>
    </row>
    <row r="96" spans="1:14" ht="27" customHeight="1" x14ac:dyDescent="0.3">
      <c r="A96" s="310"/>
      <c r="B96" s="300" t="s">
        <v>129</v>
      </c>
      <c r="C96" s="301"/>
      <c r="D96" s="96"/>
      <c r="E96"/>
      <c r="F96" s="98">
        <f>+F93-F94-F95</f>
        <v>1879516.065310013</v>
      </c>
      <c r="G96" s="98">
        <f>+G93-G94-G95</f>
        <v>1994016.6378400116</v>
      </c>
      <c r="H96" s="12"/>
      <c r="I96" s="69"/>
      <c r="J96" s="8"/>
      <c r="K96" s="8"/>
      <c r="L96" s="14"/>
      <c r="M96" s="14"/>
      <c r="N96" s="14"/>
    </row>
    <row r="97" spans="1:11" ht="14.25" customHeight="1" x14ac:dyDescent="0.3">
      <c r="A97" s="310"/>
      <c r="B97" s="298" t="s">
        <v>130</v>
      </c>
      <c r="C97" s="299"/>
      <c r="D97" s="99"/>
      <c r="E97" s="100"/>
      <c r="F97" s="178">
        <f>F43</f>
        <v>35169.344900000302</v>
      </c>
      <c r="G97" s="101">
        <f>+G43</f>
        <v>81018.727430000101</v>
      </c>
      <c r="H97" s="12"/>
      <c r="I97" s="69"/>
      <c r="J97" s="8"/>
      <c r="K97" s="8"/>
    </row>
    <row r="98" spans="1:11" ht="38.25" customHeight="1" x14ac:dyDescent="0.3">
      <c r="A98" s="310"/>
      <c r="B98" s="302" t="s">
        <v>131</v>
      </c>
      <c r="C98" s="303"/>
      <c r="D98" s="96"/>
      <c r="E98"/>
      <c r="F98" s="102">
        <f>+F96-F97</f>
        <v>1844346.7204100126</v>
      </c>
      <c r="G98" s="102">
        <f>+G96-G97</f>
        <v>1912997.9104100114</v>
      </c>
      <c r="H98" s="12"/>
      <c r="I98" s="69"/>
      <c r="J98" s="8"/>
      <c r="K98" s="8"/>
    </row>
    <row r="99" spans="1:11" customFormat="1" ht="15" customHeight="1" x14ac:dyDescent="0.3">
      <c r="A99" s="307" t="s">
        <v>139</v>
      </c>
      <c r="B99" s="307"/>
      <c r="C99" s="307"/>
      <c r="F99" s="123"/>
      <c r="G99" s="123"/>
    </row>
    <row r="100" spans="1:11" ht="54" customHeight="1" x14ac:dyDescent="0.25">
      <c r="A100" s="254" t="s">
        <v>83</v>
      </c>
      <c r="B100" s="254"/>
      <c r="C100" s="254"/>
      <c r="D100" s="254"/>
      <c r="E100" s="254"/>
      <c r="F100" s="254"/>
      <c r="G100" s="254"/>
      <c r="H100" s="254"/>
      <c r="I100" s="254"/>
    </row>
    <row r="101" spans="1:11" ht="12.75" customHeight="1" x14ac:dyDescent="0.25">
      <c r="A101" s="254" t="s">
        <v>69</v>
      </c>
      <c r="B101" s="254"/>
      <c r="C101" s="254"/>
      <c r="D101" s="254"/>
      <c r="E101" s="254"/>
      <c r="F101" s="254"/>
      <c r="G101" s="254"/>
      <c r="H101" s="254"/>
      <c r="I101" s="254"/>
    </row>
    <row r="102" spans="1:11" ht="12.75" customHeight="1" x14ac:dyDescent="0.25">
      <c r="A102" s="254" t="s">
        <v>70</v>
      </c>
      <c r="B102" s="254"/>
      <c r="C102" s="254"/>
      <c r="D102" s="254"/>
      <c r="E102" s="254"/>
      <c r="F102" s="254"/>
      <c r="G102" s="254"/>
      <c r="H102" s="254"/>
      <c r="I102" s="254"/>
    </row>
    <row r="103" spans="1:11" ht="12.75" customHeight="1" x14ac:dyDescent="0.25">
      <c r="A103" s="254" t="s">
        <v>136</v>
      </c>
      <c r="B103" s="254"/>
      <c r="C103" s="254"/>
      <c r="D103" s="254"/>
      <c r="E103" s="254"/>
      <c r="F103" s="254"/>
      <c r="G103" s="254"/>
      <c r="H103" s="254"/>
      <c r="I103" s="254"/>
    </row>
    <row r="104" spans="1:11" ht="12.75" customHeight="1" x14ac:dyDescent="0.25">
      <c r="A104" s="254" t="s">
        <v>132</v>
      </c>
      <c r="B104" s="254"/>
      <c r="C104" s="254"/>
      <c r="D104" s="254"/>
      <c r="E104" s="254"/>
      <c r="F104" s="254"/>
      <c r="G104" s="254"/>
      <c r="H104" s="254"/>
      <c r="I104" s="254"/>
    </row>
    <row r="105" spans="1:11" ht="12.75" customHeight="1" x14ac:dyDescent="0.25">
      <c r="A105" s="254" t="s">
        <v>133</v>
      </c>
      <c r="B105" s="254"/>
      <c r="C105" s="254"/>
      <c r="D105" s="254"/>
      <c r="E105" s="254"/>
      <c r="F105" s="254"/>
      <c r="G105" s="254"/>
      <c r="H105" s="254"/>
      <c r="I105" s="254"/>
    </row>
    <row r="106" spans="1:11" ht="15" customHeight="1" x14ac:dyDescent="0.25">
      <c r="A106" s="254" t="s">
        <v>134</v>
      </c>
      <c r="B106" s="254"/>
      <c r="C106" s="254"/>
      <c r="D106" s="254"/>
      <c r="E106" s="254"/>
      <c r="F106" s="254"/>
      <c r="G106" s="254"/>
      <c r="H106" s="254"/>
      <c r="I106" s="254"/>
    </row>
    <row r="107" spans="1:11" ht="27" customHeight="1" x14ac:dyDescent="0.25">
      <c r="A107" s="254" t="s">
        <v>135</v>
      </c>
      <c r="B107" s="254"/>
      <c r="C107" s="254"/>
      <c r="D107" s="254"/>
      <c r="E107" s="254"/>
      <c r="F107" s="254"/>
      <c r="G107" s="254"/>
      <c r="H107" s="254"/>
      <c r="I107" s="254"/>
    </row>
    <row r="108" spans="1:11" ht="15" customHeight="1" x14ac:dyDescent="0.25">
      <c r="A108" s="307" t="s">
        <v>57</v>
      </c>
      <c r="B108" s="307"/>
      <c r="C108" s="307"/>
      <c r="D108" s="126"/>
      <c r="E108" s="126"/>
      <c r="F108" s="126"/>
      <c r="G108" s="126"/>
      <c r="H108" s="126"/>
      <c r="I108" s="126"/>
    </row>
    <row r="109" spans="1:11" ht="15" customHeight="1" x14ac:dyDescent="0.25">
      <c r="A109" s="308" t="s">
        <v>138</v>
      </c>
      <c r="B109" s="308"/>
      <c r="C109" s="308"/>
      <c r="D109" s="308"/>
      <c r="E109" s="308"/>
      <c r="F109" s="308"/>
      <c r="G109" s="22"/>
      <c r="H109" s="8"/>
      <c r="I109" s="23"/>
    </row>
    <row r="110" spans="1:11" ht="15" customHeight="1" x14ac:dyDescent="0.25">
      <c r="A110" s="309" t="s">
        <v>98</v>
      </c>
      <c r="B110" s="309"/>
      <c r="C110" s="309"/>
      <c r="D110" s="309"/>
      <c r="E110" s="25"/>
      <c r="F110" s="25"/>
      <c r="G110" s="26"/>
      <c r="H110" s="26"/>
      <c r="I110" s="26"/>
    </row>
    <row r="111" spans="1:11" ht="15" customHeight="1" x14ac:dyDescent="0.25">
      <c r="A111" s="306" t="s">
        <v>29</v>
      </c>
      <c r="B111" s="306"/>
      <c r="C111" s="306"/>
      <c r="D111" s="306"/>
      <c r="E111" s="25"/>
      <c r="F111" s="25"/>
      <c r="G111" s="26"/>
      <c r="H111" s="26"/>
      <c r="I111" s="26"/>
    </row>
    <row r="112" spans="1:11" x14ac:dyDescent="0.25">
      <c r="C112" s="26"/>
      <c r="D112" s="26"/>
      <c r="E112" s="25"/>
      <c r="F112" s="25"/>
      <c r="G112" s="26"/>
      <c r="H112" s="26"/>
      <c r="I112" s="26"/>
    </row>
  </sheetData>
  <mergeCells count="51">
    <mergeCell ref="B44:C44"/>
    <mergeCell ref="A1:I1"/>
    <mergeCell ref="A2:I2"/>
    <mergeCell ref="A3:I3"/>
    <mergeCell ref="A4:I4"/>
    <mergeCell ref="A6:I6"/>
    <mergeCell ref="A10:A37"/>
    <mergeCell ref="B10:B30"/>
    <mergeCell ref="I10:I30"/>
    <mergeCell ref="B32:B34"/>
    <mergeCell ref="I32:I34"/>
    <mergeCell ref="I61:I84"/>
    <mergeCell ref="B86:B88"/>
    <mergeCell ref="I86:I88"/>
    <mergeCell ref="B36:C36"/>
    <mergeCell ref="B37:C37"/>
    <mergeCell ref="A46:I46"/>
    <mergeCell ref="A50:C50"/>
    <mergeCell ref="A53:A54"/>
    <mergeCell ref="B53:B55"/>
    <mergeCell ref="A57:I57"/>
    <mergeCell ref="A39:A44"/>
    <mergeCell ref="B39:C39"/>
    <mergeCell ref="B40:C40"/>
    <mergeCell ref="B41:C41"/>
    <mergeCell ref="B42:C42"/>
    <mergeCell ref="B43:C43"/>
    <mergeCell ref="B90:C90"/>
    <mergeCell ref="B91:C91"/>
    <mergeCell ref="A93:A98"/>
    <mergeCell ref="B93:C93"/>
    <mergeCell ref="B94:C94"/>
    <mergeCell ref="B95:C95"/>
    <mergeCell ref="B96:C96"/>
    <mergeCell ref="B97:C97"/>
    <mergeCell ref="B98:C98"/>
    <mergeCell ref="A61:A91"/>
    <mergeCell ref="B61:B84"/>
    <mergeCell ref="A111:D111"/>
    <mergeCell ref="A99:C99"/>
    <mergeCell ref="A100:I100"/>
    <mergeCell ref="A101:I101"/>
    <mergeCell ref="A102:I102"/>
    <mergeCell ref="A104:I104"/>
    <mergeCell ref="A105:I105"/>
    <mergeCell ref="A103:I103"/>
    <mergeCell ref="A106:I106"/>
    <mergeCell ref="A107:I107"/>
    <mergeCell ref="A108:C108"/>
    <mergeCell ref="A109:F109"/>
    <mergeCell ref="A110:D110"/>
  </mergeCells>
  <conditionalFormatting sqref="H61">
    <cfRule type="iconSet" priority="46">
      <iconSet>
        <cfvo type="percent" val="0"/>
        <cfvo type="num" val="0.95"/>
        <cfvo type="num" val="1"/>
      </iconSet>
    </cfRule>
  </conditionalFormatting>
  <conditionalFormatting sqref="H84">
    <cfRule type="iconSet" priority="45">
      <iconSet>
        <cfvo type="percent" val="0"/>
        <cfvo type="num" val="0.95"/>
        <cfvo type="num" val="1"/>
      </iconSet>
    </cfRule>
  </conditionalFormatting>
  <conditionalFormatting sqref="H62:H66 H69">
    <cfRule type="iconSet" priority="44">
      <iconSet>
        <cfvo type="percent" val="0"/>
        <cfvo type="num" val="0.95"/>
        <cfvo type="num" val="1"/>
      </iconSet>
    </cfRule>
  </conditionalFormatting>
  <conditionalFormatting sqref="H86:H90 H70:H72 H92">
    <cfRule type="iconSet" priority="43">
      <iconSet>
        <cfvo type="percent" val="0"/>
        <cfvo type="num" val="0.95"/>
        <cfvo type="num" val="1"/>
      </iconSet>
    </cfRule>
  </conditionalFormatting>
  <conditionalFormatting sqref="H86:H90 H70:H72">
    <cfRule type="iconSet" priority="42">
      <iconSet>
        <cfvo type="percent" val="0"/>
        <cfvo type="num" val="0.95"/>
        <cfvo type="num" val="1"/>
      </iconSet>
    </cfRule>
  </conditionalFormatting>
  <conditionalFormatting sqref="H70:H71">
    <cfRule type="iconSet" priority="41">
      <iconSet>
        <cfvo type="percent" val="0"/>
        <cfvo type="num" val="0.95"/>
        <cfvo type="num" val="1"/>
      </iconSet>
    </cfRule>
  </conditionalFormatting>
  <conditionalFormatting sqref="H81:H82 H73:H78">
    <cfRule type="iconSet" priority="47">
      <iconSet>
        <cfvo type="percent" val="0"/>
        <cfvo type="num" val="0.95"/>
        <cfvo type="num" val="1"/>
      </iconSet>
    </cfRule>
  </conditionalFormatting>
  <conditionalFormatting sqref="H92 H61:H66 H69:H78 H81:H90">
    <cfRule type="iconSet" priority="48">
      <iconSet>
        <cfvo type="percent" val="0"/>
        <cfvo type="num" val="0.95" gte="0"/>
        <cfvo type="num" val="0.99" gte="0"/>
      </iconSet>
    </cfRule>
  </conditionalFormatting>
  <conditionalFormatting sqref="H93:H98">
    <cfRule type="iconSet" priority="39">
      <iconSet>
        <cfvo type="percent" val="0"/>
        <cfvo type="num" val="0.95"/>
        <cfvo type="num" val="1"/>
      </iconSet>
    </cfRule>
  </conditionalFormatting>
  <conditionalFormatting sqref="H93:H98">
    <cfRule type="iconSet" priority="38">
      <iconSet>
        <cfvo type="percent" val="0"/>
        <cfvo type="num" val="0.95"/>
        <cfvo type="num" val="1"/>
      </iconSet>
    </cfRule>
  </conditionalFormatting>
  <conditionalFormatting sqref="H93:H98">
    <cfRule type="iconSet" priority="40">
      <iconSet>
        <cfvo type="percent" val="0"/>
        <cfvo type="num" val="0.95" gte="0"/>
        <cfvo type="num" val="0.99" gte="0"/>
      </iconSet>
    </cfRule>
  </conditionalFormatting>
  <conditionalFormatting sqref="H9">
    <cfRule type="iconSet" priority="35">
      <iconSet>
        <cfvo type="percent" val="0"/>
        <cfvo type="num" val="0.95" gte="0"/>
        <cfvo type="num" val="1" gte="0"/>
      </iconSet>
    </cfRule>
  </conditionalFormatting>
  <conditionalFormatting sqref="H9">
    <cfRule type="iconSet" priority="36">
      <iconSet>
        <cfvo type="percent" val="0"/>
        <cfvo type="num" val="0.95" gte="0"/>
        <cfvo type="num" val="0.99" gte="0"/>
      </iconSet>
    </cfRule>
  </conditionalFormatting>
  <conditionalFormatting sqref="H39:H44">
    <cfRule type="iconSet" priority="26">
      <iconSet>
        <cfvo type="percent" val="0"/>
        <cfvo type="num" val="0.95"/>
        <cfvo type="num" val="1"/>
      </iconSet>
    </cfRule>
  </conditionalFormatting>
  <conditionalFormatting sqref="H39:H44">
    <cfRule type="iconSet" priority="25">
      <iconSet>
        <cfvo type="percent" val="0"/>
        <cfvo type="num" val="0.95"/>
        <cfvo type="num" val="1"/>
      </iconSet>
    </cfRule>
  </conditionalFormatting>
  <conditionalFormatting sqref="H39:H44">
    <cfRule type="iconSet" priority="27">
      <iconSet>
        <cfvo type="percent" val="0"/>
        <cfvo type="num" val="0.95" gte="0"/>
        <cfvo type="num" val="0.99" gte="0"/>
      </iconSet>
    </cfRule>
  </conditionalFormatting>
  <conditionalFormatting sqref="H9">
    <cfRule type="iconSet" priority="37">
      <iconSet>
        <cfvo type="percent" val="0"/>
        <cfvo type="num" val="0.95"/>
        <cfvo type="num" val="1"/>
      </iconSet>
    </cfRule>
  </conditionalFormatting>
  <conditionalFormatting sqref="H10">
    <cfRule type="iconSet" priority="33">
      <iconSet>
        <cfvo type="percent" val="0"/>
        <cfvo type="num" val="0.95"/>
        <cfvo type="num" val="1"/>
      </iconSet>
    </cfRule>
  </conditionalFormatting>
  <conditionalFormatting sqref="H30">
    <cfRule type="iconSet" priority="32">
      <iconSet>
        <cfvo type="percent" val="0"/>
        <cfvo type="num" val="0.95"/>
        <cfvo type="num" val="1"/>
      </iconSet>
    </cfRule>
  </conditionalFormatting>
  <conditionalFormatting sqref="H11:H12 H14:H15 H18">
    <cfRule type="iconSet" priority="31">
      <iconSet>
        <cfvo type="percent" val="0"/>
        <cfvo type="num" val="0.95"/>
        <cfvo type="num" val="1"/>
      </iconSet>
    </cfRule>
  </conditionalFormatting>
  <conditionalFormatting sqref="H32:H36 H19:H21 H38">
    <cfRule type="iconSet" priority="30">
      <iconSet>
        <cfvo type="percent" val="0"/>
        <cfvo type="num" val="0.95"/>
        <cfvo type="num" val="1"/>
      </iconSet>
    </cfRule>
  </conditionalFormatting>
  <conditionalFormatting sqref="H32:H36 H19:H21">
    <cfRule type="iconSet" priority="29">
      <iconSet>
        <cfvo type="percent" val="0"/>
        <cfvo type="num" val="0.95"/>
        <cfvo type="num" val="1"/>
      </iconSet>
    </cfRule>
  </conditionalFormatting>
  <conditionalFormatting sqref="H19:H20">
    <cfRule type="iconSet" priority="28">
      <iconSet>
        <cfvo type="percent" val="0"/>
        <cfvo type="num" val="0.95"/>
        <cfvo type="num" val="1"/>
      </iconSet>
    </cfRule>
  </conditionalFormatting>
  <conditionalFormatting sqref="H38 H10:H12 H14:H15 H18:H36">
    <cfRule type="iconSet" priority="34">
      <iconSet>
        <cfvo type="percent" val="0"/>
        <cfvo type="num" val="0.95" gte="0"/>
        <cfvo type="num" val="0.99" gte="0"/>
      </iconSet>
    </cfRule>
  </conditionalFormatting>
  <conditionalFormatting sqref="H29">
    <cfRule type="iconSet" priority="49">
      <iconSet>
        <cfvo type="percent" val="0"/>
        <cfvo type="num" val="0.95"/>
        <cfvo type="num" val="1"/>
      </iconSet>
    </cfRule>
  </conditionalFormatting>
  <conditionalFormatting sqref="H83">
    <cfRule type="iconSet" priority="50">
      <iconSet>
        <cfvo type="percent" val="0"/>
        <cfvo type="num" val="0.95"/>
        <cfvo type="num" val="1"/>
      </iconSet>
    </cfRule>
  </conditionalFormatting>
  <conditionalFormatting sqref="H81:H84 H73:H78 H61:H66 H69">
    <cfRule type="iconSet" priority="51">
      <iconSet>
        <cfvo type="percent" val="0"/>
        <cfvo type="num" val="0.95" gte="0"/>
        <cfvo type="num" val="1" gte="0"/>
      </iconSet>
    </cfRule>
  </conditionalFormatting>
  <conditionalFormatting sqref="H81:H83 H73:H78 H62:H66 H69">
    <cfRule type="iconSet" priority="52">
      <iconSet>
        <cfvo type="percent" val="0"/>
        <cfvo type="num" val="0.95" gte="0"/>
        <cfvo type="num" val="1" gte="0"/>
      </iconSet>
    </cfRule>
  </conditionalFormatting>
  <conditionalFormatting sqref="H16">
    <cfRule type="iconSet" priority="21">
      <iconSet>
        <cfvo type="percent" val="0"/>
        <cfvo type="num" val="0.95"/>
        <cfvo type="num" val="1"/>
      </iconSet>
    </cfRule>
  </conditionalFormatting>
  <conditionalFormatting sqref="H16">
    <cfRule type="iconSet" priority="22">
      <iconSet>
        <cfvo type="percent" val="0"/>
        <cfvo type="num" val="0.95" gte="0"/>
        <cfvo type="num" val="0.99" gte="0"/>
      </iconSet>
    </cfRule>
  </conditionalFormatting>
  <conditionalFormatting sqref="H16">
    <cfRule type="iconSet" priority="23">
      <iconSet>
        <cfvo type="percent" val="0"/>
        <cfvo type="num" val="0.95" gte="0"/>
        <cfvo type="num" val="1" gte="0"/>
      </iconSet>
    </cfRule>
  </conditionalFormatting>
  <conditionalFormatting sqref="H16">
    <cfRule type="iconSet" priority="24">
      <iconSet>
        <cfvo type="percent" val="0"/>
        <cfvo type="num" val="0.95" gte="0"/>
        <cfvo type="num" val="1" gte="0"/>
      </iconSet>
    </cfRule>
  </conditionalFormatting>
  <conditionalFormatting sqref="H17">
    <cfRule type="iconSet" priority="17">
      <iconSet>
        <cfvo type="percent" val="0"/>
        <cfvo type="num" val="0.95"/>
        <cfvo type="num" val="1"/>
      </iconSet>
    </cfRule>
  </conditionalFormatting>
  <conditionalFormatting sqref="H17">
    <cfRule type="iconSet" priority="18">
      <iconSet>
        <cfvo type="percent" val="0"/>
        <cfvo type="num" val="0.95" gte="0"/>
        <cfvo type="num" val="0.99" gte="0"/>
      </iconSet>
    </cfRule>
  </conditionalFormatting>
  <conditionalFormatting sqref="H17">
    <cfRule type="iconSet" priority="19">
      <iconSet>
        <cfvo type="percent" val="0"/>
        <cfvo type="num" val="0.95" gte="0"/>
        <cfvo type="num" val="1" gte="0"/>
      </iconSet>
    </cfRule>
  </conditionalFormatting>
  <conditionalFormatting sqref="H17">
    <cfRule type="iconSet" priority="20">
      <iconSet>
        <cfvo type="percent" val="0"/>
        <cfvo type="num" val="0.95" gte="0"/>
        <cfvo type="num" val="1" gte="0"/>
      </iconSet>
    </cfRule>
  </conditionalFormatting>
  <conditionalFormatting sqref="H68">
    <cfRule type="iconSet" priority="13">
      <iconSet>
        <cfvo type="percent" val="0"/>
        <cfvo type="num" val="0.95"/>
        <cfvo type="num" val="1"/>
      </iconSet>
    </cfRule>
  </conditionalFormatting>
  <conditionalFormatting sqref="H68">
    <cfRule type="iconSet" priority="14">
      <iconSet>
        <cfvo type="percent" val="0"/>
        <cfvo type="num" val="0.95" gte="0"/>
        <cfvo type="num" val="0.99" gte="0"/>
      </iconSet>
    </cfRule>
  </conditionalFormatting>
  <conditionalFormatting sqref="H68">
    <cfRule type="iconSet" priority="15">
      <iconSet>
        <cfvo type="percent" val="0"/>
        <cfvo type="num" val="0.95" gte="0"/>
        <cfvo type="num" val="1" gte="0"/>
      </iconSet>
    </cfRule>
  </conditionalFormatting>
  <conditionalFormatting sqref="H68">
    <cfRule type="iconSet" priority="16">
      <iconSet>
        <cfvo type="percent" val="0"/>
        <cfvo type="num" val="0.95" gte="0"/>
        <cfvo type="num" val="1" gte="0"/>
      </iconSet>
    </cfRule>
  </conditionalFormatting>
  <conditionalFormatting sqref="H67">
    <cfRule type="iconSet" priority="9">
      <iconSet>
        <cfvo type="percent" val="0"/>
        <cfvo type="num" val="0.95"/>
        <cfvo type="num" val="1"/>
      </iconSet>
    </cfRule>
  </conditionalFormatting>
  <conditionalFormatting sqref="H67">
    <cfRule type="iconSet" priority="10">
      <iconSet>
        <cfvo type="percent" val="0"/>
        <cfvo type="num" val="0.95" gte="0"/>
        <cfvo type="num" val="0.99" gte="0"/>
      </iconSet>
    </cfRule>
  </conditionalFormatting>
  <conditionalFormatting sqref="H67">
    <cfRule type="iconSet" priority="11">
      <iconSet>
        <cfvo type="percent" val="0"/>
        <cfvo type="num" val="0.95" gte="0"/>
        <cfvo type="num" val="1" gte="0"/>
      </iconSet>
    </cfRule>
  </conditionalFormatting>
  <conditionalFormatting sqref="H67">
    <cfRule type="iconSet" priority="12">
      <iconSet>
        <cfvo type="percent" val="0"/>
        <cfvo type="num" val="0.95" gte="0"/>
        <cfvo type="num" val="1" gte="0"/>
      </iconSet>
    </cfRule>
  </conditionalFormatting>
  <conditionalFormatting sqref="H80">
    <cfRule type="iconSet" priority="5">
      <iconSet>
        <cfvo type="percent" val="0"/>
        <cfvo type="num" val="0.95"/>
        <cfvo type="num" val="1"/>
      </iconSet>
    </cfRule>
  </conditionalFormatting>
  <conditionalFormatting sqref="H80">
    <cfRule type="iconSet" priority="6">
      <iconSet>
        <cfvo type="percent" val="0"/>
        <cfvo type="num" val="0.95" gte="0"/>
        <cfvo type="num" val="0.99" gte="0"/>
      </iconSet>
    </cfRule>
  </conditionalFormatting>
  <conditionalFormatting sqref="H80">
    <cfRule type="iconSet" priority="7">
      <iconSet>
        <cfvo type="percent" val="0"/>
        <cfvo type="num" val="0.95" gte="0"/>
        <cfvo type="num" val="1" gte="0"/>
      </iconSet>
    </cfRule>
  </conditionalFormatting>
  <conditionalFormatting sqref="H80">
    <cfRule type="iconSet" priority="8">
      <iconSet>
        <cfvo type="percent" val="0"/>
        <cfvo type="num" val="0.95" gte="0"/>
        <cfvo type="num" val="1" gte="0"/>
      </iconSet>
    </cfRule>
  </conditionalFormatting>
  <conditionalFormatting sqref="H79">
    <cfRule type="iconSet" priority="1">
      <iconSet>
        <cfvo type="percent" val="0"/>
        <cfvo type="num" val="0.95"/>
        <cfvo type="num" val="1"/>
      </iconSet>
    </cfRule>
  </conditionalFormatting>
  <conditionalFormatting sqref="H79">
    <cfRule type="iconSet" priority="2">
      <iconSet>
        <cfvo type="percent" val="0"/>
        <cfvo type="num" val="0.95" gte="0"/>
        <cfvo type="num" val="0.99" gte="0"/>
      </iconSet>
    </cfRule>
  </conditionalFormatting>
  <conditionalFormatting sqref="H79">
    <cfRule type="iconSet" priority="3">
      <iconSet>
        <cfvo type="percent" val="0"/>
        <cfvo type="num" val="0.95" gte="0"/>
        <cfvo type="num" val="1" gte="0"/>
      </iconSet>
    </cfRule>
  </conditionalFormatting>
  <conditionalFormatting sqref="H79">
    <cfRule type="iconSet" priority="4">
      <iconSet>
        <cfvo type="percent" val="0"/>
        <cfvo type="num" val="0.95" gte="0"/>
        <cfvo type="num" val="1" gte="0"/>
      </iconSet>
    </cfRule>
  </conditionalFormatting>
  <conditionalFormatting sqref="H22:H28">
    <cfRule type="iconSet" priority="53">
      <iconSet>
        <cfvo type="percent" val="0"/>
        <cfvo type="num" val="0.95"/>
        <cfvo type="num" val="1"/>
      </iconSet>
    </cfRule>
  </conditionalFormatting>
  <conditionalFormatting sqref="H22:H30 H10:H12 H14:H15 H18">
    <cfRule type="iconSet" priority="54">
      <iconSet>
        <cfvo type="percent" val="0"/>
        <cfvo type="num" val="0.95" gte="0"/>
        <cfvo type="num" val="1" gte="0"/>
      </iconSet>
    </cfRule>
  </conditionalFormatting>
  <conditionalFormatting sqref="H22:H29 H11:H12 H14:H15 H18">
    <cfRule type="iconSet" priority="55">
      <iconSet>
        <cfvo type="percent" val="0"/>
        <cfvo type="num" val="0.95" gte="0"/>
        <cfvo type="num" val="1" gte="0"/>
      </iconSet>
    </cfRule>
  </conditionalFormatting>
  <printOptions horizontalCentered="1" verticalCentered="1"/>
  <pageMargins left="0.74803149606299213" right="0.74803149606299213" top="0.35" bottom="0.39370078740157483" header="0.26" footer="0.19685039370078741"/>
  <pageSetup paperSize="9" scale="26" orientation="landscape" r:id="rId1"/>
  <headerFooter alignWithMargins="0">
    <oddHeader>&amp;R&amp;"Arial,Negrita"&amp;11CUADRO No. "A1"</oddHeader>
    <oddFooter>&amp;LFecha:  &amp;D&amp;RPlanificación Nacional.- XM</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12C59-A4C8-4B20-8351-1CEB86815B69}">
  <sheetPr>
    <pageSetUpPr fitToPage="1"/>
  </sheetPr>
  <dimension ref="A1:O112"/>
  <sheetViews>
    <sheetView showGridLines="0" topLeftCell="A22" zoomScale="80" zoomScaleNormal="80" zoomScaleSheetLayoutView="85" workbookViewId="0">
      <selection activeCell="N15" sqref="N15"/>
    </sheetView>
  </sheetViews>
  <sheetFormatPr baseColWidth="10" defaultColWidth="11.44140625" defaultRowHeight="13.2" outlineLevelRow="2" x14ac:dyDescent="0.25"/>
  <cols>
    <col min="1" max="2" width="5.6640625" style="3" customWidth="1"/>
    <col min="3" max="3" width="63.6640625" style="3" customWidth="1"/>
    <col min="4" max="4" width="18.44140625" style="3" customWidth="1"/>
    <col min="5" max="5" width="1.33203125" style="3" customWidth="1"/>
    <col min="6" max="6" width="20.33203125" style="3" customWidth="1"/>
    <col min="7" max="7" width="20.44140625" style="3" customWidth="1"/>
    <col min="8" max="8" width="1.5546875" style="3" customWidth="1"/>
    <col min="9" max="9" width="14" style="3" customWidth="1"/>
    <col min="10" max="10" width="11.5546875" style="3" bestFit="1" customWidth="1"/>
    <col min="11" max="11" width="14" style="3" bestFit="1" customWidth="1"/>
    <col min="12" max="16384" width="11.44140625" style="3"/>
  </cols>
  <sheetData>
    <row r="1" spans="1:11" ht="27.75" customHeight="1" x14ac:dyDescent="0.25">
      <c r="A1" s="255" t="s">
        <v>76</v>
      </c>
      <c r="B1" s="255"/>
      <c r="C1" s="255"/>
      <c r="D1" s="255"/>
      <c r="E1" s="255"/>
      <c r="F1" s="255"/>
      <c r="G1" s="255"/>
      <c r="H1" s="255"/>
      <c r="I1" s="255"/>
    </row>
    <row r="2" spans="1:11" ht="17.399999999999999" x14ac:dyDescent="0.25">
      <c r="A2" s="256" t="s">
        <v>77</v>
      </c>
      <c r="B2" s="256"/>
      <c r="C2" s="256"/>
      <c r="D2" s="256"/>
      <c r="E2" s="256"/>
      <c r="F2" s="256"/>
      <c r="G2" s="256"/>
      <c r="H2" s="256"/>
      <c r="I2" s="256"/>
    </row>
    <row r="3" spans="1:11" ht="20.25" customHeight="1" x14ac:dyDescent="0.25">
      <c r="A3" s="257" t="s">
        <v>141</v>
      </c>
      <c r="B3" s="257"/>
      <c r="C3" s="257"/>
      <c r="D3" s="257"/>
      <c r="E3" s="257"/>
      <c r="F3" s="257"/>
      <c r="G3" s="257"/>
      <c r="H3" s="257"/>
      <c r="I3" s="257"/>
    </row>
    <row r="4" spans="1:11" ht="17.25" customHeight="1" x14ac:dyDescent="0.25">
      <c r="A4" s="258" t="s">
        <v>119</v>
      </c>
      <c r="B4" s="258"/>
      <c r="C4" s="258"/>
      <c r="D4" s="258"/>
      <c r="E4" s="258"/>
      <c r="F4" s="258"/>
      <c r="G4" s="258"/>
      <c r="H4" s="258"/>
      <c r="I4" s="258"/>
      <c r="J4" s="154"/>
    </row>
    <row r="5" spans="1:11" ht="15.6" x14ac:dyDescent="0.3">
      <c r="A5" s="70"/>
      <c r="B5" s="70"/>
      <c r="C5" s="70"/>
      <c r="D5" s="70"/>
      <c r="E5" s="70"/>
      <c r="F5" s="70"/>
      <c r="G5" s="70"/>
      <c r="H5" s="70"/>
      <c r="I5" s="70"/>
    </row>
    <row r="6" spans="1:11" customFormat="1" ht="31.5" customHeight="1" x14ac:dyDescent="0.3">
      <c r="A6" s="259" t="s">
        <v>66</v>
      </c>
      <c r="B6" s="260"/>
      <c r="C6" s="260"/>
      <c r="D6" s="260"/>
      <c r="E6" s="260"/>
      <c r="F6" s="260"/>
      <c r="G6" s="260"/>
      <c r="H6" s="260"/>
      <c r="I6" s="261"/>
    </row>
    <row r="7" spans="1:11" ht="15.6" x14ac:dyDescent="0.3">
      <c r="C7" s="4"/>
      <c r="D7" s="5"/>
      <c r="G7" s="5"/>
    </row>
    <row r="8" spans="1:11" s="6" customFormat="1" ht="60" customHeight="1" x14ac:dyDescent="0.25">
      <c r="C8" s="48"/>
      <c r="D8" s="49" t="s">
        <v>109</v>
      </c>
      <c r="E8" s="7"/>
      <c r="F8" s="49" t="s">
        <v>110</v>
      </c>
      <c r="G8" s="49" t="s">
        <v>111</v>
      </c>
      <c r="H8" s="7"/>
      <c r="I8" s="49" t="s">
        <v>112</v>
      </c>
    </row>
    <row r="9" spans="1:11" s="8" customFormat="1" ht="4.5" customHeight="1" x14ac:dyDescent="0.25">
      <c r="C9" s="9"/>
      <c r="D9" s="40"/>
      <c r="E9" s="11"/>
      <c r="F9" s="10"/>
      <c r="G9" s="10"/>
      <c r="H9" s="11"/>
      <c r="J9" s="6"/>
    </row>
    <row r="10" spans="1:11" s="6" customFormat="1" ht="15.9" customHeight="1" x14ac:dyDescent="0.25">
      <c r="A10" s="274" t="s">
        <v>41</v>
      </c>
      <c r="B10" s="275" t="s">
        <v>42</v>
      </c>
      <c r="C10" s="109" t="s">
        <v>1</v>
      </c>
      <c r="D10" s="155">
        <f>D11+D12+D13</f>
        <v>445891.72413999977</v>
      </c>
      <c r="E10" s="139"/>
      <c r="F10" s="155">
        <f>F11+F12+F13</f>
        <v>415588.67707000097</v>
      </c>
      <c r="G10" s="155">
        <f>G11+G12+G13</f>
        <v>438811.71428000025</v>
      </c>
      <c r="H10" s="12"/>
      <c r="I10" s="278">
        <f>+G30/G39</f>
        <v>0.83852757368141717</v>
      </c>
      <c r="K10" s="13"/>
    </row>
    <row r="11" spans="1:11" ht="15.9" customHeight="1" outlineLevel="1" x14ac:dyDescent="0.25">
      <c r="A11" s="274"/>
      <c r="B11" s="276"/>
      <c r="C11" s="110" t="s">
        <v>67</v>
      </c>
      <c r="D11" s="43">
        <v>391362.72730999981</v>
      </c>
      <c r="E11" s="139"/>
      <c r="F11" s="43">
        <v>371260.7681000008</v>
      </c>
      <c r="G11" s="43">
        <f>'Recaudación abierta'!G9+'Recaudación abierta'!G10</f>
        <v>388593.91592000029</v>
      </c>
      <c r="I11" s="279"/>
      <c r="J11" s="6"/>
    </row>
    <row r="12" spans="1:11" ht="15.9" customHeight="1" outlineLevel="1" x14ac:dyDescent="0.25">
      <c r="A12" s="274"/>
      <c r="B12" s="276"/>
      <c r="C12" s="110" t="s">
        <v>35</v>
      </c>
      <c r="D12" s="43">
        <v>275.18733999999989</v>
      </c>
      <c r="E12" s="139"/>
      <c r="F12" s="43">
        <v>143.20872</v>
      </c>
      <c r="G12" s="43">
        <f>'Recaudación abierta'!G11</f>
        <v>106.61912</v>
      </c>
      <c r="I12" s="279"/>
    </row>
    <row r="13" spans="1:11" ht="15.9" customHeight="1" outlineLevel="1" x14ac:dyDescent="0.25">
      <c r="A13" s="274"/>
      <c r="B13" s="276"/>
      <c r="C13" s="110" t="s">
        <v>68</v>
      </c>
      <c r="D13" s="43">
        <v>54253.809489999949</v>
      </c>
      <c r="E13" s="140"/>
      <c r="F13" s="43">
        <v>44184.700250000154</v>
      </c>
      <c r="G13" s="43">
        <f>SUM(G14:G18)</f>
        <v>50111.17923999999</v>
      </c>
      <c r="H13" s="76"/>
      <c r="I13" s="279"/>
    </row>
    <row r="14" spans="1:11" ht="15.9" customHeight="1" outlineLevel="1" x14ac:dyDescent="0.25">
      <c r="A14" s="274"/>
      <c r="B14" s="276"/>
      <c r="C14" s="111" t="s">
        <v>34</v>
      </c>
      <c r="D14" s="43">
        <v>13449.017449999999</v>
      </c>
      <c r="E14" s="139"/>
      <c r="F14" s="43">
        <v>7650.7846099999979</v>
      </c>
      <c r="G14" s="43">
        <f>'Recaudación abierta'!G13</f>
        <v>17539.047910000001</v>
      </c>
      <c r="I14" s="279"/>
    </row>
    <row r="15" spans="1:11" ht="15.9" customHeight="1" outlineLevel="1" x14ac:dyDescent="0.25">
      <c r="A15" s="274"/>
      <c r="B15" s="276"/>
      <c r="C15" s="111" t="s">
        <v>33</v>
      </c>
      <c r="D15" s="43">
        <v>39632.115929999949</v>
      </c>
      <c r="E15" s="139"/>
      <c r="F15" s="43">
        <v>27066.180619999988</v>
      </c>
      <c r="G15" s="43">
        <f>'Recaudación abierta'!G14</f>
        <v>31179.396819999991</v>
      </c>
      <c r="I15" s="279"/>
    </row>
    <row r="16" spans="1:11" ht="15.9" customHeight="1" outlineLevel="1" x14ac:dyDescent="0.25">
      <c r="A16" s="274"/>
      <c r="B16" s="276"/>
      <c r="C16" s="111" t="s">
        <v>32</v>
      </c>
      <c r="D16" s="43">
        <v>610.08760000000052</v>
      </c>
      <c r="E16" s="139"/>
      <c r="F16" s="43">
        <v>605.3493400000001</v>
      </c>
      <c r="G16" s="43">
        <f>'Recaudación abierta'!G15</f>
        <v>829.68945999999994</v>
      </c>
      <c r="I16" s="279"/>
    </row>
    <row r="17" spans="1:15" ht="15.9" customHeight="1" outlineLevel="1" x14ac:dyDescent="0.25">
      <c r="A17" s="274"/>
      <c r="B17" s="276"/>
      <c r="C17" s="111" t="s">
        <v>90</v>
      </c>
      <c r="D17" s="43">
        <v>562.58851000000016</v>
      </c>
      <c r="E17" s="139"/>
      <c r="F17" s="43">
        <v>8291.0997300001709</v>
      </c>
      <c r="G17" s="43">
        <f>'Recaudación abierta'!G16</f>
        <v>563.04504999999881</v>
      </c>
      <c r="I17" s="279"/>
    </row>
    <row r="18" spans="1:15" ht="15.9" customHeight="1" outlineLevel="1" x14ac:dyDescent="0.25">
      <c r="A18" s="274"/>
      <c r="B18" s="276"/>
      <c r="C18" s="111" t="s">
        <v>95</v>
      </c>
      <c r="D18" s="43">
        <v>0</v>
      </c>
      <c r="E18" s="139"/>
      <c r="F18" s="43">
        <v>571.28594999999996</v>
      </c>
      <c r="G18" s="43">
        <f>'Recaudación abierta'!G17</f>
        <v>0</v>
      </c>
      <c r="I18" s="279"/>
      <c r="L18" s="3" t="s">
        <v>89</v>
      </c>
    </row>
    <row r="19" spans="1:15" ht="15.9" customHeight="1" x14ac:dyDescent="0.25">
      <c r="A19" s="274"/>
      <c r="B19" s="276"/>
      <c r="C19" s="112" t="s">
        <v>64</v>
      </c>
      <c r="D19" s="43">
        <v>523890.96422999993</v>
      </c>
      <c r="E19" s="139"/>
      <c r="F19" s="43">
        <v>467496.76355000032</v>
      </c>
      <c r="G19" s="43">
        <f>'Recaudación abierta'!G19</f>
        <v>507845.11812000361</v>
      </c>
      <c r="H19" s="12"/>
      <c r="I19" s="279"/>
      <c r="J19" s="13"/>
    </row>
    <row r="20" spans="1:15" ht="15.9" customHeight="1" x14ac:dyDescent="0.25">
      <c r="A20" s="274"/>
      <c r="B20" s="276"/>
      <c r="C20" s="112" t="s">
        <v>65</v>
      </c>
      <c r="D20" s="43">
        <v>45140.577110000027</v>
      </c>
      <c r="E20" s="139"/>
      <c r="F20" s="43">
        <v>40951.857400000001</v>
      </c>
      <c r="G20" s="43">
        <f>'Recaudación abierta'!G22</f>
        <v>40890.146870000011</v>
      </c>
      <c r="H20" s="12"/>
      <c r="I20" s="279"/>
      <c r="J20" s="6"/>
    </row>
    <row r="21" spans="1:15" s="6" customFormat="1" ht="15.9" customHeight="1" x14ac:dyDescent="0.25">
      <c r="A21" s="274"/>
      <c r="B21" s="276"/>
      <c r="C21" s="113" t="s">
        <v>39</v>
      </c>
      <c r="D21" s="43">
        <v>3403.97084</v>
      </c>
      <c r="E21" s="139"/>
      <c r="F21" s="43">
        <v>3423.9603099999999</v>
      </c>
      <c r="G21" s="43">
        <f>'Recaudación abierta'!G45</f>
        <v>3729.8898100000001</v>
      </c>
      <c r="H21" s="8"/>
      <c r="I21" s="279"/>
      <c r="K21" s="3"/>
      <c r="L21" s="3"/>
      <c r="M21" s="3"/>
      <c r="N21" s="3"/>
      <c r="O21" s="3"/>
    </row>
    <row r="22" spans="1:15" ht="15.9" customHeight="1" x14ac:dyDescent="0.25">
      <c r="A22" s="274"/>
      <c r="B22" s="276"/>
      <c r="C22" s="113" t="s">
        <v>24</v>
      </c>
      <c r="D22" s="43">
        <v>23029.071319999981</v>
      </c>
      <c r="E22" s="139"/>
      <c r="F22" s="43">
        <v>20782.739810001691</v>
      </c>
      <c r="G22" s="43">
        <f>'Recaudación abierta'!G46</f>
        <v>25247.32114000104</v>
      </c>
      <c r="H22" s="12"/>
      <c r="I22" s="279"/>
      <c r="J22" s="6"/>
    </row>
    <row r="23" spans="1:15" ht="15.9" customHeight="1" x14ac:dyDescent="0.25">
      <c r="A23" s="274"/>
      <c r="B23" s="276"/>
      <c r="C23" s="113" t="s">
        <v>25</v>
      </c>
      <c r="D23" s="43">
        <v>93159.129759999982</v>
      </c>
      <c r="E23" s="139"/>
      <c r="F23" s="43">
        <v>99531.700990000012</v>
      </c>
      <c r="G23" s="43">
        <f>'Recaudación abierta'!G47</f>
        <v>81408.813790000015</v>
      </c>
      <c r="H23" s="12"/>
      <c r="I23" s="279"/>
      <c r="J23" s="6"/>
    </row>
    <row r="24" spans="1:15" ht="15.9" customHeight="1" x14ac:dyDescent="0.25">
      <c r="A24" s="274"/>
      <c r="B24" s="276"/>
      <c r="C24" s="113" t="s">
        <v>36</v>
      </c>
      <c r="D24" s="43">
        <v>2083.8480800000002</v>
      </c>
      <c r="E24" s="139"/>
      <c r="F24" s="43">
        <v>1559.7879399999999</v>
      </c>
      <c r="G24" s="43">
        <f>'Recaudación abierta'!G48</f>
        <v>1876.36637</v>
      </c>
      <c r="H24" s="12"/>
      <c r="I24" s="279"/>
      <c r="J24" s="16"/>
    </row>
    <row r="25" spans="1:15" ht="15.9" customHeight="1" x14ac:dyDescent="0.25">
      <c r="A25" s="274"/>
      <c r="B25" s="276"/>
      <c r="C25" s="113" t="s">
        <v>27</v>
      </c>
      <c r="D25" s="43">
        <v>1327.38879</v>
      </c>
      <c r="E25" s="139"/>
      <c r="F25" s="43">
        <v>1052.86106</v>
      </c>
      <c r="G25" s="43">
        <f>'Recaudación abierta'!G49</f>
        <v>1696.8632399999999</v>
      </c>
      <c r="H25" s="12"/>
      <c r="I25" s="279"/>
      <c r="J25" s="6"/>
    </row>
    <row r="26" spans="1:15" ht="15.9" customHeight="1" x14ac:dyDescent="0.25">
      <c r="A26" s="274"/>
      <c r="B26" s="276"/>
      <c r="C26" s="113" t="s">
        <v>37</v>
      </c>
      <c r="D26" s="43">
        <v>17796.39940999998</v>
      </c>
      <c r="E26" s="139"/>
      <c r="F26" s="43">
        <v>17418.40518999999</v>
      </c>
      <c r="G26" s="43">
        <f>'Recaudación abierta'!G50</f>
        <v>17727.69716</v>
      </c>
      <c r="H26" s="12"/>
      <c r="I26" s="279"/>
    </row>
    <row r="27" spans="1:15" ht="15.9" customHeight="1" x14ac:dyDescent="0.25">
      <c r="A27" s="274"/>
      <c r="B27" s="276"/>
      <c r="C27" s="113" t="s">
        <v>81</v>
      </c>
      <c r="D27" s="43">
        <v>5647.9715399999977</v>
      </c>
      <c r="E27" s="139"/>
      <c r="F27" s="43">
        <v>5913.2535700009485</v>
      </c>
      <c r="G27" s="43">
        <f>'Recaudación abierta'!G51</f>
        <v>7122.6151100003799</v>
      </c>
      <c r="H27" s="12"/>
      <c r="I27" s="279"/>
    </row>
    <row r="28" spans="1:15" ht="15.9" customHeight="1" x14ac:dyDescent="0.25">
      <c r="A28" s="274"/>
      <c r="B28" s="276"/>
      <c r="C28" s="113" t="s">
        <v>82</v>
      </c>
      <c r="D28" s="43">
        <v>4787.8190300000051</v>
      </c>
      <c r="E28" s="139"/>
      <c r="F28" s="43">
        <v>4682.5087700008226</v>
      </c>
      <c r="G28" s="43">
        <f>'Recaudación abierta'!G52</f>
        <v>5256.8102100002379</v>
      </c>
      <c r="H28" s="12"/>
      <c r="I28" s="279"/>
    </row>
    <row r="29" spans="1:15" ht="15.9" customHeight="1" x14ac:dyDescent="0.25">
      <c r="A29" s="274"/>
      <c r="B29" s="276"/>
      <c r="C29" s="113" t="s">
        <v>125</v>
      </c>
      <c r="D29" s="43">
        <v>3238.1545899999928</v>
      </c>
      <c r="E29" s="139"/>
      <c r="F29" s="43">
        <v>2223.2951699999976</v>
      </c>
      <c r="G29" s="43">
        <f>'Recaudación abierta'!G53</f>
        <v>1487.1177900000002</v>
      </c>
      <c r="H29" s="8"/>
      <c r="I29" s="279"/>
      <c r="J29" s="6"/>
    </row>
    <row r="30" spans="1:15" s="8" customFormat="1" ht="18" customHeight="1" x14ac:dyDescent="0.3">
      <c r="A30" s="274"/>
      <c r="B30" s="277"/>
      <c r="C30" s="54" t="s">
        <v>79</v>
      </c>
      <c r="D30" s="55">
        <f>+D10+SUM(D19:D29)</f>
        <v>1169397.0188399996</v>
      </c>
      <c r="E30" s="159"/>
      <c r="F30" s="55">
        <f>+F10+SUM(F19:F29)</f>
        <v>1080625.8108300047</v>
      </c>
      <c r="G30" s="55">
        <f>+G10+SUM(G19:G29)</f>
        <v>1133100.4738900056</v>
      </c>
      <c r="I30" s="280"/>
      <c r="J30" s="17"/>
      <c r="K30" s="18"/>
    </row>
    <row r="31" spans="1:15" ht="6.6" customHeight="1" x14ac:dyDescent="0.3">
      <c r="A31" s="274"/>
      <c r="B31" s="23"/>
      <c r="C31" s="41"/>
      <c r="D31" s="19"/>
      <c r="E31" s="19"/>
      <c r="F31" s="19"/>
      <c r="G31" s="19"/>
      <c r="H31" s="8"/>
      <c r="I31" s="42"/>
      <c r="J31" s="6"/>
    </row>
    <row r="32" spans="1:15" ht="18.75" customHeight="1" x14ac:dyDescent="0.25">
      <c r="A32" s="274"/>
      <c r="B32" s="281" t="s">
        <v>44</v>
      </c>
      <c r="C32" s="44" t="s">
        <v>62</v>
      </c>
      <c r="D32" s="45">
        <v>198295.08244000009</v>
      </c>
      <c r="E32" s="142"/>
      <c r="F32" s="45">
        <v>195483.3729200004</v>
      </c>
      <c r="G32" s="45">
        <f>'Recaudación abierta'!G20</f>
        <v>189394.19161999991</v>
      </c>
      <c r="H32" s="8"/>
      <c r="I32" s="278">
        <f>+G34/G39</f>
        <v>0.16147242631858286</v>
      </c>
    </row>
    <row r="33" spans="1:9" ht="18.75" customHeight="1" x14ac:dyDescent="0.25">
      <c r="A33" s="274"/>
      <c r="B33" s="282"/>
      <c r="C33" s="46" t="s">
        <v>63</v>
      </c>
      <c r="D33" s="43">
        <v>25540.272260000009</v>
      </c>
      <c r="E33" s="142"/>
      <c r="F33" s="43">
        <v>26394.969859999987</v>
      </c>
      <c r="G33" s="43">
        <f>'Recaudación abierta'!G44</f>
        <v>28803.144429999989</v>
      </c>
      <c r="H33" s="8"/>
      <c r="I33" s="279"/>
    </row>
    <row r="34" spans="1:9" s="8" customFormat="1" ht="18.75" customHeight="1" x14ac:dyDescent="0.3">
      <c r="A34" s="274"/>
      <c r="B34" s="283"/>
      <c r="C34" s="107" t="s">
        <v>87</v>
      </c>
      <c r="D34" s="55">
        <f t="shared" ref="D34" si="0">SUM(D32:D33)</f>
        <v>223835.35470000008</v>
      </c>
      <c r="F34" s="55">
        <f>SUM(F32:F33)</f>
        <v>221878.34278000038</v>
      </c>
      <c r="G34" s="55">
        <f>SUM(G32:G33)</f>
        <v>218197.3360499999</v>
      </c>
      <c r="H34" s="12"/>
      <c r="I34" s="280"/>
    </row>
    <row r="35" spans="1:9" s="8" customFormat="1" ht="15.6" x14ac:dyDescent="0.3">
      <c r="A35" s="274"/>
      <c r="B35" s="23"/>
      <c r="C35" s="20"/>
      <c r="D35" s="103"/>
      <c r="E35" s="103"/>
      <c r="F35" s="103"/>
      <c r="G35" s="103"/>
      <c r="H35" s="12"/>
      <c r="I35" s="42"/>
    </row>
    <row r="36" spans="1:9" s="8" customFormat="1" ht="15.75" customHeight="1" x14ac:dyDescent="0.3">
      <c r="A36" s="274"/>
      <c r="B36" s="266" t="s">
        <v>46</v>
      </c>
      <c r="C36" s="266"/>
      <c r="D36" s="56">
        <f>D39-D37</f>
        <v>596961.50665999949</v>
      </c>
      <c r="F36" s="56">
        <f t="shared" ref="F36:G36" si="1">F39-F37</f>
        <v>568753.22957000439</v>
      </c>
      <c r="G36" s="56">
        <f t="shared" si="1"/>
        <v>580635.31909000187</v>
      </c>
      <c r="H36" s="12"/>
      <c r="I36" s="57">
        <f>+G36/$G$39</f>
        <v>0.42968716060879336</v>
      </c>
    </row>
    <row r="37" spans="1:9" s="8" customFormat="1" ht="15.75" customHeight="1" x14ac:dyDescent="0.25">
      <c r="A37" s="274"/>
      <c r="B37" s="266" t="s">
        <v>47</v>
      </c>
      <c r="C37" s="266"/>
      <c r="D37" s="56">
        <f>+D19+D20+D21+D34</f>
        <v>796270.8668800001</v>
      </c>
      <c r="F37" s="56">
        <f>+F19+F20+F21+F34</f>
        <v>733750.92404000065</v>
      </c>
      <c r="G37" s="56">
        <f>+G19+G20+G21+G34</f>
        <v>770662.49085000355</v>
      </c>
      <c r="H37" s="69"/>
      <c r="I37" s="57">
        <f>+G37/$G$39</f>
        <v>0.57031283939120658</v>
      </c>
    </row>
    <row r="38" spans="1:9" ht="13.8" x14ac:dyDescent="0.25">
      <c r="B38" s="23"/>
      <c r="C38" s="20"/>
      <c r="D38" s="24"/>
      <c r="E38" s="18"/>
      <c r="F38" s="22"/>
      <c r="G38" s="22"/>
      <c r="H38" s="12"/>
      <c r="I38" s="23"/>
    </row>
    <row r="39" spans="1:9" ht="24.75" customHeight="1" x14ac:dyDescent="0.3">
      <c r="A39" s="267" t="s">
        <v>48</v>
      </c>
      <c r="B39" s="268" t="s">
        <v>126</v>
      </c>
      <c r="C39" s="269"/>
      <c r="D39" s="50">
        <f t="shared" ref="D39" si="2">+D34+D30</f>
        <v>1393232.3735399996</v>
      </c>
      <c r="E39" s="123"/>
      <c r="F39" s="50">
        <f t="shared" ref="F39" si="3">+F30+F34</f>
        <v>1302504.153610005</v>
      </c>
      <c r="G39" s="50">
        <f>+G30+G34</f>
        <v>1351297.8099400054</v>
      </c>
      <c r="H39" s="12"/>
      <c r="I39" s="122"/>
    </row>
    <row r="40" spans="1:9" ht="14.25" customHeight="1" x14ac:dyDescent="0.25">
      <c r="A40" s="267"/>
      <c r="B40" s="270" t="s">
        <v>73</v>
      </c>
      <c r="C40" s="271"/>
      <c r="D40" s="47"/>
      <c r="E40" s="8"/>
      <c r="F40" s="177">
        <v>135630.70639999938</v>
      </c>
      <c r="G40" s="97">
        <f>'Recaudación abierta'!G60</f>
        <v>132252.11372000098</v>
      </c>
      <c r="H40" s="12"/>
      <c r="I40" s="114" t="s">
        <v>89</v>
      </c>
    </row>
    <row r="41" spans="1:9" ht="14.25" customHeight="1" x14ac:dyDescent="0.25">
      <c r="A41" s="267"/>
      <c r="B41" s="270" t="s">
        <v>74</v>
      </c>
      <c r="C41" s="271"/>
      <c r="D41" s="47"/>
      <c r="E41" s="8"/>
      <c r="F41" s="177">
        <v>5926.5811699999995</v>
      </c>
      <c r="G41" s="97">
        <f>'Recaudación abierta'!G61</f>
        <v>3329.670160000001</v>
      </c>
      <c r="H41" s="12"/>
      <c r="I41" s="114"/>
    </row>
    <row r="42" spans="1:9" ht="25.5" customHeight="1" x14ac:dyDescent="0.25">
      <c r="A42" s="267"/>
      <c r="B42" s="268" t="s">
        <v>127</v>
      </c>
      <c r="C42" s="269"/>
      <c r="D42" s="50"/>
      <c r="E42" s="69"/>
      <c r="F42" s="52">
        <f t="shared" ref="F42" si="4">+F39-F40-F41</f>
        <v>1160946.8660400058</v>
      </c>
      <c r="G42" s="52">
        <f>+G39-G40-G41</f>
        <v>1215716.0260600045</v>
      </c>
      <c r="H42" s="12"/>
      <c r="I42" s="69" t="s">
        <v>89</v>
      </c>
    </row>
    <row r="43" spans="1:9" ht="14.25" customHeight="1" x14ac:dyDescent="0.25">
      <c r="A43" s="267"/>
      <c r="B43" s="270" t="s">
        <v>128</v>
      </c>
      <c r="C43" s="271"/>
      <c r="D43" s="58"/>
      <c r="E43" s="69"/>
      <c r="F43" s="178">
        <v>48621.727200000503</v>
      </c>
      <c r="G43" s="43">
        <f>'Recaudación abierta'!G63</f>
        <v>47674.500429999534</v>
      </c>
      <c r="H43" s="12"/>
      <c r="I43" s="124"/>
    </row>
    <row r="44" spans="1:9" ht="33" customHeight="1" x14ac:dyDescent="0.25">
      <c r="A44" s="267"/>
      <c r="B44" s="272" t="s">
        <v>137</v>
      </c>
      <c r="C44" s="273"/>
      <c r="D44" s="50"/>
      <c r="E44" s="69"/>
      <c r="F44" s="53">
        <f t="shared" ref="F44" si="5">+F42-F43</f>
        <v>1112325.1388400053</v>
      </c>
      <c r="G44" s="53">
        <f>+G42-G43</f>
        <v>1168041.5256300049</v>
      </c>
      <c r="H44" s="12"/>
      <c r="I44" s="69"/>
    </row>
    <row r="45" spans="1:9" customFormat="1" ht="14.4" x14ac:dyDescent="0.3"/>
    <row r="46" spans="1:9" customFormat="1" ht="27.75" customHeight="1" x14ac:dyDescent="0.3">
      <c r="A46" s="262" t="s">
        <v>72</v>
      </c>
      <c r="B46" s="263"/>
      <c r="C46" s="263"/>
      <c r="D46" s="263"/>
      <c r="E46" s="263"/>
      <c r="F46" s="263"/>
      <c r="G46" s="263"/>
      <c r="H46" s="263"/>
      <c r="I46" s="264"/>
    </row>
    <row r="47" spans="1:9" customFormat="1" ht="8.25" customHeight="1" x14ac:dyDescent="0.3"/>
    <row r="48" spans="1:9" s="6" customFormat="1" ht="30" customHeight="1" x14ac:dyDescent="0.3">
      <c r="C48" s="48"/>
      <c r="D48" s="81" t="s">
        <v>118</v>
      </c>
      <c r="F48" s="81" t="str">
        <f>+F8</f>
        <v>Recaudación
 2022</v>
      </c>
      <c r="G48" s="81" t="str">
        <f>+G8</f>
        <v>Recaudación 
2023</v>
      </c>
      <c r="I48"/>
    </row>
    <row r="49" spans="1:14" customFormat="1" ht="8.25" customHeight="1" x14ac:dyDescent="0.3"/>
    <row r="50" spans="1:14" s="8" customFormat="1" ht="19.5" customHeight="1" x14ac:dyDescent="0.3">
      <c r="A50" s="265" t="s">
        <v>71</v>
      </c>
      <c r="B50" s="265"/>
      <c r="C50" s="265"/>
      <c r="D50" s="90">
        <f>SUM(D53:D56)</f>
        <v>10263.074679999998</v>
      </c>
      <c r="E50"/>
      <c r="F50" s="90">
        <f>SUM(F53:F55)</f>
        <v>28115.787530000005</v>
      </c>
      <c r="G50" s="90">
        <f>SUM(G53:G55)</f>
        <v>9373.2955700000002</v>
      </c>
      <c r="H50"/>
      <c r="I50"/>
      <c r="J50" s="6"/>
    </row>
    <row r="51" spans="1:14" customFormat="1" ht="6" customHeight="1" x14ac:dyDescent="0.3"/>
    <row r="52" spans="1:14" customFormat="1" ht="6" customHeight="1" outlineLevel="1" x14ac:dyDescent="0.3"/>
    <row r="53" spans="1:14" s="6" customFormat="1" ht="15.9" customHeight="1" outlineLevel="1" x14ac:dyDescent="0.3">
      <c r="A53" s="305"/>
      <c r="B53" s="311"/>
      <c r="C53" s="71" t="s">
        <v>96</v>
      </c>
      <c r="D53" s="86">
        <v>9491.8284299999978</v>
      </c>
      <c r="E53" s="73"/>
      <c r="F53" s="86">
        <v>9268.631650000003</v>
      </c>
      <c r="G53" s="86">
        <f>'Recaudación abierta'!G72</f>
        <v>8238.1363600000004</v>
      </c>
      <c r="H53"/>
      <c r="I53"/>
    </row>
    <row r="54" spans="1:14" ht="15.9" customHeight="1" outlineLevel="2" x14ac:dyDescent="0.3">
      <c r="A54" s="305"/>
      <c r="B54" s="311"/>
      <c r="C54" s="80" t="s">
        <v>97</v>
      </c>
      <c r="D54" s="76">
        <v>625.01201999999989</v>
      </c>
      <c r="E54" s="73"/>
      <c r="F54" s="76">
        <v>11807.001060000001</v>
      </c>
      <c r="G54" s="76">
        <f>'Recaudación abierta'!G73</f>
        <v>847.66879000000017</v>
      </c>
      <c r="H54"/>
      <c r="I54"/>
      <c r="J54" s="6"/>
      <c r="K54" s="6"/>
      <c r="L54" s="6"/>
      <c r="M54" s="6"/>
      <c r="N54" s="6"/>
    </row>
    <row r="55" spans="1:14" ht="15.9" customHeight="1" outlineLevel="2" x14ac:dyDescent="0.3">
      <c r="A55" s="194"/>
      <c r="B55" s="311"/>
      <c r="C55" s="127" t="s">
        <v>86</v>
      </c>
      <c r="D55" s="128">
        <v>146.23423</v>
      </c>
      <c r="E55" s="73"/>
      <c r="F55" s="128">
        <v>7040.1548200000007</v>
      </c>
      <c r="G55" s="128">
        <f>'Recaudación abierta'!G74</f>
        <v>287.49041999999992</v>
      </c>
      <c r="H55"/>
      <c r="I55"/>
      <c r="J55" s="6"/>
      <c r="K55" s="6"/>
      <c r="L55" s="6"/>
      <c r="M55" s="6"/>
      <c r="N55" s="6"/>
    </row>
    <row r="56" spans="1:14" customFormat="1" ht="18.75" customHeight="1" x14ac:dyDescent="0.3"/>
    <row r="57" spans="1:14" ht="33" customHeight="1" x14ac:dyDescent="0.25">
      <c r="A57" s="284" t="s">
        <v>75</v>
      </c>
      <c r="B57" s="285"/>
      <c r="C57" s="285"/>
      <c r="D57" s="285"/>
      <c r="E57" s="285"/>
      <c r="F57" s="285"/>
      <c r="G57" s="285"/>
      <c r="H57" s="285"/>
      <c r="I57" s="286"/>
    </row>
    <row r="58" spans="1:14" ht="8.25" customHeight="1" x14ac:dyDescent="0.3">
      <c r="C58" s="4"/>
      <c r="D58"/>
      <c r="G58" s="5"/>
    </row>
    <row r="59" spans="1:14" s="6" customFormat="1" ht="51" customHeight="1" x14ac:dyDescent="0.3">
      <c r="C59" s="48"/>
      <c r="D59" s="91" t="str">
        <f>+D8</f>
        <v>Meta 
2023</v>
      </c>
      <c r="E59"/>
      <c r="F59" s="91" t="str">
        <f>+F8</f>
        <v>Recaudación
 2022</v>
      </c>
      <c r="G59" s="91" t="str">
        <f>+G8</f>
        <v>Recaudación 
2023</v>
      </c>
      <c r="H59"/>
      <c r="I59" s="91" t="str">
        <f>+I8</f>
        <v>Participación de la Recaudación 2023</v>
      </c>
    </row>
    <row r="60" spans="1:14" customFormat="1" ht="6" customHeight="1" x14ac:dyDescent="0.3"/>
    <row r="61" spans="1:14" s="6" customFormat="1" ht="15.9" customHeight="1" x14ac:dyDescent="0.25">
      <c r="A61" s="287" t="s">
        <v>41</v>
      </c>
      <c r="B61" s="288" t="s">
        <v>42</v>
      </c>
      <c r="C61" s="71" t="s">
        <v>1</v>
      </c>
      <c r="D61" s="72">
        <f t="shared" ref="D61:D77" si="6">+D10</f>
        <v>445891.72413999977</v>
      </c>
      <c r="E61" s="73"/>
      <c r="F61" s="72">
        <f t="shared" ref="F61:G76" si="7">+F10</f>
        <v>415588.67707000097</v>
      </c>
      <c r="G61" s="74">
        <f t="shared" si="7"/>
        <v>438811.71428000025</v>
      </c>
      <c r="H61" s="12"/>
      <c r="I61" s="291">
        <f>+G84/G93</f>
        <v>0.83963991359380286</v>
      </c>
    </row>
    <row r="62" spans="1:14" ht="15.9" customHeight="1" outlineLevel="1" x14ac:dyDescent="0.25">
      <c r="A62" s="287"/>
      <c r="B62" s="289"/>
      <c r="C62" s="75" t="s">
        <v>67</v>
      </c>
      <c r="D62" s="76">
        <f>D11</f>
        <v>391362.72730999981</v>
      </c>
      <c r="E62" s="73"/>
      <c r="F62" s="76">
        <f t="shared" si="7"/>
        <v>371260.7681000008</v>
      </c>
      <c r="G62" s="77">
        <f t="shared" si="7"/>
        <v>388593.91592000029</v>
      </c>
      <c r="I62" s="292"/>
      <c r="J62" s="6"/>
    </row>
    <row r="63" spans="1:14" ht="15.9" customHeight="1" outlineLevel="1" x14ac:dyDescent="0.25">
      <c r="A63" s="287"/>
      <c r="B63" s="289"/>
      <c r="C63" s="75" t="s">
        <v>35</v>
      </c>
      <c r="D63" s="76">
        <f>D12</f>
        <v>275.18733999999989</v>
      </c>
      <c r="E63" s="73"/>
      <c r="F63" s="76">
        <f t="shared" si="7"/>
        <v>143.20872</v>
      </c>
      <c r="G63" s="77">
        <f t="shared" si="7"/>
        <v>106.61912</v>
      </c>
      <c r="I63" s="292"/>
    </row>
    <row r="64" spans="1:14" ht="15.9" customHeight="1" outlineLevel="1" x14ac:dyDescent="0.25">
      <c r="A64" s="287"/>
      <c r="B64" s="289"/>
      <c r="C64" s="75" t="s">
        <v>68</v>
      </c>
      <c r="D64" s="76">
        <f t="shared" si="6"/>
        <v>54253.809489999949</v>
      </c>
      <c r="F64" s="76">
        <f>F13</f>
        <v>44184.700250000154</v>
      </c>
      <c r="G64" s="77">
        <f t="shared" si="7"/>
        <v>50111.17923999999</v>
      </c>
      <c r="I64" s="292"/>
    </row>
    <row r="65" spans="1:11" ht="15.9" customHeight="1" outlineLevel="1" x14ac:dyDescent="0.25">
      <c r="A65" s="287"/>
      <c r="B65" s="289"/>
      <c r="C65" s="78" t="s">
        <v>34</v>
      </c>
      <c r="D65" s="76">
        <f t="shared" si="6"/>
        <v>13449.017449999999</v>
      </c>
      <c r="E65" s="73"/>
      <c r="F65" s="76">
        <f t="shared" ref="F65:G77" si="8">+F14</f>
        <v>7650.7846099999979</v>
      </c>
      <c r="G65" s="77">
        <f t="shared" si="7"/>
        <v>17539.047910000001</v>
      </c>
      <c r="I65" s="292"/>
    </row>
    <row r="66" spans="1:11" ht="15.9" customHeight="1" outlineLevel="1" x14ac:dyDescent="0.25">
      <c r="A66" s="287"/>
      <c r="B66" s="289"/>
      <c r="C66" s="78" t="s">
        <v>33</v>
      </c>
      <c r="D66" s="76">
        <f t="shared" si="6"/>
        <v>39632.115929999949</v>
      </c>
      <c r="E66" s="73"/>
      <c r="F66" s="76">
        <f t="shared" si="8"/>
        <v>27066.180619999988</v>
      </c>
      <c r="G66" s="77">
        <f t="shared" si="7"/>
        <v>31179.396819999991</v>
      </c>
      <c r="I66" s="292"/>
    </row>
    <row r="67" spans="1:11" ht="15.9" customHeight="1" outlineLevel="1" x14ac:dyDescent="0.25">
      <c r="A67" s="287"/>
      <c r="B67" s="289"/>
      <c r="C67" s="78" t="s">
        <v>32</v>
      </c>
      <c r="D67" s="76">
        <f t="shared" si="6"/>
        <v>610.08760000000052</v>
      </c>
      <c r="E67" s="73"/>
      <c r="F67" s="76">
        <f t="shared" si="8"/>
        <v>605.3493400000001</v>
      </c>
      <c r="G67" s="77">
        <f t="shared" si="7"/>
        <v>829.68945999999994</v>
      </c>
      <c r="I67" s="292"/>
    </row>
    <row r="68" spans="1:11" ht="15.9" customHeight="1" outlineLevel="1" x14ac:dyDescent="0.25">
      <c r="A68" s="287"/>
      <c r="B68" s="289"/>
      <c r="C68" s="111" t="s">
        <v>90</v>
      </c>
      <c r="D68" s="76">
        <f t="shared" si="6"/>
        <v>562.58851000000016</v>
      </c>
      <c r="E68" s="73"/>
      <c r="F68" s="76">
        <f t="shared" si="8"/>
        <v>8291.0997300001709</v>
      </c>
      <c r="G68" s="77">
        <f t="shared" si="7"/>
        <v>563.04504999999881</v>
      </c>
      <c r="I68" s="292"/>
    </row>
    <row r="69" spans="1:11" ht="15.9" customHeight="1" outlineLevel="1" x14ac:dyDescent="0.25">
      <c r="A69" s="287"/>
      <c r="B69" s="289"/>
      <c r="C69" s="111" t="s">
        <v>95</v>
      </c>
      <c r="D69" s="76">
        <f t="shared" si="6"/>
        <v>0</v>
      </c>
      <c r="E69" s="73"/>
      <c r="F69" s="76">
        <f t="shared" si="8"/>
        <v>571.28594999999996</v>
      </c>
      <c r="G69" s="77">
        <f t="shared" si="7"/>
        <v>0</v>
      </c>
      <c r="I69" s="292"/>
    </row>
    <row r="70" spans="1:11" ht="15.9" customHeight="1" x14ac:dyDescent="0.25">
      <c r="A70" s="287"/>
      <c r="B70" s="289"/>
      <c r="C70" s="79" t="s">
        <v>64</v>
      </c>
      <c r="D70" s="76">
        <f t="shared" si="6"/>
        <v>523890.96422999993</v>
      </c>
      <c r="E70" s="73"/>
      <c r="F70" s="76">
        <f t="shared" si="8"/>
        <v>467496.76355000032</v>
      </c>
      <c r="G70" s="77">
        <f t="shared" si="7"/>
        <v>507845.11812000361</v>
      </c>
      <c r="H70" s="12"/>
      <c r="I70" s="292"/>
      <c r="J70" s="13"/>
    </row>
    <row r="71" spans="1:11" ht="15.9" customHeight="1" x14ac:dyDescent="0.25">
      <c r="A71" s="287"/>
      <c r="B71" s="289"/>
      <c r="C71" s="79" t="s">
        <v>65</v>
      </c>
      <c r="D71" s="76">
        <f t="shared" si="6"/>
        <v>45140.577110000027</v>
      </c>
      <c r="E71" s="73"/>
      <c r="F71" s="76">
        <f t="shared" si="8"/>
        <v>40951.857400000001</v>
      </c>
      <c r="G71" s="77">
        <f t="shared" si="7"/>
        <v>40890.146870000011</v>
      </c>
      <c r="H71" s="12"/>
      <c r="I71" s="292"/>
      <c r="J71" s="6"/>
    </row>
    <row r="72" spans="1:11" s="6" customFormat="1" ht="15.9" customHeight="1" x14ac:dyDescent="0.25">
      <c r="A72" s="287"/>
      <c r="B72" s="289"/>
      <c r="C72" s="80" t="s">
        <v>39</v>
      </c>
      <c r="D72" s="76">
        <f t="shared" si="6"/>
        <v>3403.97084</v>
      </c>
      <c r="E72" s="73"/>
      <c r="F72" s="76">
        <f t="shared" si="8"/>
        <v>3423.9603099999999</v>
      </c>
      <c r="G72" s="77">
        <f t="shared" si="7"/>
        <v>3729.8898100000001</v>
      </c>
      <c r="H72" s="8"/>
      <c r="I72" s="292"/>
      <c r="K72" s="13"/>
    </row>
    <row r="73" spans="1:11" ht="15.9" customHeight="1" x14ac:dyDescent="0.25">
      <c r="A73" s="287"/>
      <c r="B73" s="289"/>
      <c r="C73" s="80" t="s">
        <v>24</v>
      </c>
      <c r="D73" s="76">
        <f t="shared" si="6"/>
        <v>23029.071319999981</v>
      </c>
      <c r="E73" s="73"/>
      <c r="F73" s="76">
        <f t="shared" si="8"/>
        <v>20782.739810001691</v>
      </c>
      <c r="G73" s="77">
        <f t="shared" si="7"/>
        <v>25247.32114000104</v>
      </c>
      <c r="H73" s="12"/>
      <c r="I73" s="292"/>
      <c r="J73" s="6"/>
      <c r="K73" s="14"/>
    </row>
    <row r="74" spans="1:11" ht="15.9" customHeight="1" x14ac:dyDescent="0.25">
      <c r="A74" s="287"/>
      <c r="B74" s="289"/>
      <c r="C74" s="80" t="s">
        <v>25</v>
      </c>
      <c r="D74" s="76">
        <f t="shared" si="6"/>
        <v>93159.129759999982</v>
      </c>
      <c r="E74" s="73"/>
      <c r="F74" s="76">
        <f t="shared" si="8"/>
        <v>99531.700990000012</v>
      </c>
      <c r="G74" s="77">
        <f t="shared" si="7"/>
        <v>81408.813790000015</v>
      </c>
      <c r="H74" s="12"/>
      <c r="I74" s="292"/>
      <c r="J74" s="6"/>
      <c r="K74" s="15"/>
    </row>
    <row r="75" spans="1:11" ht="15.9" customHeight="1" x14ac:dyDescent="0.25">
      <c r="A75" s="287"/>
      <c r="B75" s="289"/>
      <c r="C75" s="80" t="s">
        <v>36</v>
      </c>
      <c r="D75" s="76">
        <f t="shared" si="6"/>
        <v>2083.8480800000002</v>
      </c>
      <c r="E75" s="73"/>
      <c r="F75" s="76">
        <f t="shared" si="8"/>
        <v>1559.7879399999999</v>
      </c>
      <c r="G75" s="77">
        <f t="shared" si="7"/>
        <v>1876.36637</v>
      </c>
      <c r="H75" s="12"/>
      <c r="I75" s="292"/>
      <c r="J75" s="16"/>
      <c r="K75" s="14"/>
    </row>
    <row r="76" spans="1:11" ht="15.9" customHeight="1" x14ac:dyDescent="0.25">
      <c r="A76" s="287"/>
      <c r="B76" s="289"/>
      <c r="C76" s="80" t="s">
        <v>27</v>
      </c>
      <c r="D76" s="76">
        <f t="shared" si="6"/>
        <v>1327.38879</v>
      </c>
      <c r="E76" s="73"/>
      <c r="F76" s="76">
        <f t="shared" si="8"/>
        <v>1052.86106</v>
      </c>
      <c r="G76" s="77">
        <f t="shared" si="7"/>
        <v>1696.8632399999999</v>
      </c>
      <c r="H76" s="12"/>
      <c r="I76" s="292"/>
      <c r="J76" s="6"/>
    </row>
    <row r="77" spans="1:11" ht="15.9" customHeight="1" x14ac:dyDescent="0.25">
      <c r="A77" s="287"/>
      <c r="B77" s="289"/>
      <c r="C77" s="80" t="s">
        <v>37</v>
      </c>
      <c r="D77" s="76">
        <f t="shared" si="6"/>
        <v>17796.39940999998</v>
      </c>
      <c r="E77" s="73"/>
      <c r="F77" s="76">
        <f t="shared" si="8"/>
        <v>17418.40518999999</v>
      </c>
      <c r="G77" s="77">
        <f t="shared" si="8"/>
        <v>17727.69716</v>
      </c>
      <c r="H77" s="12"/>
      <c r="I77" s="292"/>
    </row>
    <row r="78" spans="1:11" ht="15.9" customHeight="1" x14ac:dyDescent="0.25">
      <c r="A78" s="287"/>
      <c r="B78" s="289"/>
      <c r="C78" s="158" t="s">
        <v>86</v>
      </c>
      <c r="D78" s="76">
        <f>+D55</f>
        <v>146.23423</v>
      </c>
      <c r="E78" s="73"/>
      <c r="F78" s="76">
        <f>F55</f>
        <v>7040.1548200000007</v>
      </c>
      <c r="G78" s="77">
        <f>G55</f>
        <v>287.49041999999992</v>
      </c>
      <c r="H78" s="12"/>
      <c r="I78" s="292"/>
    </row>
    <row r="79" spans="1:11" ht="15.9" customHeight="1" x14ac:dyDescent="0.25">
      <c r="A79" s="287"/>
      <c r="B79" s="289"/>
      <c r="C79" s="80" t="str">
        <f>+C53</f>
        <v>Contribución Post COVID Sociedades</v>
      </c>
      <c r="D79" s="76">
        <f>+D53</f>
        <v>9491.8284299999978</v>
      </c>
      <c r="E79" s="73"/>
      <c r="F79" s="76">
        <f>F53</f>
        <v>9268.631650000003</v>
      </c>
      <c r="G79" s="77">
        <f>+G53</f>
        <v>8238.1363600000004</v>
      </c>
      <c r="H79" s="12"/>
      <c r="I79" s="292"/>
    </row>
    <row r="80" spans="1:11" ht="15.9" customHeight="1" x14ac:dyDescent="0.25">
      <c r="A80" s="287"/>
      <c r="B80" s="289"/>
      <c r="C80" s="80" t="str">
        <f>+C54</f>
        <v>Contribución Post COVID Personas Naturales</v>
      </c>
      <c r="D80" s="76">
        <f>+D54</f>
        <v>625.01201999999989</v>
      </c>
      <c r="E80" s="73"/>
      <c r="F80" s="76">
        <f>F54</f>
        <v>11807.001060000001</v>
      </c>
      <c r="G80" s="77">
        <f>+G54</f>
        <v>847.66879000000017</v>
      </c>
      <c r="H80" s="12"/>
      <c r="I80" s="292"/>
    </row>
    <row r="81" spans="1:14" ht="15.9" customHeight="1" x14ac:dyDescent="0.25">
      <c r="A81" s="287"/>
      <c r="B81" s="289"/>
      <c r="C81" s="80" t="s">
        <v>81</v>
      </c>
      <c r="D81" s="76">
        <f>+D27</f>
        <v>5647.9715399999977</v>
      </c>
      <c r="E81" s="73"/>
      <c r="F81" s="76">
        <f t="shared" ref="F81:G82" si="9">+F27</f>
        <v>5913.2535700009485</v>
      </c>
      <c r="G81" s="77">
        <f t="shared" si="9"/>
        <v>7122.6151100003799</v>
      </c>
      <c r="H81" s="12"/>
      <c r="I81" s="292"/>
    </row>
    <row r="82" spans="1:14" ht="15.9" customHeight="1" x14ac:dyDescent="0.25">
      <c r="A82" s="287"/>
      <c r="B82" s="289"/>
      <c r="C82" s="80" t="s">
        <v>82</v>
      </c>
      <c r="D82" s="76">
        <f>+D28</f>
        <v>4787.8190300000051</v>
      </c>
      <c r="E82" s="73"/>
      <c r="F82" s="76">
        <f t="shared" si="9"/>
        <v>4682.5087700008226</v>
      </c>
      <c r="G82" s="77">
        <f t="shared" si="9"/>
        <v>5256.8102100002379</v>
      </c>
      <c r="H82" s="12"/>
      <c r="I82" s="292"/>
    </row>
    <row r="83" spans="1:14" ht="15.9" customHeight="1" x14ac:dyDescent="0.25">
      <c r="A83" s="287"/>
      <c r="B83" s="289"/>
      <c r="C83" s="80" t="s">
        <v>125</v>
      </c>
      <c r="D83" s="76">
        <v>3238.1545899999928</v>
      </c>
      <c r="E83" s="73"/>
      <c r="F83" s="76">
        <v>2223.2951699999976</v>
      </c>
      <c r="G83" s="77">
        <f>G29</f>
        <v>1487.1177900000002</v>
      </c>
      <c r="H83" s="8"/>
      <c r="I83" s="292"/>
      <c r="J83" s="6"/>
    </row>
    <row r="84" spans="1:14" s="8" customFormat="1" ht="18" customHeight="1" x14ac:dyDescent="0.25">
      <c r="A84" s="287"/>
      <c r="B84" s="290"/>
      <c r="C84" s="92" t="s">
        <v>79</v>
      </c>
      <c r="D84" s="93">
        <f>+D61+D70+D71+SUM(D72:D83)</f>
        <v>1179660.0935199996</v>
      </c>
      <c r="E84" s="69"/>
      <c r="F84" s="93">
        <f>+F61+F70+F71+SUM(F72:F83)</f>
        <v>1108741.5983600048</v>
      </c>
      <c r="G84" s="93">
        <f>+G61+G70+G71+SUM(G72:G83)</f>
        <v>1142473.7694600057</v>
      </c>
      <c r="I84" s="293"/>
      <c r="J84" s="17"/>
      <c r="K84" s="18"/>
    </row>
    <row r="85" spans="1:14" ht="10.5" customHeight="1" x14ac:dyDescent="0.3">
      <c r="A85" s="287"/>
      <c r="B85" s="23"/>
      <c r="C85" s="41"/>
      <c r="D85" s="19"/>
      <c r="E85" s="19"/>
      <c r="F85" s="19"/>
      <c r="G85" s="19"/>
      <c r="H85" s="8"/>
      <c r="I85" s="42"/>
      <c r="J85" s="6"/>
    </row>
    <row r="86" spans="1:14" ht="18.75" customHeight="1" x14ac:dyDescent="0.25">
      <c r="A86" s="287"/>
      <c r="B86" s="294" t="s">
        <v>44</v>
      </c>
      <c r="C86" s="84" t="s">
        <v>62</v>
      </c>
      <c r="D86" s="86">
        <f>+D32</f>
        <v>198295.08244000009</v>
      </c>
      <c r="E86" s="85"/>
      <c r="F86" s="86">
        <f>+F32</f>
        <v>195483.3729200004</v>
      </c>
      <c r="G86" s="87">
        <v>189394.19162000029</v>
      </c>
      <c r="H86" s="8"/>
      <c r="I86" s="291">
        <f>+G88/G93</f>
        <v>0.16036008640619712</v>
      </c>
    </row>
    <row r="87" spans="1:14" ht="18.75" customHeight="1" x14ac:dyDescent="0.25">
      <c r="A87" s="287"/>
      <c r="B87" s="295"/>
      <c r="C87" s="88" t="s">
        <v>63</v>
      </c>
      <c r="D87" s="76">
        <f>+D33</f>
        <v>25540.272260000009</v>
      </c>
      <c r="E87" s="85"/>
      <c r="F87" s="76">
        <f>+F33</f>
        <v>26394.969859999987</v>
      </c>
      <c r="G87" s="77">
        <v>28803.144430000011</v>
      </c>
      <c r="H87" s="8"/>
      <c r="I87" s="292"/>
    </row>
    <row r="88" spans="1:14" s="8" customFormat="1" ht="18.75" customHeight="1" x14ac:dyDescent="0.3">
      <c r="A88" s="287"/>
      <c r="B88" s="296"/>
      <c r="C88" s="108" t="s">
        <v>87</v>
      </c>
      <c r="D88" s="93">
        <f>SUM(D86:D87)</f>
        <v>223835.35470000008</v>
      </c>
      <c r="F88" s="93">
        <f>SUM(F86:F87)</f>
        <v>221878.34278000038</v>
      </c>
      <c r="G88" s="93">
        <f>SUM(G86:G87)</f>
        <v>218197.3360500003</v>
      </c>
      <c r="H88" s="12"/>
      <c r="I88" s="293"/>
    </row>
    <row r="89" spans="1:14" s="8" customFormat="1" ht="15.6" x14ac:dyDescent="0.3">
      <c r="A89" s="287"/>
      <c r="B89" s="23"/>
      <c r="C89" s="20"/>
      <c r="D89" s="24"/>
      <c r="F89" s="21"/>
      <c r="G89" s="24"/>
      <c r="H89" s="12"/>
      <c r="I89" s="42"/>
    </row>
    <row r="90" spans="1:14" s="8" customFormat="1" ht="15.75" customHeight="1" x14ac:dyDescent="0.3">
      <c r="A90" s="287"/>
      <c r="B90" s="297" t="s">
        <v>46</v>
      </c>
      <c r="C90" s="297"/>
      <c r="D90" s="94">
        <f>D93-D91</f>
        <v>607224.58133999957</v>
      </c>
      <c r="F90" s="94">
        <f t="shared" ref="F90:G90" si="10">F93-F91</f>
        <v>596869.01710000448</v>
      </c>
      <c r="G90" s="94">
        <f t="shared" si="10"/>
        <v>590008.61466000206</v>
      </c>
      <c r="H90" s="12"/>
      <c r="I90" s="95">
        <f>+G90/$G$93</f>
        <v>0.4336158916513887</v>
      </c>
    </row>
    <row r="91" spans="1:14" s="8" customFormat="1" ht="15.75" customHeight="1" x14ac:dyDescent="0.25">
      <c r="A91" s="287"/>
      <c r="B91" s="297" t="s">
        <v>47</v>
      </c>
      <c r="C91" s="297"/>
      <c r="D91" s="94">
        <f>+D70+D71+D72+D88</f>
        <v>796270.8668800001</v>
      </c>
      <c r="F91" s="94">
        <f>+F70+F71+F72+F88</f>
        <v>733750.92404000065</v>
      </c>
      <c r="G91" s="94">
        <f>+G70+G71+G72+G88</f>
        <v>770662.4908500039</v>
      </c>
      <c r="H91" s="69"/>
      <c r="I91" s="95">
        <f>+G91/$G$93</f>
        <v>0.5663841083486113</v>
      </c>
    </row>
    <row r="92" spans="1:14" ht="13.8" x14ac:dyDescent="0.25">
      <c r="B92" s="23"/>
      <c r="C92" s="20"/>
      <c r="D92" s="24"/>
      <c r="E92" s="8"/>
      <c r="F92" s="22"/>
      <c r="G92" s="22"/>
      <c r="H92" s="12"/>
      <c r="I92" s="23"/>
      <c r="J92" s="8"/>
      <c r="K92" s="8"/>
    </row>
    <row r="93" spans="1:14" ht="26.25" customHeight="1" x14ac:dyDescent="0.3">
      <c r="A93" s="310" t="s">
        <v>48</v>
      </c>
      <c r="B93" s="300" t="s">
        <v>126</v>
      </c>
      <c r="C93" s="301"/>
      <c r="D93" s="96">
        <f>+D84+D88</f>
        <v>1403495.4482199997</v>
      </c>
      <c r="E93"/>
      <c r="F93" s="96">
        <f>+F84+F88</f>
        <v>1330619.9411400051</v>
      </c>
      <c r="G93" s="96">
        <f>+G84+G88</f>
        <v>1360671.105510006</v>
      </c>
      <c r="H93" s="12"/>
      <c r="I93" s="205"/>
      <c r="J93" s="148"/>
      <c r="K93" s="8"/>
    </row>
    <row r="94" spans="1:14" ht="14.25" customHeight="1" x14ac:dyDescent="0.25">
      <c r="A94" s="310"/>
      <c r="B94" s="298" t="s">
        <v>73</v>
      </c>
      <c r="C94" s="299"/>
      <c r="D94" s="97"/>
      <c r="E94" s="85"/>
      <c r="F94" s="177">
        <v>135630.70639999938</v>
      </c>
      <c r="G94" s="177">
        <f>G40</f>
        <v>132252.11372000098</v>
      </c>
      <c r="H94" s="12"/>
      <c r="I94" s="114"/>
      <c r="J94" s="8"/>
      <c r="K94" s="8"/>
    </row>
    <row r="95" spans="1:14" ht="14.25" customHeight="1" x14ac:dyDescent="0.25">
      <c r="A95" s="310"/>
      <c r="B95" s="298" t="s">
        <v>74</v>
      </c>
      <c r="C95" s="299"/>
      <c r="D95" s="97"/>
      <c r="E95" s="85"/>
      <c r="F95" s="177">
        <v>5926.5811699999995</v>
      </c>
      <c r="G95" s="177">
        <f>G41</f>
        <v>3329.670160000001</v>
      </c>
      <c r="H95" s="12"/>
      <c r="I95" s="114"/>
      <c r="J95" s="8"/>
      <c r="K95" s="8"/>
    </row>
    <row r="96" spans="1:14" ht="27" customHeight="1" x14ac:dyDescent="0.3">
      <c r="A96" s="310"/>
      <c r="B96" s="300" t="s">
        <v>129</v>
      </c>
      <c r="C96" s="301"/>
      <c r="D96" s="96"/>
      <c r="E96"/>
      <c r="F96" s="98">
        <f>+F93-F94-F95</f>
        <v>1189062.6535700059</v>
      </c>
      <c r="G96" s="98">
        <f>+G93-G94-G95</f>
        <v>1225089.321630005</v>
      </c>
      <c r="H96" s="12"/>
      <c r="I96" s="69"/>
      <c r="J96" s="8"/>
      <c r="K96" s="8"/>
      <c r="L96" s="14"/>
      <c r="M96" s="14"/>
      <c r="N96" s="14"/>
    </row>
    <row r="97" spans="1:11" ht="14.25" customHeight="1" x14ac:dyDescent="0.3">
      <c r="A97" s="310"/>
      <c r="B97" s="298" t="s">
        <v>130</v>
      </c>
      <c r="C97" s="299"/>
      <c r="D97" s="99"/>
      <c r="E97" s="100"/>
      <c r="F97" s="178">
        <v>48621.727200000503</v>
      </c>
      <c r="G97" s="101">
        <f>+G43</f>
        <v>47674.500429999534</v>
      </c>
      <c r="H97" s="12"/>
      <c r="I97" s="69"/>
      <c r="J97" s="8"/>
      <c r="K97" s="8"/>
    </row>
    <row r="98" spans="1:11" ht="38.25" customHeight="1" x14ac:dyDescent="0.3">
      <c r="A98" s="310"/>
      <c r="B98" s="302" t="s">
        <v>131</v>
      </c>
      <c r="C98" s="303"/>
      <c r="D98" s="96"/>
      <c r="E98"/>
      <c r="F98" s="102">
        <f>+F96-F97</f>
        <v>1140440.9263700054</v>
      </c>
      <c r="G98" s="102">
        <f>+G96-G97</f>
        <v>1177414.8212000055</v>
      </c>
      <c r="H98" s="12"/>
      <c r="I98" s="69"/>
      <c r="J98" s="8"/>
      <c r="K98" s="8"/>
    </row>
    <row r="99" spans="1:11" customFormat="1" ht="15" customHeight="1" x14ac:dyDescent="0.3">
      <c r="A99" s="307" t="s">
        <v>145</v>
      </c>
      <c r="B99" s="307"/>
      <c r="C99" s="307"/>
      <c r="F99" s="123"/>
      <c r="G99" s="123"/>
    </row>
    <row r="100" spans="1:11" ht="54" customHeight="1" x14ac:dyDescent="0.25">
      <c r="A100" s="254" t="s">
        <v>83</v>
      </c>
      <c r="B100" s="254"/>
      <c r="C100" s="254"/>
      <c r="D100" s="254"/>
      <c r="E100" s="254"/>
      <c r="F100" s="254"/>
      <c r="G100" s="254"/>
      <c r="H100" s="254"/>
      <c r="I100" s="254"/>
    </row>
    <row r="101" spans="1:11" ht="12.75" customHeight="1" x14ac:dyDescent="0.25">
      <c r="A101" s="254" t="s">
        <v>69</v>
      </c>
      <c r="B101" s="254"/>
      <c r="C101" s="254"/>
      <c r="D101" s="254"/>
      <c r="E101" s="254"/>
      <c r="F101" s="254"/>
      <c r="G101" s="254"/>
      <c r="H101" s="254"/>
      <c r="I101" s="254"/>
    </row>
    <row r="102" spans="1:11" ht="12.75" customHeight="1" x14ac:dyDescent="0.25">
      <c r="A102" s="254" t="s">
        <v>70</v>
      </c>
      <c r="B102" s="254"/>
      <c r="C102" s="254"/>
      <c r="D102" s="254"/>
      <c r="E102" s="254"/>
      <c r="F102" s="254"/>
      <c r="G102" s="254"/>
      <c r="H102" s="254"/>
      <c r="I102" s="254"/>
    </row>
    <row r="103" spans="1:11" ht="12.75" customHeight="1" x14ac:dyDescent="0.25">
      <c r="A103" s="254" t="s">
        <v>136</v>
      </c>
      <c r="B103" s="254"/>
      <c r="C103" s="254"/>
      <c r="D103" s="254"/>
      <c r="E103" s="254"/>
      <c r="F103" s="254"/>
      <c r="G103" s="254"/>
      <c r="H103" s="254"/>
      <c r="I103" s="254"/>
    </row>
    <row r="104" spans="1:11" ht="12.75" customHeight="1" x14ac:dyDescent="0.25">
      <c r="A104" s="254" t="s">
        <v>132</v>
      </c>
      <c r="B104" s="254"/>
      <c r="C104" s="254"/>
      <c r="D104" s="254"/>
      <c r="E104" s="254"/>
      <c r="F104" s="254"/>
      <c r="G104" s="254"/>
      <c r="H104" s="254"/>
      <c r="I104" s="254"/>
    </row>
    <row r="105" spans="1:11" ht="12.75" customHeight="1" x14ac:dyDescent="0.25">
      <c r="A105" s="254" t="s">
        <v>133</v>
      </c>
      <c r="B105" s="254"/>
      <c r="C105" s="254"/>
      <c r="D105" s="254"/>
      <c r="E105" s="254"/>
      <c r="F105" s="254"/>
      <c r="G105" s="254"/>
      <c r="H105" s="254"/>
      <c r="I105" s="254"/>
    </row>
    <row r="106" spans="1:11" ht="15" customHeight="1" x14ac:dyDescent="0.25">
      <c r="A106" s="254" t="s">
        <v>134</v>
      </c>
      <c r="B106" s="254"/>
      <c r="C106" s="254"/>
      <c r="D106" s="254"/>
      <c r="E106" s="254"/>
      <c r="F106" s="254"/>
      <c r="G106" s="254"/>
      <c r="H106" s="254"/>
      <c r="I106" s="254"/>
    </row>
    <row r="107" spans="1:11" ht="27" customHeight="1" x14ac:dyDescent="0.25">
      <c r="A107" s="254" t="s">
        <v>135</v>
      </c>
      <c r="B107" s="254"/>
      <c r="C107" s="254"/>
      <c r="D107" s="254"/>
      <c r="E107" s="254"/>
      <c r="F107" s="254"/>
      <c r="G107" s="254"/>
      <c r="H107" s="254"/>
      <c r="I107" s="254"/>
    </row>
    <row r="108" spans="1:11" ht="15" customHeight="1" x14ac:dyDescent="0.25">
      <c r="A108" s="307" t="s">
        <v>57</v>
      </c>
      <c r="B108" s="307"/>
      <c r="C108" s="307"/>
      <c r="D108" s="195"/>
      <c r="E108" s="195"/>
      <c r="F108" s="195"/>
      <c r="G108" s="195"/>
      <c r="H108" s="195"/>
      <c r="I108" s="195"/>
    </row>
    <row r="109" spans="1:11" ht="15" customHeight="1" x14ac:dyDescent="0.25">
      <c r="A109" s="308" t="s">
        <v>142</v>
      </c>
      <c r="B109" s="308"/>
      <c r="C109" s="308"/>
      <c r="D109" s="308"/>
      <c r="E109" s="308"/>
      <c r="F109" s="308"/>
      <c r="G109" s="22"/>
      <c r="H109" s="8"/>
      <c r="I109" s="23"/>
    </row>
    <row r="110" spans="1:11" ht="15" customHeight="1" x14ac:dyDescent="0.25">
      <c r="A110" s="309" t="s">
        <v>98</v>
      </c>
      <c r="B110" s="309"/>
      <c r="C110" s="309"/>
      <c r="D110" s="309"/>
      <c r="E110" s="25"/>
      <c r="F110" s="25"/>
      <c r="G110" s="26"/>
      <c r="H110" s="26"/>
      <c r="I110" s="26"/>
    </row>
    <row r="111" spans="1:11" ht="15" customHeight="1" x14ac:dyDescent="0.25">
      <c r="A111" s="306" t="s">
        <v>29</v>
      </c>
      <c r="B111" s="306"/>
      <c r="C111" s="306"/>
      <c r="D111" s="306"/>
      <c r="E111" s="25"/>
      <c r="F111" s="25"/>
      <c r="G111" s="26"/>
      <c r="H111" s="26"/>
      <c r="I111" s="26"/>
    </row>
    <row r="112" spans="1:11" x14ac:dyDescent="0.25">
      <c r="C112" s="26"/>
      <c r="D112" s="26"/>
      <c r="E112" s="25"/>
      <c r="F112" s="25"/>
      <c r="G112" s="26"/>
      <c r="H112" s="26"/>
      <c r="I112" s="26"/>
    </row>
  </sheetData>
  <mergeCells count="51">
    <mergeCell ref="A101:I101"/>
    <mergeCell ref="A102:I102"/>
    <mergeCell ref="A103:I103"/>
    <mergeCell ref="A111:D111"/>
    <mergeCell ref="A105:I105"/>
    <mergeCell ref="A106:I106"/>
    <mergeCell ref="A107:I107"/>
    <mergeCell ref="A108:C108"/>
    <mergeCell ref="A109:F109"/>
    <mergeCell ref="A110:D110"/>
    <mergeCell ref="A104:I104"/>
    <mergeCell ref="B97:C97"/>
    <mergeCell ref="B98:C98"/>
    <mergeCell ref="A61:A91"/>
    <mergeCell ref="B61:B84"/>
    <mergeCell ref="A100:I100"/>
    <mergeCell ref="I61:I84"/>
    <mergeCell ref="B86:B88"/>
    <mergeCell ref="I86:I88"/>
    <mergeCell ref="A99:C99"/>
    <mergeCell ref="B90:C90"/>
    <mergeCell ref="B91:C91"/>
    <mergeCell ref="A93:A98"/>
    <mergeCell ref="B93:C93"/>
    <mergeCell ref="B94:C94"/>
    <mergeCell ref="B95:C95"/>
    <mergeCell ref="B96:C96"/>
    <mergeCell ref="A46:I46"/>
    <mergeCell ref="A50:C50"/>
    <mergeCell ref="A53:A54"/>
    <mergeCell ref="B53:B55"/>
    <mergeCell ref="A57:I57"/>
    <mergeCell ref="B36:C36"/>
    <mergeCell ref="B37:C37"/>
    <mergeCell ref="A39:A44"/>
    <mergeCell ref="B39:C39"/>
    <mergeCell ref="B40:C40"/>
    <mergeCell ref="B41:C41"/>
    <mergeCell ref="B42:C42"/>
    <mergeCell ref="B43:C43"/>
    <mergeCell ref="B44:C44"/>
    <mergeCell ref="A10:A37"/>
    <mergeCell ref="B10:B30"/>
    <mergeCell ref="I10:I30"/>
    <mergeCell ref="B32:B34"/>
    <mergeCell ref="I32:I34"/>
    <mergeCell ref="A1:I1"/>
    <mergeCell ref="A2:I2"/>
    <mergeCell ref="A3:I3"/>
    <mergeCell ref="A4:I4"/>
    <mergeCell ref="A6:I6"/>
  </mergeCells>
  <conditionalFormatting sqref="H61">
    <cfRule type="iconSet" priority="46">
      <iconSet>
        <cfvo type="percent" val="0"/>
        <cfvo type="num" val="0.95"/>
        <cfvo type="num" val="1"/>
      </iconSet>
    </cfRule>
  </conditionalFormatting>
  <conditionalFormatting sqref="H84">
    <cfRule type="iconSet" priority="45">
      <iconSet>
        <cfvo type="percent" val="0"/>
        <cfvo type="num" val="0.95"/>
        <cfvo type="num" val="1"/>
      </iconSet>
    </cfRule>
  </conditionalFormatting>
  <conditionalFormatting sqref="H62:H66 H69">
    <cfRule type="iconSet" priority="44">
      <iconSet>
        <cfvo type="percent" val="0"/>
        <cfvo type="num" val="0.95"/>
        <cfvo type="num" val="1"/>
      </iconSet>
    </cfRule>
  </conditionalFormatting>
  <conditionalFormatting sqref="H86:H90 H70:H72 H92">
    <cfRule type="iconSet" priority="43">
      <iconSet>
        <cfvo type="percent" val="0"/>
        <cfvo type="num" val="0.95"/>
        <cfvo type="num" val="1"/>
      </iconSet>
    </cfRule>
  </conditionalFormatting>
  <conditionalFormatting sqref="H86:H90 H70:H72">
    <cfRule type="iconSet" priority="42">
      <iconSet>
        <cfvo type="percent" val="0"/>
        <cfvo type="num" val="0.95"/>
        <cfvo type="num" val="1"/>
      </iconSet>
    </cfRule>
  </conditionalFormatting>
  <conditionalFormatting sqref="H70:H71">
    <cfRule type="iconSet" priority="41">
      <iconSet>
        <cfvo type="percent" val="0"/>
        <cfvo type="num" val="0.95"/>
        <cfvo type="num" val="1"/>
      </iconSet>
    </cfRule>
  </conditionalFormatting>
  <conditionalFormatting sqref="H81:H82 H73:H78">
    <cfRule type="iconSet" priority="47">
      <iconSet>
        <cfvo type="percent" val="0"/>
        <cfvo type="num" val="0.95"/>
        <cfvo type="num" val="1"/>
      </iconSet>
    </cfRule>
  </conditionalFormatting>
  <conditionalFormatting sqref="H92 H61:H66 H69:H78 H81:H90">
    <cfRule type="iconSet" priority="48">
      <iconSet>
        <cfvo type="percent" val="0"/>
        <cfvo type="num" val="0.95" gte="0"/>
        <cfvo type="num" val="0.99" gte="0"/>
      </iconSet>
    </cfRule>
  </conditionalFormatting>
  <conditionalFormatting sqref="H93:H98">
    <cfRule type="iconSet" priority="39">
      <iconSet>
        <cfvo type="percent" val="0"/>
        <cfvo type="num" val="0.95"/>
        <cfvo type="num" val="1"/>
      </iconSet>
    </cfRule>
  </conditionalFormatting>
  <conditionalFormatting sqref="H93:H98">
    <cfRule type="iconSet" priority="38">
      <iconSet>
        <cfvo type="percent" val="0"/>
        <cfvo type="num" val="0.95"/>
        <cfvo type="num" val="1"/>
      </iconSet>
    </cfRule>
  </conditionalFormatting>
  <conditionalFormatting sqref="H93:H98">
    <cfRule type="iconSet" priority="40">
      <iconSet>
        <cfvo type="percent" val="0"/>
        <cfvo type="num" val="0.95" gte="0"/>
        <cfvo type="num" val="0.99" gte="0"/>
      </iconSet>
    </cfRule>
  </conditionalFormatting>
  <conditionalFormatting sqref="H9">
    <cfRule type="iconSet" priority="35">
      <iconSet>
        <cfvo type="percent" val="0"/>
        <cfvo type="num" val="0.95" gte="0"/>
        <cfvo type="num" val="1" gte="0"/>
      </iconSet>
    </cfRule>
  </conditionalFormatting>
  <conditionalFormatting sqref="H9">
    <cfRule type="iconSet" priority="36">
      <iconSet>
        <cfvo type="percent" val="0"/>
        <cfvo type="num" val="0.95" gte="0"/>
        <cfvo type="num" val="0.99" gte="0"/>
      </iconSet>
    </cfRule>
  </conditionalFormatting>
  <conditionalFormatting sqref="H39:H44">
    <cfRule type="iconSet" priority="26">
      <iconSet>
        <cfvo type="percent" val="0"/>
        <cfvo type="num" val="0.95"/>
        <cfvo type="num" val="1"/>
      </iconSet>
    </cfRule>
  </conditionalFormatting>
  <conditionalFormatting sqref="H39:H44">
    <cfRule type="iconSet" priority="25">
      <iconSet>
        <cfvo type="percent" val="0"/>
        <cfvo type="num" val="0.95"/>
        <cfvo type="num" val="1"/>
      </iconSet>
    </cfRule>
  </conditionalFormatting>
  <conditionalFormatting sqref="H39:H44">
    <cfRule type="iconSet" priority="27">
      <iconSet>
        <cfvo type="percent" val="0"/>
        <cfvo type="num" val="0.95" gte="0"/>
        <cfvo type="num" val="0.99" gte="0"/>
      </iconSet>
    </cfRule>
  </conditionalFormatting>
  <conditionalFormatting sqref="H9">
    <cfRule type="iconSet" priority="37">
      <iconSet>
        <cfvo type="percent" val="0"/>
        <cfvo type="num" val="0.95"/>
        <cfvo type="num" val="1"/>
      </iconSet>
    </cfRule>
  </conditionalFormatting>
  <conditionalFormatting sqref="H10">
    <cfRule type="iconSet" priority="33">
      <iconSet>
        <cfvo type="percent" val="0"/>
        <cfvo type="num" val="0.95"/>
        <cfvo type="num" val="1"/>
      </iconSet>
    </cfRule>
  </conditionalFormatting>
  <conditionalFormatting sqref="H30">
    <cfRule type="iconSet" priority="32">
      <iconSet>
        <cfvo type="percent" val="0"/>
        <cfvo type="num" val="0.95"/>
        <cfvo type="num" val="1"/>
      </iconSet>
    </cfRule>
  </conditionalFormatting>
  <conditionalFormatting sqref="H11:H12 H14:H15 H18">
    <cfRule type="iconSet" priority="31">
      <iconSet>
        <cfvo type="percent" val="0"/>
        <cfvo type="num" val="0.95"/>
        <cfvo type="num" val="1"/>
      </iconSet>
    </cfRule>
  </conditionalFormatting>
  <conditionalFormatting sqref="H32:H36 H19:H21 H38">
    <cfRule type="iconSet" priority="30">
      <iconSet>
        <cfvo type="percent" val="0"/>
        <cfvo type="num" val="0.95"/>
        <cfvo type="num" val="1"/>
      </iconSet>
    </cfRule>
  </conditionalFormatting>
  <conditionalFormatting sqref="H32:H36 H19:H21">
    <cfRule type="iconSet" priority="29">
      <iconSet>
        <cfvo type="percent" val="0"/>
        <cfvo type="num" val="0.95"/>
        <cfvo type="num" val="1"/>
      </iconSet>
    </cfRule>
  </conditionalFormatting>
  <conditionalFormatting sqref="H19:H20">
    <cfRule type="iconSet" priority="28">
      <iconSet>
        <cfvo type="percent" val="0"/>
        <cfvo type="num" val="0.95"/>
        <cfvo type="num" val="1"/>
      </iconSet>
    </cfRule>
  </conditionalFormatting>
  <conditionalFormatting sqref="H38 H10:H12 H14:H15 H18:H36">
    <cfRule type="iconSet" priority="34">
      <iconSet>
        <cfvo type="percent" val="0"/>
        <cfvo type="num" val="0.95" gte="0"/>
        <cfvo type="num" val="0.99" gte="0"/>
      </iconSet>
    </cfRule>
  </conditionalFormatting>
  <conditionalFormatting sqref="H29">
    <cfRule type="iconSet" priority="49">
      <iconSet>
        <cfvo type="percent" val="0"/>
        <cfvo type="num" val="0.95"/>
        <cfvo type="num" val="1"/>
      </iconSet>
    </cfRule>
  </conditionalFormatting>
  <conditionalFormatting sqref="H83">
    <cfRule type="iconSet" priority="50">
      <iconSet>
        <cfvo type="percent" val="0"/>
        <cfvo type="num" val="0.95"/>
        <cfvo type="num" val="1"/>
      </iconSet>
    </cfRule>
  </conditionalFormatting>
  <conditionalFormatting sqref="H81:H84 H73:H78 H61:H66 H69">
    <cfRule type="iconSet" priority="51">
      <iconSet>
        <cfvo type="percent" val="0"/>
        <cfvo type="num" val="0.95" gte="0"/>
        <cfvo type="num" val="1" gte="0"/>
      </iconSet>
    </cfRule>
  </conditionalFormatting>
  <conditionalFormatting sqref="H81:H83 H73:H78 H62:H66 H69">
    <cfRule type="iconSet" priority="52">
      <iconSet>
        <cfvo type="percent" val="0"/>
        <cfvo type="num" val="0.95" gte="0"/>
        <cfvo type="num" val="1" gte="0"/>
      </iconSet>
    </cfRule>
  </conditionalFormatting>
  <conditionalFormatting sqref="H16">
    <cfRule type="iconSet" priority="21">
      <iconSet>
        <cfvo type="percent" val="0"/>
        <cfvo type="num" val="0.95"/>
        <cfvo type="num" val="1"/>
      </iconSet>
    </cfRule>
  </conditionalFormatting>
  <conditionalFormatting sqref="H16">
    <cfRule type="iconSet" priority="22">
      <iconSet>
        <cfvo type="percent" val="0"/>
        <cfvo type="num" val="0.95" gte="0"/>
        <cfvo type="num" val="0.99" gte="0"/>
      </iconSet>
    </cfRule>
  </conditionalFormatting>
  <conditionalFormatting sqref="H16">
    <cfRule type="iconSet" priority="23">
      <iconSet>
        <cfvo type="percent" val="0"/>
        <cfvo type="num" val="0.95" gte="0"/>
        <cfvo type="num" val="1" gte="0"/>
      </iconSet>
    </cfRule>
  </conditionalFormatting>
  <conditionalFormatting sqref="H16">
    <cfRule type="iconSet" priority="24">
      <iconSet>
        <cfvo type="percent" val="0"/>
        <cfvo type="num" val="0.95" gte="0"/>
        <cfvo type="num" val="1" gte="0"/>
      </iconSet>
    </cfRule>
  </conditionalFormatting>
  <conditionalFormatting sqref="H17">
    <cfRule type="iconSet" priority="17">
      <iconSet>
        <cfvo type="percent" val="0"/>
        <cfvo type="num" val="0.95"/>
        <cfvo type="num" val="1"/>
      </iconSet>
    </cfRule>
  </conditionalFormatting>
  <conditionalFormatting sqref="H17">
    <cfRule type="iconSet" priority="18">
      <iconSet>
        <cfvo type="percent" val="0"/>
        <cfvo type="num" val="0.95" gte="0"/>
        <cfvo type="num" val="0.99" gte="0"/>
      </iconSet>
    </cfRule>
  </conditionalFormatting>
  <conditionalFormatting sqref="H17">
    <cfRule type="iconSet" priority="19">
      <iconSet>
        <cfvo type="percent" val="0"/>
        <cfvo type="num" val="0.95" gte="0"/>
        <cfvo type="num" val="1" gte="0"/>
      </iconSet>
    </cfRule>
  </conditionalFormatting>
  <conditionalFormatting sqref="H17">
    <cfRule type="iconSet" priority="20">
      <iconSet>
        <cfvo type="percent" val="0"/>
        <cfvo type="num" val="0.95" gte="0"/>
        <cfvo type="num" val="1" gte="0"/>
      </iconSet>
    </cfRule>
  </conditionalFormatting>
  <conditionalFormatting sqref="H68">
    <cfRule type="iconSet" priority="13">
      <iconSet>
        <cfvo type="percent" val="0"/>
        <cfvo type="num" val="0.95"/>
        <cfvo type="num" val="1"/>
      </iconSet>
    </cfRule>
  </conditionalFormatting>
  <conditionalFormatting sqref="H68">
    <cfRule type="iconSet" priority="14">
      <iconSet>
        <cfvo type="percent" val="0"/>
        <cfvo type="num" val="0.95" gte="0"/>
        <cfvo type="num" val="0.99" gte="0"/>
      </iconSet>
    </cfRule>
  </conditionalFormatting>
  <conditionalFormatting sqref="H68">
    <cfRule type="iconSet" priority="15">
      <iconSet>
        <cfvo type="percent" val="0"/>
        <cfvo type="num" val="0.95" gte="0"/>
        <cfvo type="num" val="1" gte="0"/>
      </iconSet>
    </cfRule>
  </conditionalFormatting>
  <conditionalFormatting sqref="H68">
    <cfRule type="iconSet" priority="16">
      <iconSet>
        <cfvo type="percent" val="0"/>
        <cfvo type="num" val="0.95" gte="0"/>
        <cfvo type="num" val="1" gte="0"/>
      </iconSet>
    </cfRule>
  </conditionalFormatting>
  <conditionalFormatting sqref="H67">
    <cfRule type="iconSet" priority="9">
      <iconSet>
        <cfvo type="percent" val="0"/>
        <cfvo type="num" val="0.95"/>
        <cfvo type="num" val="1"/>
      </iconSet>
    </cfRule>
  </conditionalFormatting>
  <conditionalFormatting sqref="H67">
    <cfRule type="iconSet" priority="10">
      <iconSet>
        <cfvo type="percent" val="0"/>
        <cfvo type="num" val="0.95" gte="0"/>
        <cfvo type="num" val="0.99" gte="0"/>
      </iconSet>
    </cfRule>
  </conditionalFormatting>
  <conditionalFormatting sqref="H67">
    <cfRule type="iconSet" priority="11">
      <iconSet>
        <cfvo type="percent" val="0"/>
        <cfvo type="num" val="0.95" gte="0"/>
        <cfvo type="num" val="1" gte="0"/>
      </iconSet>
    </cfRule>
  </conditionalFormatting>
  <conditionalFormatting sqref="H67">
    <cfRule type="iconSet" priority="12">
      <iconSet>
        <cfvo type="percent" val="0"/>
        <cfvo type="num" val="0.95" gte="0"/>
        <cfvo type="num" val="1" gte="0"/>
      </iconSet>
    </cfRule>
  </conditionalFormatting>
  <conditionalFormatting sqref="H80">
    <cfRule type="iconSet" priority="5">
      <iconSet>
        <cfvo type="percent" val="0"/>
        <cfvo type="num" val="0.95"/>
        <cfvo type="num" val="1"/>
      </iconSet>
    </cfRule>
  </conditionalFormatting>
  <conditionalFormatting sqref="H80">
    <cfRule type="iconSet" priority="6">
      <iconSet>
        <cfvo type="percent" val="0"/>
        <cfvo type="num" val="0.95" gte="0"/>
        <cfvo type="num" val="0.99" gte="0"/>
      </iconSet>
    </cfRule>
  </conditionalFormatting>
  <conditionalFormatting sqref="H80">
    <cfRule type="iconSet" priority="7">
      <iconSet>
        <cfvo type="percent" val="0"/>
        <cfvo type="num" val="0.95" gte="0"/>
        <cfvo type="num" val="1" gte="0"/>
      </iconSet>
    </cfRule>
  </conditionalFormatting>
  <conditionalFormatting sqref="H80">
    <cfRule type="iconSet" priority="8">
      <iconSet>
        <cfvo type="percent" val="0"/>
        <cfvo type="num" val="0.95" gte="0"/>
        <cfvo type="num" val="1" gte="0"/>
      </iconSet>
    </cfRule>
  </conditionalFormatting>
  <conditionalFormatting sqref="H79">
    <cfRule type="iconSet" priority="1">
      <iconSet>
        <cfvo type="percent" val="0"/>
        <cfvo type="num" val="0.95"/>
        <cfvo type="num" val="1"/>
      </iconSet>
    </cfRule>
  </conditionalFormatting>
  <conditionalFormatting sqref="H79">
    <cfRule type="iconSet" priority="2">
      <iconSet>
        <cfvo type="percent" val="0"/>
        <cfvo type="num" val="0.95" gte="0"/>
        <cfvo type="num" val="0.99" gte="0"/>
      </iconSet>
    </cfRule>
  </conditionalFormatting>
  <conditionalFormatting sqref="H79">
    <cfRule type="iconSet" priority="3">
      <iconSet>
        <cfvo type="percent" val="0"/>
        <cfvo type="num" val="0.95" gte="0"/>
        <cfvo type="num" val="1" gte="0"/>
      </iconSet>
    </cfRule>
  </conditionalFormatting>
  <conditionalFormatting sqref="H79">
    <cfRule type="iconSet" priority="4">
      <iconSet>
        <cfvo type="percent" val="0"/>
        <cfvo type="num" val="0.95" gte="0"/>
        <cfvo type="num" val="1" gte="0"/>
      </iconSet>
    </cfRule>
  </conditionalFormatting>
  <conditionalFormatting sqref="H22:H28">
    <cfRule type="iconSet" priority="53">
      <iconSet>
        <cfvo type="percent" val="0"/>
        <cfvo type="num" val="0.95"/>
        <cfvo type="num" val="1"/>
      </iconSet>
    </cfRule>
  </conditionalFormatting>
  <conditionalFormatting sqref="H22:H30 H10:H12 H14:H15 H18">
    <cfRule type="iconSet" priority="54">
      <iconSet>
        <cfvo type="percent" val="0"/>
        <cfvo type="num" val="0.95" gte="0"/>
        <cfvo type="num" val="1" gte="0"/>
      </iconSet>
    </cfRule>
  </conditionalFormatting>
  <conditionalFormatting sqref="H22:H29 H11:H12 H14:H15 H18">
    <cfRule type="iconSet" priority="55">
      <iconSet>
        <cfvo type="percent" val="0"/>
        <cfvo type="num" val="0.95" gte="0"/>
        <cfvo type="num" val="1" gte="0"/>
      </iconSet>
    </cfRule>
  </conditionalFormatting>
  <printOptions horizontalCentered="1" verticalCentered="1"/>
  <pageMargins left="0.74803149606299213" right="0.74803149606299213" top="0.35" bottom="0.39370078740157483" header="0.26" footer="0.19685039370078741"/>
  <pageSetup paperSize="9" scale="26" orientation="landscape" r:id="rId1"/>
  <headerFooter alignWithMargins="0">
    <oddHeader>&amp;R&amp;"Arial,Negrita"&amp;11CUADRO No. "A1"</oddHeader>
    <oddFooter>&amp;LFecha:  &amp;D&amp;RPlanificación Nacional.- XM</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143EF-8DF2-460A-B8B4-B194E962E248}">
  <sheetPr>
    <pageSetUpPr fitToPage="1"/>
  </sheetPr>
  <dimension ref="A1:O112"/>
  <sheetViews>
    <sheetView showGridLines="0" topLeftCell="A94" zoomScale="80" zoomScaleNormal="80" zoomScaleSheetLayoutView="85" workbookViewId="0">
      <selection activeCell="N14" sqref="N14"/>
    </sheetView>
  </sheetViews>
  <sheetFormatPr baseColWidth="10" defaultColWidth="11.44140625" defaultRowHeight="13.2" outlineLevelRow="2" x14ac:dyDescent="0.25"/>
  <cols>
    <col min="1" max="2" width="5.6640625" style="3" customWidth="1"/>
    <col min="3" max="3" width="63.6640625" style="3" customWidth="1"/>
    <col min="4" max="4" width="18.44140625" style="3" customWidth="1"/>
    <col min="5" max="5" width="1.33203125" style="3" customWidth="1"/>
    <col min="6" max="6" width="20.33203125" style="3" customWidth="1"/>
    <col min="7" max="7" width="20.44140625" style="3" customWidth="1"/>
    <col min="8" max="8" width="1.5546875" style="3" customWidth="1"/>
    <col min="9" max="9" width="14" style="3" customWidth="1"/>
    <col min="10" max="10" width="11.5546875" style="3" bestFit="1" customWidth="1"/>
    <col min="11" max="11" width="14" style="3" bestFit="1" customWidth="1"/>
    <col min="12" max="16384" width="11.44140625" style="3"/>
  </cols>
  <sheetData>
    <row r="1" spans="1:11" ht="27.75" customHeight="1" x14ac:dyDescent="0.25">
      <c r="A1" s="255" t="s">
        <v>76</v>
      </c>
      <c r="B1" s="255"/>
      <c r="C1" s="255"/>
      <c r="D1" s="255"/>
      <c r="E1" s="255"/>
      <c r="F1" s="255"/>
      <c r="G1" s="255"/>
      <c r="H1" s="255"/>
      <c r="I1" s="255"/>
    </row>
    <row r="2" spans="1:11" ht="17.399999999999999" x14ac:dyDescent="0.25">
      <c r="A2" s="256" t="s">
        <v>77</v>
      </c>
      <c r="B2" s="256"/>
      <c r="C2" s="256"/>
      <c r="D2" s="256"/>
      <c r="E2" s="256"/>
      <c r="F2" s="256"/>
      <c r="G2" s="256"/>
      <c r="H2" s="256"/>
      <c r="I2" s="256"/>
    </row>
    <row r="3" spans="1:11" ht="20.25" customHeight="1" x14ac:dyDescent="0.25">
      <c r="A3" s="257" t="s">
        <v>144</v>
      </c>
      <c r="B3" s="257"/>
      <c r="C3" s="257"/>
      <c r="D3" s="257"/>
      <c r="E3" s="257"/>
      <c r="F3" s="257"/>
      <c r="G3" s="257"/>
      <c r="H3" s="257"/>
      <c r="I3" s="257"/>
    </row>
    <row r="4" spans="1:11" ht="17.25" customHeight="1" x14ac:dyDescent="0.25">
      <c r="A4" s="258" t="s">
        <v>119</v>
      </c>
      <c r="B4" s="258"/>
      <c r="C4" s="258"/>
      <c r="D4" s="258"/>
      <c r="E4" s="258"/>
      <c r="F4" s="258"/>
      <c r="G4" s="258"/>
      <c r="H4" s="258"/>
      <c r="I4" s="258"/>
      <c r="J4" s="154"/>
    </row>
    <row r="5" spans="1:11" ht="15.6" x14ac:dyDescent="0.3">
      <c r="A5" s="70"/>
      <c r="B5" s="70"/>
      <c r="C5" s="70"/>
      <c r="D5" s="70"/>
      <c r="E5" s="70"/>
      <c r="F5" s="70"/>
      <c r="G5" s="70"/>
      <c r="H5" s="70"/>
      <c r="I5" s="70"/>
    </row>
    <row r="6" spans="1:11" customFormat="1" ht="31.5" customHeight="1" x14ac:dyDescent="0.3">
      <c r="A6" s="259" t="s">
        <v>66</v>
      </c>
      <c r="B6" s="260"/>
      <c r="C6" s="260"/>
      <c r="D6" s="260"/>
      <c r="E6" s="260"/>
      <c r="F6" s="260"/>
      <c r="G6" s="260"/>
      <c r="H6" s="260"/>
      <c r="I6" s="261"/>
    </row>
    <row r="7" spans="1:11" ht="15.6" x14ac:dyDescent="0.3">
      <c r="C7" s="4"/>
      <c r="D7" s="5"/>
      <c r="G7" s="5"/>
    </row>
    <row r="8" spans="1:11" s="6" customFormat="1" ht="60" customHeight="1" x14ac:dyDescent="0.25">
      <c r="C8" s="48"/>
      <c r="D8" s="49" t="s">
        <v>109</v>
      </c>
      <c r="E8" s="7"/>
      <c r="F8" s="49" t="s">
        <v>110</v>
      </c>
      <c r="G8" s="49" t="s">
        <v>111</v>
      </c>
      <c r="H8" s="7"/>
      <c r="I8" s="49" t="s">
        <v>112</v>
      </c>
    </row>
    <row r="9" spans="1:11" s="8" customFormat="1" ht="4.5" customHeight="1" x14ac:dyDescent="0.25">
      <c r="C9" s="9"/>
      <c r="D9" s="40"/>
      <c r="E9" s="11"/>
      <c r="F9" s="10"/>
      <c r="G9" s="10"/>
      <c r="H9" s="11"/>
      <c r="J9" s="6"/>
    </row>
    <row r="10" spans="1:11" s="6" customFormat="1" ht="15.9" customHeight="1" x14ac:dyDescent="0.25">
      <c r="A10" s="274" t="s">
        <v>41</v>
      </c>
      <c r="B10" s="275" t="s">
        <v>42</v>
      </c>
      <c r="C10" s="109" t="s">
        <v>1</v>
      </c>
      <c r="D10" s="155">
        <v>361031.04468000017</v>
      </c>
      <c r="E10" s="139"/>
      <c r="F10" s="155">
        <v>354046.85839999979</v>
      </c>
      <c r="G10" s="155">
        <f>G11+G12+G13</f>
        <v>375288.08626000036</v>
      </c>
      <c r="H10" s="12"/>
      <c r="I10" s="278">
        <f>+G30/G39</f>
        <v>0.83961610758720395</v>
      </c>
      <c r="K10" s="13"/>
    </row>
    <row r="11" spans="1:11" ht="15.9" customHeight="1" outlineLevel="1" x14ac:dyDescent="0.25">
      <c r="A11" s="274"/>
      <c r="B11" s="276"/>
      <c r="C11" s="110" t="s">
        <v>67</v>
      </c>
      <c r="D11" s="43">
        <v>326719.36725000018</v>
      </c>
      <c r="E11" s="139"/>
      <c r="F11" s="43">
        <v>310766.88742999977</v>
      </c>
      <c r="G11" s="43">
        <f>'Recaudación abierta'!H9+'Recaudación abierta'!H10</f>
        <v>337034.3140300003</v>
      </c>
      <c r="I11" s="279"/>
      <c r="J11" s="6"/>
    </row>
    <row r="12" spans="1:11" ht="15.9" customHeight="1" outlineLevel="1" x14ac:dyDescent="0.25">
      <c r="A12" s="274"/>
      <c r="B12" s="276"/>
      <c r="C12" s="110" t="s">
        <v>35</v>
      </c>
      <c r="D12" s="43">
        <v>465.39251999999982</v>
      </c>
      <c r="E12" s="139"/>
      <c r="F12" s="43">
        <v>242.19238000000001</v>
      </c>
      <c r="G12" s="43">
        <f>'Recaudación abierta'!H11</f>
        <v>95.287840000000031</v>
      </c>
      <c r="I12" s="279"/>
    </row>
    <row r="13" spans="1:11" ht="15.9" customHeight="1" outlineLevel="1" x14ac:dyDescent="0.25">
      <c r="A13" s="274"/>
      <c r="B13" s="276"/>
      <c r="C13" s="110" t="s">
        <v>68</v>
      </c>
      <c r="D13" s="43">
        <v>33846.284910000009</v>
      </c>
      <c r="E13" s="140"/>
      <c r="F13" s="43">
        <v>43037.778590000016</v>
      </c>
      <c r="G13" s="43">
        <f>SUM(G14:G18)</f>
        <v>38158.484390000027</v>
      </c>
      <c r="H13" s="76"/>
      <c r="I13" s="279"/>
    </row>
    <row r="14" spans="1:11" ht="15.9" customHeight="1" outlineLevel="1" x14ac:dyDescent="0.25">
      <c r="A14" s="274"/>
      <c r="B14" s="276"/>
      <c r="C14" s="111" t="s">
        <v>34</v>
      </c>
      <c r="D14" s="43">
        <v>9511.1893800000089</v>
      </c>
      <c r="E14" s="139"/>
      <c r="F14" s="43">
        <v>5331.8846700000004</v>
      </c>
      <c r="G14" s="43">
        <f>'Recaudación abierta'!H13</f>
        <v>10237.932110000011</v>
      </c>
      <c r="I14" s="279"/>
    </row>
    <row r="15" spans="1:11" ht="15.9" customHeight="1" outlineLevel="1" x14ac:dyDescent="0.25">
      <c r="A15" s="274"/>
      <c r="B15" s="276"/>
      <c r="C15" s="111" t="s">
        <v>33</v>
      </c>
      <c r="D15" s="43">
        <v>23156.052049999998</v>
      </c>
      <c r="E15" s="139"/>
      <c r="F15" s="43">
        <v>16106.27722</v>
      </c>
      <c r="G15" s="43">
        <f>'Recaudación abierta'!H14</f>
        <v>26360.255110000009</v>
      </c>
      <c r="I15" s="279"/>
    </row>
    <row r="16" spans="1:11" ht="15.9" customHeight="1" outlineLevel="1" x14ac:dyDescent="0.25">
      <c r="A16" s="274"/>
      <c r="B16" s="276"/>
      <c r="C16" s="111" t="s">
        <v>32</v>
      </c>
      <c r="D16" s="43">
        <v>955.08365000000003</v>
      </c>
      <c r="E16" s="139"/>
      <c r="F16" s="43">
        <v>946.15293999999994</v>
      </c>
      <c r="G16" s="43">
        <f>'Recaudación abierta'!H15</f>
        <v>1052.8178600000001</v>
      </c>
      <c r="I16" s="279"/>
    </row>
    <row r="17" spans="1:15" ht="15.9" customHeight="1" outlineLevel="1" x14ac:dyDescent="0.25">
      <c r="A17" s="274"/>
      <c r="B17" s="276"/>
      <c r="C17" s="111" t="s">
        <v>90</v>
      </c>
      <c r="D17" s="43">
        <v>223.9598299999999</v>
      </c>
      <c r="E17" s="139"/>
      <c r="F17" s="43">
        <v>3300.405430000018</v>
      </c>
      <c r="G17" s="43">
        <f>'Recaudación abierta'!H16</f>
        <v>507.47930999999932</v>
      </c>
      <c r="I17" s="279"/>
    </row>
    <row r="18" spans="1:15" ht="15.9" customHeight="1" outlineLevel="1" x14ac:dyDescent="0.25">
      <c r="A18" s="274"/>
      <c r="B18" s="276"/>
      <c r="C18" s="111" t="s">
        <v>95</v>
      </c>
      <c r="D18" s="43">
        <v>0</v>
      </c>
      <c r="E18" s="139"/>
      <c r="F18" s="43">
        <v>17353.05833</v>
      </c>
      <c r="G18" s="43">
        <f>'Recaudación abierta'!H17</f>
        <v>0</v>
      </c>
      <c r="I18" s="279"/>
      <c r="L18" s="3" t="s">
        <v>89</v>
      </c>
    </row>
    <row r="19" spans="1:15" ht="15.9" customHeight="1" x14ac:dyDescent="0.25">
      <c r="A19" s="274"/>
      <c r="B19" s="276"/>
      <c r="C19" s="112" t="s">
        <v>64</v>
      </c>
      <c r="D19" s="43">
        <v>523016.01371999859</v>
      </c>
      <c r="E19" s="139"/>
      <c r="F19" s="43">
        <v>467874.44161999918</v>
      </c>
      <c r="G19" s="43">
        <f>'Recaudación abierta'!H19</f>
        <v>527295.74702000665</v>
      </c>
      <c r="H19" s="12"/>
      <c r="I19" s="279"/>
      <c r="J19" s="13"/>
    </row>
    <row r="20" spans="1:15" ht="15.9" customHeight="1" x14ac:dyDescent="0.25">
      <c r="A20" s="274"/>
      <c r="B20" s="276"/>
      <c r="C20" s="112" t="s">
        <v>65</v>
      </c>
      <c r="D20" s="43">
        <v>48751.879400000013</v>
      </c>
      <c r="E20" s="139"/>
      <c r="F20" s="43">
        <v>44298.825109999998</v>
      </c>
      <c r="G20" s="43">
        <f>'Recaudación abierta'!H22</f>
        <v>44345.604879999999</v>
      </c>
      <c r="H20" s="12"/>
      <c r="I20" s="279"/>
      <c r="J20" s="6"/>
    </row>
    <row r="21" spans="1:15" s="6" customFormat="1" ht="15.9" customHeight="1" x14ac:dyDescent="0.25">
      <c r="A21" s="274"/>
      <c r="B21" s="276"/>
      <c r="C21" s="113" t="s">
        <v>39</v>
      </c>
      <c r="D21" s="43">
        <v>3402.9920699999998</v>
      </c>
      <c r="E21" s="139"/>
      <c r="F21" s="43">
        <v>3422.9757300000001</v>
      </c>
      <c r="G21" s="43">
        <f>'Recaudación abierta'!H45</f>
        <v>3497.4529000000002</v>
      </c>
      <c r="H21" s="8"/>
      <c r="I21" s="279"/>
      <c r="K21" s="3"/>
      <c r="L21" s="3"/>
      <c r="M21" s="3"/>
      <c r="N21" s="3"/>
      <c r="O21" s="3"/>
    </row>
    <row r="22" spans="1:15" ht="15.9" customHeight="1" x14ac:dyDescent="0.25">
      <c r="A22" s="274"/>
      <c r="B22" s="276"/>
      <c r="C22" s="113" t="s">
        <v>24</v>
      </c>
      <c r="D22" s="43">
        <v>19922.575729999979</v>
      </c>
      <c r="E22" s="139"/>
      <c r="F22" s="43">
        <v>17979.261989999421</v>
      </c>
      <c r="G22" s="43">
        <f>'Recaudación abierta'!H46</f>
        <v>23452.862620000651</v>
      </c>
      <c r="H22" s="12"/>
      <c r="I22" s="279"/>
      <c r="J22" s="6"/>
    </row>
    <row r="23" spans="1:15" ht="15.9" customHeight="1" x14ac:dyDescent="0.25">
      <c r="A23" s="274"/>
      <c r="B23" s="276"/>
      <c r="C23" s="113" t="s">
        <v>25</v>
      </c>
      <c r="D23" s="43">
        <v>99301.015230000048</v>
      </c>
      <c r="E23" s="139"/>
      <c r="F23" s="43">
        <v>106093.72354000001</v>
      </c>
      <c r="G23" s="43">
        <f>'Recaudación abierta'!H47</f>
        <v>98654.273380000086</v>
      </c>
      <c r="H23" s="12"/>
      <c r="I23" s="279"/>
      <c r="J23" s="6"/>
    </row>
    <row r="24" spans="1:15" ht="15.9" customHeight="1" x14ac:dyDescent="0.25">
      <c r="A24" s="274"/>
      <c r="B24" s="276"/>
      <c r="C24" s="113" t="s">
        <v>36</v>
      </c>
      <c r="D24" s="43">
        <v>1859.5845899999999</v>
      </c>
      <c r="E24" s="139"/>
      <c r="F24" s="43">
        <v>1391.92373</v>
      </c>
      <c r="G24" s="43">
        <f>'Recaudación abierta'!H48</f>
        <v>1589.03341</v>
      </c>
      <c r="H24" s="12"/>
      <c r="I24" s="279"/>
      <c r="J24" s="16"/>
    </row>
    <row r="25" spans="1:15" ht="15.9" customHeight="1" x14ac:dyDescent="0.25">
      <c r="A25" s="274"/>
      <c r="B25" s="276"/>
      <c r="C25" s="113" t="s">
        <v>27</v>
      </c>
      <c r="D25" s="43">
        <v>893.02102000000002</v>
      </c>
      <c r="E25" s="139"/>
      <c r="F25" s="43">
        <v>708.32830000000001</v>
      </c>
      <c r="G25" s="43">
        <f>'Recaudación abierta'!H49</f>
        <v>1626.93569</v>
      </c>
      <c r="H25" s="12"/>
      <c r="I25" s="279"/>
      <c r="J25" s="6"/>
    </row>
    <row r="26" spans="1:15" ht="15.9" customHeight="1" x14ac:dyDescent="0.25">
      <c r="A26" s="274"/>
      <c r="B26" s="276"/>
      <c r="C26" s="113" t="s">
        <v>37</v>
      </c>
      <c r="D26" s="43">
        <v>18263.210129999999</v>
      </c>
      <c r="E26" s="139"/>
      <c r="F26" s="43">
        <v>17875.300800000001</v>
      </c>
      <c r="G26" s="43">
        <f>'Recaudación abierta'!H50</f>
        <v>18139.943879999999</v>
      </c>
      <c r="H26" s="12"/>
      <c r="I26" s="279"/>
    </row>
    <row r="27" spans="1:15" ht="15.9" customHeight="1" x14ac:dyDescent="0.25">
      <c r="A27" s="274"/>
      <c r="B27" s="276"/>
      <c r="C27" s="113" t="s">
        <v>81</v>
      </c>
      <c r="D27" s="43">
        <v>4816.3917299999948</v>
      </c>
      <c r="E27" s="139"/>
      <c r="F27" s="43">
        <v>5041.6512500001791</v>
      </c>
      <c r="G27" s="43">
        <f>'Recaudación abierta'!H51</f>
        <v>9161.3354599994855</v>
      </c>
      <c r="H27" s="12"/>
      <c r="I27" s="279"/>
    </row>
    <row r="28" spans="1:15" ht="15.9" customHeight="1" x14ac:dyDescent="0.25">
      <c r="A28" s="274"/>
      <c r="B28" s="276"/>
      <c r="C28" s="113" t="s">
        <v>82</v>
      </c>
      <c r="D28" s="43">
        <v>4793.325910000005</v>
      </c>
      <c r="E28" s="139"/>
      <c r="F28" s="43">
        <v>4691.6461200001131</v>
      </c>
      <c r="G28" s="43">
        <f>'Recaudación abierta'!H52</f>
        <v>5014.4637000003149</v>
      </c>
      <c r="H28" s="12"/>
      <c r="I28" s="279"/>
    </row>
    <row r="29" spans="1:15" ht="15.9" customHeight="1" x14ac:dyDescent="0.25">
      <c r="A29" s="274"/>
      <c r="B29" s="276"/>
      <c r="C29" s="113" t="s">
        <v>125</v>
      </c>
      <c r="D29" s="43">
        <v>2134.485069999992</v>
      </c>
      <c r="E29" s="139"/>
      <c r="F29" s="43">
        <v>1519.529499999999</v>
      </c>
      <c r="G29" s="43">
        <f>'Recaudación abierta'!H53</f>
        <v>1444.8784900000005</v>
      </c>
      <c r="H29" s="8"/>
      <c r="I29" s="279"/>
      <c r="J29" s="6"/>
    </row>
    <row r="30" spans="1:15" s="8" customFormat="1" ht="18" customHeight="1" x14ac:dyDescent="0.3">
      <c r="A30" s="274"/>
      <c r="B30" s="277"/>
      <c r="C30" s="54" t="s">
        <v>79</v>
      </c>
      <c r="D30" s="55">
        <f>+D10+SUM(D19:D29)</f>
        <v>1088185.5392799987</v>
      </c>
      <c r="E30" s="159"/>
      <c r="F30" s="55">
        <f>+F10+SUM(F19:F29)</f>
        <v>1024944.4660899988</v>
      </c>
      <c r="G30" s="55">
        <f>+G10+SUM(G19:G29)</f>
        <v>1109510.6176900077</v>
      </c>
      <c r="I30" s="280"/>
      <c r="J30" s="17"/>
      <c r="K30" s="18"/>
    </row>
    <row r="31" spans="1:15" ht="6.6" customHeight="1" x14ac:dyDescent="0.3">
      <c r="A31" s="274"/>
      <c r="B31" s="23"/>
      <c r="C31" s="41"/>
      <c r="D31" s="19"/>
      <c r="E31" s="19"/>
      <c r="F31" s="19"/>
      <c r="G31" s="19"/>
      <c r="H31" s="8"/>
      <c r="I31" s="42"/>
      <c r="J31" s="6"/>
    </row>
    <row r="32" spans="1:15" ht="18.75" customHeight="1" x14ac:dyDescent="0.25">
      <c r="A32" s="274"/>
      <c r="B32" s="281" t="s">
        <v>44</v>
      </c>
      <c r="C32" s="44" t="s">
        <v>62</v>
      </c>
      <c r="D32" s="45">
        <v>190260.92474999989</v>
      </c>
      <c r="E32" s="142"/>
      <c r="F32" s="45">
        <v>186218.77259999991</v>
      </c>
      <c r="G32" s="45">
        <f>'Recaudación abierta'!H20</f>
        <v>187821.3782900009</v>
      </c>
      <c r="H32" s="8"/>
      <c r="I32" s="278">
        <f>+G34/G39</f>
        <v>0.1603838924127961</v>
      </c>
    </row>
    <row r="33" spans="1:9" ht="18.75" customHeight="1" x14ac:dyDescent="0.25">
      <c r="A33" s="274"/>
      <c r="B33" s="282"/>
      <c r="C33" s="46" t="s">
        <v>63</v>
      </c>
      <c r="D33" s="43">
        <v>20681.24420999999</v>
      </c>
      <c r="E33" s="142"/>
      <c r="F33" s="43">
        <v>21358.66374</v>
      </c>
      <c r="G33" s="43">
        <f>'Recaudación abierta'!H44</f>
        <v>24117.89958999999</v>
      </c>
      <c r="H33" s="8"/>
      <c r="I33" s="279"/>
    </row>
    <row r="34" spans="1:9" s="8" customFormat="1" ht="18.75" customHeight="1" x14ac:dyDescent="0.3">
      <c r="A34" s="274"/>
      <c r="B34" s="283"/>
      <c r="C34" s="107" t="s">
        <v>87</v>
      </c>
      <c r="D34" s="55">
        <f t="shared" ref="D34" si="0">SUM(D32:D33)</f>
        <v>210942.16895999986</v>
      </c>
      <c r="F34" s="55">
        <f>SUM(F32:F33)</f>
        <v>207577.4363399999</v>
      </c>
      <c r="G34" s="55">
        <f>SUM(G32:G33)</f>
        <v>211939.27788000088</v>
      </c>
      <c r="H34" s="12"/>
      <c r="I34" s="280"/>
    </row>
    <row r="35" spans="1:9" s="8" customFormat="1" ht="15.6" x14ac:dyDescent="0.3">
      <c r="A35" s="274"/>
      <c r="B35" s="23"/>
      <c r="C35" s="20"/>
      <c r="D35" s="103"/>
      <c r="E35" s="103"/>
      <c r="F35" s="103"/>
      <c r="G35" s="103"/>
      <c r="H35" s="12"/>
      <c r="I35" s="42"/>
    </row>
    <row r="36" spans="1:9" s="8" customFormat="1" ht="15.75" customHeight="1" x14ac:dyDescent="0.3">
      <c r="A36" s="274"/>
      <c r="B36" s="266" t="s">
        <v>46</v>
      </c>
      <c r="C36" s="266"/>
      <c r="D36" s="56">
        <f>D39-D37</f>
        <v>513014.65409000008</v>
      </c>
      <c r="F36" s="56">
        <f t="shared" ref="F36:G36" si="1">F39-F37</f>
        <v>509348.22362999979</v>
      </c>
      <c r="G36" s="56">
        <f t="shared" si="1"/>
        <v>534371.81289000099</v>
      </c>
      <c r="H36" s="12"/>
      <c r="I36" s="57">
        <f>+G36/$G$39</f>
        <v>0.40438295442105981</v>
      </c>
    </row>
    <row r="37" spans="1:9" s="8" customFormat="1" ht="15.75" customHeight="1" x14ac:dyDescent="0.25">
      <c r="A37" s="274"/>
      <c r="B37" s="266" t="s">
        <v>47</v>
      </c>
      <c r="C37" s="266"/>
      <c r="D37" s="56">
        <f>+D19+D20+D21+D34</f>
        <v>786113.05414999858</v>
      </c>
      <c r="F37" s="56">
        <f>+F19+F20+F21+F34</f>
        <v>723173.67879999906</v>
      </c>
      <c r="G37" s="56">
        <f>+G19+G20+G21+G34</f>
        <v>787078.08268000756</v>
      </c>
      <c r="H37" s="69"/>
      <c r="I37" s="57">
        <f>+G37/$G$39</f>
        <v>0.59561704557894024</v>
      </c>
    </row>
    <row r="38" spans="1:9" ht="13.8" x14ac:dyDescent="0.25">
      <c r="B38" s="23"/>
      <c r="C38" s="20"/>
      <c r="D38" s="24"/>
      <c r="E38" s="18"/>
      <c r="F38" s="22"/>
      <c r="G38" s="22"/>
      <c r="H38" s="12"/>
      <c r="I38" s="23"/>
    </row>
    <row r="39" spans="1:9" ht="24.75" customHeight="1" x14ac:dyDescent="0.3">
      <c r="A39" s="267" t="s">
        <v>48</v>
      </c>
      <c r="B39" s="268" t="s">
        <v>126</v>
      </c>
      <c r="C39" s="269"/>
      <c r="D39" s="50">
        <f t="shared" ref="D39" si="2">+D34+D30</f>
        <v>1299127.7082399987</v>
      </c>
      <c r="E39" s="123"/>
      <c r="F39" s="50">
        <f t="shared" ref="F39" si="3">+F30+F34</f>
        <v>1232521.9024299989</v>
      </c>
      <c r="G39" s="50">
        <f>+G30+G34</f>
        <v>1321449.8955700085</v>
      </c>
      <c r="H39" s="12"/>
      <c r="I39" s="122"/>
    </row>
    <row r="40" spans="1:9" ht="14.25" customHeight="1" x14ac:dyDescent="0.25">
      <c r="A40" s="267"/>
      <c r="B40" s="270" t="s">
        <v>73</v>
      </c>
      <c r="C40" s="271"/>
      <c r="D40" s="47"/>
      <c r="E40" s="8"/>
      <c r="F40" s="177">
        <v>117624.64818999991</v>
      </c>
      <c r="G40" s="97">
        <v>123802.03711000169</v>
      </c>
      <c r="H40" s="12"/>
      <c r="I40" s="114" t="s">
        <v>89</v>
      </c>
    </row>
    <row r="41" spans="1:9" ht="14.25" customHeight="1" x14ac:dyDescent="0.25">
      <c r="A41" s="267"/>
      <c r="B41" s="270" t="s">
        <v>74</v>
      </c>
      <c r="C41" s="271"/>
      <c r="D41" s="47"/>
      <c r="E41" s="8"/>
      <c r="F41" s="177">
        <v>4369.124160000003</v>
      </c>
      <c r="G41" s="97">
        <v>4635.2259599999998</v>
      </c>
      <c r="H41" s="12"/>
      <c r="I41" s="114"/>
    </row>
    <row r="42" spans="1:9" ht="25.5" customHeight="1" x14ac:dyDescent="0.25">
      <c r="A42" s="267"/>
      <c r="B42" s="268" t="s">
        <v>127</v>
      </c>
      <c r="C42" s="269"/>
      <c r="D42" s="50"/>
      <c r="E42" s="69"/>
      <c r="F42" s="52">
        <f t="shared" ref="F42" si="4">+F39-F40-F41</f>
        <v>1110528.1300799991</v>
      </c>
      <c r="G42" s="52">
        <f>+G39-G40-G41</f>
        <v>1193012.6325000068</v>
      </c>
      <c r="H42" s="12"/>
      <c r="I42" s="69" t="s">
        <v>89</v>
      </c>
    </row>
    <row r="43" spans="1:9" ht="14.25" customHeight="1" x14ac:dyDescent="0.25">
      <c r="A43" s="267"/>
      <c r="B43" s="270" t="s">
        <v>128</v>
      </c>
      <c r="C43" s="271"/>
      <c r="D43" s="58"/>
      <c r="E43" s="69"/>
      <c r="F43" s="178">
        <v>54753.120790000256</v>
      </c>
      <c r="G43" s="43">
        <v>52154.704999999973</v>
      </c>
      <c r="H43" s="12"/>
      <c r="I43" s="124"/>
    </row>
    <row r="44" spans="1:9" ht="33" customHeight="1" x14ac:dyDescent="0.25">
      <c r="A44" s="267"/>
      <c r="B44" s="272" t="s">
        <v>137</v>
      </c>
      <c r="C44" s="273"/>
      <c r="D44" s="50"/>
      <c r="E44" s="69"/>
      <c r="F44" s="53">
        <f t="shared" ref="F44" si="5">+F42-F43</f>
        <v>1055775.0092899988</v>
      </c>
      <c r="G44" s="53">
        <f>+G42-G43</f>
        <v>1140857.9275000067</v>
      </c>
      <c r="H44" s="12"/>
      <c r="I44" s="69"/>
    </row>
    <row r="45" spans="1:9" customFormat="1" ht="14.4" x14ac:dyDescent="0.3"/>
    <row r="46" spans="1:9" customFormat="1" ht="27.75" customHeight="1" x14ac:dyDescent="0.3">
      <c r="A46" s="262" t="s">
        <v>72</v>
      </c>
      <c r="B46" s="263"/>
      <c r="C46" s="263"/>
      <c r="D46" s="263"/>
      <c r="E46" s="263"/>
      <c r="F46" s="263"/>
      <c r="G46" s="263"/>
      <c r="H46" s="263"/>
      <c r="I46" s="264"/>
    </row>
    <row r="47" spans="1:9" customFormat="1" ht="8.25" customHeight="1" x14ac:dyDescent="0.3"/>
    <row r="48" spans="1:9" s="6" customFormat="1" ht="30" customHeight="1" x14ac:dyDescent="0.3">
      <c r="C48" s="48"/>
      <c r="D48" s="81" t="s">
        <v>118</v>
      </c>
      <c r="F48" s="81" t="str">
        <f>+F8</f>
        <v>Recaudación
 2022</v>
      </c>
      <c r="G48" s="81" t="str">
        <f>+G8</f>
        <v>Recaudación 
2023</v>
      </c>
      <c r="I48"/>
    </row>
    <row r="49" spans="1:14" customFormat="1" ht="8.25" customHeight="1" x14ac:dyDescent="0.3"/>
    <row r="50" spans="1:14" s="8" customFormat="1" ht="19.5" customHeight="1" x14ac:dyDescent="0.3">
      <c r="A50" s="265" t="s">
        <v>71</v>
      </c>
      <c r="B50" s="265"/>
      <c r="C50" s="265"/>
      <c r="D50" s="90">
        <f>SUM(D53:D55)</f>
        <v>10252.010789999993</v>
      </c>
      <c r="E50"/>
      <c r="F50" s="90">
        <f>SUM(F53:F55)</f>
        <v>29315.454479999997</v>
      </c>
      <c r="G50" s="90">
        <f>SUM(G53:G55)</f>
        <v>10025.52759</v>
      </c>
      <c r="H50"/>
      <c r="I50"/>
      <c r="J50" s="6"/>
    </row>
    <row r="51" spans="1:14" customFormat="1" ht="6" customHeight="1" x14ac:dyDescent="0.3"/>
    <row r="52" spans="1:14" customFormat="1" ht="6" customHeight="1" outlineLevel="1" x14ac:dyDescent="0.3"/>
    <row r="53" spans="1:14" s="6" customFormat="1" ht="15.9" customHeight="1" outlineLevel="1" x14ac:dyDescent="0.3">
      <c r="A53" s="305"/>
      <c r="B53" s="311"/>
      <c r="C53" s="71" t="s">
        <v>96</v>
      </c>
      <c r="D53" s="86">
        <v>9374.7782299999926</v>
      </c>
      <c r="E53" s="73"/>
      <c r="F53" s="86">
        <v>9154.3337799999972</v>
      </c>
      <c r="G53" s="86">
        <v>8867.5672300000006</v>
      </c>
      <c r="H53"/>
      <c r="I53"/>
    </row>
    <row r="54" spans="1:14" ht="15.9" customHeight="1" outlineLevel="2" x14ac:dyDescent="0.3">
      <c r="A54" s="305"/>
      <c r="B54" s="311"/>
      <c r="C54" s="80" t="s">
        <v>97</v>
      </c>
      <c r="D54" s="76">
        <v>754.15269999999987</v>
      </c>
      <c r="E54" s="73"/>
      <c r="F54" s="76">
        <v>14235.685299999999</v>
      </c>
      <c r="G54" s="76">
        <v>975.57943999999986</v>
      </c>
      <c r="H54"/>
      <c r="I54"/>
      <c r="J54" s="6"/>
      <c r="K54" s="6"/>
      <c r="L54" s="6"/>
      <c r="M54" s="6"/>
      <c r="N54" s="6"/>
    </row>
    <row r="55" spans="1:14" ht="15.9" customHeight="1" outlineLevel="2" x14ac:dyDescent="0.3">
      <c r="A55" s="206"/>
      <c r="B55" s="311"/>
      <c r="C55" s="127" t="s">
        <v>86</v>
      </c>
      <c r="D55" s="128">
        <v>123.07986</v>
      </c>
      <c r="E55" s="73"/>
      <c r="F55" s="128">
        <v>5925.4353999999994</v>
      </c>
      <c r="G55" s="128">
        <v>182.38092</v>
      </c>
      <c r="H55"/>
      <c r="I55"/>
      <c r="J55" s="6"/>
      <c r="K55" s="6"/>
      <c r="L55" s="6"/>
      <c r="M55" s="6"/>
      <c r="N55" s="6"/>
    </row>
    <row r="56" spans="1:14" customFormat="1" ht="18.75" customHeight="1" x14ac:dyDescent="0.3"/>
    <row r="57" spans="1:14" ht="33" customHeight="1" x14ac:dyDescent="0.25">
      <c r="A57" s="284" t="s">
        <v>75</v>
      </c>
      <c r="B57" s="285"/>
      <c r="C57" s="285"/>
      <c r="D57" s="285"/>
      <c r="E57" s="285"/>
      <c r="F57" s="285"/>
      <c r="G57" s="285"/>
      <c r="H57" s="285"/>
      <c r="I57" s="286"/>
    </row>
    <row r="58" spans="1:14" ht="8.25" customHeight="1" x14ac:dyDescent="0.3">
      <c r="C58" s="4"/>
      <c r="D58"/>
      <c r="G58" s="5"/>
    </row>
    <row r="59" spans="1:14" s="6" customFormat="1" ht="51" customHeight="1" x14ac:dyDescent="0.3">
      <c r="C59" s="48"/>
      <c r="D59" s="91" t="str">
        <f>+D8</f>
        <v>Meta 
2023</v>
      </c>
      <c r="E59"/>
      <c r="F59" s="91" t="str">
        <f>+F8</f>
        <v>Recaudación
 2022</v>
      </c>
      <c r="G59" s="91" t="str">
        <f>+G8</f>
        <v>Recaudación 
2023</v>
      </c>
      <c r="H59"/>
      <c r="I59" s="91" t="str">
        <f>+I8</f>
        <v>Participación de la Recaudación 2023</v>
      </c>
    </row>
    <row r="60" spans="1:14" customFormat="1" ht="6" customHeight="1" x14ac:dyDescent="0.3"/>
    <row r="61" spans="1:14" s="6" customFormat="1" ht="15.9" customHeight="1" x14ac:dyDescent="0.25">
      <c r="A61" s="287" t="s">
        <v>41</v>
      </c>
      <c r="B61" s="288" t="s">
        <v>42</v>
      </c>
      <c r="C61" s="71" t="s">
        <v>1</v>
      </c>
      <c r="D61" s="72">
        <f t="shared" ref="D61:D77" si="6">+D10</f>
        <v>361031.04468000017</v>
      </c>
      <c r="E61" s="73"/>
      <c r="F61" s="72">
        <f t="shared" ref="F61:G76" si="7">+F10</f>
        <v>354046.85839999979</v>
      </c>
      <c r="G61" s="74">
        <f t="shared" si="7"/>
        <v>375288.08626000036</v>
      </c>
      <c r="H61" s="12"/>
      <c r="I61" s="291">
        <f>+G84/G93</f>
        <v>0.84082374019566763</v>
      </c>
    </row>
    <row r="62" spans="1:14" ht="15.9" customHeight="1" outlineLevel="1" x14ac:dyDescent="0.25">
      <c r="A62" s="287"/>
      <c r="B62" s="289"/>
      <c r="C62" s="75" t="s">
        <v>67</v>
      </c>
      <c r="D62" s="76">
        <f>D11</f>
        <v>326719.36725000018</v>
      </c>
      <c r="E62" s="73"/>
      <c r="F62" s="76">
        <f t="shared" ref="F62" si="8">+F11</f>
        <v>310766.88742999977</v>
      </c>
      <c r="G62" s="77">
        <f t="shared" si="7"/>
        <v>337034.3140300003</v>
      </c>
      <c r="I62" s="292"/>
      <c r="J62" s="6"/>
    </row>
    <row r="63" spans="1:14" ht="15.9" customHeight="1" outlineLevel="1" x14ac:dyDescent="0.25">
      <c r="A63" s="287"/>
      <c r="B63" s="289"/>
      <c r="C63" s="75" t="s">
        <v>35</v>
      </c>
      <c r="D63" s="76">
        <f>D12</f>
        <v>465.39251999999982</v>
      </c>
      <c r="E63" s="73"/>
      <c r="F63" s="76">
        <f t="shared" ref="F63" si="9">+F12</f>
        <v>242.19238000000001</v>
      </c>
      <c r="G63" s="77">
        <f t="shared" si="7"/>
        <v>95.287840000000031</v>
      </c>
      <c r="I63" s="292"/>
    </row>
    <row r="64" spans="1:14" ht="15.9" customHeight="1" outlineLevel="1" x14ac:dyDescent="0.25">
      <c r="A64" s="287"/>
      <c r="B64" s="289"/>
      <c r="C64" s="75" t="s">
        <v>68</v>
      </c>
      <c r="D64" s="76">
        <f t="shared" si="6"/>
        <v>33846.284910000009</v>
      </c>
      <c r="F64" s="76">
        <f t="shared" ref="F64" si="10">+F13</f>
        <v>43037.778590000016</v>
      </c>
      <c r="G64" s="77">
        <f t="shared" si="7"/>
        <v>38158.484390000027</v>
      </c>
      <c r="I64" s="292"/>
    </row>
    <row r="65" spans="1:11" ht="15.9" customHeight="1" outlineLevel="1" x14ac:dyDescent="0.25">
      <c r="A65" s="287"/>
      <c r="B65" s="289"/>
      <c r="C65" s="78" t="s">
        <v>34</v>
      </c>
      <c r="D65" s="76">
        <f t="shared" si="6"/>
        <v>9511.1893800000089</v>
      </c>
      <c r="E65" s="73"/>
      <c r="F65" s="76">
        <f t="shared" ref="F65" si="11">+F14</f>
        <v>5331.8846700000004</v>
      </c>
      <c r="G65" s="77">
        <f t="shared" si="7"/>
        <v>10237.932110000011</v>
      </c>
      <c r="I65" s="292"/>
    </row>
    <row r="66" spans="1:11" ht="15.9" customHeight="1" outlineLevel="1" x14ac:dyDescent="0.25">
      <c r="A66" s="287"/>
      <c r="B66" s="289"/>
      <c r="C66" s="78" t="s">
        <v>33</v>
      </c>
      <c r="D66" s="76">
        <f t="shared" si="6"/>
        <v>23156.052049999998</v>
      </c>
      <c r="E66" s="73"/>
      <c r="F66" s="76">
        <f t="shared" ref="F66" si="12">+F15</f>
        <v>16106.27722</v>
      </c>
      <c r="G66" s="77">
        <f t="shared" si="7"/>
        <v>26360.255110000009</v>
      </c>
      <c r="I66" s="292"/>
    </row>
    <row r="67" spans="1:11" ht="15.9" customHeight="1" outlineLevel="1" x14ac:dyDescent="0.25">
      <c r="A67" s="287"/>
      <c r="B67" s="289"/>
      <c r="C67" s="78" t="s">
        <v>32</v>
      </c>
      <c r="D67" s="76">
        <f t="shared" si="6"/>
        <v>955.08365000000003</v>
      </c>
      <c r="E67" s="73"/>
      <c r="F67" s="76">
        <f t="shared" ref="F67" si="13">+F16</f>
        <v>946.15293999999994</v>
      </c>
      <c r="G67" s="77">
        <f t="shared" si="7"/>
        <v>1052.8178600000001</v>
      </c>
      <c r="I67" s="292"/>
    </row>
    <row r="68" spans="1:11" ht="15.9" customHeight="1" outlineLevel="1" x14ac:dyDescent="0.25">
      <c r="A68" s="287"/>
      <c r="B68" s="289"/>
      <c r="C68" s="111" t="s">
        <v>90</v>
      </c>
      <c r="D68" s="76">
        <f t="shared" si="6"/>
        <v>223.9598299999999</v>
      </c>
      <c r="E68" s="73"/>
      <c r="F68" s="76">
        <f t="shared" ref="F68" si="14">+F17</f>
        <v>3300.405430000018</v>
      </c>
      <c r="G68" s="77">
        <f t="shared" si="7"/>
        <v>507.47930999999932</v>
      </c>
      <c r="I68" s="292"/>
    </row>
    <row r="69" spans="1:11" ht="15.9" customHeight="1" outlineLevel="1" x14ac:dyDescent="0.25">
      <c r="A69" s="287"/>
      <c r="B69" s="289"/>
      <c r="C69" s="111" t="s">
        <v>95</v>
      </c>
      <c r="D69" s="76">
        <f t="shared" si="6"/>
        <v>0</v>
      </c>
      <c r="E69" s="73"/>
      <c r="F69" s="76">
        <f t="shared" ref="F69" si="15">+F18</f>
        <v>17353.05833</v>
      </c>
      <c r="G69" s="77">
        <f t="shared" si="7"/>
        <v>0</v>
      </c>
      <c r="I69" s="292"/>
    </row>
    <row r="70" spans="1:11" ht="15.9" customHeight="1" x14ac:dyDescent="0.25">
      <c r="A70" s="287"/>
      <c r="B70" s="289"/>
      <c r="C70" s="79" t="s">
        <v>64</v>
      </c>
      <c r="D70" s="76">
        <f t="shared" si="6"/>
        <v>523016.01371999859</v>
      </c>
      <c r="E70" s="73"/>
      <c r="F70" s="76">
        <f t="shared" ref="F70" si="16">+F19</f>
        <v>467874.44161999918</v>
      </c>
      <c r="G70" s="77">
        <f t="shared" si="7"/>
        <v>527295.74702000665</v>
      </c>
      <c r="H70" s="12"/>
      <c r="I70" s="292"/>
      <c r="J70" s="13"/>
    </row>
    <row r="71" spans="1:11" ht="15.9" customHeight="1" x14ac:dyDescent="0.25">
      <c r="A71" s="287"/>
      <c r="B71" s="289"/>
      <c r="C71" s="79" t="s">
        <v>65</v>
      </c>
      <c r="D71" s="76">
        <f t="shared" si="6"/>
        <v>48751.879400000013</v>
      </c>
      <c r="E71" s="73"/>
      <c r="F71" s="76">
        <f t="shared" ref="F71" si="17">+F20</f>
        <v>44298.825109999998</v>
      </c>
      <c r="G71" s="77">
        <f t="shared" si="7"/>
        <v>44345.604879999999</v>
      </c>
      <c r="H71" s="12"/>
      <c r="I71" s="292"/>
      <c r="J71" s="6"/>
    </row>
    <row r="72" spans="1:11" s="6" customFormat="1" ht="15.9" customHeight="1" x14ac:dyDescent="0.25">
      <c r="A72" s="287"/>
      <c r="B72" s="289"/>
      <c r="C72" s="80" t="s">
        <v>39</v>
      </c>
      <c r="D72" s="76">
        <f t="shared" si="6"/>
        <v>3402.9920699999998</v>
      </c>
      <c r="E72" s="73"/>
      <c r="F72" s="76">
        <f t="shared" ref="F72" si="18">+F21</f>
        <v>3422.9757300000001</v>
      </c>
      <c r="G72" s="77">
        <f t="shared" si="7"/>
        <v>3497.4529000000002</v>
      </c>
      <c r="H72" s="8"/>
      <c r="I72" s="292"/>
      <c r="K72" s="13"/>
    </row>
    <row r="73" spans="1:11" ht="15.9" customHeight="1" x14ac:dyDescent="0.25">
      <c r="A73" s="287"/>
      <c r="B73" s="289"/>
      <c r="C73" s="80" t="s">
        <v>24</v>
      </c>
      <c r="D73" s="76">
        <f t="shared" si="6"/>
        <v>19922.575729999979</v>
      </c>
      <c r="E73" s="73"/>
      <c r="F73" s="76">
        <f t="shared" ref="F73" si="19">+F22</f>
        <v>17979.261989999421</v>
      </c>
      <c r="G73" s="77">
        <f t="shared" si="7"/>
        <v>23452.862620000651</v>
      </c>
      <c r="H73" s="12"/>
      <c r="I73" s="292"/>
      <c r="J73" s="6"/>
      <c r="K73" s="14"/>
    </row>
    <row r="74" spans="1:11" ht="15.9" customHeight="1" x14ac:dyDescent="0.25">
      <c r="A74" s="287"/>
      <c r="B74" s="289"/>
      <c r="C74" s="80" t="s">
        <v>25</v>
      </c>
      <c r="D74" s="76">
        <f t="shared" si="6"/>
        <v>99301.015230000048</v>
      </c>
      <c r="E74" s="73"/>
      <c r="F74" s="76">
        <f t="shared" ref="F74" si="20">+F23</f>
        <v>106093.72354000001</v>
      </c>
      <c r="G74" s="77">
        <f t="shared" si="7"/>
        <v>98654.273380000086</v>
      </c>
      <c r="H74" s="12"/>
      <c r="I74" s="292"/>
      <c r="J74" s="6"/>
      <c r="K74" s="15"/>
    </row>
    <row r="75" spans="1:11" ht="15.9" customHeight="1" x14ac:dyDescent="0.25">
      <c r="A75" s="287"/>
      <c r="B75" s="289"/>
      <c r="C75" s="80" t="s">
        <v>36</v>
      </c>
      <c r="D75" s="76">
        <f t="shared" si="6"/>
        <v>1859.5845899999999</v>
      </c>
      <c r="E75" s="73"/>
      <c r="F75" s="76">
        <f t="shared" ref="F75" si="21">+F24</f>
        <v>1391.92373</v>
      </c>
      <c r="G75" s="77">
        <f t="shared" si="7"/>
        <v>1589.03341</v>
      </c>
      <c r="H75" s="12"/>
      <c r="I75" s="292"/>
      <c r="J75" s="16"/>
      <c r="K75" s="14"/>
    </row>
    <row r="76" spans="1:11" ht="15.9" customHeight="1" x14ac:dyDescent="0.25">
      <c r="A76" s="287"/>
      <c r="B76" s="289"/>
      <c r="C76" s="80" t="s">
        <v>27</v>
      </c>
      <c r="D76" s="76">
        <f t="shared" si="6"/>
        <v>893.02102000000002</v>
      </c>
      <c r="E76" s="73"/>
      <c r="F76" s="76">
        <f t="shared" ref="F76" si="22">+F25</f>
        <v>708.32830000000001</v>
      </c>
      <c r="G76" s="77">
        <f t="shared" si="7"/>
        <v>1626.93569</v>
      </c>
      <c r="H76" s="12"/>
      <c r="I76" s="292"/>
      <c r="J76" s="6"/>
    </row>
    <row r="77" spans="1:11" ht="15.9" customHeight="1" x14ac:dyDescent="0.25">
      <c r="A77" s="287"/>
      <c r="B77" s="289"/>
      <c r="C77" s="80" t="s">
        <v>37</v>
      </c>
      <c r="D77" s="76">
        <f t="shared" si="6"/>
        <v>18263.210129999999</v>
      </c>
      <c r="E77" s="73"/>
      <c r="F77" s="76">
        <f t="shared" ref="F77" si="23">+F26</f>
        <v>17875.300800000001</v>
      </c>
      <c r="G77" s="77">
        <f t="shared" ref="G77" si="24">+G26</f>
        <v>18139.943879999999</v>
      </c>
      <c r="H77" s="12"/>
      <c r="I77" s="292"/>
    </row>
    <row r="78" spans="1:11" ht="15.9" customHeight="1" x14ac:dyDescent="0.25">
      <c r="A78" s="287"/>
      <c r="B78" s="289"/>
      <c r="C78" s="158" t="s">
        <v>86</v>
      </c>
      <c r="D78" s="76">
        <f>+D55</f>
        <v>123.07986</v>
      </c>
      <c r="E78" s="73"/>
      <c r="F78" s="76">
        <f>F55</f>
        <v>5925.4353999999994</v>
      </c>
      <c r="G78" s="77">
        <f>G55</f>
        <v>182.38092</v>
      </c>
      <c r="H78" s="12"/>
      <c r="I78" s="292"/>
    </row>
    <row r="79" spans="1:11" ht="15.9" customHeight="1" x14ac:dyDescent="0.25">
      <c r="A79" s="287"/>
      <c r="B79" s="289"/>
      <c r="C79" s="80" t="str">
        <f>+C53</f>
        <v>Contribución Post COVID Sociedades</v>
      </c>
      <c r="D79" s="76">
        <f>+D53</f>
        <v>9374.7782299999926</v>
      </c>
      <c r="E79" s="73"/>
      <c r="F79" s="76">
        <f>F53</f>
        <v>9154.3337799999972</v>
      </c>
      <c r="G79" s="77">
        <f>+G53</f>
        <v>8867.5672300000006</v>
      </c>
      <c r="H79" s="12"/>
      <c r="I79" s="292"/>
    </row>
    <row r="80" spans="1:11" ht="15.9" customHeight="1" x14ac:dyDescent="0.25">
      <c r="A80" s="287"/>
      <c r="B80" s="289"/>
      <c r="C80" s="80" t="str">
        <f>+C54</f>
        <v>Contribución Post COVID Personas Naturales</v>
      </c>
      <c r="D80" s="76">
        <f>+D54</f>
        <v>754.15269999999987</v>
      </c>
      <c r="E80" s="73"/>
      <c r="F80" s="76">
        <f>F54</f>
        <v>14235.685299999999</v>
      </c>
      <c r="G80" s="77">
        <f>+G54</f>
        <v>975.57943999999986</v>
      </c>
      <c r="H80" s="12"/>
      <c r="I80" s="292"/>
    </row>
    <row r="81" spans="1:14" ht="15.9" customHeight="1" x14ac:dyDescent="0.25">
      <c r="A81" s="287"/>
      <c r="B81" s="289"/>
      <c r="C81" s="80" t="s">
        <v>81</v>
      </c>
      <c r="D81" s="76">
        <f>+D27</f>
        <v>4816.3917299999948</v>
      </c>
      <c r="E81" s="73"/>
      <c r="F81" s="76">
        <f t="shared" ref="F81:G83" si="25">+F27</f>
        <v>5041.6512500001791</v>
      </c>
      <c r="G81" s="77">
        <f t="shared" si="25"/>
        <v>9161.3354599994855</v>
      </c>
      <c r="H81" s="12"/>
      <c r="I81" s="292"/>
    </row>
    <row r="82" spans="1:14" ht="15.9" customHeight="1" x14ac:dyDescent="0.25">
      <c r="A82" s="287"/>
      <c r="B82" s="289"/>
      <c r="C82" s="80" t="s">
        <v>82</v>
      </c>
      <c r="D82" s="76">
        <f>+D28</f>
        <v>4793.325910000005</v>
      </c>
      <c r="E82" s="73"/>
      <c r="F82" s="76">
        <f t="shared" si="25"/>
        <v>4691.6461200001131</v>
      </c>
      <c r="G82" s="77">
        <f t="shared" si="25"/>
        <v>5014.4637000003149</v>
      </c>
      <c r="H82" s="12"/>
      <c r="I82" s="292"/>
    </row>
    <row r="83" spans="1:14" ht="15.9" customHeight="1" x14ac:dyDescent="0.25">
      <c r="A83" s="287"/>
      <c r="B83" s="289"/>
      <c r="C83" s="80" t="s">
        <v>125</v>
      </c>
      <c r="D83" s="76">
        <f>+D29</f>
        <v>2134.485069999992</v>
      </c>
      <c r="E83" s="73"/>
      <c r="F83" s="76">
        <f t="shared" si="25"/>
        <v>1519.529499999999</v>
      </c>
      <c r="G83" s="77">
        <f t="shared" si="25"/>
        <v>1444.8784900000005</v>
      </c>
      <c r="H83" s="8"/>
      <c r="I83" s="292"/>
      <c r="J83" s="6"/>
    </row>
    <row r="84" spans="1:14" s="8" customFormat="1" ht="18" customHeight="1" x14ac:dyDescent="0.25">
      <c r="A84" s="287"/>
      <c r="B84" s="290"/>
      <c r="C84" s="92" t="s">
        <v>79</v>
      </c>
      <c r="D84" s="93">
        <f>+D61+D70+D71+SUM(D72:D83)</f>
        <v>1098437.5500699989</v>
      </c>
      <c r="E84" s="69"/>
      <c r="F84" s="93">
        <f>+F61+F70+F71+SUM(F72:F83)</f>
        <v>1054259.9205699987</v>
      </c>
      <c r="G84" s="93">
        <f>+G61+G70+G71+SUM(G72:G83)</f>
        <v>1119536.1452800075</v>
      </c>
      <c r="I84" s="293"/>
      <c r="J84" s="17"/>
      <c r="K84" s="18"/>
    </row>
    <row r="85" spans="1:14" ht="10.5" customHeight="1" x14ac:dyDescent="0.3">
      <c r="A85" s="287"/>
      <c r="B85" s="23"/>
      <c r="C85" s="41"/>
      <c r="D85" s="19"/>
      <c r="E85" s="19"/>
      <c r="F85" s="19"/>
      <c r="G85" s="19"/>
      <c r="H85" s="8"/>
      <c r="I85" s="42"/>
      <c r="J85" s="6"/>
    </row>
    <row r="86" spans="1:14" ht="18.75" customHeight="1" x14ac:dyDescent="0.25">
      <c r="A86" s="287"/>
      <c r="B86" s="294" t="s">
        <v>44</v>
      </c>
      <c r="C86" s="84" t="s">
        <v>62</v>
      </c>
      <c r="D86" s="86">
        <f>+D32</f>
        <v>190260.92474999989</v>
      </c>
      <c r="E86" s="85"/>
      <c r="F86" s="86">
        <f>+F32</f>
        <v>186218.77259999991</v>
      </c>
      <c r="G86" s="87">
        <f>+G32</f>
        <v>187821.3782900009</v>
      </c>
      <c r="H86" s="8"/>
      <c r="I86" s="291">
        <f>+G88/G93</f>
        <v>0.15917625980433237</v>
      </c>
    </row>
    <row r="87" spans="1:14" ht="18.75" customHeight="1" x14ac:dyDescent="0.25">
      <c r="A87" s="287"/>
      <c r="B87" s="295"/>
      <c r="C87" s="88" t="s">
        <v>63</v>
      </c>
      <c r="D87" s="76">
        <f>+D33</f>
        <v>20681.24420999999</v>
      </c>
      <c r="E87" s="85"/>
      <c r="F87" s="76">
        <f>+F33</f>
        <v>21358.66374</v>
      </c>
      <c r="G87" s="77">
        <f>+G33</f>
        <v>24117.89958999999</v>
      </c>
      <c r="H87" s="8"/>
      <c r="I87" s="292"/>
    </row>
    <row r="88" spans="1:14" s="8" customFormat="1" ht="18.75" customHeight="1" x14ac:dyDescent="0.3">
      <c r="A88" s="287"/>
      <c r="B88" s="296"/>
      <c r="C88" s="108" t="s">
        <v>87</v>
      </c>
      <c r="D88" s="93">
        <f>SUM(D86:D87)</f>
        <v>210942.16895999986</v>
      </c>
      <c r="F88" s="93">
        <f>SUM(F86:F87)</f>
        <v>207577.4363399999</v>
      </c>
      <c r="G88" s="93">
        <f>SUM(G86:G87)</f>
        <v>211939.27788000088</v>
      </c>
      <c r="H88" s="12"/>
      <c r="I88" s="293"/>
    </row>
    <row r="89" spans="1:14" s="8" customFormat="1" ht="15.6" x14ac:dyDescent="0.3">
      <c r="A89" s="287"/>
      <c r="B89" s="23"/>
      <c r="C89" s="20"/>
      <c r="D89" s="24"/>
      <c r="F89" s="21"/>
      <c r="G89" s="24"/>
      <c r="H89" s="12"/>
      <c r="I89" s="42"/>
    </row>
    <row r="90" spans="1:14" s="8" customFormat="1" ht="15.75" customHeight="1" x14ac:dyDescent="0.3">
      <c r="A90" s="287"/>
      <c r="B90" s="297" t="s">
        <v>46</v>
      </c>
      <c r="C90" s="297"/>
      <c r="D90" s="94">
        <f>D93-D91</f>
        <v>523266.66488000029</v>
      </c>
      <c r="F90" s="94">
        <f t="shared" ref="F90:G90" si="26">F93-F91</f>
        <v>538663.67810999963</v>
      </c>
      <c r="G90" s="94">
        <f t="shared" si="26"/>
        <v>544397.34048000083</v>
      </c>
      <c r="H90" s="12"/>
      <c r="I90" s="95">
        <f>+G90/$G$93</f>
        <v>0.40886773500330587</v>
      </c>
    </row>
    <row r="91" spans="1:14" s="8" customFormat="1" ht="15.75" customHeight="1" x14ac:dyDescent="0.25">
      <c r="A91" s="287"/>
      <c r="B91" s="297" t="s">
        <v>47</v>
      </c>
      <c r="C91" s="297"/>
      <c r="D91" s="94">
        <f>+D70+D71+D72+D88</f>
        <v>786113.05414999858</v>
      </c>
      <c r="F91" s="94">
        <f>+F70+F71+F72+F88</f>
        <v>723173.67879999906</v>
      </c>
      <c r="G91" s="94">
        <f>+G70+G71+G72+G88</f>
        <v>787078.08268000756</v>
      </c>
      <c r="H91" s="69"/>
      <c r="I91" s="95">
        <f>+G91/$G$93</f>
        <v>0.59113226499669413</v>
      </c>
    </row>
    <row r="92" spans="1:14" ht="13.8" x14ac:dyDescent="0.25">
      <c r="B92" s="23"/>
      <c r="C92" s="20"/>
      <c r="D92" s="24"/>
      <c r="E92" s="8"/>
      <c r="F92" s="22"/>
      <c r="G92" s="22"/>
      <c r="H92" s="12"/>
      <c r="I92" s="23"/>
      <c r="J92" s="8"/>
      <c r="K92" s="8"/>
    </row>
    <row r="93" spans="1:14" ht="26.25" customHeight="1" x14ac:dyDescent="0.3">
      <c r="A93" s="310" t="s">
        <v>48</v>
      </c>
      <c r="B93" s="300" t="s">
        <v>126</v>
      </c>
      <c r="C93" s="301"/>
      <c r="D93" s="96">
        <f>+D84+D88</f>
        <v>1309379.7190299989</v>
      </c>
      <c r="E93"/>
      <c r="F93" s="96">
        <f>+F84+F88</f>
        <v>1261837.3569099987</v>
      </c>
      <c r="G93" s="96">
        <f>+G84+G88</f>
        <v>1331475.4231600084</v>
      </c>
      <c r="H93" s="12"/>
      <c r="I93" s="205"/>
      <c r="J93" s="148"/>
      <c r="K93" s="8"/>
    </row>
    <row r="94" spans="1:14" ht="14.25" customHeight="1" x14ac:dyDescent="0.25">
      <c r="A94" s="310"/>
      <c r="B94" s="298" t="s">
        <v>73</v>
      </c>
      <c r="C94" s="299"/>
      <c r="D94" s="97"/>
      <c r="E94" s="85"/>
      <c r="F94" s="177">
        <f>F40</f>
        <v>117624.64818999991</v>
      </c>
      <c r="G94" s="177">
        <f>G40</f>
        <v>123802.03711000169</v>
      </c>
      <c r="H94" s="12"/>
      <c r="I94" s="114"/>
      <c r="J94" s="8"/>
      <c r="K94" s="8"/>
    </row>
    <row r="95" spans="1:14" ht="14.25" customHeight="1" x14ac:dyDescent="0.25">
      <c r="A95" s="310"/>
      <c r="B95" s="298" t="s">
        <v>74</v>
      </c>
      <c r="C95" s="299"/>
      <c r="D95" s="97"/>
      <c r="E95" s="85"/>
      <c r="F95" s="177">
        <f>F41</f>
        <v>4369.124160000003</v>
      </c>
      <c r="G95" s="177">
        <f>G41</f>
        <v>4635.2259599999998</v>
      </c>
      <c r="H95" s="12"/>
      <c r="I95" s="114"/>
      <c r="J95" s="8"/>
      <c r="K95" s="8"/>
    </row>
    <row r="96" spans="1:14" ht="27" customHeight="1" x14ac:dyDescent="0.3">
      <c r="A96" s="310"/>
      <c r="B96" s="300" t="s">
        <v>129</v>
      </c>
      <c r="C96" s="301"/>
      <c r="D96" s="96"/>
      <c r="E96"/>
      <c r="F96" s="98">
        <f>+F93-F94-F95</f>
        <v>1139843.5845599989</v>
      </c>
      <c r="G96" s="98">
        <f>+G93-G94-G95</f>
        <v>1203038.1600900067</v>
      </c>
      <c r="H96" s="12"/>
      <c r="I96" s="69"/>
      <c r="J96" s="8"/>
      <c r="K96" s="8"/>
      <c r="L96" s="14"/>
      <c r="M96" s="14"/>
      <c r="N96" s="14"/>
    </row>
    <row r="97" spans="1:11" ht="14.25" customHeight="1" x14ac:dyDescent="0.3">
      <c r="A97" s="310"/>
      <c r="B97" s="298" t="s">
        <v>130</v>
      </c>
      <c r="C97" s="299"/>
      <c r="D97" s="99"/>
      <c r="E97" s="100"/>
      <c r="F97" s="178">
        <f>+F43</f>
        <v>54753.120790000256</v>
      </c>
      <c r="G97" s="178">
        <f t="shared" ref="G97" si="27">+G43</f>
        <v>52154.704999999973</v>
      </c>
      <c r="H97"/>
      <c r="I97" s="69"/>
      <c r="J97" s="8"/>
      <c r="K97" s="8"/>
    </row>
    <row r="98" spans="1:11" ht="38.25" customHeight="1" x14ac:dyDescent="0.3">
      <c r="A98" s="310"/>
      <c r="B98" s="302" t="s">
        <v>131</v>
      </c>
      <c r="C98" s="303"/>
      <c r="D98" s="96"/>
      <c r="E98"/>
      <c r="F98" s="102">
        <f>+F96-F97</f>
        <v>1085090.4637699986</v>
      </c>
      <c r="G98" s="102">
        <f>+G96-G97</f>
        <v>1150883.4550900066</v>
      </c>
      <c r="H98" s="12"/>
      <c r="I98" s="69"/>
      <c r="J98" s="8"/>
      <c r="K98" s="8"/>
    </row>
    <row r="99" spans="1:11" customFormat="1" ht="15" customHeight="1" x14ac:dyDescent="0.3">
      <c r="A99" s="307" t="s">
        <v>146</v>
      </c>
      <c r="B99" s="307"/>
      <c r="C99" s="307"/>
      <c r="F99" s="123"/>
      <c r="G99" s="123"/>
    </row>
    <row r="100" spans="1:11" ht="54" customHeight="1" x14ac:dyDescent="0.25">
      <c r="A100" s="254" t="s">
        <v>83</v>
      </c>
      <c r="B100" s="254"/>
      <c r="C100" s="254"/>
      <c r="D100" s="254"/>
      <c r="E100" s="254"/>
      <c r="F100" s="254"/>
      <c r="G100" s="254"/>
      <c r="H100" s="254"/>
      <c r="I100" s="254"/>
    </row>
    <row r="101" spans="1:11" ht="12.75" customHeight="1" x14ac:dyDescent="0.25">
      <c r="A101" s="254" t="s">
        <v>69</v>
      </c>
      <c r="B101" s="254"/>
      <c r="C101" s="254"/>
      <c r="D101" s="254"/>
      <c r="E101" s="254"/>
      <c r="F101" s="254"/>
      <c r="G101" s="254"/>
      <c r="H101" s="254"/>
      <c r="I101" s="254"/>
    </row>
    <row r="102" spans="1:11" ht="12.75" customHeight="1" x14ac:dyDescent="0.25">
      <c r="A102" s="254" t="s">
        <v>70</v>
      </c>
      <c r="B102" s="254"/>
      <c r="C102" s="254"/>
      <c r="D102" s="254"/>
      <c r="E102" s="254"/>
      <c r="F102" s="254"/>
      <c r="G102" s="254"/>
      <c r="H102" s="254"/>
      <c r="I102" s="254"/>
    </row>
    <row r="103" spans="1:11" ht="12.75" customHeight="1" x14ac:dyDescent="0.25">
      <c r="A103" s="254" t="s">
        <v>136</v>
      </c>
      <c r="B103" s="254"/>
      <c r="C103" s="254"/>
      <c r="D103" s="254"/>
      <c r="E103" s="254"/>
      <c r="F103" s="254"/>
      <c r="G103" s="254"/>
      <c r="H103" s="254"/>
      <c r="I103" s="254"/>
    </row>
    <row r="104" spans="1:11" ht="12.75" customHeight="1" x14ac:dyDescent="0.25">
      <c r="A104" s="254" t="s">
        <v>132</v>
      </c>
      <c r="B104" s="254"/>
      <c r="C104" s="254"/>
      <c r="D104" s="254"/>
      <c r="E104" s="254"/>
      <c r="F104" s="254"/>
      <c r="G104" s="254"/>
      <c r="H104" s="254"/>
      <c r="I104" s="254"/>
    </row>
    <row r="105" spans="1:11" ht="12.75" customHeight="1" x14ac:dyDescent="0.25">
      <c r="A105" s="254" t="s">
        <v>133</v>
      </c>
      <c r="B105" s="254"/>
      <c r="C105" s="254"/>
      <c r="D105" s="254"/>
      <c r="E105" s="254"/>
      <c r="F105" s="254"/>
      <c r="G105" s="254"/>
      <c r="H105" s="254"/>
      <c r="I105" s="254"/>
    </row>
    <row r="106" spans="1:11" ht="15" customHeight="1" x14ac:dyDescent="0.25">
      <c r="A106" s="254" t="s">
        <v>134</v>
      </c>
      <c r="B106" s="254"/>
      <c r="C106" s="254"/>
      <c r="D106" s="254"/>
      <c r="E106" s="254"/>
      <c r="F106" s="254"/>
      <c r="G106" s="254"/>
      <c r="H106" s="254"/>
      <c r="I106" s="254"/>
    </row>
    <row r="107" spans="1:11" ht="27" customHeight="1" x14ac:dyDescent="0.25">
      <c r="A107" s="254" t="s">
        <v>135</v>
      </c>
      <c r="B107" s="254"/>
      <c r="C107" s="254"/>
      <c r="D107" s="254"/>
      <c r="E107" s="254"/>
      <c r="F107" s="254"/>
      <c r="G107" s="254"/>
      <c r="H107" s="254"/>
      <c r="I107" s="254"/>
    </row>
    <row r="108" spans="1:11" ht="15" customHeight="1" x14ac:dyDescent="0.25">
      <c r="A108" s="307" t="s">
        <v>57</v>
      </c>
      <c r="B108" s="307"/>
      <c r="C108" s="307"/>
      <c r="D108" s="207"/>
      <c r="E108" s="207"/>
      <c r="F108" s="207"/>
      <c r="G108" s="207"/>
      <c r="H108" s="207"/>
      <c r="I108" s="207"/>
    </row>
    <row r="109" spans="1:11" ht="15" customHeight="1" x14ac:dyDescent="0.25">
      <c r="A109" s="308" t="s">
        <v>143</v>
      </c>
      <c r="B109" s="308"/>
      <c r="C109" s="308"/>
      <c r="D109" s="308"/>
      <c r="E109" s="308"/>
      <c r="F109" s="308"/>
      <c r="G109" s="22"/>
      <c r="H109" s="8"/>
      <c r="I109" s="23"/>
    </row>
    <row r="110" spans="1:11" ht="15" customHeight="1" x14ac:dyDescent="0.25">
      <c r="A110" s="309" t="s">
        <v>98</v>
      </c>
      <c r="B110" s="309"/>
      <c r="C110" s="309"/>
      <c r="D110" s="309"/>
      <c r="E110" s="25"/>
      <c r="F110" s="25"/>
      <c r="G110" s="26"/>
      <c r="H110" s="26"/>
      <c r="I110" s="26"/>
    </row>
    <row r="111" spans="1:11" ht="15" customHeight="1" x14ac:dyDescent="0.25">
      <c r="A111" s="306" t="s">
        <v>29</v>
      </c>
      <c r="B111" s="306"/>
      <c r="C111" s="306"/>
      <c r="D111" s="306"/>
      <c r="E111" s="25"/>
      <c r="F111" s="25"/>
      <c r="G111" s="26"/>
      <c r="H111" s="26"/>
      <c r="I111" s="26"/>
    </row>
    <row r="112" spans="1:11" x14ac:dyDescent="0.25">
      <c r="C112" s="26"/>
      <c r="D112" s="26"/>
      <c r="E112" s="25"/>
      <c r="F112" s="25"/>
      <c r="G112" s="26"/>
      <c r="H112" s="26"/>
      <c r="I112" s="26"/>
    </row>
  </sheetData>
  <mergeCells count="51">
    <mergeCell ref="A101:I101"/>
    <mergeCell ref="A102:I102"/>
    <mergeCell ref="A103:I103"/>
    <mergeCell ref="A111:D111"/>
    <mergeCell ref="A105:I105"/>
    <mergeCell ref="A106:I106"/>
    <mergeCell ref="A107:I107"/>
    <mergeCell ref="A108:C108"/>
    <mergeCell ref="A109:F109"/>
    <mergeCell ref="A110:D110"/>
    <mergeCell ref="A104:I104"/>
    <mergeCell ref="B97:C97"/>
    <mergeCell ref="B98:C98"/>
    <mergeCell ref="A61:A91"/>
    <mergeCell ref="B61:B84"/>
    <mergeCell ref="A100:I100"/>
    <mergeCell ref="I61:I84"/>
    <mergeCell ref="B86:B88"/>
    <mergeCell ref="I86:I88"/>
    <mergeCell ref="A99:C99"/>
    <mergeCell ref="B90:C90"/>
    <mergeCell ref="B91:C91"/>
    <mergeCell ref="A93:A98"/>
    <mergeCell ref="B93:C93"/>
    <mergeCell ref="B94:C94"/>
    <mergeCell ref="B95:C95"/>
    <mergeCell ref="B96:C96"/>
    <mergeCell ref="A46:I46"/>
    <mergeCell ref="A50:C50"/>
    <mergeCell ref="A53:A54"/>
    <mergeCell ref="B53:B55"/>
    <mergeCell ref="A57:I57"/>
    <mergeCell ref="B36:C36"/>
    <mergeCell ref="B37:C37"/>
    <mergeCell ref="A39:A44"/>
    <mergeCell ref="B39:C39"/>
    <mergeCell ref="B40:C40"/>
    <mergeCell ref="B41:C41"/>
    <mergeCell ref="B42:C42"/>
    <mergeCell ref="B43:C43"/>
    <mergeCell ref="B44:C44"/>
    <mergeCell ref="A10:A37"/>
    <mergeCell ref="B10:B30"/>
    <mergeCell ref="I10:I30"/>
    <mergeCell ref="B32:B34"/>
    <mergeCell ref="I32:I34"/>
    <mergeCell ref="A1:I1"/>
    <mergeCell ref="A2:I2"/>
    <mergeCell ref="A3:I3"/>
    <mergeCell ref="A4:I4"/>
    <mergeCell ref="A6:I6"/>
  </mergeCells>
  <conditionalFormatting sqref="H61">
    <cfRule type="iconSet" priority="46">
      <iconSet>
        <cfvo type="percent" val="0"/>
        <cfvo type="num" val="0.95"/>
        <cfvo type="num" val="1"/>
      </iconSet>
    </cfRule>
  </conditionalFormatting>
  <conditionalFormatting sqref="H84">
    <cfRule type="iconSet" priority="45">
      <iconSet>
        <cfvo type="percent" val="0"/>
        <cfvo type="num" val="0.95"/>
        <cfvo type="num" val="1"/>
      </iconSet>
    </cfRule>
  </conditionalFormatting>
  <conditionalFormatting sqref="H62:H66 H69">
    <cfRule type="iconSet" priority="44">
      <iconSet>
        <cfvo type="percent" val="0"/>
        <cfvo type="num" val="0.95"/>
        <cfvo type="num" val="1"/>
      </iconSet>
    </cfRule>
  </conditionalFormatting>
  <conditionalFormatting sqref="H86:H90 H70:H72 H92">
    <cfRule type="iconSet" priority="43">
      <iconSet>
        <cfvo type="percent" val="0"/>
        <cfvo type="num" val="0.95"/>
        <cfvo type="num" val="1"/>
      </iconSet>
    </cfRule>
  </conditionalFormatting>
  <conditionalFormatting sqref="H86:H90 H70:H72">
    <cfRule type="iconSet" priority="42">
      <iconSet>
        <cfvo type="percent" val="0"/>
        <cfvo type="num" val="0.95"/>
        <cfvo type="num" val="1"/>
      </iconSet>
    </cfRule>
  </conditionalFormatting>
  <conditionalFormatting sqref="H70:H71">
    <cfRule type="iconSet" priority="41">
      <iconSet>
        <cfvo type="percent" val="0"/>
        <cfvo type="num" val="0.95"/>
        <cfvo type="num" val="1"/>
      </iconSet>
    </cfRule>
  </conditionalFormatting>
  <conditionalFormatting sqref="H81:H82 H73:H78">
    <cfRule type="iconSet" priority="47">
      <iconSet>
        <cfvo type="percent" val="0"/>
        <cfvo type="num" val="0.95"/>
        <cfvo type="num" val="1"/>
      </iconSet>
    </cfRule>
  </conditionalFormatting>
  <conditionalFormatting sqref="H92 H61:H66 H69:H78 H81:H90">
    <cfRule type="iconSet" priority="48">
      <iconSet>
        <cfvo type="percent" val="0"/>
        <cfvo type="num" val="0.95" gte="0"/>
        <cfvo type="num" val="0.99" gte="0"/>
      </iconSet>
    </cfRule>
  </conditionalFormatting>
  <conditionalFormatting sqref="H93:H96 H98">
    <cfRule type="iconSet" priority="39">
      <iconSet>
        <cfvo type="percent" val="0"/>
        <cfvo type="num" val="0.95"/>
        <cfvo type="num" val="1"/>
      </iconSet>
    </cfRule>
  </conditionalFormatting>
  <conditionalFormatting sqref="H93:H96 H98">
    <cfRule type="iconSet" priority="38">
      <iconSet>
        <cfvo type="percent" val="0"/>
        <cfvo type="num" val="0.95"/>
        <cfvo type="num" val="1"/>
      </iconSet>
    </cfRule>
  </conditionalFormatting>
  <conditionalFormatting sqref="H93:H96 H98">
    <cfRule type="iconSet" priority="40">
      <iconSet>
        <cfvo type="percent" val="0"/>
        <cfvo type="num" val="0.95" gte="0"/>
        <cfvo type="num" val="0.99" gte="0"/>
      </iconSet>
    </cfRule>
  </conditionalFormatting>
  <conditionalFormatting sqref="H9">
    <cfRule type="iconSet" priority="35">
      <iconSet>
        <cfvo type="percent" val="0"/>
        <cfvo type="num" val="0.95" gte="0"/>
        <cfvo type="num" val="1" gte="0"/>
      </iconSet>
    </cfRule>
  </conditionalFormatting>
  <conditionalFormatting sqref="H9">
    <cfRule type="iconSet" priority="36">
      <iconSet>
        <cfvo type="percent" val="0"/>
        <cfvo type="num" val="0.95" gte="0"/>
        <cfvo type="num" val="0.99" gte="0"/>
      </iconSet>
    </cfRule>
  </conditionalFormatting>
  <conditionalFormatting sqref="H39:H44">
    <cfRule type="iconSet" priority="26">
      <iconSet>
        <cfvo type="percent" val="0"/>
        <cfvo type="num" val="0.95"/>
        <cfvo type="num" val="1"/>
      </iconSet>
    </cfRule>
  </conditionalFormatting>
  <conditionalFormatting sqref="H39:H44">
    <cfRule type="iconSet" priority="25">
      <iconSet>
        <cfvo type="percent" val="0"/>
        <cfvo type="num" val="0.95"/>
        <cfvo type="num" val="1"/>
      </iconSet>
    </cfRule>
  </conditionalFormatting>
  <conditionalFormatting sqref="H39:H44">
    <cfRule type="iconSet" priority="27">
      <iconSet>
        <cfvo type="percent" val="0"/>
        <cfvo type="num" val="0.95" gte="0"/>
        <cfvo type="num" val="0.99" gte="0"/>
      </iconSet>
    </cfRule>
  </conditionalFormatting>
  <conditionalFormatting sqref="H9">
    <cfRule type="iconSet" priority="37">
      <iconSet>
        <cfvo type="percent" val="0"/>
        <cfvo type="num" val="0.95"/>
        <cfvo type="num" val="1"/>
      </iconSet>
    </cfRule>
  </conditionalFormatting>
  <conditionalFormatting sqref="H10">
    <cfRule type="iconSet" priority="33">
      <iconSet>
        <cfvo type="percent" val="0"/>
        <cfvo type="num" val="0.95"/>
        <cfvo type="num" val="1"/>
      </iconSet>
    </cfRule>
  </conditionalFormatting>
  <conditionalFormatting sqref="H30">
    <cfRule type="iconSet" priority="32">
      <iconSet>
        <cfvo type="percent" val="0"/>
        <cfvo type="num" val="0.95"/>
        <cfvo type="num" val="1"/>
      </iconSet>
    </cfRule>
  </conditionalFormatting>
  <conditionalFormatting sqref="H11:H12 H14:H15 H18">
    <cfRule type="iconSet" priority="31">
      <iconSet>
        <cfvo type="percent" val="0"/>
        <cfvo type="num" val="0.95"/>
        <cfvo type="num" val="1"/>
      </iconSet>
    </cfRule>
  </conditionalFormatting>
  <conditionalFormatting sqref="H32:H36 H19:H21 H38">
    <cfRule type="iconSet" priority="30">
      <iconSet>
        <cfvo type="percent" val="0"/>
        <cfvo type="num" val="0.95"/>
        <cfvo type="num" val="1"/>
      </iconSet>
    </cfRule>
  </conditionalFormatting>
  <conditionalFormatting sqref="H32:H36 H19:H21">
    <cfRule type="iconSet" priority="29">
      <iconSet>
        <cfvo type="percent" val="0"/>
        <cfvo type="num" val="0.95"/>
        <cfvo type="num" val="1"/>
      </iconSet>
    </cfRule>
  </conditionalFormatting>
  <conditionalFormatting sqref="H19:H20">
    <cfRule type="iconSet" priority="28">
      <iconSet>
        <cfvo type="percent" val="0"/>
        <cfvo type="num" val="0.95"/>
        <cfvo type="num" val="1"/>
      </iconSet>
    </cfRule>
  </conditionalFormatting>
  <conditionalFormatting sqref="H38 H10:H12 H14:H15 H18:H36">
    <cfRule type="iconSet" priority="34">
      <iconSet>
        <cfvo type="percent" val="0"/>
        <cfvo type="num" val="0.95" gte="0"/>
        <cfvo type="num" val="0.99" gte="0"/>
      </iconSet>
    </cfRule>
  </conditionalFormatting>
  <conditionalFormatting sqref="H29">
    <cfRule type="iconSet" priority="49">
      <iconSet>
        <cfvo type="percent" val="0"/>
        <cfvo type="num" val="0.95"/>
        <cfvo type="num" val="1"/>
      </iconSet>
    </cfRule>
  </conditionalFormatting>
  <conditionalFormatting sqref="H83">
    <cfRule type="iconSet" priority="50">
      <iconSet>
        <cfvo type="percent" val="0"/>
        <cfvo type="num" val="0.95"/>
        <cfvo type="num" val="1"/>
      </iconSet>
    </cfRule>
  </conditionalFormatting>
  <conditionalFormatting sqref="H81:H84 H73:H78 H61:H66 H69">
    <cfRule type="iconSet" priority="51">
      <iconSet>
        <cfvo type="percent" val="0"/>
        <cfvo type="num" val="0.95" gte="0"/>
        <cfvo type="num" val="1" gte="0"/>
      </iconSet>
    </cfRule>
  </conditionalFormatting>
  <conditionalFormatting sqref="H81:H83 H73:H78 H62:H66 H69">
    <cfRule type="iconSet" priority="52">
      <iconSet>
        <cfvo type="percent" val="0"/>
        <cfvo type="num" val="0.95" gte="0"/>
        <cfvo type="num" val="1" gte="0"/>
      </iconSet>
    </cfRule>
  </conditionalFormatting>
  <conditionalFormatting sqref="H16">
    <cfRule type="iconSet" priority="21">
      <iconSet>
        <cfvo type="percent" val="0"/>
        <cfvo type="num" val="0.95"/>
        <cfvo type="num" val="1"/>
      </iconSet>
    </cfRule>
  </conditionalFormatting>
  <conditionalFormatting sqref="H16">
    <cfRule type="iconSet" priority="22">
      <iconSet>
        <cfvo type="percent" val="0"/>
        <cfvo type="num" val="0.95" gte="0"/>
        <cfvo type="num" val="0.99" gte="0"/>
      </iconSet>
    </cfRule>
  </conditionalFormatting>
  <conditionalFormatting sqref="H16">
    <cfRule type="iconSet" priority="23">
      <iconSet>
        <cfvo type="percent" val="0"/>
        <cfvo type="num" val="0.95" gte="0"/>
        <cfvo type="num" val="1" gte="0"/>
      </iconSet>
    </cfRule>
  </conditionalFormatting>
  <conditionalFormatting sqref="H16">
    <cfRule type="iconSet" priority="24">
      <iconSet>
        <cfvo type="percent" val="0"/>
        <cfvo type="num" val="0.95" gte="0"/>
        <cfvo type="num" val="1" gte="0"/>
      </iconSet>
    </cfRule>
  </conditionalFormatting>
  <conditionalFormatting sqref="H17">
    <cfRule type="iconSet" priority="17">
      <iconSet>
        <cfvo type="percent" val="0"/>
        <cfvo type="num" val="0.95"/>
        <cfvo type="num" val="1"/>
      </iconSet>
    </cfRule>
  </conditionalFormatting>
  <conditionalFormatting sqref="H17">
    <cfRule type="iconSet" priority="18">
      <iconSet>
        <cfvo type="percent" val="0"/>
        <cfvo type="num" val="0.95" gte="0"/>
        <cfvo type="num" val="0.99" gte="0"/>
      </iconSet>
    </cfRule>
  </conditionalFormatting>
  <conditionalFormatting sqref="H17">
    <cfRule type="iconSet" priority="19">
      <iconSet>
        <cfvo type="percent" val="0"/>
        <cfvo type="num" val="0.95" gte="0"/>
        <cfvo type="num" val="1" gte="0"/>
      </iconSet>
    </cfRule>
  </conditionalFormatting>
  <conditionalFormatting sqref="H17">
    <cfRule type="iconSet" priority="20">
      <iconSet>
        <cfvo type="percent" val="0"/>
        <cfvo type="num" val="0.95" gte="0"/>
        <cfvo type="num" val="1" gte="0"/>
      </iconSet>
    </cfRule>
  </conditionalFormatting>
  <conditionalFormatting sqref="H68">
    <cfRule type="iconSet" priority="13">
      <iconSet>
        <cfvo type="percent" val="0"/>
        <cfvo type="num" val="0.95"/>
        <cfvo type="num" val="1"/>
      </iconSet>
    </cfRule>
  </conditionalFormatting>
  <conditionalFormatting sqref="H68">
    <cfRule type="iconSet" priority="14">
      <iconSet>
        <cfvo type="percent" val="0"/>
        <cfvo type="num" val="0.95" gte="0"/>
        <cfvo type="num" val="0.99" gte="0"/>
      </iconSet>
    </cfRule>
  </conditionalFormatting>
  <conditionalFormatting sqref="H68">
    <cfRule type="iconSet" priority="15">
      <iconSet>
        <cfvo type="percent" val="0"/>
        <cfvo type="num" val="0.95" gte="0"/>
        <cfvo type="num" val="1" gte="0"/>
      </iconSet>
    </cfRule>
  </conditionalFormatting>
  <conditionalFormatting sqref="H68">
    <cfRule type="iconSet" priority="16">
      <iconSet>
        <cfvo type="percent" val="0"/>
        <cfvo type="num" val="0.95" gte="0"/>
        <cfvo type="num" val="1" gte="0"/>
      </iconSet>
    </cfRule>
  </conditionalFormatting>
  <conditionalFormatting sqref="H67">
    <cfRule type="iconSet" priority="9">
      <iconSet>
        <cfvo type="percent" val="0"/>
        <cfvo type="num" val="0.95"/>
        <cfvo type="num" val="1"/>
      </iconSet>
    </cfRule>
  </conditionalFormatting>
  <conditionalFormatting sqref="H67">
    <cfRule type="iconSet" priority="10">
      <iconSet>
        <cfvo type="percent" val="0"/>
        <cfvo type="num" val="0.95" gte="0"/>
        <cfvo type="num" val="0.99" gte="0"/>
      </iconSet>
    </cfRule>
  </conditionalFormatting>
  <conditionalFormatting sqref="H67">
    <cfRule type="iconSet" priority="11">
      <iconSet>
        <cfvo type="percent" val="0"/>
        <cfvo type="num" val="0.95" gte="0"/>
        <cfvo type="num" val="1" gte="0"/>
      </iconSet>
    </cfRule>
  </conditionalFormatting>
  <conditionalFormatting sqref="H67">
    <cfRule type="iconSet" priority="12">
      <iconSet>
        <cfvo type="percent" val="0"/>
        <cfvo type="num" val="0.95" gte="0"/>
        <cfvo type="num" val="1" gte="0"/>
      </iconSet>
    </cfRule>
  </conditionalFormatting>
  <conditionalFormatting sqref="H80">
    <cfRule type="iconSet" priority="5">
      <iconSet>
        <cfvo type="percent" val="0"/>
        <cfvo type="num" val="0.95"/>
        <cfvo type="num" val="1"/>
      </iconSet>
    </cfRule>
  </conditionalFormatting>
  <conditionalFormatting sqref="H80">
    <cfRule type="iconSet" priority="6">
      <iconSet>
        <cfvo type="percent" val="0"/>
        <cfvo type="num" val="0.95" gte="0"/>
        <cfvo type="num" val="0.99" gte="0"/>
      </iconSet>
    </cfRule>
  </conditionalFormatting>
  <conditionalFormatting sqref="H80">
    <cfRule type="iconSet" priority="7">
      <iconSet>
        <cfvo type="percent" val="0"/>
        <cfvo type="num" val="0.95" gte="0"/>
        <cfvo type="num" val="1" gte="0"/>
      </iconSet>
    </cfRule>
  </conditionalFormatting>
  <conditionalFormatting sqref="H80">
    <cfRule type="iconSet" priority="8">
      <iconSet>
        <cfvo type="percent" val="0"/>
        <cfvo type="num" val="0.95" gte="0"/>
        <cfvo type="num" val="1" gte="0"/>
      </iconSet>
    </cfRule>
  </conditionalFormatting>
  <conditionalFormatting sqref="H79">
    <cfRule type="iconSet" priority="1">
      <iconSet>
        <cfvo type="percent" val="0"/>
        <cfvo type="num" val="0.95"/>
        <cfvo type="num" val="1"/>
      </iconSet>
    </cfRule>
  </conditionalFormatting>
  <conditionalFormatting sqref="H79">
    <cfRule type="iconSet" priority="2">
      <iconSet>
        <cfvo type="percent" val="0"/>
        <cfvo type="num" val="0.95" gte="0"/>
        <cfvo type="num" val="0.99" gte="0"/>
      </iconSet>
    </cfRule>
  </conditionalFormatting>
  <conditionalFormatting sqref="H79">
    <cfRule type="iconSet" priority="3">
      <iconSet>
        <cfvo type="percent" val="0"/>
        <cfvo type="num" val="0.95" gte="0"/>
        <cfvo type="num" val="1" gte="0"/>
      </iconSet>
    </cfRule>
  </conditionalFormatting>
  <conditionalFormatting sqref="H79">
    <cfRule type="iconSet" priority="4">
      <iconSet>
        <cfvo type="percent" val="0"/>
        <cfvo type="num" val="0.95" gte="0"/>
        <cfvo type="num" val="1" gte="0"/>
      </iconSet>
    </cfRule>
  </conditionalFormatting>
  <conditionalFormatting sqref="H22:H28">
    <cfRule type="iconSet" priority="53">
      <iconSet>
        <cfvo type="percent" val="0"/>
        <cfvo type="num" val="0.95"/>
        <cfvo type="num" val="1"/>
      </iconSet>
    </cfRule>
  </conditionalFormatting>
  <conditionalFormatting sqref="H22:H30 H10:H12 H14:H15 H18">
    <cfRule type="iconSet" priority="54">
      <iconSet>
        <cfvo type="percent" val="0"/>
        <cfvo type="num" val="0.95" gte="0"/>
        <cfvo type="num" val="1" gte="0"/>
      </iconSet>
    </cfRule>
  </conditionalFormatting>
  <conditionalFormatting sqref="H22:H29 H11:H12 H14:H15 H18">
    <cfRule type="iconSet" priority="55">
      <iconSet>
        <cfvo type="percent" val="0"/>
        <cfvo type="num" val="0.95" gte="0"/>
        <cfvo type="num" val="1" gte="0"/>
      </iconSet>
    </cfRule>
  </conditionalFormatting>
  <printOptions horizontalCentered="1" verticalCentered="1"/>
  <pageMargins left="0.74803149606299213" right="0.74803149606299213" top="0.35" bottom="0.39370078740157483" header="0.26" footer="0.19685039370078741"/>
  <pageSetup paperSize="9" scale="26" orientation="landscape" r:id="rId1"/>
  <headerFooter alignWithMargins="0">
    <oddHeader>&amp;R&amp;"Arial,Negrita"&amp;11CUADRO No. "A1"</oddHeader>
    <oddFooter>&amp;LFecha:  &amp;D&amp;RPlanificación Nacional.- XM</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C9AB6-41FF-4534-A51D-772D7DD0D3ED}">
  <sheetPr>
    <pageSetUpPr fitToPage="1"/>
  </sheetPr>
  <dimension ref="A1:O112"/>
  <sheetViews>
    <sheetView showGridLines="0" topLeftCell="A85" zoomScale="80" zoomScaleNormal="80" zoomScaleSheetLayoutView="85" workbookViewId="0">
      <selection activeCell="M102" sqref="M102"/>
    </sheetView>
  </sheetViews>
  <sheetFormatPr baseColWidth="10" defaultColWidth="11.44140625" defaultRowHeight="13.2" outlineLevelRow="2" x14ac:dyDescent="0.25"/>
  <cols>
    <col min="1" max="2" width="5.6640625" style="3" customWidth="1"/>
    <col min="3" max="3" width="63.6640625" style="3" customWidth="1"/>
    <col min="4" max="4" width="18.44140625" style="3" customWidth="1"/>
    <col min="5" max="5" width="1.33203125" style="3" customWidth="1"/>
    <col min="6" max="6" width="20.33203125" style="3" customWidth="1"/>
    <col min="7" max="7" width="20.44140625" style="3" customWidth="1"/>
    <col min="8" max="8" width="1.5546875" style="3" customWidth="1"/>
    <col min="9" max="9" width="14" style="3" customWidth="1"/>
    <col min="10" max="10" width="11.5546875" style="3" bestFit="1" customWidth="1"/>
    <col min="11" max="11" width="14" style="3" bestFit="1" customWidth="1"/>
    <col min="12" max="16384" width="11.44140625" style="3"/>
  </cols>
  <sheetData>
    <row r="1" spans="1:11" ht="27.75" customHeight="1" x14ac:dyDescent="0.25">
      <c r="A1" s="255" t="s">
        <v>76</v>
      </c>
      <c r="B1" s="255"/>
      <c r="C1" s="255"/>
      <c r="D1" s="255"/>
      <c r="E1" s="255"/>
      <c r="F1" s="255"/>
      <c r="G1" s="255"/>
      <c r="H1" s="255"/>
      <c r="I1" s="255"/>
    </row>
    <row r="2" spans="1:11" ht="17.399999999999999" x14ac:dyDescent="0.25">
      <c r="A2" s="256" t="s">
        <v>77</v>
      </c>
      <c r="B2" s="256"/>
      <c r="C2" s="256"/>
      <c r="D2" s="256"/>
      <c r="E2" s="256"/>
      <c r="F2" s="256"/>
      <c r="G2" s="256"/>
      <c r="H2" s="256"/>
      <c r="I2" s="256"/>
    </row>
    <row r="3" spans="1:11" ht="20.25" customHeight="1" x14ac:dyDescent="0.25">
      <c r="A3" s="257" t="s">
        <v>147</v>
      </c>
      <c r="B3" s="257"/>
      <c r="C3" s="257"/>
      <c r="D3" s="257"/>
      <c r="E3" s="257"/>
      <c r="F3" s="257"/>
      <c r="G3" s="257"/>
      <c r="H3" s="257"/>
      <c r="I3" s="257"/>
    </row>
    <row r="4" spans="1:11" ht="17.25" customHeight="1" x14ac:dyDescent="0.25">
      <c r="A4" s="258" t="s">
        <v>119</v>
      </c>
      <c r="B4" s="258"/>
      <c r="C4" s="258"/>
      <c r="D4" s="258"/>
      <c r="E4" s="258"/>
      <c r="F4" s="258"/>
      <c r="G4" s="258"/>
      <c r="H4" s="258"/>
      <c r="I4" s="258"/>
      <c r="J4" s="154"/>
    </row>
    <row r="5" spans="1:11" ht="15.6" x14ac:dyDescent="0.3">
      <c r="A5" s="70"/>
      <c r="B5" s="70"/>
      <c r="C5" s="70"/>
      <c r="D5" s="70"/>
      <c r="E5" s="70"/>
      <c r="F5" s="70"/>
      <c r="G5" s="70"/>
      <c r="H5" s="70"/>
      <c r="I5" s="70"/>
    </row>
    <row r="6" spans="1:11" customFormat="1" ht="31.5" customHeight="1" x14ac:dyDescent="0.3">
      <c r="A6" s="259" t="s">
        <v>66</v>
      </c>
      <c r="B6" s="260"/>
      <c r="C6" s="260"/>
      <c r="D6" s="260"/>
      <c r="E6" s="260"/>
      <c r="F6" s="260"/>
      <c r="G6" s="260"/>
      <c r="H6" s="260"/>
      <c r="I6" s="261"/>
    </row>
    <row r="7" spans="1:11" ht="15.6" x14ac:dyDescent="0.3">
      <c r="C7" s="4"/>
      <c r="D7" s="5"/>
      <c r="G7" s="5"/>
    </row>
    <row r="8" spans="1:11" s="6" customFormat="1" ht="60" customHeight="1" x14ac:dyDescent="0.25">
      <c r="C8" s="48"/>
      <c r="D8" s="49" t="s">
        <v>109</v>
      </c>
      <c r="E8" s="7"/>
      <c r="F8" s="49" t="s">
        <v>110</v>
      </c>
      <c r="G8" s="49" t="s">
        <v>111</v>
      </c>
      <c r="H8" s="7"/>
      <c r="I8" s="49" t="s">
        <v>112</v>
      </c>
    </row>
    <row r="9" spans="1:11" s="8" customFormat="1" ht="4.5" customHeight="1" x14ac:dyDescent="0.25">
      <c r="C9" s="9"/>
      <c r="D9" s="40"/>
      <c r="E9" s="11"/>
      <c r="F9" s="10"/>
      <c r="G9" s="10"/>
      <c r="H9" s="11"/>
      <c r="J9" s="6"/>
    </row>
    <row r="10" spans="1:11" s="6" customFormat="1" ht="15.9" customHeight="1" x14ac:dyDescent="0.25">
      <c r="A10" s="274" t="s">
        <v>41</v>
      </c>
      <c r="B10" s="275" t="s">
        <v>42</v>
      </c>
      <c r="C10" s="109" t="s">
        <v>1</v>
      </c>
      <c r="D10" s="155">
        <v>372009.25939999975</v>
      </c>
      <c r="E10" s="139"/>
      <c r="F10" s="155">
        <v>347207.4617700004</v>
      </c>
      <c r="G10" s="155">
        <f>G11+G12+G13</f>
        <v>351120.01586000103</v>
      </c>
      <c r="H10" s="12"/>
      <c r="I10" s="278">
        <f>+G30/G39</f>
        <v>0.83641521360177185</v>
      </c>
      <c r="K10" s="13"/>
    </row>
    <row r="11" spans="1:11" ht="15.9" customHeight="1" outlineLevel="1" x14ac:dyDescent="0.25">
      <c r="A11" s="274"/>
      <c r="B11" s="276"/>
      <c r="C11" s="110" t="s">
        <v>67</v>
      </c>
      <c r="D11" s="43">
        <v>340787.81171999977</v>
      </c>
      <c r="E11" s="139"/>
      <c r="F11" s="43">
        <v>324369.08444000041</v>
      </c>
      <c r="G11" s="43">
        <f>'Recaudación abierta'!I9+'Recaudación abierta'!I10</f>
        <v>319315.17294000101</v>
      </c>
      <c r="I11" s="279"/>
      <c r="J11" s="6"/>
    </row>
    <row r="12" spans="1:11" ht="15.9" customHeight="1" outlineLevel="1" x14ac:dyDescent="0.25">
      <c r="A12" s="274"/>
      <c r="B12" s="276"/>
      <c r="C12" s="110" t="s">
        <v>35</v>
      </c>
      <c r="D12" s="43">
        <v>2942.5616100000029</v>
      </c>
      <c r="E12" s="139"/>
      <c r="F12" s="43">
        <v>1555.88417</v>
      </c>
      <c r="G12" s="43">
        <f>'Recaudación abierta'!I11</f>
        <v>1048.07665</v>
      </c>
      <c r="I12" s="279"/>
    </row>
    <row r="13" spans="1:11" ht="15.9" customHeight="1" outlineLevel="1" x14ac:dyDescent="0.25">
      <c r="A13" s="274"/>
      <c r="B13" s="276"/>
      <c r="C13" s="110" t="s">
        <v>68</v>
      </c>
      <c r="D13" s="43">
        <v>28278.88607</v>
      </c>
      <c r="E13" s="140"/>
      <c r="F13" s="43">
        <v>21282.493160000013</v>
      </c>
      <c r="G13" s="193">
        <f>SUM(G14:G18)</f>
        <v>30756.766270000004</v>
      </c>
      <c r="H13" s="76"/>
      <c r="I13" s="279"/>
    </row>
    <row r="14" spans="1:11" ht="15.9" customHeight="1" outlineLevel="1" x14ac:dyDescent="0.25">
      <c r="A14" s="274"/>
      <c r="B14" s="276"/>
      <c r="C14" s="111" t="s">
        <v>34</v>
      </c>
      <c r="D14" s="43">
        <v>8282.2773000000016</v>
      </c>
      <c r="E14" s="139"/>
      <c r="F14" s="43">
        <v>4664.9990399999979</v>
      </c>
      <c r="G14" s="43">
        <f>'Recaudación abierta'!I13</f>
        <v>9615.7857400000048</v>
      </c>
      <c r="I14" s="279"/>
    </row>
    <row r="15" spans="1:11" ht="15.9" customHeight="1" outlineLevel="1" x14ac:dyDescent="0.25">
      <c r="A15" s="274"/>
      <c r="B15" s="276"/>
      <c r="C15" s="111" t="s">
        <v>33</v>
      </c>
      <c r="D15" s="43">
        <v>19241.063249999999</v>
      </c>
      <c r="E15" s="139"/>
      <c r="F15" s="43">
        <v>13223.323420000001</v>
      </c>
      <c r="G15" s="43">
        <f>'Recaudación abierta'!I14</f>
        <v>19587.668470000001</v>
      </c>
      <c r="I15" s="279"/>
    </row>
    <row r="16" spans="1:11" ht="15.9" customHeight="1" outlineLevel="1" x14ac:dyDescent="0.25">
      <c r="A16" s="274"/>
      <c r="B16" s="276"/>
      <c r="C16" s="111" t="s">
        <v>32</v>
      </c>
      <c r="D16" s="43">
        <v>571.04744000000005</v>
      </c>
      <c r="E16" s="139"/>
      <c r="F16" s="43">
        <v>580.70613000000014</v>
      </c>
      <c r="G16" s="43">
        <f>'Recaudación abierta'!I15</f>
        <v>1075.23649</v>
      </c>
      <c r="I16" s="279"/>
    </row>
    <row r="17" spans="1:15" ht="15.9" customHeight="1" outlineLevel="1" x14ac:dyDescent="0.25">
      <c r="A17" s="274"/>
      <c r="B17" s="276"/>
      <c r="C17" s="111" t="s">
        <v>90</v>
      </c>
      <c r="D17" s="43">
        <v>184.49808000000019</v>
      </c>
      <c r="E17" s="139"/>
      <c r="F17" s="43">
        <v>2718.8637700000131</v>
      </c>
      <c r="G17" s="43">
        <f>'Recaudación abierta'!I16</f>
        <v>478.07556999999929</v>
      </c>
      <c r="I17" s="279"/>
    </row>
    <row r="18" spans="1:15" ht="15.9" customHeight="1" outlineLevel="1" x14ac:dyDescent="0.25">
      <c r="A18" s="274"/>
      <c r="B18" s="276"/>
      <c r="C18" s="111" t="s">
        <v>95</v>
      </c>
      <c r="D18" s="43">
        <v>0</v>
      </c>
      <c r="E18" s="139"/>
      <c r="F18" s="43">
        <v>94.600800000000021</v>
      </c>
      <c r="G18" s="43">
        <f>'Recaudación abierta'!I17</f>
        <v>0</v>
      </c>
      <c r="I18" s="279"/>
      <c r="L18" s="3" t="s">
        <v>89</v>
      </c>
    </row>
    <row r="19" spans="1:15" ht="15.9" customHeight="1" x14ac:dyDescent="0.25">
      <c r="A19" s="274"/>
      <c r="B19" s="276"/>
      <c r="C19" s="112" t="s">
        <v>64</v>
      </c>
      <c r="D19" s="43">
        <v>507590.61696000001</v>
      </c>
      <c r="E19" s="139"/>
      <c r="F19" s="43">
        <v>452452.23739000311</v>
      </c>
      <c r="G19" s="43">
        <f>'Recaudación abierta'!I19</f>
        <v>515835.97968000692</v>
      </c>
      <c r="H19" s="12"/>
      <c r="I19" s="279"/>
      <c r="J19" s="13"/>
    </row>
    <row r="20" spans="1:15" ht="15.9" customHeight="1" x14ac:dyDescent="0.25">
      <c r="A20" s="274"/>
      <c r="B20" s="276"/>
      <c r="C20" s="112" t="s">
        <v>65</v>
      </c>
      <c r="D20" s="43">
        <v>35932.970619999956</v>
      </c>
      <c r="E20" s="139"/>
      <c r="F20" s="43">
        <v>32712.14918</v>
      </c>
      <c r="G20" s="43">
        <f>'Recaudación abierta'!I22</f>
        <v>41467.256839999973</v>
      </c>
      <c r="H20" s="12"/>
      <c r="I20" s="279"/>
      <c r="J20" s="6"/>
    </row>
    <row r="21" spans="1:15" s="6" customFormat="1" ht="15.9" customHeight="1" x14ac:dyDescent="0.25">
      <c r="A21" s="274"/>
      <c r="B21" s="276"/>
      <c r="C21" s="113" t="s">
        <v>39</v>
      </c>
      <c r="D21" s="43">
        <v>3534.36589</v>
      </c>
      <c r="E21" s="139"/>
      <c r="F21" s="43">
        <v>3555.1208200000001</v>
      </c>
      <c r="G21" s="43">
        <f>'Recaudación abierta'!I45</f>
        <v>3941.59539</v>
      </c>
      <c r="H21" s="8"/>
      <c r="I21" s="279"/>
      <c r="K21" s="3"/>
      <c r="L21" s="3"/>
      <c r="M21" s="3"/>
      <c r="N21" s="3"/>
      <c r="O21" s="3"/>
    </row>
    <row r="22" spans="1:15" ht="15.9" customHeight="1" x14ac:dyDescent="0.25">
      <c r="A22" s="274"/>
      <c r="B22" s="276"/>
      <c r="C22" s="113" t="s">
        <v>24</v>
      </c>
      <c r="D22" s="43">
        <v>22317.178289999989</v>
      </c>
      <c r="E22" s="139"/>
      <c r="F22" s="43">
        <v>20140.28719999962</v>
      </c>
      <c r="G22" s="43">
        <f>'Recaudación abierta'!I46</f>
        <v>20742.713930000169</v>
      </c>
      <c r="H22" s="12"/>
      <c r="I22" s="279"/>
      <c r="J22" s="6"/>
    </row>
    <row r="23" spans="1:15" ht="15.9" customHeight="1" x14ac:dyDescent="0.25">
      <c r="A23" s="274"/>
      <c r="B23" s="276"/>
      <c r="C23" s="113" t="s">
        <v>25</v>
      </c>
      <c r="D23" s="43">
        <v>103391.04471</v>
      </c>
      <c r="E23" s="139"/>
      <c r="F23" s="43">
        <v>110463.53503</v>
      </c>
      <c r="G23" s="43">
        <f>'Recaudación abierta'!I47</f>
        <v>98864.91029999996</v>
      </c>
      <c r="H23" s="12"/>
      <c r="I23" s="279"/>
      <c r="J23" s="6"/>
    </row>
    <row r="24" spans="1:15" ht="15.9" customHeight="1" x14ac:dyDescent="0.25">
      <c r="A24" s="274"/>
      <c r="B24" s="276"/>
      <c r="C24" s="113" t="s">
        <v>36</v>
      </c>
      <c r="D24" s="43">
        <v>1950.9779000000001</v>
      </c>
      <c r="E24" s="139"/>
      <c r="F24" s="43">
        <v>1460.33284</v>
      </c>
      <c r="G24" s="43">
        <f>'Recaudación abierta'!I48</f>
        <v>1604.06601</v>
      </c>
      <c r="H24" s="12"/>
      <c r="I24" s="279"/>
      <c r="J24" s="16"/>
    </row>
    <row r="25" spans="1:15" ht="15.9" customHeight="1" x14ac:dyDescent="0.25">
      <c r="A25" s="274"/>
      <c r="B25" s="276"/>
      <c r="C25" s="113" t="s">
        <v>27</v>
      </c>
      <c r="D25" s="43">
        <v>1780.811010000001</v>
      </c>
      <c r="E25" s="139"/>
      <c r="F25" s="43">
        <v>1412.5074600000009</v>
      </c>
      <c r="G25" s="43">
        <f>'Recaudación abierta'!I49</f>
        <v>1477.19346</v>
      </c>
      <c r="H25" s="12"/>
      <c r="I25" s="279"/>
      <c r="J25" s="6"/>
    </row>
    <row r="26" spans="1:15" ht="15.9" customHeight="1" x14ac:dyDescent="0.25">
      <c r="A26" s="274"/>
      <c r="B26" s="276"/>
      <c r="C26" s="113" t="s">
        <v>37</v>
      </c>
      <c r="D26" s="43">
        <v>16099.92781999999</v>
      </c>
      <c r="E26" s="139"/>
      <c r="F26" s="43">
        <v>15757.966450000011</v>
      </c>
      <c r="G26" s="43">
        <f>'Recaudación abierta'!I50</f>
        <v>16512.482950000009</v>
      </c>
      <c r="H26" s="12"/>
      <c r="I26" s="279"/>
    </row>
    <row r="27" spans="1:15" ht="15.9" customHeight="1" x14ac:dyDescent="0.25">
      <c r="A27" s="274"/>
      <c r="B27" s="276"/>
      <c r="C27" s="113" t="s">
        <v>81</v>
      </c>
      <c r="D27" s="43">
        <v>3263.6939700000012</v>
      </c>
      <c r="E27" s="139"/>
      <c r="F27" s="43">
        <v>3420.1790600001491</v>
      </c>
      <c r="G27" s="43">
        <f>'Recaudación abierta'!I51</f>
        <v>5912.9235600001884</v>
      </c>
      <c r="H27" s="12"/>
      <c r="I27" s="279"/>
    </row>
    <row r="28" spans="1:15" ht="15.9" customHeight="1" x14ac:dyDescent="0.25">
      <c r="A28" s="274"/>
      <c r="B28" s="276"/>
      <c r="C28" s="113" t="s">
        <v>82</v>
      </c>
      <c r="D28" s="43">
        <v>3646.520289999999</v>
      </c>
      <c r="E28" s="139"/>
      <c r="F28" s="43">
        <v>3568.1146700001509</v>
      </c>
      <c r="G28" s="43">
        <f>'Recaudación abierta'!I52</f>
        <v>4504.9721300001756</v>
      </c>
      <c r="H28" s="12"/>
      <c r="I28" s="279"/>
    </row>
    <row r="29" spans="1:15" ht="15.9" customHeight="1" x14ac:dyDescent="0.25">
      <c r="A29" s="274"/>
      <c r="B29" s="276"/>
      <c r="C29" s="113" t="s">
        <v>125</v>
      </c>
      <c r="D29" s="43">
        <v>2258.0235099999959</v>
      </c>
      <c r="E29" s="139"/>
      <c r="F29" s="43">
        <v>1584.967309999998</v>
      </c>
      <c r="G29" s="43">
        <f>'Recaudación abierta'!I53</f>
        <v>1182.1897600000004</v>
      </c>
      <c r="H29" s="8"/>
      <c r="I29" s="279"/>
      <c r="J29" s="6"/>
    </row>
    <row r="30" spans="1:15" s="8" customFormat="1" ht="18" customHeight="1" x14ac:dyDescent="0.3">
      <c r="A30" s="274"/>
      <c r="B30" s="277"/>
      <c r="C30" s="54" t="s">
        <v>79</v>
      </c>
      <c r="D30" s="55">
        <f>+D10+SUM(D19:D29)</f>
        <v>1073775.3903699997</v>
      </c>
      <c r="E30" s="159"/>
      <c r="F30" s="55">
        <f>+F10+SUM(F19:F29)</f>
        <v>993734.85918000352</v>
      </c>
      <c r="G30" s="55">
        <f>+G10+SUM(G19:G29)</f>
        <v>1063166.2998700084</v>
      </c>
      <c r="I30" s="280"/>
      <c r="J30" s="17"/>
      <c r="K30" s="18"/>
    </row>
    <row r="31" spans="1:15" ht="6.6" customHeight="1" x14ac:dyDescent="0.3">
      <c r="A31" s="274"/>
      <c r="B31" s="23"/>
      <c r="C31" s="41"/>
      <c r="D31" s="19"/>
      <c r="E31" s="19"/>
      <c r="F31" s="19"/>
      <c r="G31" s="19"/>
      <c r="H31" s="8"/>
      <c r="I31" s="42"/>
      <c r="J31" s="6"/>
    </row>
    <row r="32" spans="1:15" ht="18.75" customHeight="1" x14ac:dyDescent="0.25">
      <c r="A32" s="274"/>
      <c r="B32" s="281" t="s">
        <v>44</v>
      </c>
      <c r="C32" s="44" t="s">
        <v>62</v>
      </c>
      <c r="D32" s="45">
        <v>197951.83344000019</v>
      </c>
      <c r="E32" s="142"/>
      <c r="F32" s="45">
        <v>193495.66729999991</v>
      </c>
      <c r="G32" s="45">
        <f>'Recaudación abierta'!I20</f>
        <v>183454.46295999951</v>
      </c>
      <c r="H32" s="8"/>
      <c r="I32" s="278">
        <f>+G34/G39</f>
        <v>0.16358478639822821</v>
      </c>
    </row>
    <row r="33" spans="1:9" ht="18.75" customHeight="1" x14ac:dyDescent="0.25">
      <c r="A33" s="274"/>
      <c r="B33" s="282"/>
      <c r="C33" s="46" t="s">
        <v>63</v>
      </c>
      <c r="D33" s="43">
        <v>25977.593540000002</v>
      </c>
      <c r="E33" s="142"/>
      <c r="F33" s="43">
        <v>26829.19556</v>
      </c>
      <c r="G33" s="43">
        <f>'Recaudación abierta'!I44</f>
        <v>24477.94817</v>
      </c>
      <c r="H33" s="8"/>
      <c r="I33" s="279"/>
    </row>
    <row r="34" spans="1:9" s="8" customFormat="1" ht="18.75" customHeight="1" x14ac:dyDescent="0.3">
      <c r="A34" s="274"/>
      <c r="B34" s="283"/>
      <c r="C34" s="107" t="s">
        <v>87</v>
      </c>
      <c r="D34" s="55">
        <f t="shared" ref="D34" si="0">SUM(D32:D33)</f>
        <v>223929.42698000019</v>
      </c>
      <c r="F34" s="55">
        <f>SUM(F32:F33)</f>
        <v>220324.86285999991</v>
      </c>
      <c r="G34" s="55">
        <f>SUM(G32:G33)</f>
        <v>207932.4111299995</v>
      </c>
      <c r="H34" s="12"/>
      <c r="I34" s="280"/>
    </row>
    <row r="35" spans="1:9" s="8" customFormat="1" ht="15.6" x14ac:dyDescent="0.3">
      <c r="A35" s="274"/>
      <c r="B35" s="23"/>
      <c r="C35" s="20"/>
      <c r="D35" s="103"/>
      <c r="E35" s="103"/>
      <c r="F35" s="103"/>
      <c r="G35" s="103"/>
      <c r="H35" s="12"/>
      <c r="I35" s="42"/>
    </row>
    <row r="36" spans="1:9" s="8" customFormat="1" ht="15.75" customHeight="1" x14ac:dyDescent="0.3">
      <c r="A36" s="274"/>
      <c r="B36" s="266" t="s">
        <v>46</v>
      </c>
      <c r="C36" s="266"/>
      <c r="D36" s="56">
        <f>D39-D37</f>
        <v>526717.43689999974</v>
      </c>
      <c r="F36" s="56">
        <f t="shared" ref="F36:G36" si="1">F39-F37</f>
        <v>505015.35179000034</v>
      </c>
      <c r="G36" s="56">
        <f t="shared" si="1"/>
        <v>501921.46796000144</v>
      </c>
      <c r="H36" s="12"/>
      <c r="I36" s="57">
        <f>+G36/$G$39</f>
        <v>0.39487213983965591</v>
      </c>
    </row>
    <row r="37" spans="1:9" s="8" customFormat="1" ht="15.75" customHeight="1" x14ac:dyDescent="0.25">
      <c r="A37" s="274"/>
      <c r="B37" s="266" t="s">
        <v>47</v>
      </c>
      <c r="C37" s="266"/>
      <c r="D37" s="56">
        <f>+D19+D20+D21+D34</f>
        <v>770987.38045000017</v>
      </c>
      <c r="F37" s="56">
        <f>+F19+F20+F21+F34</f>
        <v>709044.37025000306</v>
      </c>
      <c r="G37" s="56">
        <f>+G19+G20+G21+G34</f>
        <v>769177.24304000637</v>
      </c>
      <c r="H37" s="69"/>
      <c r="I37" s="57">
        <f>+G37/$G$39</f>
        <v>0.60512786016034414</v>
      </c>
    </row>
    <row r="38" spans="1:9" ht="13.8" x14ac:dyDescent="0.25">
      <c r="B38" s="23"/>
      <c r="C38" s="20"/>
      <c r="D38" s="24"/>
      <c r="E38" s="18"/>
      <c r="F38" s="22"/>
      <c r="G38" s="22"/>
      <c r="H38" s="12"/>
      <c r="I38" s="23"/>
    </row>
    <row r="39" spans="1:9" ht="24.75" customHeight="1" x14ac:dyDescent="0.3">
      <c r="A39" s="267" t="s">
        <v>48</v>
      </c>
      <c r="B39" s="268" t="s">
        <v>126</v>
      </c>
      <c r="C39" s="269"/>
      <c r="D39" s="50">
        <f t="shared" ref="D39" si="2">+D34+D30</f>
        <v>1297704.8173499999</v>
      </c>
      <c r="E39" s="123"/>
      <c r="F39" s="50">
        <f t="shared" ref="F39" si="3">+F30+F34</f>
        <v>1214059.7220400034</v>
      </c>
      <c r="G39" s="50">
        <f>+G30+G34</f>
        <v>1271098.7110000078</v>
      </c>
      <c r="H39" s="12"/>
      <c r="I39" s="122"/>
    </row>
    <row r="40" spans="1:9" ht="14.25" customHeight="1" x14ac:dyDescent="0.25">
      <c r="A40" s="267"/>
      <c r="B40" s="270" t="s">
        <v>73</v>
      </c>
      <c r="C40" s="271"/>
      <c r="D40" s="47"/>
      <c r="E40" s="8"/>
      <c r="F40" s="177">
        <v>103371.7675899999</v>
      </c>
      <c r="G40" s="97">
        <v>143424.97772999719</v>
      </c>
      <c r="H40" s="12"/>
      <c r="I40" s="114" t="s">
        <v>89</v>
      </c>
    </row>
    <row r="41" spans="1:9" ht="14.25" customHeight="1" x14ac:dyDescent="0.25">
      <c r="A41" s="267"/>
      <c r="B41" s="270" t="s">
        <v>74</v>
      </c>
      <c r="C41" s="271"/>
      <c r="D41" s="47"/>
      <c r="E41" s="8"/>
      <c r="F41" s="177">
        <v>4445.7314900000038</v>
      </c>
      <c r="G41" s="97">
        <v>6075.1955399999952</v>
      </c>
      <c r="H41" s="12"/>
      <c r="I41" s="114"/>
    </row>
    <row r="42" spans="1:9" ht="25.5" customHeight="1" x14ac:dyDescent="0.25">
      <c r="A42" s="267"/>
      <c r="B42" s="268" t="s">
        <v>127</v>
      </c>
      <c r="C42" s="269"/>
      <c r="D42" s="50"/>
      <c r="E42" s="69"/>
      <c r="F42" s="52">
        <f t="shared" ref="F42" si="4">+F39-F40-F41</f>
        <v>1106242.2229600037</v>
      </c>
      <c r="G42" s="52">
        <f>+G39-G40-G41</f>
        <v>1121598.5377300107</v>
      </c>
      <c r="H42" s="12"/>
      <c r="I42" s="69" t="s">
        <v>89</v>
      </c>
    </row>
    <row r="43" spans="1:9" ht="14.25" customHeight="1" x14ac:dyDescent="0.25">
      <c r="A43" s="267"/>
      <c r="B43" s="270" t="s">
        <v>128</v>
      </c>
      <c r="C43" s="271"/>
      <c r="D43" s="58"/>
      <c r="E43" s="69"/>
      <c r="F43" s="178">
        <v>37717.176190000529</v>
      </c>
      <c r="G43" s="43">
        <v>55080.51763000097</v>
      </c>
      <c r="H43" s="12"/>
      <c r="I43" s="124"/>
    </row>
    <row r="44" spans="1:9" ht="33" customHeight="1" x14ac:dyDescent="0.25">
      <c r="A44" s="267"/>
      <c r="B44" s="272" t="s">
        <v>137</v>
      </c>
      <c r="C44" s="273"/>
      <c r="D44" s="50"/>
      <c r="E44" s="69"/>
      <c r="F44" s="53">
        <f t="shared" ref="F44" si="5">+F42-F43</f>
        <v>1068525.0467700032</v>
      </c>
      <c r="G44" s="53">
        <f>+G42-G43</f>
        <v>1066518.0201000096</v>
      </c>
      <c r="H44" s="12"/>
      <c r="I44" s="69"/>
    </row>
    <row r="45" spans="1:9" customFormat="1" ht="14.4" x14ac:dyDescent="0.3"/>
    <row r="46" spans="1:9" customFormat="1" ht="27.75" customHeight="1" x14ac:dyDescent="0.3">
      <c r="A46" s="262" t="s">
        <v>72</v>
      </c>
      <c r="B46" s="263"/>
      <c r="C46" s="263"/>
      <c r="D46" s="263"/>
      <c r="E46" s="263"/>
      <c r="F46" s="263"/>
      <c r="G46" s="263"/>
      <c r="H46" s="263"/>
      <c r="I46" s="264"/>
    </row>
    <row r="47" spans="1:9" customFormat="1" ht="8.25" customHeight="1" x14ac:dyDescent="0.3"/>
    <row r="48" spans="1:9" s="6" customFormat="1" ht="30" customHeight="1" x14ac:dyDescent="0.3">
      <c r="C48" s="48"/>
      <c r="D48" s="81" t="s">
        <v>118</v>
      </c>
      <c r="F48" s="81" t="str">
        <f>+F8</f>
        <v>Recaudación
 2022</v>
      </c>
      <c r="G48" s="81" t="str">
        <f>+G8</f>
        <v>Recaudación 
2023</v>
      </c>
      <c r="I48"/>
    </row>
    <row r="49" spans="1:14" customFormat="1" ht="8.25" customHeight="1" x14ac:dyDescent="0.3"/>
    <row r="50" spans="1:14" s="8" customFormat="1" ht="19.5" customHeight="1" x14ac:dyDescent="0.3">
      <c r="A50" s="265" t="s">
        <v>71</v>
      </c>
      <c r="B50" s="265"/>
      <c r="C50" s="265"/>
      <c r="D50" s="90">
        <f>SUM(D53:D55)</f>
        <v>10810.206130000002</v>
      </c>
      <c r="E50"/>
      <c r="F50" s="90">
        <f>SUM(F53:F55)</f>
        <v>25923.77016</v>
      </c>
      <c r="G50" s="90">
        <f>SUM(G53:G55)</f>
        <v>9619.5987400000013</v>
      </c>
      <c r="H50"/>
      <c r="I50"/>
      <c r="J50" s="6"/>
    </row>
    <row r="51" spans="1:14" customFormat="1" ht="6" customHeight="1" x14ac:dyDescent="0.3"/>
    <row r="52" spans="1:14" customFormat="1" ht="6" customHeight="1" outlineLevel="1" x14ac:dyDescent="0.3"/>
    <row r="53" spans="1:14" s="6" customFormat="1" ht="15.9" customHeight="1" outlineLevel="1" x14ac:dyDescent="0.3">
      <c r="A53" s="305"/>
      <c r="B53" s="311"/>
      <c r="C53" s="71" t="s">
        <v>96</v>
      </c>
      <c r="D53" s="86">
        <v>10164.622590000001</v>
      </c>
      <c r="E53" s="73"/>
      <c r="F53" s="86">
        <v>9925.6052600000003</v>
      </c>
      <c r="G53" s="86">
        <f>'Recaudación abierta'!I72</f>
        <v>8706.7616500000004</v>
      </c>
      <c r="H53"/>
      <c r="I53"/>
    </row>
    <row r="54" spans="1:14" ht="15.9" customHeight="1" outlineLevel="2" x14ac:dyDescent="0.3">
      <c r="A54" s="305"/>
      <c r="B54" s="311"/>
      <c r="C54" s="80" t="s">
        <v>97</v>
      </c>
      <c r="D54" s="76">
        <v>515.88836000000015</v>
      </c>
      <c r="E54" s="73"/>
      <c r="F54" s="76">
        <v>9754.248810000001</v>
      </c>
      <c r="G54" s="76">
        <f>'Recaudación abierta'!I73</f>
        <v>728.60697999999991</v>
      </c>
      <c r="H54"/>
      <c r="I54"/>
      <c r="J54" s="6"/>
      <c r="K54" s="6"/>
      <c r="L54" s="6"/>
      <c r="M54" s="6"/>
      <c r="N54" s="6"/>
    </row>
    <row r="55" spans="1:14" ht="15.9" customHeight="1" outlineLevel="2" x14ac:dyDescent="0.3">
      <c r="A55" s="210"/>
      <c r="B55" s="311"/>
      <c r="C55" s="127" t="s">
        <v>86</v>
      </c>
      <c r="D55" s="128">
        <v>129.69518000000011</v>
      </c>
      <c r="E55" s="73"/>
      <c r="F55" s="128">
        <v>6243.9160899999997</v>
      </c>
      <c r="G55" s="128">
        <f>'Recaudación abierta'!I74</f>
        <v>184.23011</v>
      </c>
      <c r="H55"/>
      <c r="I55"/>
      <c r="J55" s="6"/>
      <c r="K55" s="6"/>
      <c r="L55" s="6"/>
      <c r="M55" s="6"/>
      <c r="N55" s="6"/>
    </row>
    <row r="56" spans="1:14" customFormat="1" ht="18.75" customHeight="1" x14ac:dyDescent="0.3"/>
    <row r="57" spans="1:14" ht="33" customHeight="1" x14ac:dyDescent="0.25">
      <c r="A57" s="284" t="s">
        <v>75</v>
      </c>
      <c r="B57" s="285"/>
      <c r="C57" s="285"/>
      <c r="D57" s="285"/>
      <c r="E57" s="285"/>
      <c r="F57" s="285"/>
      <c r="G57" s="285"/>
      <c r="H57" s="285"/>
      <c r="I57" s="286"/>
    </row>
    <row r="58" spans="1:14" ht="8.25" customHeight="1" x14ac:dyDescent="0.3">
      <c r="C58" s="4"/>
      <c r="D58"/>
      <c r="G58" s="5"/>
    </row>
    <row r="59" spans="1:14" s="6" customFormat="1" ht="51" customHeight="1" x14ac:dyDescent="0.3">
      <c r="C59" s="48"/>
      <c r="D59" s="91" t="str">
        <f>+D8</f>
        <v>Meta 
2023</v>
      </c>
      <c r="E59"/>
      <c r="F59" s="91" t="str">
        <f>+F8</f>
        <v>Recaudación
 2022</v>
      </c>
      <c r="G59" s="91" t="str">
        <f>+G8</f>
        <v>Recaudación 
2023</v>
      </c>
      <c r="H59"/>
      <c r="I59" s="91" t="str">
        <f>+I8</f>
        <v>Participación de la Recaudación 2023</v>
      </c>
    </row>
    <row r="60" spans="1:14" customFormat="1" ht="6" customHeight="1" x14ac:dyDescent="0.3"/>
    <row r="61" spans="1:14" s="6" customFormat="1" ht="15.9" customHeight="1" x14ac:dyDescent="0.25">
      <c r="A61" s="287" t="s">
        <v>41</v>
      </c>
      <c r="B61" s="288" t="s">
        <v>42</v>
      </c>
      <c r="C61" s="71" t="s">
        <v>1</v>
      </c>
      <c r="D61" s="72">
        <f t="shared" ref="D61:D77" si="6">+D10</f>
        <v>372009.25939999975</v>
      </c>
      <c r="E61" s="73"/>
      <c r="F61" s="72">
        <f t="shared" ref="F61:G76" si="7">+F10</f>
        <v>347207.4617700004</v>
      </c>
      <c r="G61" s="74">
        <f t="shared" si="7"/>
        <v>351120.01586000103</v>
      </c>
      <c r="H61" s="12"/>
      <c r="I61" s="291">
        <f>+G84/G93</f>
        <v>0.83764391470891775</v>
      </c>
    </row>
    <row r="62" spans="1:14" ht="15.9" customHeight="1" outlineLevel="1" x14ac:dyDescent="0.25">
      <c r="A62" s="287"/>
      <c r="B62" s="289"/>
      <c r="C62" s="75" t="s">
        <v>67</v>
      </c>
      <c r="D62" s="76">
        <f>D11</f>
        <v>340787.81171999977</v>
      </c>
      <c r="E62" s="73"/>
      <c r="F62" s="76">
        <f t="shared" si="7"/>
        <v>324369.08444000041</v>
      </c>
      <c r="G62" s="77">
        <f t="shared" si="7"/>
        <v>319315.17294000101</v>
      </c>
      <c r="I62" s="292"/>
      <c r="J62" s="6"/>
    </row>
    <row r="63" spans="1:14" ht="15.9" customHeight="1" outlineLevel="1" x14ac:dyDescent="0.25">
      <c r="A63" s="287"/>
      <c r="B63" s="289"/>
      <c r="C63" s="75" t="s">
        <v>35</v>
      </c>
      <c r="D63" s="76">
        <f>D12</f>
        <v>2942.5616100000029</v>
      </c>
      <c r="E63" s="73"/>
      <c r="F63" s="76">
        <f t="shared" si="7"/>
        <v>1555.88417</v>
      </c>
      <c r="G63" s="77">
        <f t="shared" si="7"/>
        <v>1048.07665</v>
      </c>
      <c r="I63" s="292"/>
    </row>
    <row r="64" spans="1:14" ht="15.9" customHeight="1" outlineLevel="1" x14ac:dyDescent="0.25">
      <c r="A64" s="287"/>
      <c r="B64" s="289"/>
      <c r="C64" s="75" t="s">
        <v>68</v>
      </c>
      <c r="D64" s="76">
        <f t="shared" si="6"/>
        <v>28278.88607</v>
      </c>
      <c r="F64" s="76">
        <f t="shared" si="7"/>
        <v>21282.493160000013</v>
      </c>
      <c r="G64" s="77">
        <f t="shared" si="7"/>
        <v>30756.766270000004</v>
      </c>
      <c r="I64" s="292"/>
    </row>
    <row r="65" spans="1:11" ht="15.9" customHeight="1" outlineLevel="1" x14ac:dyDescent="0.25">
      <c r="A65" s="287"/>
      <c r="B65" s="289"/>
      <c r="C65" s="78" t="s">
        <v>34</v>
      </c>
      <c r="D65" s="76">
        <f t="shared" si="6"/>
        <v>8282.2773000000016</v>
      </c>
      <c r="E65" s="73"/>
      <c r="F65" s="76">
        <f t="shared" si="7"/>
        <v>4664.9990399999979</v>
      </c>
      <c r="G65" s="77">
        <f t="shared" si="7"/>
        <v>9615.7857400000048</v>
      </c>
      <c r="I65" s="292"/>
    </row>
    <row r="66" spans="1:11" ht="15.9" customHeight="1" outlineLevel="1" x14ac:dyDescent="0.25">
      <c r="A66" s="287"/>
      <c r="B66" s="289"/>
      <c r="C66" s="78" t="s">
        <v>33</v>
      </c>
      <c r="D66" s="76">
        <f t="shared" si="6"/>
        <v>19241.063249999999</v>
      </c>
      <c r="E66" s="73"/>
      <c r="F66" s="76">
        <f t="shared" si="7"/>
        <v>13223.323420000001</v>
      </c>
      <c r="G66" s="77">
        <f t="shared" si="7"/>
        <v>19587.668470000001</v>
      </c>
      <c r="I66" s="292"/>
    </row>
    <row r="67" spans="1:11" ht="15.9" customHeight="1" outlineLevel="1" x14ac:dyDescent="0.25">
      <c r="A67" s="287"/>
      <c r="B67" s="289"/>
      <c r="C67" s="78" t="s">
        <v>32</v>
      </c>
      <c r="D67" s="76">
        <f t="shared" si="6"/>
        <v>571.04744000000005</v>
      </c>
      <c r="E67" s="73"/>
      <c r="F67" s="76">
        <f t="shared" si="7"/>
        <v>580.70613000000014</v>
      </c>
      <c r="G67" s="77">
        <f t="shared" si="7"/>
        <v>1075.23649</v>
      </c>
      <c r="I67" s="292"/>
    </row>
    <row r="68" spans="1:11" ht="15.9" customHeight="1" outlineLevel="1" x14ac:dyDescent="0.25">
      <c r="A68" s="287"/>
      <c r="B68" s="289"/>
      <c r="C68" s="111" t="s">
        <v>90</v>
      </c>
      <c r="D68" s="76">
        <f t="shared" si="6"/>
        <v>184.49808000000019</v>
      </c>
      <c r="E68" s="73"/>
      <c r="F68" s="76">
        <f t="shared" si="7"/>
        <v>2718.8637700000131</v>
      </c>
      <c r="G68" s="77">
        <f t="shared" si="7"/>
        <v>478.07556999999929</v>
      </c>
      <c r="I68" s="292"/>
    </row>
    <row r="69" spans="1:11" ht="15.9" customHeight="1" outlineLevel="1" x14ac:dyDescent="0.25">
      <c r="A69" s="287"/>
      <c r="B69" s="289"/>
      <c r="C69" s="111" t="s">
        <v>95</v>
      </c>
      <c r="D69" s="76">
        <f t="shared" si="6"/>
        <v>0</v>
      </c>
      <c r="E69" s="73"/>
      <c r="F69" s="76">
        <f t="shared" si="7"/>
        <v>94.600800000000021</v>
      </c>
      <c r="G69" s="77">
        <f t="shared" si="7"/>
        <v>0</v>
      </c>
      <c r="I69" s="292"/>
    </row>
    <row r="70" spans="1:11" ht="15.9" customHeight="1" x14ac:dyDescent="0.25">
      <c r="A70" s="287"/>
      <c r="B70" s="289"/>
      <c r="C70" s="79" t="s">
        <v>64</v>
      </c>
      <c r="D70" s="76">
        <f t="shared" si="6"/>
        <v>507590.61696000001</v>
      </c>
      <c r="E70" s="73"/>
      <c r="F70" s="76">
        <f t="shared" si="7"/>
        <v>452452.23739000311</v>
      </c>
      <c r="G70" s="77">
        <f t="shared" si="7"/>
        <v>515835.97968000692</v>
      </c>
      <c r="H70" s="12"/>
      <c r="I70" s="292"/>
      <c r="J70" s="13"/>
    </row>
    <row r="71" spans="1:11" ht="15.9" customHeight="1" x14ac:dyDescent="0.25">
      <c r="A71" s="287"/>
      <c r="B71" s="289"/>
      <c r="C71" s="79" t="s">
        <v>65</v>
      </c>
      <c r="D71" s="76">
        <f t="shared" si="6"/>
        <v>35932.970619999956</v>
      </c>
      <c r="E71" s="73"/>
      <c r="F71" s="76">
        <f t="shared" si="7"/>
        <v>32712.14918</v>
      </c>
      <c r="G71" s="77">
        <f t="shared" si="7"/>
        <v>41467.256839999973</v>
      </c>
      <c r="H71" s="12"/>
      <c r="I71" s="292"/>
      <c r="J71" s="6"/>
    </row>
    <row r="72" spans="1:11" s="6" customFormat="1" ht="15.9" customHeight="1" x14ac:dyDescent="0.25">
      <c r="A72" s="287"/>
      <c r="B72" s="289"/>
      <c r="C72" s="80" t="s">
        <v>39</v>
      </c>
      <c r="D72" s="76">
        <f t="shared" si="6"/>
        <v>3534.36589</v>
      </c>
      <c r="E72" s="73"/>
      <c r="F72" s="76">
        <f t="shared" si="7"/>
        <v>3555.1208200000001</v>
      </c>
      <c r="G72" s="77">
        <f t="shared" si="7"/>
        <v>3941.59539</v>
      </c>
      <c r="H72" s="8"/>
      <c r="I72" s="292"/>
      <c r="K72" s="13"/>
    </row>
    <row r="73" spans="1:11" ht="15.9" customHeight="1" x14ac:dyDescent="0.25">
      <c r="A73" s="287"/>
      <c r="B73" s="289"/>
      <c r="C73" s="80" t="s">
        <v>24</v>
      </c>
      <c r="D73" s="76">
        <f t="shared" si="6"/>
        <v>22317.178289999989</v>
      </c>
      <c r="E73" s="73"/>
      <c r="F73" s="76">
        <f t="shared" si="7"/>
        <v>20140.28719999962</v>
      </c>
      <c r="G73" s="77">
        <f t="shared" si="7"/>
        <v>20742.713930000169</v>
      </c>
      <c r="H73" s="12"/>
      <c r="I73" s="292"/>
      <c r="J73" s="6"/>
      <c r="K73" s="14"/>
    </row>
    <row r="74" spans="1:11" ht="15.9" customHeight="1" x14ac:dyDescent="0.25">
      <c r="A74" s="287"/>
      <c r="B74" s="289"/>
      <c r="C74" s="80" t="s">
        <v>25</v>
      </c>
      <c r="D74" s="76">
        <f t="shared" si="6"/>
        <v>103391.04471</v>
      </c>
      <c r="E74" s="73"/>
      <c r="F74" s="76">
        <f t="shared" si="7"/>
        <v>110463.53503</v>
      </c>
      <c r="G74" s="77">
        <f t="shared" si="7"/>
        <v>98864.91029999996</v>
      </c>
      <c r="H74" s="12"/>
      <c r="I74" s="292"/>
      <c r="J74" s="6"/>
      <c r="K74" s="15"/>
    </row>
    <row r="75" spans="1:11" ht="15.9" customHeight="1" x14ac:dyDescent="0.25">
      <c r="A75" s="287"/>
      <c r="B75" s="289"/>
      <c r="C75" s="80" t="s">
        <v>36</v>
      </c>
      <c r="D75" s="76">
        <f t="shared" si="6"/>
        <v>1950.9779000000001</v>
      </c>
      <c r="E75" s="73"/>
      <c r="F75" s="76">
        <f t="shared" si="7"/>
        <v>1460.33284</v>
      </c>
      <c r="G75" s="77">
        <f t="shared" si="7"/>
        <v>1604.06601</v>
      </c>
      <c r="H75" s="12"/>
      <c r="I75" s="292"/>
      <c r="J75" s="16"/>
      <c r="K75" s="14"/>
    </row>
    <row r="76" spans="1:11" ht="15.9" customHeight="1" x14ac:dyDescent="0.25">
      <c r="A76" s="287"/>
      <c r="B76" s="289"/>
      <c r="C76" s="80" t="s">
        <v>27</v>
      </c>
      <c r="D76" s="76">
        <f t="shared" si="6"/>
        <v>1780.811010000001</v>
      </c>
      <c r="E76" s="73"/>
      <c r="F76" s="76">
        <f t="shared" si="7"/>
        <v>1412.5074600000009</v>
      </c>
      <c r="G76" s="77">
        <f t="shared" si="7"/>
        <v>1477.19346</v>
      </c>
      <c r="H76" s="12"/>
      <c r="I76" s="292"/>
      <c r="J76" s="6"/>
    </row>
    <row r="77" spans="1:11" ht="15.9" customHeight="1" x14ac:dyDescent="0.25">
      <c r="A77" s="287"/>
      <c r="B77" s="289"/>
      <c r="C77" s="80" t="s">
        <v>37</v>
      </c>
      <c r="D77" s="76">
        <f t="shared" si="6"/>
        <v>16099.92781999999</v>
      </c>
      <c r="E77" s="73"/>
      <c r="F77" s="76">
        <f t="shared" ref="F77:G77" si="8">+F26</f>
        <v>15757.966450000011</v>
      </c>
      <c r="G77" s="77">
        <f t="shared" si="8"/>
        <v>16512.482950000009</v>
      </c>
      <c r="H77" s="12"/>
      <c r="I77" s="292"/>
    </row>
    <row r="78" spans="1:11" ht="15.9" customHeight="1" x14ac:dyDescent="0.25">
      <c r="A78" s="287"/>
      <c r="B78" s="289"/>
      <c r="C78" s="158" t="s">
        <v>86</v>
      </c>
      <c r="D78" s="76">
        <f>+D55</f>
        <v>129.69518000000011</v>
      </c>
      <c r="E78" s="73"/>
      <c r="F78" s="76">
        <f>F55</f>
        <v>6243.9160899999997</v>
      </c>
      <c r="G78" s="77">
        <f>G55</f>
        <v>184.23011</v>
      </c>
      <c r="H78" s="12"/>
      <c r="I78" s="292"/>
    </row>
    <row r="79" spans="1:11" ht="15.9" customHeight="1" x14ac:dyDescent="0.25">
      <c r="A79" s="287"/>
      <c r="B79" s="289"/>
      <c r="C79" s="80" t="str">
        <f>+C53</f>
        <v>Contribución Post COVID Sociedades</v>
      </c>
      <c r="D79" s="76">
        <f>+D53</f>
        <v>10164.622590000001</v>
      </c>
      <c r="E79" s="73"/>
      <c r="F79" s="76">
        <f>F53</f>
        <v>9925.6052600000003</v>
      </c>
      <c r="G79" s="77">
        <f>+G53</f>
        <v>8706.7616500000004</v>
      </c>
      <c r="H79" s="12"/>
      <c r="I79" s="292"/>
    </row>
    <row r="80" spans="1:11" ht="15.9" customHeight="1" x14ac:dyDescent="0.25">
      <c r="A80" s="287"/>
      <c r="B80" s="289"/>
      <c r="C80" s="80" t="str">
        <f>+C54</f>
        <v>Contribución Post COVID Personas Naturales</v>
      </c>
      <c r="D80" s="76">
        <f>+D54</f>
        <v>515.88836000000015</v>
      </c>
      <c r="E80" s="73"/>
      <c r="F80" s="76">
        <f>F54</f>
        <v>9754.248810000001</v>
      </c>
      <c r="G80" s="77">
        <f>+G54</f>
        <v>728.60697999999991</v>
      </c>
      <c r="H80" s="12"/>
      <c r="I80" s="292"/>
    </row>
    <row r="81" spans="1:14" ht="15.9" customHeight="1" x14ac:dyDescent="0.25">
      <c r="A81" s="287"/>
      <c r="B81" s="289"/>
      <c r="C81" s="80" t="s">
        <v>81</v>
      </c>
      <c r="D81" s="76">
        <f>+D27</f>
        <v>3263.6939700000012</v>
      </c>
      <c r="E81" s="73"/>
      <c r="F81" s="76">
        <f t="shared" ref="F81:G83" si="9">+F27</f>
        <v>3420.1790600001491</v>
      </c>
      <c r="G81" s="77">
        <f t="shared" si="9"/>
        <v>5912.9235600001884</v>
      </c>
      <c r="H81" s="12"/>
      <c r="I81" s="292"/>
    </row>
    <row r="82" spans="1:14" ht="15.9" customHeight="1" x14ac:dyDescent="0.25">
      <c r="A82" s="287"/>
      <c r="B82" s="289"/>
      <c r="C82" s="80" t="s">
        <v>82</v>
      </c>
      <c r="D82" s="76">
        <f>+D28</f>
        <v>3646.520289999999</v>
      </c>
      <c r="E82" s="73"/>
      <c r="F82" s="76">
        <f t="shared" si="9"/>
        <v>3568.1146700001509</v>
      </c>
      <c r="G82" s="77">
        <f t="shared" si="9"/>
        <v>4504.9721300001756</v>
      </c>
      <c r="H82" s="12"/>
      <c r="I82" s="292"/>
    </row>
    <row r="83" spans="1:14" ht="15.9" customHeight="1" x14ac:dyDescent="0.25">
      <c r="A83" s="287"/>
      <c r="B83" s="289"/>
      <c r="C83" s="80" t="s">
        <v>125</v>
      </c>
      <c r="D83" s="76">
        <f>+D29</f>
        <v>2258.0235099999959</v>
      </c>
      <c r="E83" s="73"/>
      <c r="F83" s="76">
        <f t="shared" si="9"/>
        <v>1584.967309999998</v>
      </c>
      <c r="G83" s="77">
        <f t="shared" si="9"/>
        <v>1182.1897600000004</v>
      </c>
      <c r="H83" s="8"/>
      <c r="I83" s="292"/>
      <c r="J83" s="6"/>
    </row>
    <row r="84" spans="1:14" s="8" customFormat="1" ht="18" customHeight="1" x14ac:dyDescent="0.25">
      <c r="A84" s="287"/>
      <c r="B84" s="290"/>
      <c r="C84" s="92" t="s">
        <v>79</v>
      </c>
      <c r="D84" s="93">
        <f>+D61+D70+D71+SUM(D72:D83)</f>
        <v>1084585.5964999998</v>
      </c>
      <c r="E84" s="69"/>
      <c r="F84" s="93">
        <f>+F61+F70+F71+SUM(F72:F83)</f>
        <v>1019658.6293400035</v>
      </c>
      <c r="G84" s="93">
        <f>+G61+G70+G71+SUM(G72:G83)</f>
        <v>1072785.8986100084</v>
      </c>
      <c r="I84" s="293"/>
      <c r="J84" s="17"/>
      <c r="K84" s="18"/>
    </row>
    <row r="85" spans="1:14" ht="10.5" customHeight="1" x14ac:dyDescent="0.3">
      <c r="A85" s="287"/>
      <c r="B85" s="23"/>
      <c r="C85" s="41"/>
      <c r="D85" s="19"/>
      <c r="E85" s="19"/>
      <c r="F85" s="19"/>
      <c r="G85" s="19"/>
      <c r="H85" s="8"/>
      <c r="I85" s="42"/>
      <c r="J85" s="6"/>
    </row>
    <row r="86" spans="1:14" ht="18.75" customHeight="1" x14ac:dyDescent="0.25">
      <c r="A86" s="287"/>
      <c r="B86" s="294" t="s">
        <v>44</v>
      </c>
      <c r="C86" s="84" t="s">
        <v>62</v>
      </c>
      <c r="D86" s="86">
        <f>+D32</f>
        <v>197951.83344000019</v>
      </c>
      <c r="E86" s="85"/>
      <c r="F86" s="86">
        <f>+F32</f>
        <v>193495.66729999991</v>
      </c>
      <c r="G86" s="87">
        <f>+G32</f>
        <v>183454.46295999951</v>
      </c>
      <c r="H86" s="8"/>
      <c r="I86" s="291">
        <f>+G88/G93</f>
        <v>0.16235608529108231</v>
      </c>
    </row>
    <row r="87" spans="1:14" ht="18.75" customHeight="1" x14ac:dyDescent="0.25">
      <c r="A87" s="287"/>
      <c r="B87" s="295"/>
      <c r="C87" s="88" t="s">
        <v>63</v>
      </c>
      <c r="D87" s="76">
        <f>+D33</f>
        <v>25977.593540000002</v>
      </c>
      <c r="E87" s="85"/>
      <c r="F87" s="76">
        <f>+F33</f>
        <v>26829.19556</v>
      </c>
      <c r="G87" s="77">
        <f>+G33</f>
        <v>24477.94817</v>
      </c>
      <c r="H87" s="8"/>
      <c r="I87" s="292"/>
    </row>
    <row r="88" spans="1:14" s="8" customFormat="1" ht="18.75" customHeight="1" x14ac:dyDescent="0.3">
      <c r="A88" s="287"/>
      <c r="B88" s="296"/>
      <c r="C88" s="108" t="s">
        <v>87</v>
      </c>
      <c r="D88" s="93">
        <f>SUM(D86:D87)</f>
        <v>223929.42698000019</v>
      </c>
      <c r="F88" s="93">
        <f>SUM(F86:F87)</f>
        <v>220324.86285999991</v>
      </c>
      <c r="G88" s="93">
        <f>SUM(G86:G87)</f>
        <v>207932.4111299995</v>
      </c>
      <c r="H88" s="12"/>
      <c r="I88" s="293"/>
    </row>
    <row r="89" spans="1:14" s="8" customFormat="1" ht="15.6" x14ac:dyDescent="0.3">
      <c r="A89" s="287"/>
      <c r="B89" s="23"/>
      <c r="C89" s="20"/>
      <c r="D89" s="24"/>
      <c r="F89" s="21"/>
      <c r="G89" s="24"/>
      <c r="H89" s="12"/>
      <c r="I89" s="42"/>
    </row>
    <row r="90" spans="1:14" s="8" customFormat="1" ht="15.75" customHeight="1" x14ac:dyDescent="0.3">
      <c r="A90" s="287"/>
      <c r="B90" s="297" t="s">
        <v>46</v>
      </c>
      <c r="C90" s="297"/>
      <c r="D90" s="94">
        <f>D93-D91</f>
        <v>537527.6430299998</v>
      </c>
      <c r="F90" s="94">
        <f t="shared" ref="F90:G90" si="10">F93-F91</f>
        <v>530939.12195000041</v>
      </c>
      <c r="G90" s="94">
        <f t="shared" si="10"/>
        <v>511541.06670000148</v>
      </c>
      <c r="H90" s="12"/>
      <c r="I90" s="95">
        <f>+G90/$G$93</f>
        <v>0.39941731355730115</v>
      </c>
    </row>
    <row r="91" spans="1:14" s="8" customFormat="1" ht="15.75" customHeight="1" x14ac:dyDescent="0.25">
      <c r="A91" s="287"/>
      <c r="B91" s="297" t="s">
        <v>47</v>
      </c>
      <c r="C91" s="297"/>
      <c r="D91" s="94">
        <f>+D70+D71+D72+D88</f>
        <v>770987.38045000017</v>
      </c>
      <c r="F91" s="94">
        <f>+F70+F71+F72+F88</f>
        <v>709044.37025000306</v>
      </c>
      <c r="G91" s="94">
        <f>+G70+G71+G72+G88</f>
        <v>769177.24304000637</v>
      </c>
      <c r="H91" s="69"/>
      <c r="I91" s="95">
        <f>+G91/$G$93</f>
        <v>0.60058268644269885</v>
      </c>
    </row>
    <row r="92" spans="1:14" ht="13.8" x14ac:dyDescent="0.25">
      <c r="B92" s="23"/>
      <c r="C92" s="20"/>
      <c r="D92" s="24"/>
      <c r="E92" s="8"/>
      <c r="F92" s="22"/>
      <c r="G92" s="22"/>
      <c r="H92" s="12"/>
      <c r="I92" s="23"/>
      <c r="J92" s="8"/>
      <c r="K92" s="8"/>
    </row>
    <row r="93" spans="1:14" ht="26.25" customHeight="1" x14ac:dyDescent="0.3">
      <c r="A93" s="310" t="s">
        <v>48</v>
      </c>
      <c r="B93" s="300" t="s">
        <v>126</v>
      </c>
      <c r="C93" s="301"/>
      <c r="D93" s="96">
        <f>+D84+D88</f>
        <v>1308515.02348</v>
      </c>
      <c r="E93"/>
      <c r="F93" s="96">
        <f>+F84+F88</f>
        <v>1239983.4922000035</v>
      </c>
      <c r="G93" s="96">
        <f>+G84+G88</f>
        <v>1280718.3097400079</v>
      </c>
      <c r="H93" s="12"/>
      <c r="I93" s="205"/>
      <c r="J93" s="148"/>
      <c r="K93" s="8"/>
    </row>
    <row r="94" spans="1:14" ht="14.25" customHeight="1" x14ac:dyDescent="0.25">
      <c r="A94" s="310"/>
      <c r="B94" s="298" t="s">
        <v>73</v>
      </c>
      <c r="C94" s="299"/>
      <c r="D94" s="97"/>
      <c r="E94" s="85"/>
      <c r="F94" s="177">
        <f>F40</f>
        <v>103371.7675899999</v>
      </c>
      <c r="G94" s="177">
        <f>G40</f>
        <v>143424.97772999719</v>
      </c>
      <c r="H94" s="12"/>
      <c r="I94" s="114"/>
      <c r="J94" s="8"/>
      <c r="K94" s="8"/>
    </row>
    <row r="95" spans="1:14" ht="14.25" customHeight="1" x14ac:dyDescent="0.25">
      <c r="A95" s="310"/>
      <c r="B95" s="298" t="s">
        <v>74</v>
      </c>
      <c r="C95" s="299"/>
      <c r="D95" s="97"/>
      <c r="E95" s="85"/>
      <c r="F95" s="177">
        <f>F41</f>
        <v>4445.7314900000038</v>
      </c>
      <c r="G95" s="177">
        <f>G41</f>
        <v>6075.1955399999952</v>
      </c>
      <c r="H95" s="12"/>
      <c r="I95" s="114"/>
      <c r="J95" s="8"/>
      <c r="K95" s="8"/>
    </row>
    <row r="96" spans="1:14" ht="27" customHeight="1" x14ac:dyDescent="0.3">
      <c r="A96" s="310"/>
      <c r="B96" s="300" t="s">
        <v>129</v>
      </c>
      <c r="C96" s="301"/>
      <c r="D96" s="96"/>
      <c r="E96"/>
      <c r="F96" s="98">
        <f>+F93-F94-F95</f>
        <v>1132165.9931200037</v>
      </c>
      <c r="G96" s="98">
        <f>+G93-G94-G95</f>
        <v>1131218.1364700107</v>
      </c>
      <c r="H96" s="12"/>
      <c r="I96" s="69"/>
      <c r="J96" s="8"/>
      <c r="K96" s="8"/>
      <c r="L96" s="14"/>
      <c r="M96" s="14"/>
      <c r="N96" s="14"/>
    </row>
    <row r="97" spans="1:11" ht="14.25" customHeight="1" x14ac:dyDescent="0.3">
      <c r="A97" s="310"/>
      <c r="B97" s="298" t="s">
        <v>130</v>
      </c>
      <c r="C97" s="299"/>
      <c r="D97" s="99"/>
      <c r="E97" s="100"/>
      <c r="F97" s="178">
        <f>+F43</f>
        <v>37717.176190000529</v>
      </c>
      <c r="G97" s="178">
        <f t="shared" ref="G97" si="11">+G43</f>
        <v>55080.51763000097</v>
      </c>
      <c r="H97"/>
      <c r="I97" s="69"/>
      <c r="J97" s="8"/>
      <c r="K97" s="8"/>
    </row>
    <row r="98" spans="1:11" ht="38.25" customHeight="1" x14ac:dyDescent="0.3">
      <c r="A98" s="310"/>
      <c r="B98" s="302" t="s">
        <v>131</v>
      </c>
      <c r="C98" s="303"/>
      <c r="D98" s="96"/>
      <c r="E98"/>
      <c r="F98" s="102">
        <f>+F96-F97</f>
        <v>1094448.8169300032</v>
      </c>
      <c r="G98" s="102">
        <f>+G96-G97</f>
        <v>1076137.6188400097</v>
      </c>
      <c r="H98" s="12"/>
      <c r="I98" s="69"/>
      <c r="J98" s="8"/>
      <c r="K98" s="8"/>
    </row>
    <row r="99" spans="1:11" customFormat="1" ht="15" customHeight="1" x14ac:dyDescent="0.3">
      <c r="A99" s="307" t="s">
        <v>153</v>
      </c>
      <c r="B99" s="307"/>
      <c r="C99" s="307"/>
      <c r="F99" s="123"/>
      <c r="G99" s="123"/>
    </row>
    <row r="100" spans="1:11" ht="54" customHeight="1" x14ac:dyDescent="0.25">
      <c r="A100" s="254" t="s">
        <v>83</v>
      </c>
      <c r="B100" s="254"/>
      <c r="C100" s="254"/>
      <c r="D100" s="254"/>
      <c r="E100" s="254"/>
      <c r="F100" s="254"/>
      <c r="G100" s="254"/>
      <c r="H100" s="254"/>
      <c r="I100" s="254"/>
    </row>
    <row r="101" spans="1:11" ht="12.75" customHeight="1" x14ac:dyDescent="0.25">
      <c r="A101" s="254" t="s">
        <v>69</v>
      </c>
      <c r="B101" s="254"/>
      <c r="C101" s="254"/>
      <c r="D101" s="254"/>
      <c r="E101" s="254"/>
      <c r="F101" s="254"/>
      <c r="G101" s="254"/>
      <c r="H101" s="254"/>
      <c r="I101" s="254"/>
    </row>
    <row r="102" spans="1:11" ht="12.75" customHeight="1" x14ac:dyDescent="0.25">
      <c r="A102" s="254" t="s">
        <v>70</v>
      </c>
      <c r="B102" s="254"/>
      <c r="C102" s="254"/>
      <c r="D102" s="254"/>
      <c r="E102" s="254"/>
      <c r="F102" s="254"/>
      <c r="G102" s="254"/>
      <c r="H102" s="254"/>
      <c r="I102" s="254"/>
    </row>
    <row r="103" spans="1:11" ht="12.75" customHeight="1" x14ac:dyDescent="0.25">
      <c r="A103" s="254" t="s">
        <v>136</v>
      </c>
      <c r="B103" s="254"/>
      <c r="C103" s="254"/>
      <c r="D103" s="254"/>
      <c r="E103" s="254"/>
      <c r="F103" s="254"/>
      <c r="G103" s="254"/>
      <c r="H103" s="254"/>
      <c r="I103" s="254"/>
    </row>
    <row r="104" spans="1:11" ht="12.75" customHeight="1" x14ac:dyDescent="0.25">
      <c r="A104" s="254" t="s">
        <v>132</v>
      </c>
      <c r="B104" s="254"/>
      <c r="C104" s="254"/>
      <c r="D104" s="254"/>
      <c r="E104" s="254"/>
      <c r="F104" s="254"/>
      <c r="G104" s="254"/>
      <c r="H104" s="254"/>
      <c r="I104" s="254"/>
    </row>
    <row r="105" spans="1:11" ht="12.75" customHeight="1" x14ac:dyDescent="0.25">
      <c r="A105" s="254" t="s">
        <v>133</v>
      </c>
      <c r="B105" s="254"/>
      <c r="C105" s="254"/>
      <c r="D105" s="254"/>
      <c r="E105" s="254"/>
      <c r="F105" s="254"/>
      <c r="G105" s="254"/>
      <c r="H105" s="254"/>
      <c r="I105" s="254"/>
    </row>
    <row r="106" spans="1:11" ht="15" customHeight="1" x14ac:dyDescent="0.25">
      <c r="A106" s="254" t="s">
        <v>134</v>
      </c>
      <c r="B106" s="254"/>
      <c r="C106" s="254"/>
      <c r="D106" s="254"/>
      <c r="E106" s="254"/>
      <c r="F106" s="254"/>
      <c r="G106" s="254"/>
      <c r="H106" s="254"/>
      <c r="I106" s="254"/>
    </row>
    <row r="107" spans="1:11" ht="27" customHeight="1" x14ac:dyDescent="0.25">
      <c r="A107" s="254" t="s">
        <v>135</v>
      </c>
      <c r="B107" s="254"/>
      <c r="C107" s="254"/>
      <c r="D107" s="254"/>
      <c r="E107" s="254"/>
      <c r="F107" s="254"/>
      <c r="G107" s="254"/>
      <c r="H107" s="254"/>
      <c r="I107" s="254"/>
    </row>
    <row r="108" spans="1:11" ht="15" customHeight="1" x14ac:dyDescent="0.25">
      <c r="A108" s="307" t="s">
        <v>57</v>
      </c>
      <c r="B108" s="307"/>
      <c r="C108" s="307"/>
      <c r="D108" s="211"/>
      <c r="E108" s="211"/>
      <c r="F108" s="211"/>
      <c r="G108" s="211"/>
      <c r="H108" s="211"/>
      <c r="I108" s="211"/>
    </row>
    <row r="109" spans="1:11" ht="15" customHeight="1" x14ac:dyDescent="0.25">
      <c r="A109" s="308" t="s">
        <v>148</v>
      </c>
      <c r="B109" s="308"/>
      <c r="C109" s="308"/>
      <c r="D109" s="308"/>
      <c r="E109" s="308"/>
      <c r="F109" s="308"/>
      <c r="G109" s="22"/>
      <c r="H109" s="8"/>
      <c r="I109" s="23"/>
    </row>
    <row r="110" spans="1:11" ht="15" customHeight="1" x14ac:dyDescent="0.25">
      <c r="A110" s="309" t="s">
        <v>98</v>
      </c>
      <c r="B110" s="309"/>
      <c r="C110" s="309"/>
      <c r="D110" s="309"/>
      <c r="E110" s="25"/>
      <c r="F110" s="25"/>
      <c r="G110" s="26"/>
      <c r="H110" s="26"/>
      <c r="I110" s="26"/>
    </row>
    <row r="111" spans="1:11" ht="15" customHeight="1" x14ac:dyDescent="0.25">
      <c r="A111" s="306" t="s">
        <v>29</v>
      </c>
      <c r="B111" s="306"/>
      <c r="C111" s="306"/>
      <c r="D111" s="306"/>
      <c r="E111" s="25"/>
      <c r="F111" s="25"/>
      <c r="G111" s="26"/>
      <c r="H111" s="26"/>
      <c r="I111" s="26"/>
    </row>
    <row r="112" spans="1:11" x14ac:dyDescent="0.25">
      <c r="C112" s="26"/>
      <c r="D112" s="26"/>
      <c r="E112" s="25"/>
      <c r="F112" s="25"/>
      <c r="G112" s="26"/>
      <c r="H112" s="26"/>
      <c r="I112" s="26"/>
    </row>
  </sheetData>
  <mergeCells count="51">
    <mergeCell ref="A101:I101"/>
    <mergeCell ref="A102:I102"/>
    <mergeCell ref="A103:I103"/>
    <mergeCell ref="A111:D111"/>
    <mergeCell ref="A105:I105"/>
    <mergeCell ref="A106:I106"/>
    <mergeCell ref="A107:I107"/>
    <mergeCell ref="A108:C108"/>
    <mergeCell ref="A109:F109"/>
    <mergeCell ref="A110:D110"/>
    <mergeCell ref="A104:I104"/>
    <mergeCell ref="B97:C97"/>
    <mergeCell ref="B98:C98"/>
    <mergeCell ref="A61:A91"/>
    <mergeCell ref="B61:B84"/>
    <mergeCell ref="A100:I100"/>
    <mergeCell ref="I61:I84"/>
    <mergeCell ref="B86:B88"/>
    <mergeCell ref="I86:I88"/>
    <mergeCell ref="A99:C99"/>
    <mergeCell ref="B90:C90"/>
    <mergeCell ref="B91:C91"/>
    <mergeCell ref="A93:A98"/>
    <mergeCell ref="B93:C93"/>
    <mergeCell ref="B94:C94"/>
    <mergeCell ref="B95:C95"/>
    <mergeCell ref="B96:C96"/>
    <mergeCell ref="A46:I46"/>
    <mergeCell ref="A50:C50"/>
    <mergeCell ref="A53:A54"/>
    <mergeCell ref="B53:B55"/>
    <mergeCell ref="A57:I57"/>
    <mergeCell ref="B36:C36"/>
    <mergeCell ref="B37:C37"/>
    <mergeCell ref="A39:A44"/>
    <mergeCell ref="B39:C39"/>
    <mergeCell ref="B40:C40"/>
    <mergeCell ref="B41:C41"/>
    <mergeCell ref="B42:C42"/>
    <mergeCell ref="B43:C43"/>
    <mergeCell ref="B44:C44"/>
    <mergeCell ref="A10:A37"/>
    <mergeCell ref="B10:B30"/>
    <mergeCell ref="I10:I30"/>
    <mergeCell ref="B32:B34"/>
    <mergeCell ref="I32:I34"/>
    <mergeCell ref="A1:I1"/>
    <mergeCell ref="A2:I2"/>
    <mergeCell ref="A3:I3"/>
    <mergeCell ref="A4:I4"/>
    <mergeCell ref="A6:I6"/>
  </mergeCells>
  <conditionalFormatting sqref="H61">
    <cfRule type="iconSet" priority="46">
      <iconSet>
        <cfvo type="percent" val="0"/>
        <cfvo type="num" val="0.95"/>
        <cfvo type="num" val="1"/>
      </iconSet>
    </cfRule>
  </conditionalFormatting>
  <conditionalFormatting sqref="H84">
    <cfRule type="iconSet" priority="45">
      <iconSet>
        <cfvo type="percent" val="0"/>
        <cfvo type="num" val="0.95"/>
        <cfvo type="num" val="1"/>
      </iconSet>
    </cfRule>
  </conditionalFormatting>
  <conditionalFormatting sqref="H62:H66 H69">
    <cfRule type="iconSet" priority="44">
      <iconSet>
        <cfvo type="percent" val="0"/>
        <cfvo type="num" val="0.95"/>
        <cfvo type="num" val="1"/>
      </iconSet>
    </cfRule>
  </conditionalFormatting>
  <conditionalFormatting sqref="H86:H90 H70:H72 H92">
    <cfRule type="iconSet" priority="43">
      <iconSet>
        <cfvo type="percent" val="0"/>
        <cfvo type="num" val="0.95"/>
        <cfvo type="num" val="1"/>
      </iconSet>
    </cfRule>
  </conditionalFormatting>
  <conditionalFormatting sqref="H86:H90 H70:H72">
    <cfRule type="iconSet" priority="42">
      <iconSet>
        <cfvo type="percent" val="0"/>
        <cfvo type="num" val="0.95"/>
        <cfvo type="num" val="1"/>
      </iconSet>
    </cfRule>
  </conditionalFormatting>
  <conditionalFormatting sqref="H70:H71">
    <cfRule type="iconSet" priority="41">
      <iconSet>
        <cfvo type="percent" val="0"/>
        <cfvo type="num" val="0.95"/>
        <cfvo type="num" val="1"/>
      </iconSet>
    </cfRule>
  </conditionalFormatting>
  <conditionalFormatting sqref="H81:H82 H73:H78">
    <cfRule type="iconSet" priority="47">
      <iconSet>
        <cfvo type="percent" val="0"/>
        <cfvo type="num" val="0.95"/>
        <cfvo type="num" val="1"/>
      </iconSet>
    </cfRule>
  </conditionalFormatting>
  <conditionalFormatting sqref="H92 H61:H66 H69:H78 H81:H90">
    <cfRule type="iconSet" priority="48">
      <iconSet>
        <cfvo type="percent" val="0"/>
        <cfvo type="num" val="0.95" gte="0"/>
        <cfvo type="num" val="0.99" gte="0"/>
      </iconSet>
    </cfRule>
  </conditionalFormatting>
  <conditionalFormatting sqref="H93:H96 H98">
    <cfRule type="iconSet" priority="39">
      <iconSet>
        <cfvo type="percent" val="0"/>
        <cfvo type="num" val="0.95"/>
        <cfvo type="num" val="1"/>
      </iconSet>
    </cfRule>
  </conditionalFormatting>
  <conditionalFormatting sqref="H93:H96 H98">
    <cfRule type="iconSet" priority="38">
      <iconSet>
        <cfvo type="percent" val="0"/>
        <cfvo type="num" val="0.95"/>
        <cfvo type="num" val="1"/>
      </iconSet>
    </cfRule>
  </conditionalFormatting>
  <conditionalFormatting sqref="H93:H96 H98">
    <cfRule type="iconSet" priority="40">
      <iconSet>
        <cfvo type="percent" val="0"/>
        <cfvo type="num" val="0.95" gte="0"/>
        <cfvo type="num" val="0.99" gte="0"/>
      </iconSet>
    </cfRule>
  </conditionalFormatting>
  <conditionalFormatting sqref="H9">
    <cfRule type="iconSet" priority="35">
      <iconSet>
        <cfvo type="percent" val="0"/>
        <cfvo type="num" val="0.95" gte="0"/>
        <cfvo type="num" val="1" gte="0"/>
      </iconSet>
    </cfRule>
  </conditionalFormatting>
  <conditionalFormatting sqref="H9">
    <cfRule type="iconSet" priority="36">
      <iconSet>
        <cfvo type="percent" val="0"/>
        <cfvo type="num" val="0.95" gte="0"/>
        <cfvo type="num" val="0.99" gte="0"/>
      </iconSet>
    </cfRule>
  </conditionalFormatting>
  <conditionalFormatting sqref="H39:H44">
    <cfRule type="iconSet" priority="26">
      <iconSet>
        <cfvo type="percent" val="0"/>
        <cfvo type="num" val="0.95"/>
        <cfvo type="num" val="1"/>
      </iconSet>
    </cfRule>
  </conditionalFormatting>
  <conditionalFormatting sqref="H39:H44">
    <cfRule type="iconSet" priority="25">
      <iconSet>
        <cfvo type="percent" val="0"/>
        <cfvo type="num" val="0.95"/>
        <cfvo type="num" val="1"/>
      </iconSet>
    </cfRule>
  </conditionalFormatting>
  <conditionalFormatting sqref="H39:H44">
    <cfRule type="iconSet" priority="27">
      <iconSet>
        <cfvo type="percent" val="0"/>
        <cfvo type="num" val="0.95" gte="0"/>
        <cfvo type="num" val="0.99" gte="0"/>
      </iconSet>
    </cfRule>
  </conditionalFormatting>
  <conditionalFormatting sqref="H9">
    <cfRule type="iconSet" priority="37">
      <iconSet>
        <cfvo type="percent" val="0"/>
        <cfvo type="num" val="0.95"/>
        <cfvo type="num" val="1"/>
      </iconSet>
    </cfRule>
  </conditionalFormatting>
  <conditionalFormatting sqref="H10">
    <cfRule type="iconSet" priority="33">
      <iconSet>
        <cfvo type="percent" val="0"/>
        <cfvo type="num" val="0.95"/>
        <cfvo type="num" val="1"/>
      </iconSet>
    </cfRule>
  </conditionalFormatting>
  <conditionalFormatting sqref="H30">
    <cfRule type="iconSet" priority="32">
      <iconSet>
        <cfvo type="percent" val="0"/>
        <cfvo type="num" val="0.95"/>
        <cfvo type="num" val="1"/>
      </iconSet>
    </cfRule>
  </conditionalFormatting>
  <conditionalFormatting sqref="H11:H12 H14:H15 H18">
    <cfRule type="iconSet" priority="31">
      <iconSet>
        <cfvo type="percent" val="0"/>
        <cfvo type="num" val="0.95"/>
        <cfvo type="num" val="1"/>
      </iconSet>
    </cfRule>
  </conditionalFormatting>
  <conditionalFormatting sqref="H32:H36 H19:H21 H38">
    <cfRule type="iconSet" priority="30">
      <iconSet>
        <cfvo type="percent" val="0"/>
        <cfvo type="num" val="0.95"/>
        <cfvo type="num" val="1"/>
      </iconSet>
    </cfRule>
  </conditionalFormatting>
  <conditionalFormatting sqref="H32:H36 H19:H21">
    <cfRule type="iconSet" priority="29">
      <iconSet>
        <cfvo type="percent" val="0"/>
        <cfvo type="num" val="0.95"/>
        <cfvo type="num" val="1"/>
      </iconSet>
    </cfRule>
  </conditionalFormatting>
  <conditionalFormatting sqref="H19:H20">
    <cfRule type="iconSet" priority="28">
      <iconSet>
        <cfvo type="percent" val="0"/>
        <cfvo type="num" val="0.95"/>
        <cfvo type="num" val="1"/>
      </iconSet>
    </cfRule>
  </conditionalFormatting>
  <conditionalFormatting sqref="H38 H10:H12 H14:H15 H18:H36">
    <cfRule type="iconSet" priority="34">
      <iconSet>
        <cfvo type="percent" val="0"/>
        <cfvo type="num" val="0.95" gte="0"/>
        <cfvo type="num" val="0.99" gte="0"/>
      </iconSet>
    </cfRule>
  </conditionalFormatting>
  <conditionalFormatting sqref="H29">
    <cfRule type="iconSet" priority="49">
      <iconSet>
        <cfvo type="percent" val="0"/>
        <cfvo type="num" val="0.95"/>
        <cfvo type="num" val="1"/>
      </iconSet>
    </cfRule>
  </conditionalFormatting>
  <conditionalFormatting sqref="H83">
    <cfRule type="iconSet" priority="50">
      <iconSet>
        <cfvo type="percent" val="0"/>
        <cfvo type="num" val="0.95"/>
        <cfvo type="num" val="1"/>
      </iconSet>
    </cfRule>
  </conditionalFormatting>
  <conditionalFormatting sqref="H81:H84 H73:H78 H61:H66 H69">
    <cfRule type="iconSet" priority="51">
      <iconSet>
        <cfvo type="percent" val="0"/>
        <cfvo type="num" val="0.95" gte="0"/>
        <cfvo type="num" val="1" gte="0"/>
      </iconSet>
    </cfRule>
  </conditionalFormatting>
  <conditionalFormatting sqref="H81:H83 H73:H78 H62:H66 H69">
    <cfRule type="iconSet" priority="52">
      <iconSet>
        <cfvo type="percent" val="0"/>
        <cfvo type="num" val="0.95" gte="0"/>
        <cfvo type="num" val="1" gte="0"/>
      </iconSet>
    </cfRule>
  </conditionalFormatting>
  <conditionalFormatting sqref="H16">
    <cfRule type="iconSet" priority="21">
      <iconSet>
        <cfvo type="percent" val="0"/>
        <cfvo type="num" val="0.95"/>
        <cfvo type="num" val="1"/>
      </iconSet>
    </cfRule>
  </conditionalFormatting>
  <conditionalFormatting sqref="H16">
    <cfRule type="iconSet" priority="22">
      <iconSet>
        <cfvo type="percent" val="0"/>
        <cfvo type="num" val="0.95" gte="0"/>
        <cfvo type="num" val="0.99" gte="0"/>
      </iconSet>
    </cfRule>
  </conditionalFormatting>
  <conditionalFormatting sqref="H16">
    <cfRule type="iconSet" priority="23">
      <iconSet>
        <cfvo type="percent" val="0"/>
        <cfvo type="num" val="0.95" gte="0"/>
        <cfvo type="num" val="1" gte="0"/>
      </iconSet>
    </cfRule>
  </conditionalFormatting>
  <conditionalFormatting sqref="H16">
    <cfRule type="iconSet" priority="24">
      <iconSet>
        <cfvo type="percent" val="0"/>
        <cfvo type="num" val="0.95" gte="0"/>
        <cfvo type="num" val="1" gte="0"/>
      </iconSet>
    </cfRule>
  </conditionalFormatting>
  <conditionalFormatting sqref="H17">
    <cfRule type="iconSet" priority="17">
      <iconSet>
        <cfvo type="percent" val="0"/>
        <cfvo type="num" val="0.95"/>
        <cfvo type="num" val="1"/>
      </iconSet>
    </cfRule>
  </conditionalFormatting>
  <conditionalFormatting sqref="H17">
    <cfRule type="iconSet" priority="18">
      <iconSet>
        <cfvo type="percent" val="0"/>
        <cfvo type="num" val="0.95" gte="0"/>
        <cfvo type="num" val="0.99" gte="0"/>
      </iconSet>
    </cfRule>
  </conditionalFormatting>
  <conditionalFormatting sqref="H17">
    <cfRule type="iconSet" priority="19">
      <iconSet>
        <cfvo type="percent" val="0"/>
        <cfvo type="num" val="0.95" gte="0"/>
        <cfvo type="num" val="1" gte="0"/>
      </iconSet>
    </cfRule>
  </conditionalFormatting>
  <conditionalFormatting sqref="H17">
    <cfRule type="iconSet" priority="20">
      <iconSet>
        <cfvo type="percent" val="0"/>
        <cfvo type="num" val="0.95" gte="0"/>
        <cfvo type="num" val="1" gte="0"/>
      </iconSet>
    </cfRule>
  </conditionalFormatting>
  <conditionalFormatting sqref="H68">
    <cfRule type="iconSet" priority="13">
      <iconSet>
        <cfvo type="percent" val="0"/>
        <cfvo type="num" val="0.95"/>
        <cfvo type="num" val="1"/>
      </iconSet>
    </cfRule>
  </conditionalFormatting>
  <conditionalFormatting sqref="H68">
    <cfRule type="iconSet" priority="14">
      <iconSet>
        <cfvo type="percent" val="0"/>
        <cfvo type="num" val="0.95" gte="0"/>
        <cfvo type="num" val="0.99" gte="0"/>
      </iconSet>
    </cfRule>
  </conditionalFormatting>
  <conditionalFormatting sqref="H68">
    <cfRule type="iconSet" priority="15">
      <iconSet>
        <cfvo type="percent" val="0"/>
        <cfvo type="num" val="0.95" gte="0"/>
        <cfvo type="num" val="1" gte="0"/>
      </iconSet>
    </cfRule>
  </conditionalFormatting>
  <conditionalFormatting sqref="H68">
    <cfRule type="iconSet" priority="16">
      <iconSet>
        <cfvo type="percent" val="0"/>
        <cfvo type="num" val="0.95" gte="0"/>
        <cfvo type="num" val="1" gte="0"/>
      </iconSet>
    </cfRule>
  </conditionalFormatting>
  <conditionalFormatting sqref="H67">
    <cfRule type="iconSet" priority="9">
      <iconSet>
        <cfvo type="percent" val="0"/>
        <cfvo type="num" val="0.95"/>
        <cfvo type="num" val="1"/>
      </iconSet>
    </cfRule>
  </conditionalFormatting>
  <conditionalFormatting sqref="H67">
    <cfRule type="iconSet" priority="10">
      <iconSet>
        <cfvo type="percent" val="0"/>
        <cfvo type="num" val="0.95" gte="0"/>
        <cfvo type="num" val="0.99" gte="0"/>
      </iconSet>
    </cfRule>
  </conditionalFormatting>
  <conditionalFormatting sqref="H67">
    <cfRule type="iconSet" priority="11">
      <iconSet>
        <cfvo type="percent" val="0"/>
        <cfvo type="num" val="0.95" gte="0"/>
        <cfvo type="num" val="1" gte="0"/>
      </iconSet>
    </cfRule>
  </conditionalFormatting>
  <conditionalFormatting sqref="H67">
    <cfRule type="iconSet" priority="12">
      <iconSet>
        <cfvo type="percent" val="0"/>
        <cfvo type="num" val="0.95" gte="0"/>
        <cfvo type="num" val="1" gte="0"/>
      </iconSet>
    </cfRule>
  </conditionalFormatting>
  <conditionalFormatting sqref="H80">
    <cfRule type="iconSet" priority="5">
      <iconSet>
        <cfvo type="percent" val="0"/>
        <cfvo type="num" val="0.95"/>
        <cfvo type="num" val="1"/>
      </iconSet>
    </cfRule>
  </conditionalFormatting>
  <conditionalFormatting sqref="H80">
    <cfRule type="iconSet" priority="6">
      <iconSet>
        <cfvo type="percent" val="0"/>
        <cfvo type="num" val="0.95" gte="0"/>
        <cfvo type="num" val="0.99" gte="0"/>
      </iconSet>
    </cfRule>
  </conditionalFormatting>
  <conditionalFormatting sqref="H80">
    <cfRule type="iconSet" priority="7">
      <iconSet>
        <cfvo type="percent" val="0"/>
        <cfvo type="num" val="0.95" gte="0"/>
        <cfvo type="num" val="1" gte="0"/>
      </iconSet>
    </cfRule>
  </conditionalFormatting>
  <conditionalFormatting sqref="H80">
    <cfRule type="iconSet" priority="8">
      <iconSet>
        <cfvo type="percent" val="0"/>
        <cfvo type="num" val="0.95" gte="0"/>
        <cfvo type="num" val="1" gte="0"/>
      </iconSet>
    </cfRule>
  </conditionalFormatting>
  <conditionalFormatting sqref="H79">
    <cfRule type="iconSet" priority="1">
      <iconSet>
        <cfvo type="percent" val="0"/>
        <cfvo type="num" val="0.95"/>
        <cfvo type="num" val="1"/>
      </iconSet>
    </cfRule>
  </conditionalFormatting>
  <conditionalFormatting sqref="H79">
    <cfRule type="iconSet" priority="2">
      <iconSet>
        <cfvo type="percent" val="0"/>
        <cfvo type="num" val="0.95" gte="0"/>
        <cfvo type="num" val="0.99" gte="0"/>
      </iconSet>
    </cfRule>
  </conditionalFormatting>
  <conditionalFormatting sqref="H79">
    <cfRule type="iconSet" priority="3">
      <iconSet>
        <cfvo type="percent" val="0"/>
        <cfvo type="num" val="0.95" gte="0"/>
        <cfvo type="num" val="1" gte="0"/>
      </iconSet>
    </cfRule>
  </conditionalFormatting>
  <conditionalFormatting sqref="H79">
    <cfRule type="iconSet" priority="4">
      <iconSet>
        <cfvo type="percent" val="0"/>
        <cfvo type="num" val="0.95" gte="0"/>
        <cfvo type="num" val="1" gte="0"/>
      </iconSet>
    </cfRule>
  </conditionalFormatting>
  <conditionalFormatting sqref="H22:H28">
    <cfRule type="iconSet" priority="53">
      <iconSet>
        <cfvo type="percent" val="0"/>
        <cfvo type="num" val="0.95"/>
        <cfvo type="num" val="1"/>
      </iconSet>
    </cfRule>
  </conditionalFormatting>
  <conditionalFormatting sqref="H22:H30 H10:H12 H14:H15 H18">
    <cfRule type="iconSet" priority="54">
      <iconSet>
        <cfvo type="percent" val="0"/>
        <cfvo type="num" val="0.95" gte="0"/>
        <cfvo type="num" val="1" gte="0"/>
      </iconSet>
    </cfRule>
  </conditionalFormatting>
  <conditionalFormatting sqref="H22:H29 H11:H12 H14:H15 H18">
    <cfRule type="iconSet" priority="55">
      <iconSet>
        <cfvo type="percent" val="0"/>
        <cfvo type="num" val="0.95" gte="0"/>
        <cfvo type="num" val="1" gte="0"/>
      </iconSet>
    </cfRule>
  </conditionalFormatting>
  <printOptions horizontalCentered="1" verticalCentered="1"/>
  <pageMargins left="0.74803149606299213" right="0.74803149606299213" top="0.35" bottom="0.39370078740157483" header="0.26" footer="0.19685039370078741"/>
  <pageSetup paperSize="9" scale="26" orientation="landscape" r:id="rId1"/>
  <headerFooter alignWithMargins="0">
    <oddHeader>&amp;R&amp;"Arial,Negrita"&amp;11CUADRO No. "A1"</oddHeader>
    <oddFooter>&amp;LFecha:  &amp;D&amp;RPlanificación Nacional.- XM</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2728C-DD22-48F1-8B79-70637D31896D}">
  <sheetPr>
    <pageSetUpPr fitToPage="1"/>
  </sheetPr>
  <dimension ref="A1:O112"/>
  <sheetViews>
    <sheetView showGridLines="0" topLeftCell="A88" zoomScale="80" zoomScaleNormal="80" zoomScaleSheetLayoutView="85" workbookViewId="0">
      <selection activeCell="J119" sqref="J119"/>
    </sheetView>
  </sheetViews>
  <sheetFormatPr baseColWidth="10" defaultColWidth="11.44140625" defaultRowHeight="13.2" outlineLevelRow="2" x14ac:dyDescent="0.25"/>
  <cols>
    <col min="1" max="2" width="5.6640625" style="3" customWidth="1"/>
    <col min="3" max="3" width="63.6640625" style="3" customWidth="1"/>
    <col min="4" max="4" width="18.44140625" style="3" customWidth="1"/>
    <col min="5" max="5" width="1.33203125" style="3" customWidth="1"/>
    <col min="6" max="6" width="20.33203125" style="3" customWidth="1"/>
    <col min="7" max="7" width="20.44140625" style="3" customWidth="1"/>
    <col min="8" max="8" width="1.5546875" style="3" customWidth="1"/>
    <col min="9" max="9" width="14" style="3" customWidth="1"/>
    <col min="10" max="10" width="11.5546875" style="3" bestFit="1" customWidth="1"/>
    <col min="11" max="11" width="14" style="3" bestFit="1" customWidth="1"/>
    <col min="12" max="16384" width="11.44140625" style="3"/>
  </cols>
  <sheetData>
    <row r="1" spans="1:11" ht="27.75" customHeight="1" x14ac:dyDescent="0.25">
      <c r="A1" s="255" t="s">
        <v>76</v>
      </c>
      <c r="B1" s="255"/>
      <c r="C1" s="255"/>
      <c r="D1" s="255"/>
      <c r="E1" s="255"/>
      <c r="F1" s="255"/>
      <c r="G1" s="255"/>
      <c r="H1" s="255"/>
      <c r="I1" s="255"/>
    </row>
    <row r="2" spans="1:11" ht="17.399999999999999" x14ac:dyDescent="0.25">
      <c r="A2" s="256" t="s">
        <v>77</v>
      </c>
      <c r="B2" s="256"/>
      <c r="C2" s="256"/>
      <c r="D2" s="256"/>
      <c r="E2" s="256"/>
      <c r="F2" s="256"/>
      <c r="G2" s="256"/>
      <c r="H2" s="256"/>
      <c r="I2" s="256"/>
    </row>
    <row r="3" spans="1:11" ht="20.25" customHeight="1" x14ac:dyDescent="0.25">
      <c r="A3" s="257" t="s">
        <v>152</v>
      </c>
      <c r="B3" s="257"/>
      <c r="C3" s="257"/>
      <c r="D3" s="257"/>
      <c r="E3" s="257"/>
      <c r="F3" s="257"/>
      <c r="G3" s="257"/>
      <c r="H3" s="257"/>
      <c r="I3" s="257"/>
      <c r="K3" s="229"/>
    </row>
    <row r="4" spans="1:11" ht="17.25" customHeight="1" x14ac:dyDescent="0.25">
      <c r="A4" s="258" t="s">
        <v>119</v>
      </c>
      <c r="B4" s="258"/>
      <c r="C4" s="258"/>
      <c r="D4" s="258"/>
      <c r="E4" s="258"/>
      <c r="F4" s="258"/>
      <c r="G4" s="258"/>
      <c r="H4" s="258"/>
      <c r="I4" s="258"/>
      <c r="J4" s="154"/>
    </row>
    <row r="5" spans="1:11" ht="15.6" x14ac:dyDescent="0.3">
      <c r="A5" s="70"/>
      <c r="B5" s="70"/>
      <c r="C5" s="70"/>
      <c r="D5" s="70"/>
      <c r="E5" s="70"/>
      <c r="F5" s="70"/>
      <c r="G5" s="70"/>
      <c r="H5" s="70"/>
      <c r="I5" s="70"/>
    </row>
    <row r="6" spans="1:11" customFormat="1" ht="31.5" customHeight="1" x14ac:dyDescent="0.3">
      <c r="A6" s="259" t="s">
        <v>66</v>
      </c>
      <c r="B6" s="260"/>
      <c r="C6" s="260"/>
      <c r="D6" s="260"/>
      <c r="E6" s="260"/>
      <c r="F6" s="260"/>
      <c r="G6" s="260"/>
      <c r="H6" s="260"/>
      <c r="I6" s="261"/>
    </row>
    <row r="7" spans="1:11" ht="15.6" x14ac:dyDescent="0.3">
      <c r="C7" s="4"/>
      <c r="D7" s="5"/>
      <c r="G7" s="5"/>
    </row>
    <row r="8" spans="1:11" s="6" customFormat="1" ht="60" customHeight="1" x14ac:dyDescent="0.25">
      <c r="C8" s="48"/>
      <c r="D8" s="49" t="s">
        <v>109</v>
      </c>
      <c r="E8" s="7"/>
      <c r="F8" s="49" t="s">
        <v>110</v>
      </c>
      <c r="G8" s="49" t="s">
        <v>111</v>
      </c>
      <c r="H8" s="7"/>
      <c r="I8" s="49" t="s">
        <v>112</v>
      </c>
    </row>
    <row r="9" spans="1:11" s="8" customFormat="1" ht="4.5" customHeight="1" x14ac:dyDescent="0.25">
      <c r="C9" s="9"/>
      <c r="D9" s="40"/>
      <c r="E9" s="11"/>
      <c r="F9" s="10"/>
      <c r="G9" s="10"/>
      <c r="H9" s="11"/>
      <c r="J9" s="6"/>
    </row>
    <row r="10" spans="1:11" s="6" customFormat="1" ht="15.9" customHeight="1" x14ac:dyDescent="0.25">
      <c r="A10" s="274" t="s">
        <v>41</v>
      </c>
      <c r="B10" s="275" t="s">
        <v>42</v>
      </c>
      <c r="C10" s="109" t="s">
        <v>1</v>
      </c>
      <c r="D10" s="155">
        <f>D11+D12+D13</f>
        <v>358269.04766000039</v>
      </c>
      <c r="E10" s="139"/>
      <c r="F10" s="155">
        <f>F11+F12+F13</f>
        <v>337238.18726999982</v>
      </c>
      <c r="G10" s="155">
        <f>G11+G12+G13</f>
        <v>345206.55456000048</v>
      </c>
      <c r="H10" s="12"/>
      <c r="I10" s="278">
        <f>+G30/G39</f>
        <v>0.82263720142231989</v>
      </c>
      <c r="K10" s="13"/>
    </row>
    <row r="11" spans="1:11" ht="15.9" customHeight="1" outlineLevel="1" x14ac:dyDescent="0.25">
      <c r="A11" s="274"/>
      <c r="B11" s="276"/>
      <c r="C11" s="110" t="s">
        <v>67</v>
      </c>
      <c r="D11" s="43">
        <v>321682.62709000037</v>
      </c>
      <c r="E11" s="139"/>
      <c r="F11" s="43">
        <v>307029.84029999981</v>
      </c>
      <c r="G11" s="43">
        <f>'Recaudación abierta'!J9+'Recaudación abierta'!J10</f>
        <v>320594.24755000049</v>
      </c>
      <c r="I11" s="279"/>
      <c r="J11" s="6"/>
    </row>
    <row r="12" spans="1:11" ht="15.9" customHeight="1" outlineLevel="1" x14ac:dyDescent="0.25">
      <c r="A12" s="274"/>
      <c r="B12" s="276"/>
      <c r="C12" s="110" t="s">
        <v>35</v>
      </c>
      <c r="D12" s="43">
        <v>414.46264000000002</v>
      </c>
      <c r="E12" s="139"/>
      <c r="F12" s="43">
        <v>215.68824000000001</v>
      </c>
      <c r="G12" s="43">
        <f>'Recaudación abierta'!J11</f>
        <v>113.06416</v>
      </c>
      <c r="I12" s="279"/>
    </row>
    <row r="13" spans="1:11" ht="15.9" customHeight="1" outlineLevel="1" x14ac:dyDescent="0.25">
      <c r="A13" s="274"/>
      <c r="B13" s="276"/>
      <c r="C13" s="110" t="s">
        <v>68</v>
      </c>
      <c r="D13" s="43">
        <v>36171.957930000011</v>
      </c>
      <c r="E13" s="140"/>
      <c r="F13" s="43">
        <v>29992.658730000014</v>
      </c>
      <c r="G13" s="43">
        <f>SUM(G14:G18)</f>
        <v>24499.242849999988</v>
      </c>
      <c r="H13" s="76"/>
      <c r="I13" s="279"/>
    </row>
    <row r="14" spans="1:11" ht="15.9" customHeight="1" outlineLevel="1" x14ac:dyDescent="0.25">
      <c r="A14" s="274"/>
      <c r="B14" s="276"/>
      <c r="C14" s="111" t="s">
        <v>34</v>
      </c>
      <c r="D14" s="43">
        <v>9532.7340399999975</v>
      </c>
      <c r="E14" s="139"/>
      <c r="F14" s="43">
        <v>5524.2468800000024</v>
      </c>
      <c r="G14" s="43">
        <f>'Recaudación abierta'!J13</f>
        <v>7609.3303799999876</v>
      </c>
      <c r="I14" s="279"/>
    </row>
    <row r="15" spans="1:11" ht="15.9" customHeight="1" outlineLevel="1" x14ac:dyDescent="0.25">
      <c r="A15" s="274"/>
      <c r="B15" s="276"/>
      <c r="C15" s="111" t="s">
        <v>33</v>
      </c>
      <c r="D15" s="43">
        <v>24910.25279000001</v>
      </c>
      <c r="E15" s="139"/>
      <c r="F15" s="43">
        <v>20296.15884</v>
      </c>
      <c r="G15" s="43">
        <f>'Recaudación abierta'!J14</f>
        <v>15310.85535</v>
      </c>
      <c r="I15" s="279"/>
    </row>
    <row r="16" spans="1:11" ht="15.9" customHeight="1" outlineLevel="1" x14ac:dyDescent="0.25">
      <c r="A16" s="274"/>
      <c r="B16" s="276"/>
      <c r="C16" s="111" t="s">
        <v>32</v>
      </c>
      <c r="D16" s="43">
        <v>1569.6044000000011</v>
      </c>
      <c r="E16" s="139"/>
      <c r="F16" s="43">
        <v>1574.01295</v>
      </c>
      <c r="G16" s="43">
        <f>'Recaudación abierta'!J15</f>
        <v>1148.4262600000011</v>
      </c>
      <c r="I16" s="279"/>
    </row>
    <row r="17" spans="1:15" ht="15.9" customHeight="1" outlineLevel="1" x14ac:dyDescent="0.25">
      <c r="A17" s="274"/>
      <c r="B17" s="276"/>
      <c r="C17" s="111" t="s">
        <v>90</v>
      </c>
      <c r="D17" s="43">
        <v>159.36670000000001</v>
      </c>
      <c r="E17" s="139"/>
      <c r="F17" s="43">
        <v>2348.5275300000121</v>
      </c>
      <c r="G17" s="43">
        <f>'Recaudación abierta'!J16</f>
        <v>430.63085999999993</v>
      </c>
      <c r="I17" s="279"/>
    </row>
    <row r="18" spans="1:15" ht="15.9" customHeight="1" outlineLevel="1" x14ac:dyDescent="0.25">
      <c r="A18" s="274"/>
      <c r="B18" s="276"/>
      <c r="C18" s="111" t="s">
        <v>95</v>
      </c>
      <c r="D18" s="43">
        <v>0</v>
      </c>
      <c r="E18" s="139"/>
      <c r="F18" s="43">
        <v>249.71252999999999</v>
      </c>
      <c r="G18" s="43">
        <f>'Recaudación abierta'!J17</f>
        <v>0</v>
      </c>
      <c r="I18" s="279"/>
      <c r="L18" s="3" t="s">
        <v>89</v>
      </c>
    </row>
    <row r="19" spans="1:15" ht="15.9" customHeight="1" x14ac:dyDescent="0.25">
      <c r="A19" s="274"/>
      <c r="B19" s="276"/>
      <c r="C19" s="112" t="s">
        <v>64</v>
      </c>
      <c r="D19" s="43">
        <v>532875.12359999912</v>
      </c>
      <c r="E19" s="139"/>
      <c r="F19" s="43">
        <v>478251.01510000182</v>
      </c>
      <c r="G19" s="43">
        <f>'Recaudación abierta'!J19</f>
        <v>535878.73447999102</v>
      </c>
      <c r="H19" s="12"/>
      <c r="I19" s="279"/>
      <c r="J19" s="13"/>
    </row>
    <row r="20" spans="1:15" ht="15.9" customHeight="1" x14ac:dyDescent="0.25">
      <c r="A20" s="274"/>
      <c r="B20" s="276"/>
      <c r="C20" s="112" t="s">
        <v>65</v>
      </c>
      <c r="D20" s="43">
        <v>45393.624459999999</v>
      </c>
      <c r="E20" s="139"/>
      <c r="F20" s="43">
        <v>41225.014840000003</v>
      </c>
      <c r="G20" s="43">
        <f>'Recaudación abierta'!J22</f>
        <v>41268.097259999988</v>
      </c>
      <c r="H20" s="12"/>
      <c r="I20" s="279"/>
      <c r="J20" s="6"/>
    </row>
    <row r="21" spans="1:15" s="6" customFormat="1" ht="15.9" customHeight="1" x14ac:dyDescent="0.25">
      <c r="A21" s="274"/>
      <c r="B21" s="276"/>
      <c r="C21" s="113" t="s">
        <v>39</v>
      </c>
      <c r="D21" s="43">
        <v>2868.53334</v>
      </c>
      <c r="E21" s="139"/>
      <c r="F21" s="43">
        <v>2885.3784300000002</v>
      </c>
      <c r="G21" s="43">
        <f>'Recaudación abierta'!J45</f>
        <v>4257.0068500000007</v>
      </c>
      <c r="H21" s="8"/>
      <c r="I21" s="279"/>
      <c r="K21" s="3"/>
      <c r="L21" s="3"/>
      <c r="M21" s="3"/>
      <c r="N21" s="3"/>
      <c r="O21" s="3"/>
    </row>
    <row r="22" spans="1:15" ht="15.9" customHeight="1" x14ac:dyDescent="0.25">
      <c r="A22" s="274"/>
      <c r="B22" s="276"/>
      <c r="C22" s="113" t="s">
        <v>24</v>
      </c>
      <c r="D22" s="43">
        <v>23265.69064000003</v>
      </c>
      <c r="E22" s="139"/>
      <c r="F22" s="43">
        <v>20996.27838999953</v>
      </c>
      <c r="G22" s="43">
        <f>'Recaudación abierta'!J46</f>
        <v>20572.58829000263</v>
      </c>
      <c r="H22" s="12"/>
      <c r="I22" s="279"/>
      <c r="J22" s="6"/>
    </row>
    <row r="23" spans="1:15" ht="15.9" customHeight="1" x14ac:dyDescent="0.25">
      <c r="A23" s="274"/>
      <c r="B23" s="276"/>
      <c r="C23" s="113" t="s">
        <v>25</v>
      </c>
      <c r="D23" s="43">
        <v>93680.699380000005</v>
      </c>
      <c r="E23" s="139"/>
      <c r="F23" s="43">
        <v>100082.60256</v>
      </c>
      <c r="G23" s="43">
        <f>'Recaudación abierta'!J47</f>
        <v>83554.308480000007</v>
      </c>
      <c r="H23" s="12"/>
      <c r="I23" s="279"/>
      <c r="J23" s="6"/>
    </row>
    <row r="24" spans="1:15" ht="15.9" customHeight="1" x14ac:dyDescent="0.25">
      <c r="A24" s="274"/>
      <c r="B24" s="276"/>
      <c r="C24" s="113" t="s">
        <v>36</v>
      </c>
      <c r="D24" s="43">
        <v>2094.5790999999999</v>
      </c>
      <c r="E24" s="139"/>
      <c r="F24" s="43">
        <v>1567.82024</v>
      </c>
      <c r="G24" s="43">
        <f>'Recaudación abierta'!J48</f>
        <v>1463.44551</v>
      </c>
      <c r="H24" s="12"/>
      <c r="I24" s="279"/>
      <c r="J24" s="16"/>
    </row>
    <row r="25" spans="1:15" ht="15.9" customHeight="1" x14ac:dyDescent="0.25">
      <c r="A25" s="274"/>
      <c r="B25" s="276"/>
      <c r="C25" s="113" t="s">
        <v>27</v>
      </c>
      <c r="D25" s="43">
        <v>1056.2072700000001</v>
      </c>
      <c r="E25" s="139"/>
      <c r="F25" s="43">
        <v>837.76473999999996</v>
      </c>
      <c r="G25" s="43">
        <f>'Recaudación abierta'!J49</f>
        <v>1726.6218100000001</v>
      </c>
      <c r="H25" s="12"/>
      <c r="I25" s="279"/>
      <c r="J25" s="6"/>
    </row>
    <row r="26" spans="1:15" ht="15.9" customHeight="1" x14ac:dyDescent="0.25">
      <c r="A26" s="274"/>
      <c r="B26" s="276"/>
      <c r="C26" s="113" t="s">
        <v>37</v>
      </c>
      <c r="D26" s="43">
        <v>19336.12962</v>
      </c>
      <c r="E26" s="139"/>
      <c r="F26" s="43">
        <v>18925.431570000019</v>
      </c>
      <c r="G26" s="43">
        <f>'Recaudación abierta'!J50</f>
        <v>17591.413209999959</v>
      </c>
      <c r="H26" s="12"/>
      <c r="I26" s="279"/>
    </row>
    <row r="27" spans="1:15" ht="15.9" customHeight="1" x14ac:dyDescent="0.25">
      <c r="A27" s="274"/>
      <c r="B27" s="276"/>
      <c r="C27" s="113" t="s">
        <v>81</v>
      </c>
      <c r="D27" s="43">
        <v>5323.757660000002</v>
      </c>
      <c r="E27" s="139"/>
      <c r="F27" s="43">
        <v>5573.6893700001219</v>
      </c>
      <c r="G27" s="43">
        <f>'Recaudación abierta'!J51</f>
        <v>4315.6288700002424</v>
      </c>
      <c r="H27" s="12"/>
      <c r="I27" s="279"/>
    </row>
    <row r="28" spans="1:15" ht="15.9" customHeight="1" x14ac:dyDescent="0.25">
      <c r="A28" s="274"/>
      <c r="B28" s="276"/>
      <c r="C28" s="113" t="s">
        <v>82</v>
      </c>
      <c r="D28" s="43">
        <v>4485.064949999999</v>
      </c>
      <c r="E28" s="139"/>
      <c r="F28" s="43">
        <v>4389.8193000001147</v>
      </c>
      <c r="G28" s="43">
        <f>'Recaudación abierta'!J52</f>
        <v>3755.3320400007001</v>
      </c>
      <c r="H28" s="12"/>
      <c r="I28" s="279"/>
    </row>
    <row r="29" spans="1:15" ht="15.9" customHeight="1" x14ac:dyDescent="0.25">
      <c r="A29" s="274"/>
      <c r="B29" s="276"/>
      <c r="C29" s="113" t="s">
        <v>125</v>
      </c>
      <c r="D29" s="43">
        <v>2750.906989999994</v>
      </c>
      <c r="E29" s="139"/>
      <c r="F29" s="43">
        <v>1862.8643200000006</v>
      </c>
      <c r="G29" s="43">
        <f>'Recaudación abierta'!J53</f>
        <v>1757.110859999985</v>
      </c>
      <c r="H29" s="8"/>
      <c r="I29" s="279"/>
      <c r="J29" s="6"/>
    </row>
    <row r="30" spans="1:15" s="8" customFormat="1" ht="18" customHeight="1" x14ac:dyDescent="0.3">
      <c r="A30" s="274"/>
      <c r="B30" s="277"/>
      <c r="C30" s="54" t="s">
        <v>79</v>
      </c>
      <c r="D30" s="55">
        <f>+D10+SUM(D19:D29)</f>
        <v>1091399.3646699996</v>
      </c>
      <c r="E30" s="159"/>
      <c r="F30" s="55">
        <f>+F10+SUM(F19:F29)</f>
        <v>1013835.8661300016</v>
      </c>
      <c r="G30" s="55">
        <f>+G10+SUM(G19:G29)</f>
        <v>1061346.8422199951</v>
      </c>
      <c r="I30" s="280"/>
      <c r="J30" s="17"/>
      <c r="K30" s="18"/>
    </row>
    <row r="31" spans="1:15" ht="6.6" customHeight="1" x14ac:dyDescent="0.3">
      <c r="A31" s="274"/>
      <c r="B31" s="23"/>
      <c r="C31" s="41"/>
      <c r="D31" s="19"/>
      <c r="E31" s="19"/>
      <c r="F31" s="19"/>
      <c r="G31" s="19"/>
      <c r="H31" s="8"/>
      <c r="I31" s="42"/>
      <c r="J31" s="6"/>
    </row>
    <row r="32" spans="1:15" ht="18.75" customHeight="1" x14ac:dyDescent="0.25">
      <c r="A32" s="274"/>
      <c r="B32" s="281" t="s">
        <v>44</v>
      </c>
      <c r="C32" s="44" t="s">
        <v>62</v>
      </c>
      <c r="D32" s="45">
        <v>227581.6517400002</v>
      </c>
      <c r="E32" s="142"/>
      <c r="F32" s="45">
        <v>222872.1600400001</v>
      </c>
      <c r="G32" s="45">
        <f>'Recaudación abierta'!J20</f>
        <v>195693.07268000051</v>
      </c>
      <c r="H32" s="8"/>
      <c r="I32" s="278">
        <f>+G34/G39</f>
        <v>0.17736279857768017</v>
      </c>
    </row>
    <row r="33" spans="1:9" ht="18.75" customHeight="1" x14ac:dyDescent="0.25">
      <c r="A33" s="274"/>
      <c r="B33" s="282"/>
      <c r="C33" s="46" t="s">
        <v>63</v>
      </c>
      <c r="D33" s="43">
        <v>34387.823859999982</v>
      </c>
      <c r="E33" s="142"/>
      <c r="F33" s="43">
        <v>35506.654320000001</v>
      </c>
      <c r="G33" s="43">
        <f>'Recaudación abierta'!J44</f>
        <v>33136.168049999957</v>
      </c>
      <c r="H33" s="8"/>
      <c r="I33" s="279"/>
    </row>
    <row r="34" spans="1:9" s="8" customFormat="1" ht="18.75" customHeight="1" x14ac:dyDescent="0.3">
      <c r="A34" s="274"/>
      <c r="B34" s="283"/>
      <c r="C34" s="107" t="s">
        <v>87</v>
      </c>
      <c r="D34" s="55">
        <f t="shared" ref="D34" si="0">SUM(D32:D33)</f>
        <v>261969.47560000018</v>
      </c>
      <c r="F34" s="55">
        <f>SUM(F32:F33)</f>
        <v>258378.81436000011</v>
      </c>
      <c r="G34" s="55">
        <f>SUM(G32:G33)</f>
        <v>228829.24073000046</v>
      </c>
      <c r="H34" s="12"/>
      <c r="I34" s="280"/>
    </row>
    <row r="35" spans="1:9" s="8" customFormat="1" ht="15.6" x14ac:dyDescent="0.3">
      <c r="A35" s="274"/>
      <c r="B35" s="23"/>
      <c r="C35" s="20"/>
      <c r="D35" s="103"/>
      <c r="E35" s="103"/>
      <c r="F35" s="103"/>
      <c r="G35" s="103"/>
      <c r="H35" s="12"/>
      <c r="I35" s="42"/>
    </row>
    <row r="36" spans="1:9" s="8" customFormat="1" ht="15.75" customHeight="1" x14ac:dyDescent="0.3">
      <c r="A36" s="274"/>
      <c r="B36" s="266" t="s">
        <v>46</v>
      </c>
      <c r="C36" s="266"/>
      <c r="D36" s="56">
        <f>D39-D37</f>
        <v>510262.08327000053</v>
      </c>
      <c r="F36" s="56">
        <f t="shared" ref="F36:G36" si="1">F39-F37</f>
        <v>491474.4577599999</v>
      </c>
      <c r="G36" s="56">
        <f t="shared" si="1"/>
        <v>479943.00363000412</v>
      </c>
      <c r="H36" s="12"/>
      <c r="I36" s="57">
        <f>+G36/$G$39</f>
        <v>0.37199806287883708</v>
      </c>
    </row>
    <row r="37" spans="1:9" s="8" customFormat="1" ht="15.75" customHeight="1" x14ac:dyDescent="0.25">
      <c r="A37" s="274"/>
      <c r="B37" s="266" t="s">
        <v>47</v>
      </c>
      <c r="C37" s="266"/>
      <c r="D37" s="56">
        <f>+D19+D20+D21+D34</f>
        <v>843106.75699999928</v>
      </c>
      <c r="F37" s="56">
        <f>+F19+F20+F21+F34</f>
        <v>780740.2227300019</v>
      </c>
      <c r="G37" s="56">
        <f>+G19+G20+G21+G34</f>
        <v>810233.0793199914</v>
      </c>
      <c r="H37" s="69"/>
      <c r="I37" s="57">
        <f>+G37/$G$39</f>
        <v>0.62800193712116292</v>
      </c>
    </row>
    <row r="38" spans="1:9" ht="13.8" x14ac:dyDescent="0.25">
      <c r="B38" s="23"/>
      <c r="C38" s="20"/>
      <c r="D38" s="24"/>
      <c r="E38" s="18"/>
      <c r="F38" s="22"/>
      <c r="G38" s="22"/>
      <c r="H38" s="12"/>
      <c r="I38" s="23"/>
    </row>
    <row r="39" spans="1:9" ht="24.75" customHeight="1" x14ac:dyDescent="0.3">
      <c r="A39" s="267" t="s">
        <v>48</v>
      </c>
      <c r="B39" s="268" t="s">
        <v>126</v>
      </c>
      <c r="C39" s="269"/>
      <c r="D39" s="50">
        <f t="shared" ref="D39" si="2">+D34+D30</f>
        <v>1353368.8402699998</v>
      </c>
      <c r="E39" s="123"/>
      <c r="F39" s="50">
        <f t="shared" ref="F39" si="3">+F30+F34</f>
        <v>1272214.6804900018</v>
      </c>
      <c r="G39" s="50">
        <f>+G30+G34</f>
        <v>1290176.0829499955</v>
      </c>
      <c r="H39" s="12"/>
      <c r="I39" s="122"/>
    </row>
    <row r="40" spans="1:9" ht="14.25" customHeight="1" x14ac:dyDescent="0.25">
      <c r="A40" s="267"/>
      <c r="B40" s="270" t="s">
        <v>73</v>
      </c>
      <c r="C40" s="271"/>
      <c r="D40" s="47"/>
      <c r="E40" s="8"/>
      <c r="F40" s="177">
        <v>88068.090050000101</v>
      </c>
      <c r="G40" s="218">
        <f>'Recaudación abierta'!J60</f>
        <v>142519.7289699954</v>
      </c>
      <c r="H40" s="12"/>
      <c r="I40" s="114" t="s">
        <v>89</v>
      </c>
    </row>
    <row r="41" spans="1:9" ht="14.25" customHeight="1" x14ac:dyDescent="0.25">
      <c r="A41" s="267"/>
      <c r="B41" s="270" t="s">
        <v>74</v>
      </c>
      <c r="C41" s="271"/>
      <c r="D41" s="47"/>
      <c r="E41" s="8"/>
      <c r="F41" s="177">
        <v>4186.5487099999937</v>
      </c>
      <c r="G41" s="218">
        <f>'Recaudación abierta'!J61</f>
        <v>3627.6135300000028</v>
      </c>
      <c r="H41" s="12"/>
      <c r="I41" s="114"/>
    </row>
    <row r="42" spans="1:9" ht="25.5" customHeight="1" x14ac:dyDescent="0.25">
      <c r="A42" s="267"/>
      <c r="B42" s="268" t="s">
        <v>127</v>
      </c>
      <c r="C42" s="269"/>
      <c r="D42" s="50"/>
      <c r="E42" s="69"/>
      <c r="F42" s="52">
        <f t="shared" ref="F42" si="4">+F39-F40-F41</f>
        <v>1179960.0417300018</v>
      </c>
      <c r="G42" s="52">
        <f>+G39-G40-G41</f>
        <v>1144028.7404500002</v>
      </c>
      <c r="H42" s="12"/>
      <c r="I42" s="69" t="s">
        <v>89</v>
      </c>
    </row>
    <row r="43" spans="1:9" ht="14.25" customHeight="1" x14ac:dyDescent="0.25">
      <c r="A43" s="267"/>
      <c r="B43" s="270" t="s">
        <v>128</v>
      </c>
      <c r="C43" s="271"/>
      <c r="D43" s="58"/>
      <c r="E43" s="69"/>
      <c r="F43" s="178">
        <v>36486.847330000201</v>
      </c>
      <c r="G43" s="43">
        <f>'Recaudación abierta'!J63</f>
        <v>63970.453609999597</v>
      </c>
      <c r="H43" s="12"/>
      <c r="I43" s="124"/>
    </row>
    <row r="44" spans="1:9" ht="33" customHeight="1" x14ac:dyDescent="0.25">
      <c r="A44" s="267"/>
      <c r="B44" s="272" t="s">
        <v>137</v>
      </c>
      <c r="C44" s="273"/>
      <c r="D44" s="50"/>
      <c r="E44" s="69"/>
      <c r="F44" s="53">
        <f t="shared" ref="F44" si="5">+F42-F43</f>
        <v>1143473.1944000016</v>
      </c>
      <c r="G44" s="53">
        <f>+G42-G43</f>
        <v>1080058.2868400007</v>
      </c>
      <c r="H44" s="12"/>
      <c r="I44" s="69"/>
    </row>
    <row r="45" spans="1:9" customFormat="1" ht="14.4" x14ac:dyDescent="0.3"/>
    <row r="46" spans="1:9" customFormat="1" ht="27.75" customHeight="1" x14ac:dyDescent="0.3">
      <c r="A46" s="262" t="s">
        <v>72</v>
      </c>
      <c r="B46" s="263"/>
      <c r="C46" s="263"/>
      <c r="D46" s="263"/>
      <c r="E46" s="263"/>
      <c r="F46" s="263"/>
      <c r="G46" s="263"/>
      <c r="H46" s="263"/>
      <c r="I46" s="264"/>
    </row>
    <row r="47" spans="1:9" customFormat="1" ht="8.25" customHeight="1" x14ac:dyDescent="0.3"/>
    <row r="48" spans="1:9" s="6" customFormat="1" ht="30" customHeight="1" x14ac:dyDescent="0.3">
      <c r="C48" s="48"/>
      <c r="D48" s="81" t="s">
        <v>118</v>
      </c>
      <c r="F48" s="81" t="str">
        <f>+F8</f>
        <v>Recaudación
 2022</v>
      </c>
      <c r="G48" s="81" t="str">
        <f>+G8</f>
        <v>Recaudación 
2023</v>
      </c>
      <c r="I48"/>
    </row>
    <row r="49" spans="1:14" customFormat="1" ht="8.25" customHeight="1" x14ac:dyDescent="0.3"/>
    <row r="50" spans="1:14" s="8" customFormat="1" ht="19.5" customHeight="1" x14ac:dyDescent="0.3">
      <c r="A50" s="265" t="s">
        <v>71</v>
      </c>
      <c r="B50" s="265"/>
      <c r="C50" s="265"/>
      <c r="D50" s="90">
        <f>SUM(D53:D55)</f>
        <v>9747.5529200000037</v>
      </c>
      <c r="E50"/>
      <c r="F50" s="90">
        <f>SUM(F53:F55)</f>
        <v>18951.502940000002</v>
      </c>
      <c r="G50" s="90">
        <f>SUM(G53:G55)</f>
        <v>8972.9195700000037</v>
      </c>
      <c r="H50"/>
      <c r="I50"/>
      <c r="J50" s="6"/>
    </row>
    <row r="51" spans="1:14" customFormat="1" ht="6" customHeight="1" x14ac:dyDescent="0.3"/>
    <row r="52" spans="1:14" customFormat="1" ht="6" customHeight="1" outlineLevel="1" x14ac:dyDescent="0.3"/>
    <row r="53" spans="1:14" s="6" customFormat="1" ht="15.9" customHeight="1" outlineLevel="1" x14ac:dyDescent="0.3">
      <c r="A53" s="305"/>
      <c r="B53" s="311"/>
      <c r="C53" s="71" t="s">
        <v>96</v>
      </c>
      <c r="D53" s="86">
        <v>9243.1853700000029</v>
      </c>
      <c r="E53" s="73"/>
      <c r="F53" s="86">
        <v>9025.835259999998</v>
      </c>
      <c r="G53" s="86">
        <f>'Recaudación abierta'!J72</f>
        <v>8339.5052600000035</v>
      </c>
      <c r="H53"/>
      <c r="I53"/>
    </row>
    <row r="54" spans="1:14" ht="15.9" customHeight="1" outlineLevel="2" x14ac:dyDescent="0.3">
      <c r="A54" s="305"/>
      <c r="B54" s="311"/>
      <c r="C54" s="80" t="s">
        <v>97</v>
      </c>
      <c r="D54" s="76">
        <v>491.13203999999968</v>
      </c>
      <c r="E54" s="73"/>
      <c r="F54" s="76">
        <v>9288.4702200000029</v>
      </c>
      <c r="G54" s="76">
        <f>'Recaudación abierta'!J73</f>
        <v>586.39074000000005</v>
      </c>
      <c r="H54"/>
      <c r="I54"/>
      <c r="J54" s="6"/>
      <c r="K54" s="6"/>
      <c r="L54" s="6"/>
      <c r="M54" s="6"/>
      <c r="N54" s="6"/>
    </row>
    <row r="55" spans="1:14" ht="15.9" customHeight="1" outlineLevel="2" x14ac:dyDescent="0.3">
      <c r="A55" s="215"/>
      <c r="B55" s="311"/>
      <c r="C55" s="127" t="s">
        <v>86</v>
      </c>
      <c r="D55" s="128">
        <v>13.23551</v>
      </c>
      <c r="E55" s="73"/>
      <c r="F55" s="128">
        <v>637.19745999999998</v>
      </c>
      <c r="G55" s="128">
        <f>'Recaudación abierta'!J74</f>
        <v>47.023569999999999</v>
      </c>
      <c r="H55"/>
      <c r="I55"/>
      <c r="J55" s="6"/>
      <c r="K55" s="6"/>
      <c r="L55" s="6"/>
      <c r="M55" s="6"/>
      <c r="N55" s="6"/>
    </row>
    <row r="56" spans="1:14" customFormat="1" ht="18.75" customHeight="1" x14ac:dyDescent="0.3"/>
    <row r="57" spans="1:14" ht="33" customHeight="1" x14ac:dyDescent="0.25">
      <c r="A57" s="284" t="s">
        <v>75</v>
      </c>
      <c r="B57" s="285"/>
      <c r="C57" s="285"/>
      <c r="D57" s="285"/>
      <c r="E57" s="285"/>
      <c r="F57" s="285"/>
      <c r="G57" s="285"/>
      <c r="H57" s="285"/>
      <c r="I57" s="286"/>
    </row>
    <row r="58" spans="1:14" ht="8.25" customHeight="1" x14ac:dyDescent="0.3">
      <c r="C58" s="4"/>
      <c r="D58"/>
      <c r="G58" s="5"/>
    </row>
    <row r="59" spans="1:14" s="6" customFormat="1" ht="51" customHeight="1" x14ac:dyDescent="0.3">
      <c r="C59" s="48"/>
      <c r="D59" s="91" t="str">
        <f>+D8</f>
        <v>Meta 
2023</v>
      </c>
      <c r="E59"/>
      <c r="F59" s="91" t="str">
        <f>+F8</f>
        <v>Recaudación
 2022</v>
      </c>
      <c r="G59" s="91" t="str">
        <f>+G8</f>
        <v>Recaudación 
2023</v>
      </c>
      <c r="H59"/>
      <c r="I59" s="91" t="str">
        <f>+I8</f>
        <v>Participación de la Recaudación 2023</v>
      </c>
    </row>
    <row r="60" spans="1:14" customFormat="1" ht="6" customHeight="1" x14ac:dyDescent="0.3"/>
    <row r="61" spans="1:14" s="6" customFormat="1" ht="15.9" customHeight="1" x14ac:dyDescent="0.25">
      <c r="A61" s="287" t="s">
        <v>41</v>
      </c>
      <c r="B61" s="288" t="s">
        <v>42</v>
      </c>
      <c r="C61" s="71" t="s">
        <v>1</v>
      </c>
      <c r="D61" s="72">
        <f t="shared" ref="D61:D77" si="6">+D10</f>
        <v>358269.04766000039</v>
      </c>
      <c r="E61" s="73"/>
      <c r="F61" s="72">
        <f t="shared" ref="F61:G76" si="7">+F10</f>
        <v>337238.18726999982</v>
      </c>
      <c r="G61" s="74">
        <f t="shared" si="7"/>
        <v>345206.55456000048</v>
      </c>
      <c r="H61" s="12"/>
      <c r="I61" s="291">
        <f>+G84/G93</f>
        <v>0.82386220496176032</v>
      </c>
    </row>
    <row r="62" spans="1:14" ht="15.9" customHeight="1" outlineLevel="1" x14ac:dyDescent="0.25">
      <c r="A62" s="287"/>
      <c r="B62" s="289"/>
      <c r="C62" s="75" t="s">
        <v>67</v>
      </c>
      <c r="D62" s="76">
        <f>D11</f>
        <v>321682.62709000037</v>
      </c>
      <c r="E62" s="73"/>
      <c r="F62" s="76">
        <f t="shared" si="7"/>
        <v>307029.84029999981</v>
      </c>
      <c r="G62" s="77">
        <f t="shared" si="7"/>
        <v>320594.24755000049</v>
      </c>
      <c r="I62" s="292"/>
      <c r="J62" s="6"/>
    </row>
    <row r="63" spans="1:14" ht="15.9" customHeight="1" outlineLevel="1" x14ac:dyDescent="0.25">
      <c r="A63" s="287"/>
      <c r="B63" s="289"/>
      <c r="C63" s="75" t="s">
        <v>35</v>
      </c>
      <c r="D63" s="76">
        <f>D12</f>
        <v>414.46264000000002</v>
      </c>
      <c r="E63" s="73"/>
      <c r="F63" s="76">
        <f t="shared" si="7"/>
        <v>215.68824000000001</v>
      </c>
      <c r="G63" s="77">
        <f t="shared" si="7"/>
        <v>113.06416</v>
      </c>
      <c r="I63" s="292"/>
    </row>
    <row r="64" spans="1:14" ht="15.9" customHeight="1" outlineLevel="1" x14ac:dyDescent="0.25">
      <c r="A64" s="287"/>
      <c r="B64" s="289"/>
      <c r="C64" s="75" t="s">
        <v>68</v>
      </c>
      <c r="D64" s="76">
        <f t="shared" si="6"/>
        <v>36171.957930000011</v>
      </c>
      <c r="F64" s="76">
        <f t="shared" si="7"/>
        <v>29992.658730000014</v>
      </c>
      <c r="G64" s="77">
        <f t="shared" si="7"/>
        <v>24499.242849999988</v>
      </c>
      <c r="I64" s="292"/>
    </row>
    <row r="65" spans="1:11" ht="15.9" customHeight="1" outlineLevel="1" x14ac:dyDescent="0.25">
      <c r="A65" s="287"/>
      <c r="B65" s="289"/>
      <c r="C65" s="78" t="s">
        <v>34</v>
      </c>
      <c r="D65" s="76">
        <f t="shared" si="6"/>
        <v>9532.7340399999975</v>
      </c>
      <c r="E65" s="73"/>
      <c r="F65" s="76">
        <f t="shared" si="7"/>
        <v>5524.2468800000024</v>
      </c>
      <c r="G65" s="77">
        <f t="shared" si="7"/>
        <v>7609.3303799999876</v>
      </c>
      <c r="I65" s="292"/>
    </row>
    <row r="66" spans="1:11" ht="15.9" customHeight="1" outlineLevel="1" x14ac:dyDescent="0.25">
      <c r="A66" s="287"/>
      <c r="B66" s="289"/>
      <c r="C66" s="78" t="s">
        <v>33</v>
      </c>
      <c r="D66" s="76">
        <f t="shared" si="6"/>
        <v>24910.25279000001</v>
      </c>
      <c r="E66" s="73"/>
      <c r="F66" s="76">
        <f t="shared" si="7"/>
        <v>20296.15884</v>
      </c>
      <c r="G66" s="77">
        <f t="shared" si="7"/>
        <v>15310.85535</v>
      </c>
      <c r="I66" s="292"/>
    </row>
    <row r="67" spans="1:11" ht="15.9" customHeight="1" outlineLevel="1" x14ac:dyDescent="0.25">
      <c r="A67" s="287"/>
      <c r="B67" s="289"/>
      <c r="C67" s="78" t="s">
        <v>32</v>
      </c>
      <c r="D67" s="76">
        <f t="shared" si="6"/>
        <v>1569.6044000000011</v>
      </c>
      <c r="E67" s="73"/>
      <c r="F67" s="76">
        <f t="shared" si="7"/>
        <v>1574.01295</v>
      </c>
      <c r="G67" s="77">
        <f t="shared" si="7"/>
        <v>1148.4262600000011</v>
      </c>
      <c r="I67" s="292"/>
    </row>
    <row r="68" spans="1:11" ht="15.9" customHeight="1" outlineLevel="1" x14ac:dyDescent="0.25">
      <c r="A68" s="287"/>
      <c r="B68" s="289"/>
      <c r="C68" s="111" t="s">
        <v>90</v>
      </c>
      <c r="D68" s="76">
        <f t="shared" si="6"/>
        <v>159.36670000000001</v>
      </c>
      <c r="E68" s="73"/>
      <c r="F68" s="76">
        <f t="shared" si="7"/>
        <v>2348.5275300000121</v>
      </c>
      <c r="G68" s="77">
        <f t="shared" si="7"/>
        <v>430.63085999999993</v>
      </c>
      <c r="I68" s="292"/>
    </row>
    <row r="69" spans="1:11" ht="15.9" customHeight="1" outlineLevel="1" x14ac:dyDescent="0.25">
      <c r="A69" s="287"/>
      <c r="B69" s="289"/>
      <c r="C69" s="111" t="s">
        <v>95</v>
      </c>
      <c r="D69" s="76">
        <f t="shared" si="6"/>
        <v>0</v>
      </c>
      <c r="E69" s="73"/>
      <c r="F69" s="76">
        <f t="shared" si="7"/>
        <v>249.71252999999999</v>
      </c>
      <c r="G69" s="77">
        <f t="shared" si="7"/>
        <v>0</v>
      </c>
      <c r="I69" s="292"/>
    </row>
    <row r="70" spans="1:11" ht="15.9" customHeight="1" x14ac:dyDescent="0.25">
      <c r="A70" s="287"/>
      <c r="B70" s="289"/>
      <c r="C70" s="79" t="s">
        <v>64</v>
      </c>
      <c r="D70" s="76">
        <f t="shared" si="6"/>
        <v>532875.12359999912</v>
      </c>
      <c r="E70" s="73"/>
      <c r="F70" s="76">
        <f t="shared" si="7"/>
        <v>478251.01510000182</v>
      </c>
      <c r="G70" s="77">
        <f t="shared" si="7"/>
        <v>535878.73447999102</v>
      </c>
      <c r="H70" s="12"/>
      <c r="I70" s="292"/>
      <c r="J70" s="13"/>
    </row>
    <row r="71" spans="1:11" ht="15.9" customHeight="1" x14ac:dyDescent="0.25">
      <c r="A71" s="287"/>
      <c r="B71" s="289"/>
      <c r="C71" s="79" t="s">
        <v>65</v>
      </c>
      <c r="D71" s="76">
        <f t="shared" si="6"/>
        <v>45393.624459999999</v>
      </c>
      <c r="E71" s="73"/>
      <c r="F71" s="76">
        <f t="shared" si="7"/>
        <v>41225.014840000003</v>
      </c>
      <c r="G71" s="77">
        <f t="shared" si="7"/>
        <v>41268.097259999988</v>
      </c>
      <c r="H71" s="12"/>
      <c r="I71" s="292"/>
      <c r="J71" s="6"/>
    </row>
    <row r="72" spans="1:11" s="6" customFormat="1" ht="15.9" customHeight="1" x14ac:dyDescent="0.25">
      <c r="A72" s="287"/>
      <c r="B72" s="289"/>
      <c r="C72" s="80" t="s">
        <v>39</v>
      </c>
      <c r="D72" s="76">
        <f t="shared" si="6"/>
        <v>2868.53334</v>
      </c>
      <c r="E72" s="73"/>
      <c r="F72" s="76">
        <f t="shared" si="7"/>
        <v>2885.3784300000002</v>
      </c>
      <c r="G72" s="77">
        <f t="shared" si="7"/>
        <v>4257.0068500000007</v>
      </c>
      <c r="H72" s="8"/>
      <c r="I72" s="292"/>
      <c r="K72" s="13"/>
    </row>
    <row r="73" spans="1:11" ht="15.9" customHeight="1" x14ac:dyDescent="0.25">
      <c r="A73" s="287"/>
      <c r="B73" s="289"/>
      <c r="C73" s="80" t="s">
        <v>24</v>
      </c>
      <c r="D73" s="76">
        <f t="shared" si="6"/>
        <v>23265.69064000003</v>
      </c>
      <c r="E73" s="73"/>
      <c r="F73" s="76">
        <f t="shared" si="7"/>
        <v>20996.27838999953</v>
      </c>
      <c r="G73" s="77">
        <f t="shared" si="7"/>
        <v>20572.58829000263</v>
      </c>
      <c r="H73" s="12"/>
      <c r="I73" s="292"/>
      <c r="J73" s="6"/>
      <c r="K73" s="14"/>
    </row>
    <row r="74" spans="1:11" ht="15.9" customHeight="1" x14ac:dyDescent="0.25">
      <c r="A74" s="287"/>
      <c r="B74" s="289"/>
      <c r="C74" s="80" t="s">
        <v>25</v>
      </c>
      <c r="D74" s="76">
        <f t="shared" si="6"/>
        <v>93680.699380000005</v>
      </c>
      <c r="E74" s="73"/>
      <c r="F74" s="76">
        <f t="shared" si="7"/>
        <v>100082.60256</v>
      </c>
      <c r="G74" s="77">
        <f t="shared" si="7"/>
        <v>83554.308480000007</v>
      </c>
      <c r="H74" s="12"/>
      <c r="I74" s="292"/>
      <c r="J74" s="6"/>
      <c r="K74" s="15"/>
    </row>
    <row r="75" spans="1:11" ht="15.9" customHeight="1" x14ac:dyDescent="0.25">
      <c r="A75" s="287"/>
      <c r="B75" s="289"/>
      <c r="C75" s="80" t="s">
        <v>36</v>
      </c>
      <c r="D75" s="76">
        <f t="shared" si="6"/>
        <v>2094.5790999999999</v>
      </c>
      <c r="E75" s="73"/>
      <c r="F75" s="76">
        <f t="shared" si="7"/>
        <v>1567.82024</v>
      </c>
      <c r="G75" s="77">
        <f t="shared" si="7"/>
        <v>1463.44551</v>
      </c>
      <c r="H75" s="12"/>
      <c r="I75" s="292"/>
      <c r="J75" s="16"/>
      <c r="K75" s="14"/>
    </row>
    <row r="76" spans="1:11" ht="15.9" customHeight="1" x14ac:dyDescent="0.25">
      <c r="A76" s="287"/>
      <c r="B76" s="289"/>
      <c r="C76" s="80" t="s">
        <v>27</v>
      </c>
      <c r="D76" s="76">
        <f t="shared" si="6"/>
        <v>1056.2072700000001</v>
      </c>
      <c r="E76" s="73"/>
      <c r="F76" s="76">
        <f t="shared" si="7"/>
        <v>837.76473999999996</v>
      </c>
      <c r="G76" s="77">
        <f t="shared" si="7"/>
        <v>1726.6218100000001</v>
      </c>
      <c r="H76" s="12"/>
      <c r="I76" s="292"/>
      <c r="J76" s="6"/>
    </row>
    <row r="77" spans="1:11" ht="15.9" customHeight="1" x14ac:dyDescent="0.25">
      <c r="A77" s="287"/>
      <c r="B77" s="289"/>
      <c r="C77" s="80" t="s">
        <v>37</v>
      </c>
      <c r="D77" s="76">
        <f t="shared" si="6"/>
        <v>19336.12962</v>
      </c>
      <c r="E77" s="73"/>
      <c r="F77" s="76">
        <f t="shared" ref="F77:G77" si="8">+F26</f>
        <v>18925.431570000019</v>
      </c>
      <c r="G77" s="77">
        <f t="shared" si="8"/>
        <v>17591.413209999959</v>
      </c>
      <c r="H77" s="12"/>
      <c r="I77" s="292"/>
    </row>
    <row r="78" spans="1:11" ht="15.9" customHeight="1" x14ac:dyDescent="0.25">
      <c r="A78" s="287"/>
      <c r="B78" s="289"/>
      <c r="C78" s="158" t="s">
        <v>86</v>
      </c>
      <c r="D78" s="76">
        <f>+D55</f>
        <v>13.23551</v>
      </c>
      <c r="E78" s="73"/>
      <c r="F78" s="76">
        <f>F55</f>
        <v>637.19745999999998</v>
      </c>
      <c r="G78" s="77">
        <f>G55</f>
        <v>47.023569999999999</v>
      </c>
      <c r="H78" s="12"/>
      <c r="I78" s="292"/>
    </row>
    <row r="79" spans="1:11" ht="15.9" customHeight="1" x14ac:dyDescent="0.25">
      <c r="A79" s="287"/>
      <c r="B79" s="289"/>
      <c r="C79" s="80" t="str">
        <f>+C53</f>
        <v>Contribución Post COVID Sociedades</v>
      </c>
      <c r="D79" s="76">
        <f>+D53</f>
        <v>9243.1853700000029</v>
      </c>
      <c r="E79" s="73"/>
      <c r="F79" s="76">
        <f>F53</f>
        <v>9025.835259999998</v>
      </c>
      <c r="G79" s="77">
        <f>+G53</f>
        <v>8339.5052600000035</v>
      </c>
      <c r="H79" s="12"/>
      <c r="I79" s="292"/>
    </row>
    <row r="80" spans="1:11" ht="15.9" customHeight="1" x14ac:dyDescent="0.25">
      <c r="A80" s="287"/>
      <c r="B80" s="289"/>
      <c r="C80" s="80" t="str">
        <f>+C54</f>
        <v>Contribución Post COVID Personas Naturales</v>
      </c>
      <c r="D80" s="76">
        <f>+D54</f>
        <v>491.13203999999968</v>
      </c>
      <c r="E80" s="73"/>
      <c r="F80" s="76">
        <f>F54</f>
        <v>9288.4702200000029</v>
      </c>
      <c r="G80" s="77">
        <f>+G54</f>
        <v>586.39074000000005</v>
      </c>
      <c r="H80" s="12"/>
      <c r="I80" s="292"/>
    </row>
    <row r="81" spans="1:14" ht="15.9" customHeight="1" x14ac:dyDescent="0.25">
      <c r="A81" s="287"/>
      <c r="B81" s="289"/>
      <c r="C81" s="80" t="s">
        <v>81</v>
      </c>
      <c r="D81" s="76">
        <f>+D27</f>
        <v>5323.757660000002</v>
      </c>
      <c r="E81" s="73"/>
      <c r="F81" s="76">
        <f t="shared" ref="F81:G83" si="9">+F27</f>
        <v>5573.6893700001219</v>
      </c>
      <c r="G81" s="77">
        <f t="shared" si="9"/>
        <v>4315.6288700002424</v>
      </c>
      <c r="H81" s="12"/>
      <c r="I81" s="292"/>
    </row>
    <row r="82" spans="1:14" ht="15.9" customHeight="1" x14ac:dyDescent="0.25">
      <c r="A82" s="287"/>
      <c r="B82" s="289"/>
      <c r="C82" s="80" t="s">
        <v>82</v>
      </c>
      <c r="D82" s="76">
        <f>+D28</f>
        <v>4485.064949999999</v>
      </c>
      <c r="E82" s="73"/>
      <c r="F82" s="76">
        <f t="shared" si="9"/>
        <v>4389.8193000001147</v>
      </c>
      <c r="G82" s="77">
        <f t="shared" si="9"/>
        <v>3755.3320400007001</v>
      </c>
      <c r="H82" s="12"/>
      <c r="I82" s="292"/>
    </row>
    <row r="83" spans="1:14" ht="15.9" customHeight="1" x14ac:dyDescent="0.25">
      <c r="A83" s="287"/>
      <c r="B83" s="289"/>
      <c r="C83" s="80" t="s">
        <v>125</v>
      </c>
      <c r="D83" s="76">
        <f>+D29</f>
        <v>2750.906989999994</v>
      </c>
      <c r="E83" s="73"/>
      <c r="F83" s="76">
        <f t="shared" si="9"/>
        <v>1862.8643200000006</v>
      </c>
      <c r="G83" s="77">
        <f t="shared" si="9"/>
        <v>1757.110859999985</v>
      </c>
      <c r="H83" s="8"/>
      <c r="I83" s="292"/>
      <c r="J83" s="6"/>
    </row>
    <row r="84" spans="1:14" s="8" customFormat="1" ht="18" customHeight="1" x14ac:dyDescent="0.25">
      <c r="A84" s="287"/>
      <c r="B84" s="290"/>
      <c r="C84" s="92" t="s">
        <v>79</v>
      </c>
      <c r="D84" s="93">
        <f>+D61+D70+D71+SUM(D72:D83)</f>
        <v>1101146.9175899995</v>
      </c>
      <c r="E84" s="69"/>
      <c r="F84" s="93">
        <f>+F61+F70+F71+SUM(F72:F83)</f>
        <v>1032787.3690700014</v>
      </c>
      <c r="G84" s="93">
        <f>+G61+G70+G71+SUM(G72:G83)</f>
        <v>1070319.761789995</v>
      </c>
      <c r="I84" s="293"/>
      <c r="J84" s="17"/>
      <c r="K84" s="18"/>
    </row>
    <row r="85" spans="1:14" ht="10.5" customHeight="1" x14ac:dyDescent="0.3">
      <c r="A85" s="287"/>
      <c r="B85" s="23"/>
      <c r="C85" s="41"/>
      <c r="D85" s="19"/>
      <c r="E85" s="19"/>
      <c r="F85" s="19"/>
      <c r="G85" s="19"/>
      <c r="H85" s="8"/>
      <c r="I85" s="42"/>
      <c r="J85" s="6"/>
    </row>
    <row r="86" spans="1:14" ht="18.75" customHeight="1" x14ac:dyDescent="0.25">
      <c r="A86" s="287"/>
      <c r="B86" s="294" t="s">
        <v>44</v>
      </c>
      <c r="C86" s="84" t="s">
        <v>62</v>
      </c>
      <c r="D86" s="86">
        <f>+D32</f>
        <v>227581.6517400002</v>
      </c>
      <c r="E86" s="85"/>
      <c r="F86" s="86">
        <f>+F32</f>
        <v>222872.1600400001</v>
      </c>
      <c r="G86" s="87">
        <f>+G32</f>
        <v>195693.07268000051</v>
      </c>
      <c r="H86" s="8"/>
      <c r="I86" s="291">
        <f>+G88/G93</f>
        <v>0.17613779503823965</v>
      </c>
    </row>
    <row r="87" spans="1:14" ht="18.75" customHeight="1" x14ac:dyDescent="0.25">
      <c r="A87" s="287"/>
      <c r="B87" s="295"/>
      <c r="C87" s="88" t="s">
        <v>63</v>
      </c>
      <c r="D87" s="76">
        <f>+D33</f>
        <v>34387.823859999982</v>
      </c>
      <c r="E87" s="85"/>
      <c r="F87" s="76">
        <f>+F33</f>
        <v>35506.654320000001</v>
      </c>
      <c r="G87" s="77">
        <f>+G33</f>
        <v>33136.168049999957</v>
      </c>
      <c r="H87" s="8"/>
      <c r="I87" s="292"/>
    </row>
    <row r="88" spans="1:14" s="8" customFormat="1" ht="18.75" customHeight="1" x14ac:dyDescent="0.3">
      <c r="A88" s="287"/>
      <c r="B88" s="296"/>
      <c r="C88" s="108" t="s">
        <v>87</v>
      </c>
      <c r="D88" s="93">
        <f>SUM(D86:D87)</f>
        <v>261969.47560000018</v>
      </c>
      <c r="F88" s="93">
        <f>SUM(F86:F87)</f>
        <v>258378.81436000011</v>
      </c>
      <c r="G88" s="93">
        <f>SUM(G86:G87)</f>
        <v>228829.24073000046</v>
      </c>
      <c r="H88" s="12"/>
      <c r="I88" s="293"/>
    </row>
    <row r="89" spans="1:14" s="8" customFormat="1" ht="15.6" x14ac:dyDescent="0.3">
      <c r="A89" s="287"/>
      <c r="B89" s="23"/>
      <c r="C89" s="20"/>
      <c r="D89" s="24"/>
      <c r="F89" s="21"/>
      <c r="G89" s="24"/>
      <c r="H89" s="12"/>
      <c r="I89" s="42"/>
    </row>
    <row r="90" spans="1:14" s="8" customFormat="1" ht="15.75" customHeight="1" x14ac:dyDescent="0.3">
      <c r="A90" s="287"/>
      <c r="B90" s="297" t="s">
        <v>46</v>
      </c>
      <c r="C90" s="297"/>
      <c r="D90" s="94">
        <f>D93-D91</f>
        <v>520009.63619000046</v>
      </c>
      <c r="F90" s="94">
        <f t="shared" ref="F90:G90" si="10">F93-F91</f>
        <v>510425.9606999997</v>
      </c>
      <c r="G90" s="94">
        <f t="shared" si="10"/>
        <v>488915.92320000404</v>
      </c>
      <c r="H90" s="12"/>
      <c r="I90" s="95">
        <f>+G90/$G$93</f>
        <v>0.37633552598788916</v>
      </c>
    </row>
    <row r="91" spans="1:14" s="8" customFormat="1" ht="15.75" customHeight="1" x14ac:dyDescent="0.25">
      <c r="A91" s="287"/>
      <c r="B91" s="297" t="s">
        <v>47</v>
      </c>
      <c r="C91" s="297"/>
      <c r="D91" s="94">
        <f>+D70+D71+D72+D88</f>
        <v>843106.75699999928</v>
      </c>
      <c r="F91" s="94">
        <f>+F70+F71+F72+F88</f>
        <v>780740.2227300019</v>
      </c>
      <c r="G91" s="94">
        <f>+G70+G71+G72+G88</f>
        <v>810233.0793199914</v>
      </c>
      <c r="H91" s="69"/>
      <c r="I91" s="95">
        <f>+G91/$G$93</f>
        <v>0.62366447401211078</v>
      </c>
    </row>
    <row r="92" spans="1:14" ht="13.8" x14ac:dyDescent="0.25">
      <c r="B92" s="23"/>
      <c r="C92" s="20"/>
      <c r="D92" s="24"/>
      <c r="E92" s="8"/>
      <c r="F92" s="22"/>
      <c r="G92" s="22"/>
      <c r="H92" s="12"/>
      <c r="I92" s="23"/>
      <c r="J92" s="8"/>
      <c r="K92" s="8"/>
    </row>
    <row r="93" spans="1:14" ht="26.25" customHeight="1" x14ac:dyDescent="0.3">
      <c r="A93" s="310" t="s">
        <v>48</v>
      </c>
      <c r="B93" s="300" t="s">
        <v>126</v>
      </c>
      <c r="C93" s="301"/>
      <c r="D93" s="96">
        <f>+D84+D88</f>
        <v>1363116.3931899997</v>
      </c>
      <c r="E93"/>
      <c r="F93" s="96">
        <f>+F84+F88</f>
        <v>1291166.1834300016</v>
      </c>
      <c r="G93" s="96">
        <f>+G84+G88</f>
        <v>1299149.0025199954</v>
      </c>
      <c r="H93" s="12"/>
      <c r="I93" s="205"/>
      <c r="J93" s="148"/>
      <c r="K93" s="8"/>
    </row>
    <row r="94" spans="1:14" ht="14.25" customHeight="1" x14ac:dyDescent="0.25">
      <c r="A94" s="310"/>
      <c r="B94" s="298" t="s">
        <v>73</v>
      </c>
      <c r="C94" s="299"/>
      <c r="D94" s="97"/>
      <c r="E94" s="85"/>
      <c r="F94" s="177">
        <f>F40</f>
        <v>88068.090050000101</v>
      </c>
      <c r="G94" s="177">
        <f>G40</f>
        <v>142519.7289699954</v>
      </c>
      <c r="H94" s="12"/>
      <c r="I94" s="114"/>
      <c r="J94" s="8"/>
      <c r="K94" s="8"/>
    </row>
    <row r="95" spans="1:14" ht="14.25" customHeight="1" x14ac:dyDescent="0.25">
      <c r="A95" s="310"/>
      <c r="B95" s="298" t="s">
        <v>74</v>
      </c>
      <c r="C95" s="299"/>
      <c r="D95" s="97"/>
      <c r="E95" s="85"/>
      <c r="F95" s="177">
        <f>F41</f>
        <v>4186.5487099999937</v>
      </c>
      <c r="G95" s="177">
        <f>G41</f>
        <v>3627.6135300000028</v>
      </c>
      <c r="H95" s="12"/>
      <c r="I95" s="114"/>
      <c r="J95" s="8"/>
      <c r="K95" s="8"/>
    </row>
    <row r="96" spans="1:14" ht="27" customHeight="1" x14ac:dyDescent="0.3">
      <c r="A96" s="310"/>
      <c r="B96" s="300" t="s">
        <v>129</v>
      </c>
      <c r="C96" s="301"/>
      <c r="D96" s="96"/>
      <c r="E96"/>
      <c r="F96" s="98">
        <f>+F93-F94-F95</f>
        <v>1198911.5446700016</v>
      </c>
      <c r="G96" s="98">
        <f>+G93-G94-G95</f>
        <v>1153001.6600200001</v>
      </c>
      <c r="H96" s="12"/>
      <c r="I96" s="69"/>
      <c r="J96" s="8"/>
      <c r="K96" s="8"/>
      <c r="L96" s="14"/>
      <c r="M96" s="14"/>
      <c r="N96" s="14"/>
    </row>
    <row r="97" spans="1:11" ht="14.25" customHeight="1" x14ac:dyDescent="0.3">
      <c r="A97" s="310"/>
      <c r="B97" s="298" t="s">
        <v>130</v>
      </c>
      <c r="C97" s="299"/>
      <c r="D97" s="99"/>
      <c r="E97" s="100"/>
      <c r="F97" s="178">
        <f>+F43</f>
        <v>36486.847330000201</v>
      </c>
      <c r="G97" s="178">
        <f t="shared" ref="G97" si="11">+G43</f>
        <v>63970.453609999597</v>
      </c>
      <c r="H97"/>
      <c r="I97" s="69"/>
      <c r="J97" s="8"/>
      <c r="K97" s="8"/>
    </row>
    <row r="98" spans="1:11" ht="38.25" customHeight="1" x14ac:dyDescent="0.3">
      <c r="A98" s="310"/>
      <c r="B98" s="302" t="s">
        <v>131</v>
      </c>
      <c r="C98" s="303"/>
      <c r="D98" s="96"/>
      <c r="E98"/>
      <c r="F98" s="102">
        <f>+F96-F97</f>
        <v>1162424.6973400014</v>
      </c>
      <c r="G98" s="102">
        <f>+G96-G97</f>
        <v>1089031.2064100006</v>
      </c>
      <c r="H98" s="12"/>
      <c r="I98" s="69"/>
      <c r="J98" s="8"/>
      <c r="K98" s="8"/>
    </row>
    <row r="99" spans="1:11" customFormat="1" ht="15" customHeight="1" x14ac:dyDescent="0.3">
      <c r="A99" s="307" t="s">
        <v>158</v>
      </c>
      <c r="B99" s="307"/>
      <c r="C99" s="307"/>
      <c r="F99" s="123"/>
      <c r="G99" s="123"/>
    </row>
    <row r="100" spans="1:11" ht="54" customHeight="1" x14ac:dyDescent="0.25">
      <c r="A100" s="254" t="s">
        <v>83</v>
      </c>
      <c r="B100" s="254"/>
      <c r="C100" s="254"/>
      <c r="D100" s="254"/>
      <c r="E100" s="254"/>
      <c r="F100" s="254"/>
      <c r="G100" s="254"/>
      <c r="H100" s="254"/>
      <c r="I100" s="254"/>
    </row>
    <row r="101" spans="1:11" ht="12.75" customHeight="1" x14ac:dyDescent="0.25">
      <c r="A101" s="254" t="s">
        <v>69</v>
      </c>
      <c r="B101" s="254"/>
      <c r="C101" s="254"/>
      <c r="D101" s="254"/>
      <c r="E101" s="254"/>
      <c r="F101" s="254"/>
      <c r="G101" s="254"/>
      <c r="H101" s="254"/>
      <c r="I101" s="254"/>
    </row>
    <row r="102" spans="1:11" ht="12.75" customHeight="1" x14ac:dyDescent="0.25">
      <c r="A102" s="254" t="s">
        <v>70</v>
      </c>
      <c r="B102" s="254"/>
      <c r="C102" s="254"/>
      <c r="D102" s="254"/>
      <c r="E102" s="254"/>
      <c r="F102" s="254"/>
      <c r="G102" s="254"/>
      <c r="H102" s="254"/>
      <c r="I102" s="254"/>
    </row>
    <row r="103" spans="1:11" ht="12.75" customHeight="1" x14ac:dyDescent="0.25">
      <c r="A103" s="254" t="s">
        <v>136</v>
      </c>
      <c r="B103" s="254"/>
      <c r="C103" s="254"/>
      <c r="D103" s="254"/>
      <c r="E103" s="254"/>
      <c r="F103" s="254"/>
      <c r="G103" s="254"/>
      <c r="H103" s="254"/>
      <c r="I103" s="254"/>
    </row>
    <row r="104" spans="1:11" ht="12.75" customHeight="1" x14ac:dyDescent="0.25">
      <c r="A104" s="254" t="s">
        <v>132</v>
      </c>
      <c r="B104" s="254"/>
      <c r="C104" s="254"/>
      <c r="D104" s="254"/>
      <c r="E104" s="254"/>
      <c r="F104" s="254"/>
      <c r="G104" s="254"/>
      <c r="H104" s="254"/>
      <c r="I104" s="254"/>
    </row>
    <row r="105" spans="1:11" ht="12.75" customHeight="1" x14ac:dyDescent="0.25">
      <c r="A105" s="254" t="s">
        <v>133</v>
      </c>
      <c r="B105" s="254"/>
      <c r="C105" s="254"/>
      <c r="D105" s="254"/>
      <c r="E105" s="254"/>
      <c r="F105" s="254"/>
      <c r="G105" s="254"/>
      <c r="H105" s="254"/>
      <c r="I105" s="254"/>
    </row>
    <row r="106" spans="1:11" ht="15" customHeight="1" x14ac:dyDescent="0.25">
      <c r="A106" s="254" t="s">
        <v>134</v>
      </c>
      <c r="B106" s="254"/>
      <c r="C106" s="254"/>
      <c r="D106" s="254"/>
      <c r="E106" s="254"/>
      <c r="F106" s="254"/>
      <c r="G106" s="254"/>
      <c r="H106" s="254"/>
      <c r="I106" s="254"/>
    </row>
    <row r="107" spans="1:11" ht="27" customHeight="1" x14ac:dyDescent="0.25">
      <c r="A107" s="254" t="s">
        <v>135</v>
      </c>
      <c r="B107" s="254"/>
      <c r="C107" s="254"/>
      <c r="D107" s="254"/>
      <c r="E107" s="254"/>
      <c r="F107" s="254"/>
      <c r="G107" s="254"/>
      <c r="H107" s="254"/>
      <c r="I107" s="254"/>
    </row>
    <row r="108" spans="1:11" ht="15" customHeight="1" x14ac:dyDescent="0.25">
      <c r="A108" s="307" t="s">
        <v>57</v>
      </c>
      <c r="B108" s="307"/>
      <c r="C108" s="307"/>
      <c r="D108" s="216"/>
      <c r="E108" s="216"/>
      <c r="F108" s="216"/>
      <c r="G108" s="216"/>
      <c r="H108" s="216"/>
      <c r="I108" s="216"/>
    </row>
    <row r="109" spans="1:11" ht="15" customHeight="1" x14ac:dyDescent="0.25">
      <c r="A109" s="308" t="s">
        <v>151</v>
      </c>
      <c r="B109" s="308"/>
      <c r="C109" s="308"/>
      <c r="D109" s="308"/>
      <c r="E109" s="308"/>
      <c r="F109" s="308"/>
      <c r="G109" s="22"/>
      <c r="H109" s="8"/>
      <c r="I109" s="23"/>
    </row>
    <row r="110" spans="1:11" ht="15" customHeight="1" x14ac:dyDescent="0.25">
      <c r="A110" s="309" t="s">
        <v>98</v>
      </c>
      <c r="B110" s="309"/>
      <c r="C110" s="309"/>
      <c r="D110" s="309"/>
      <c r="E110" s="25"/>
      <c r="F110" s="25"/>
      <c r="G110" s="26"/>
      <c r="H110" s="26"/>
      <c r="I110" s="26"/>
    </row>
    <row r="111" spans="1:11" ht="15" customHeight="1" x14ac:dyDescent="0.25">
      <c r="A111" s="306" t="s">
        <v>29</v>
      </c>
      <c r="B111" s="306"/>
      <c r="C111" s="306"/>
      <c r="D111" s="306"/>
      <c r="E111" s="25"/>
      <c r="F111" s="25"/>
      <c r="G111" s="26"/>
      <c r="H111" s="26"/>
      <c r="I111" s="26"/>
    </row>
    <row r="112" spans="1:11" x14ac:dyDescent="0.25">
      <c r="C112" s="26"/>
      <c r="D112" s="26"/>
      <c r="E112" s="25"/>
      <c r="F112" s="25"/>
      <c r="G112" s="26"/>
      <c r="H112" s="26"/>
      <c r="I112" s="26"/>
    </row>
  </sheetData>
  <mergeCells count="51">
    <mergeCell ref="I10:I30"/>
    <mergeCell ref="B32:B34"/>
    <mergeCell ref="I32:I34"/>
    <mergeCell ref="A1:I1"/>
    <mergeCell ref="A2:I2"/>
    <mergeCell ref="A3:I3"/>
    <mergeCell ref="A4:I4"/>
    <mergeCell ref="A6:I6"/>
    <mergeCell ref="B36:C36"/>
    <mergeCell ref="B37:C37"/>
    <mergeCell ref="A39:A44"/>
    <mergeCell ref="B39:C39"/>
    <mergeCell ref="B40:C40"/>
    <mergeCell ref="B41:C41"/>
    <mergeCell ref="B42:C42"/>
    <mergeCell ref="B43:C43"/>
    <mergeCell ref="B44:C44"/>
    <mergeCell ref="A10:A37"/>
    <mergeCell ref="B10:B30"/>
    <mergeCell ref="A46:I46"/>
    <mergeCell ref="A50:C50"/>
    <mergeCell ref="A53:A54"/>
    <mergeCell ref="B53:B55"/>
    <mergeCell ref="A57:I57"/>
    <mergeCell ref="B97:C97"/>
    <mergeCell ref="B98:C98"/>
    <mergeCell ref="A61:A91"/>
    <mergeCell ref="B61:B84"/>
    <mergeCell ref="A100:I100"/>
    <mergeCell ref="I61:I84"/>
    <mergeCell ref="B86:B88"/>
    <mergeCell ref="I86:I88"/>
    <mergeCell ref="A99:C99"/>
    <mergeCell ref="B90:C90"/>
    <mergeCell ref="B91:C91"/>
    <mergeCell ref="A93:A98"/>
    <mergeCell ref="B93:C93"/>
    <mergeCell ref="B94:C94"/>
    <mergeCell ref="B95:C95"/>
    <mergeCell ref="B96:C96"/>
    <mergeCell ref="A101:I101"/>
    <mergeCell ref="A102:I102"/>
    <mergeCell ref="A103:I103"/>
    <mergeCell ref="A111:D111"/>
    <mergeCell ref="A105:I105"/>
    <mergeCell ref="A106:I106"/>
    <mergeCell ref="A107:I107"/>
    <mergeCell ref="A108:C108"/>
    <mergeCell ref="A109:F109"/>
    <mergeCell ref="A110:D110"/>
    <mergeCell ref="A104:I104"/>
  </mergeCells>
  <conditionalFormatting sqref="H61">
    <cfRule type="iconSet" priority="46">
      <iconSet>
        <cfvo type="percent" val="0"/>
        <cfvo type="num" val="0.95"/>
        <cfvo type="num" val="1"/>
      </iconSet>
    </cfRule>
  </conditionalFormatting>
  <conditionalFormatting sqref="H84">
    <cfRule type="iconSet" priority="45">
      <iconSet>
        <cfvo type="percent" val="0"/>
        <cfvo type="num" val="0.95"/>
        <cfvo type="num" val="1"/>
      </iconSet>
    </cfRule>
  </conditionalFormatting>
  <conditionalFormatting sqref="H62:H66 H69">
    <cfRule type="iconSet" priority="44">
      <iconSet>
        <cfvo type="percent" val="0"/>
        <cfvo type="num" val="0.95"/>
        <cfvo type="num" val="1"/>
      </iconSet>
    </cfRule>
  </conditionalFormatting>
  <conditionalFormatting sqref="H86:H90 H70:H72 H92">
    <cfRule type="iconSet" priority="43">
      <iconSet>
        <cfvo type="percent" val="0"/>
        <cfvo type="num" val="0.95"/>
        <cfvo type="num" val="1"/>
      </iconSet>
    </cfRule>
  </conditionalFormatting>
  <conditionalFormatting sqref="H86:H90 H70:H72">
    <cfRule type="iconSet" priority="42">
      <iconSet>
        <cfvo type="percent" val="0"/>
        <cfvo type="num" val="0.95"/>
        <cfvo type="num" val="1"/>
      </iconSet>
    </cfRule>
  </conditionalFormatting>
  <conditionalFormatting sqref="H70:H71">
    <cfRule type="iconSet" priority="41">
      <iconSet>
        <cfvo type="percent" val="0"/>
        <cfvo type="num" val="0.95"/>
        <cfvo type="num" val="1"/>
      </iconSet>
    </cfRule>
  </conditionalFormatting>
  <conditionalFormatting sqref="H81:H82 H73:H78">
    <cfRule type="iconSet" priority="47">
      <iconSet>
        <cfvo type="percent" val="0"/>
        <cfvo type="num" val="0.95"/>
        <cfvo type="num" val="1"/>
      </iconSet>
    </cfRule>
  </conditionalFormatting>
  <conditionalFormatting sqref="H92 H61:H66 H69:H78 H81:H90">
    <cfRule type="iconSet" priority="48">
      <iconSet>
        <cfvo type="percent" val="0"/>
        <cfvo type="num" val="0.95" gte="0"/>
        <cfvo type="num" val="0.99" gte="0"/>
      </iconSet>
    </cfRule>
  </conditionalFormatting>
  <conditionalFormatting sqref="H93:H96 H98">
    <cfRule type="iconSet" priority="39">
      <iconSet>
        <cfvo type="percent" val="0"/>
        <cfvo type="num" val="0.95"/>
        <cfvo type="num" val="1"/>
      </iconSet>
    </cfRule>
  </conditionalFormatting>
  <conditionalFormatting sqref="H93:H96 H98">
    <cfRule type="iconSet" priority="38">
      <iconSet>
        <cfvo type="percent" val="0"/>
        <cfvo type="num" val="0.95"/>
        <cfvo type="num" val="1"/>
      </iconSet>
    </cfRule>
  </conditionalFormatting>
  <conditionalFormatting sqref="H93:H96 H98">
    <cfRule type="iconSet" priority="40">
      <iconSet>
        <cfvo type="percent" val="0"/>
        <cfvo type="num" val="0.95" gte="0"/>
        <cfvo type="num" val="0.99" gte="0"/>
      </iconSet>
    </cfRule>
  </conditionalFormatting>
  <conditionalFormatting sqref="H9">
    <cfRule type="iconSet" priority="35">
      <iconSet>
        <cfvo type="percent" val="0"/>
        <cfvo type="num" val="0.95" gte="0"/>
        <cfvo type="num" val="1" gte="0"/>
      </iconSet>
    </cfRule>
  </conditionalFormatting>
  <conditionalFormatting sqref="H9">
    <cfRule type="iconSet" priority="36">
      <iconSet>
        <cfvo type="percent" val="0"/>
        <cfvo type="num" val="0.95" gte="0"/>
        <cfvo type="num" val="0.99" gte="0"/>
      </iconSet>
    </cfRule>
  </conditionalFormatting>
  <conditionalFormatting sqref="H39:H44">
    <cfRule type="iconSet" priority="26">
      <iconSet>
        <cfvo type="percent" val="0"/>
        <cfvo type="num" val="0.95"/>
        <cfvo type="num" val="1"/>
      </iconSet>
    </cfRule>
  </conditionalFormatting>
  <conditionalFormatting sqref="H39:H44">
    <cfRule type="iconSet" priority="25">
      <iconSet>
        <cfvo type="percent" val="0"/>
        <cfvo type="num" val="0.95"/>
        <cfvo type="num" val="1"/>
      </iconSet>
    </cfRule>
  </conditionalFormatting>
  <conditionalFormatting sqref="H39:H44">
    <cfRule type="iconSet" priority="27">
      <iconSet>
        <cfvo type="percent" val="0"/>
        <cfvo type="num" val="0.95" gte="0"/>
        <cfvo type="num" val="0.99" gte="0"/>
      </iconSet>
    </cfRule>
  </conditionalFormatting>
  <conditionalFormatting sqref="H9">
    <cfRule type="iconSet" priority="37">
      <iconSet>
        <cfvo type="percent" val="0"/>
        <cfvo type="num" val="0.95"/>
        <cfvo type="num" val="1"/>
      </iconSet>
    </cfRule>
  </conditionalFormatting>
  <conditionalFormatting sqref="H10">
    <cfRule type="iconSet" priority="33">
      <iconSet>
        <cfvo type="percent" val="0"/>
        <cfvo type="num" val="0.95"/>
        <cfvo type="num" val="1"/>
      </iconSet>
    </cfRule>
  </conditionalFormatting>
  <conditionalFormatting sqref="H30">
    <cfRule type="iconSet" priority="32">
      <iconSet>
        <cfvo type="percent" val="0"/>
        <cfvo type="num" val="0.95"/>
        <cfvo type="num" val="1"/>
      </iconSet>
    </cfRule>
  </conditionalFormatting>
  <conditionalFormatting sqref="H11:H12 H14:H15 H18">
    <cfRule type="iconSet" priority="31">
      <iconSet>
        <cfvo type="percent" val="0"/>
        <cfvo type="num" val="0.95"/>
        <cfvo type="num" val="1"/>
      </iconSet>
    </cfRule>
  </conditionalFormatting>
  <conditionalFormatting sqref="H32:H36 H19:H21 H38">
    <cfRule type="iconSet" priority="30">
      <iconSet>
        <cfvo type="percent" val="0"/>
        <cfvo type="num" val="0.95"/>
        <cfvo type="num" val="1"/>
      </iconSet>
    </cfRule>
  </conditionalFormatting>
  <conditionalFormatting sqref="H32:H36 H19:H21">
    <cfRule type="iconSet" priority="29">
      <iconSet>
        <cfvo type="percent" val="0"/>
        <cfvo type="num" val="0.95"/>
        <cfvo type="num" val="1"/>
      </iconSet>
    </cfRule>
  </conditionalFormatting>
  <conditionalFormatting sqref="H19:H20">
    <cfRule type="iconSet" priority="28">
      <iconSet>
        <cfvo type="percent" val="0"/>
        <cfvo type="num" val="0.95"/>
        <cfvo type="num" val="1"/>
      </iconSet>
    </cfRule>
  </conditionalFormatting>
  <conditionalFormatting sqref="H38 H10:H12 H14:H15 H18:H36">
    <cfRule type="iconSet" priority="34">
      <iconSet>
        <cfvo type="percent" val="0"/>
        <cfvo type="num" val="0.95" gte="0"/>
        <cfvo type="num" val="0.99" gte="0"/>
      </iconSet>
    </cfRule>
  </conditionalFormatting>
  <conditionalFormatting sqref="H29">
    <cfRule type="iconSet" priority="49">
      <iconSet>
        <cfvo type="percent" val="0"/>
        <cfvo type="num" val="0.95"/>
        <cfvo type="num" val="1"/>
      </iconSet>
    </cfRule>
  </conditionalFormatting>
  <conditionalFormatting sqref="H83">
    <cfRule type="iconSet" priority="50">
      <iconSet>
        <cfvo type="percent" val="0"/>
        <cfvo type="num" val="0.95"/>
        <cfvo type="num" val="1"/>
      </iconSet>
    </cfRule>
  </conditionalFormatting>
  <conditionalFormatting sqref="H81:H84 H73:H78 H61:H66 H69">
    <cfRule type="iconSet" priority="51">
      <iconSet>
        <cfvo type="percent" val="0"/>
        <cfvo type="num" val="0.95" gte="0"/>
        <cfvo type="num" val="1" gte="0"/>
      </iconSet>
    </cfRule>
  </conditionalFormatting>
  <conditionalFormatting sqref="H81:H83 H73:H78 H62:H66 H69">
    <cfRule type="iconSet" priority="52">
      <iconSet>
        <cfvo type="percent" val="0"/>
        <cfvo type="num" val="0.95" gte="0"/>
        <cfvo type="num" val="1" gte="0"/>
      </iconSet>
    </cfRule>
  </conditionalFormatting>
  <conditionalFormatting sqref="H16">
    <cfRule type="iconSet" priority="21">
      <iconSet>
        <cfvo type="percent" val="0"/>
        <cfvo type="num" val="0.95"/>
        <cfvo type="num" val="1"/>
      </iconSet>
    </cfRule>
  </conditionalFormatting>
  <conditionalFormatting sqref="H16">
    <cfRule type="iconSet" priority="22">
      <iconSet>
        <cfvo type="percent" val="0"/>
        <cfvo type="num" val="0.95" gte="0"/>
        <cfvo type="num" val="0.99" gte="0"/>
      </iconSet>
    </cfRule>
  </conditionalFormatting>
  <conditionalFormatting sqref="H16">
    <cfRule type="iconSet" priority="23">
      <iconSet>
        <cfvo type="percent" val="0"/>
        <cfvo type="num" val="0.95" gte="0"/>
        <cfvo type="num" val="1" gte="0"/>
      </iconSet>
    </cfRule>
  </conditionalFormatting>
  <conditionalFormatting sqref="H16">
    <cfRule type="iconSet" priority="24">
      <iconSet>
        <cfvo type="percent" val="0"/>
        <cfvo type="num" val="0.95" gte="0"/>
        <cfvo type="num" val="1" gte="0"/>
      </iconSet>
    </cfRule>
  </conditionalFormatting>
  <conditionalFormatting sqref="H17">
    <cfRule type="iconSet" priority="17">
      <iconSet>
        <cfvo type="percent" val="0"/>
        <cfvo type="num" val="0.95"/>
        <cfvo type="num" val="1"/>
      </iconSet>
    </cfRule>
  </conditionalFormatting>
  <conditionalFormatting sqref="H17">
    <cfRule type="iconSet" priority="18">
      <iconSet>
        <cfvo type="percent" val="0"/>
        <cfvo type="num" val="0.95" gte="0"/>
        <cfvo type="num" val="0.99" gte="0"/>
      </iconSet>
    </cfRule>
  </conditionalFormatting>
  <conditionalFormatting sqref="H17">
    <cfRule type="iconSet" priority="19">
      <iconSet>
        <cfvo type="percent" val="0"/>
        <cfvo type="num" val="0.95" gte="0"/>
        <cfvo type="num" val="1" gte="0"/>
      </iconSet>
    </cfRule>
  </conditionalFormatting>
  <conditionalFormatting sqref="H17">
    <cfRule type="iconSet" priority="20">
      <iconSet>
        <cfvo type="percent" val="0"/>
        <cfvo type="num" val="0.95" gte="0"/>
        <cfvo type="num" val="1" gte="0"/>
      </iconSet>
    </cfRule>
  </conditionalFormatting>
  <conditionalFormatting sqref="H68">
    <cfRule type="iconSet" priority="13">
      <iconSet>
        <cfvo type="percent" val="0"/>
        <cfvo type="num" val="0.95"/>
        <cfvo type="num" val="1"/>
      </iconSet>
    </cfRule>
  </conditionalFormatting>
  <conditionalFormatting sqref="H68">
    <cfRule type="iconSet" priority="14">
      <iconSet>
        <cfvo type="percent" val="0"/>
        <cfvo type="num" val="0.95" gte="0"/>
        <cfvo type="num" val="0.99" gte="0"/>
      </iconSet>
    </cfRule>
  </conditionalFormatting>
  <conditionalFormatting sqref="H68">
    <cfRule type="iconSet" priority="15">
      <iconSet>
        <cfvo type="percent" val="0"/>
        <cfvo type="num" val="0.95" gte="0"/>
        <cfvo type="num" val="1" gte="0"/>
      </iconSet>
    </cfRule>
  </conditionalFormatting>
  <conditionalFormatting sqref="H68">
    <cfRule type="iconSet" priority="16">
      <iconSet>
        <cfvo type="percent" val="0"/>
        <cfvo type="num" val="0.95" gte="0"/>
        <cfvo type="num" val="1" gte="0"/>
      </iconSet>
    </cfRule>
  </conditionalFormatting>
  <conditionalFormatting sqref="H67">
    <cfRule type="iconSet" priority="9">
      <iconSet>
        <cfvo type="percent" val="0"/>
        <cfvo type="num" val="0.95"/>
        <cfvo type="num" val="1"/>
      </iconSet>
    </cfRule>
  </conditionalFormatting>
  <conditionalFormatting sqref="H67">
    <cfRule type="iconSet" priority="10">
      <iconSet>
        <cfvo type="percent" val="0"/>
        <cfvo type="num" val="0.95" gte="0"/>
        <cfvo type="num" val="0.99" gte="0"/>
      </iconSet>
    </cfRule>
  </conditionalFormatting>
  <conditionalFormatting sqref="H67">
    <cfRule type="iconSet" priority="11">
      <iconSet>
        <cfvo type="percent" val="0"/>
        <cfvo type="num" val="0.95" gte="0"/>
        <cfvo type="num" val="1" gte="0"/>
      </iconSet>
    </cfRule>
  </conditionalFormatting>
  <conditionalFormatting sqref="H67">
    <cfRule type="iconSet" priority="12">
      <iconSet>
        <cfvo type="percent" val="0"/>
        <cfvo type="num" val="0.95" gte="0"/>
        <cfvo type="num" val="1" gte="0"/>
      </iconSet>
    </cfRule>
  </conditionalFormatting>
  <conditionalFormatting sqref="H80">
    <cfRule type="iconSet" priority="5">
      <iconSet>
        <cfvo type="percent" val="0"/>
        <cfvo type="num" val="0.95"/>
        <cfvo type="num" val="1"/>
      </iconSet>
    </cfRule>
  </conditionalFormatting>
  <conditionalFormatting sqref="H80">
    <cfRule type="iconSet" priority="6">
      <iconSet>
        <cfvo type="percent" val="0"/>
        <cfvo type="num" val="0.95" gte="0"/>
        <cfvo type="num" val="0.99" gte="0"/>
      </iconSet>
    </cfRule>
  </conditionalFormatting>
  <conditionalFormatting sqref="H80">
    <cfRule type="iconSet" priority="7">
      <iconSet>
        <cfvo type="percent" val="0"/>
        <cfvo type="num" val="0.95" gte="0"/>
        <cfvo type="num" val="1" gte="0"/>
      </iconSet>
    </cfRule>
  </conditionalFormatting>
  <conditionalFormatting sqref="H80">
    <cfRule type="iconSet" priority="8">
      <iconSet>
        <cfvo type="percent" val="0"/>
        <cfvo type="num" val="0.95" gte="0"/>
        <cfvo type="num" val="1" gte="0"/>
      </iconSet>
    </cfRule>
  </conditionalFormatting>
  <conditionalFormatting sqref="H79">
    <cfRule type="iconSet" priority="1">
      <iconSet>
        <cfvo type="percent" val="0"/>
        <cfvo type="num" val="0.95"/>
        <cfvo type="num" val="1"/>
      </iconSet>
    </cfRule>
  </conditionalFormatting>
  <conditionalFormatting sqref="H79">
    <cfRule type="iconSet" priority="2">
      <iconSet>
        <cfvo type="percent" val="0"/>
        <cfvo type="num" val="0.95" gte="0"/>
        <cfvo type="num" val="0.99" gte="0"/>
      </iconSet>
    </cfRule>
  </conditionalFormatting>
  <conditionalFormatting sqref="H79">
    <cfRule type="iconSet" priority="3">
      <iconSet>
        <cfvo type="percent" val="0"/>
        <cfvo type="num" val="0.95" gte="0"/>
        <cfvo type="num" val="1" gte="0"/>
      </iconSet>
    </cfRule>
  </conditionalFormatting>
  <conditionalFormatting sqref="H79">
    <cfRule type="iconSet" priority="4">
      <iconSet>
        <cfvo type="percent" val="0"/>
        <cfvo type="num" val="0.95" gte="0"/>
        <cfvo type="num" val="1" gte="0"/>
      </iconSet>
    </cfRule>
  </conditionalFormatting>
  <conditionalFormatting sqref="H22:H28">
    <cfRule type="iconSet" priority="53">
      <iconSet>
        <cfvo type="percent" val="0"/>
        <cfvo type="num" val="0.95"/>
        <cfvo type="num" val="1"/>
      </iconSet>
    </cfRule>
  </conditionalFormatting>
  <conditionalFormatting sqref="H22:H30 H10:H12 H14:H15 H18">
    <cfRule type="iconSet" priority="54">
      <iconSet>
        <cfvo type="percent" val="0"/>
        <cfvo type="num" val="0.95" gte="0"/>
        <cfvo type="num" val="1" gte="0"/>
      </iconSet>
    </cfRule>
  </conditionalFormatting>
  <conditionalFormatting sqref="H22:H29 H11:H12 H14:H15 H18">
    <cfRule type="iconSet" priority="55">
      <iconSet>
        <cfvo type="percent" val="0"/>
        <cfvo type="num" val="0.95" gte="0"/>
        <cfvo type="num" val="1" gte="0"/>
      </iconSet>
    </cfRule>
  </conditionalFormatting>
  <printOptions horizontalCentered="1" verticalCentered="1"/>
  <pageMargins left="0.74803149606299213" right="0.74803149606299213" top="0.35" bottom="0.39370078740157483" header="0.26" footer="0.19685039370078741"/>
  <pageSetup paperSize="9" scale="26" orientation="landscape" r:id="rId1"/>
  <headerFooter alignWithMargins="0">
    <oddHeader>&amp;R&amp;"Arial,Negrita"&amp;11CUADRO No. "A1"</oddHeader>
    <oddFooter>&amp;LFecha:  &amp;D&amp;RPlanificación Nacional.- XM</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C7D60-BF9E-44F3-A7FF-7207BF21E69D}">
  <sheetPr>
    <pageSetUpPr fitToPage="1"/>
  </sheetPr>
  <dimension ref="A1:O112"/>
  <sheetViews>
    <sheetView showGridLines="0" topLeftCell="A19" zoomScale="80" zoomScaleNormal="80" zoomScaleSheetLayoutView="85" workbookViewId="0">
      <selection activeCell="G43" sqref="G43"/>
    </sheetView>
  </sheetViews>
  <sheetFormatPr baseColWidth="10" defaultColWidth="11.44140625" defaultRowHeight="13.2" outlineLevelRow="2" x14ac:dyDescent="0.25"/>
  <cols>
    <col min="1" max="2" width="5.6640625" style="3" customWidth="1"/>
    <col min="3" max="3" width="63.6640625" style="3" customWidth="1"/>
    <col min="4" max="4" width="18.44140625" style="3" customWidth="1"/>
    <col min="5" max="5" width="1.33203125" style="3" customWidth="1"/>
    <col min="6" max="6" width="20.33203125" style="3" customWidth="1"/>
    <col min="7" max="7" width="20.44140625" style="3" customWidth="1"/>
    <col min="8" max="8" width="1.5546875" style="3" customWidth="1"/>
    <col min="9" max="9" width="14" style="3" customWidth="1"/>
    <col min="10" max="10" width="11.5546875" style="3" bestFit="1" customWidth="1"/>
    <col min="11" max="11" width="14" style="3" bestFit="1" customWidth="1"/>
    <col min="12" max="16384" width="11.44140625" style="3"/>
  </cols>
  <sheetData>
    <row r="1" spans="1:11" ht="27.75" customHeight="1" x14ac:dyDescent="0.25">
      <c r="A1" s="255" t="s">
        <v>76</v>
      </c>
      <c r="B1" s="255"/>
      <c r="C1" s="255"/>
      <c r="D1" s="255"/>
      <c r="E1" s="255"/>
      <c r="F1" s="255"/>
      <c r="G1" s="255"/>
      <c r="H1" s="255"/>
      <c r="I1" s="255"/>
    </row>
    <row r="2" spans="1:11" ht="17.399999999999999" x14ac:dyDescent="0.25">
      <c r="A2" s="256" t="s">
        <v>77</v>
      </c>
      <c r="B2" s="256"/>
      <c r="C2" s="256"/>
      <c r="D2" s="256"/>
      <c r="E2" s="256"/>
      <c r="F2" s="256"/>
      <c r="G2" s="256"/>
      <c r="H2" s="256"/>
      <c r="I2" s="256"/>
    </row>
    <row r="3" spans="1:11" ht="20.25" customHeight="1" x14ac:dyDescent="0.25">
      <c r="A3" s="257" t="s">
        <v>155</v>
      </c>
      <c r="B3" s="257"/>
      <c r="C3" s="257"/>
      <c r="D3" s="257"/>
      <c r="E3" s="257"/>
      <c r="F3" s="257"/>
      <c r="G3" s="257"/>
      <c r="H3" s="257"/>
      <c r="I3" s="257"/>
    </row>
    <row r="4" spans="1:11" ht="17.25" customHeight="1" x14ac:dyDescent="0.25">
      <c r="A4" s="258" t="s">
        <v>119</v>
      </c>
      <c r="B4" s="258"/>
      <c r="C4" s="258"/>
      <c r="D4" s="258"/>
      <c r="E4" s="258"/>
      <c r="F4" s="258"/>
      <c r="G4" s="258"/>
      <c r="H4" s="258"/>
      <c r="I4" s="258"/>
      <c r="J4" s="154"/>
    </row>
    <row r="5" spans="1:11" ht="15.6" x14ac:dyDescent="0.3">
      <c r="A5" s="70"/>
      <c r="B5" s="70"/>
      <c r="C5" s="70"/>
      <c r="D5" s="70"/>
      <c r="E5" s="70"/>
      <c r="F5" s="70"/>
      <c r="G5" s="70"/>
      <c r="H5" s="70"/>
      <c r="I5" s="70"/>
    </row>
    <row r="6" spans="1:11" customFormat="1" ht="31.5" customHeight="1" x14ac:dyDescent="0.3">
      <c r="A6" s="259" t="s">
        <v>66</v>
      </c>
      <c r="B6" s="260"/>
      <c r="C6" s="260"/>
      <c r="D6" s="260"/>
      <c r="E6" s="260"/>
      <c r="F6" s="260"/>
      <c r="G6" s="260"/>
      <c r="H6" s="260"/>
      <c r="I6" s="261"/>
    </row>
    <row r="7" spans="1:11" ht="15.6" x14ac:dyDescent="0.3">
      <c r="C7" s="4"/>
      <c r="D7" s="5"/>
      <c r="G7" s="5"/>
    </row>
    <row r="8" spans="1:11" s="6" customFormat="1" ht="60" customHeight="1" x14ac:dyDescent="0.25">
      <c r="C8" s="48"/>
      <c r="D8" s="49" t="s">
        <v>109</v>
      </c>
      <c r="E8" s="7"/>
      <c r="F8" s="49" t="s">
        <v>110</v>
      </c>
      <c r="G8" s="49" t="s">
        <v>111</v>
      </c>
      <c r="H8" s="7"/>
      <c r="I8" s="49" t="s">
        <v>112</v>
      </c>
    </row>
    <row r="9" spans="1:11" s="8" customFormat="1" ht="4.5" customHeight="1" x14ac:dyDescent="0.25">
      <c r="C9" s="9"/>
      <c r="D9" s="40"/>
      <c r="E9" s="11"/>
      <c r="F9" s="10"/>
      <c r="G9" s="10"/>
      <c r="H9" s="11"/>
      <c r="J9" s="6"/>
    </row>
    <row r="10" spans="1:11" s="6" customFormat="1" ht="15.9" customHeight="1" x14ac:dyDescent="0.25">
      <c r="A10" s="274" t="s">
        <v>41</v>
      </c>
      <c r="B10" s="275" t="s">
        <v>42</v>
      </c>
      <c r="C10" s="109" t="s">
        <v>1</v>
      </c>
      <c r="D10" s="155">
        <f>D11+D12+D13</f>
        <v>373622.03214000014</v>
      </c>
      <c r="E10" s="139"/>
      <c r="F10" s="155">
        <f>F11+F12+F13</f>
        <v>348782.72518999869</v>
      </c>
      <c r="G10" s="155">
        <f>G11+G12+G13</f>
        <v>354142.4780000007</v>
      </c>
      <c r="H10" s="12"/>
      <c r="I10" s="278">
        <f>+G30/G39</f>
        <v>0.83841923535019147</v>
      </c>
      <c r="K10" s="13"/>
    </row>
    <row r="11" spans="1:11" ht="15.9" customHeight="1" outlineLevel="1" x14ac:dyDescent="0.25">
      <c r="A11" s="274"/>
      <c r="B11" s="276"/>
      <c r="C11" s="110" t="s">
        <v>67</v>
      </c>
      <c r="D11" s="43">
        <v>328639.75938000012</v>
      </c>
      <c r="E11" s="139"/>
      <c r="F11" s="43">
        <v>313419.58233999868</v>
      </c>
      <c r="G11" s="43">
        <f>'Recaudación abierta'!K9+'Recaudación abierta'!K10</f>
        <v>318452.70127000072</v>
      </c>
      <c r="I11" s="279"/>
      <c r="J11" s="6"/>
    </row>
    <row r="12" spans="1:11" ht="15.9" customHeight="1" outlineLevel="1" x14ac:dyDescent="0.25">
      <c r="A12" s="274"/>
      <c r="B12" s="276"/>
      <c r="C12" s="110" t="s">
        <v>35</v>
      </c>
      <c r="D12" s="43">
        <v>652.4148100000001</v>
      </c>
      <c r="E12" s="139"/>
      <c r="F12" s="43">
        <v>339.51965999999987</v>
      </c>
      <c r="G12" s="43">
        <f>'Recaudación abierta'!K11</f>
        <v>287.50666000000001</v>
      </c>
      <c r="I12" s="279"/>
    </row>
    <row r="13" spans="1:11" ht="15.9" customHeight="1" outlineLevel="1" x14ac:dyDescent="0.25">
      <c r="A13" s="274"/>
      <c r="B13" s="276"/>
      <c r="C13" s="110" t="s">
        <v>68</v>
      </c>
      <c r="D13" s="43">
        <v>44329.857950000034</v>
      </c>
      <c r="E13" s="140"/>
      <c r="F13" s="43">
        <v>35023.623190000006</v>
      </c>
      <c r="G13" s="43">
        <f>SUM(G14:G18)</f>
        <v>35402.270069999999</v>
      </c>
      <c r="H13" s="76"/>
      <c r="I13" s="279"/>
    </row>
    <row r="14" spans="1:11" ht="15.9" customHeight="1" outlineLevel="1" x14ac:dyDescent="0.25">
      <c r="A14" s="274"/>
      <c r="B14" s="276"/>
      <c r="C14" s="111" t="s">
        <v>34</v>
      </c>
      <c r="D14" s="43">
        <v>7584.9425000000028</v>
      </c>
      <c r="E14" s="139"/>
      <c r="F14" s="43">
        <v>5437.9436600000017</v>
      </c>
      <c r="G14" s="43">
        <f>'Recaudación abierta'!K13</f>
        <v>7063.2686200000007</v>
      </c>
      <c r="I14" s="279"/>
    </row>
    <row r="15" spans="1:11" ht="15.9" customHeight="1" outlineLevel="1" x14ac:dyDescent="0.25">
      <c r="A15" s="274"/>
      <c r="B15" s="276"/>
      <c r="C15" s="111" t="s">
        <v>33</v>
      </c>
      <c r="D15" s="43">
        <v>35971.90836000003</v>
      </c>
      <c r="E15" s="139"/>
      <c r="F15" s="43">
        <v>26710.145110000001</v>
      </c>
      <c r="G15" s="43">
        <f>'Recaudación abierta'!K14</f>
        <v>25003.448280000001</v>
      </c>
      <c r="I15" s="279"/>
    </row>
    <row r="16" spans="1:11" ht="15.9" customHeight="1" outlineLevel="1" x14ac:dyDescent="0.25">
      <c r="A16" s="274"/>
      <c r="B16" s="276"/>
      <c r="C16" s="111" t="s">
        <v>32</v>
      </c>
      <c r="D16" s="43">
        <v>643.73307000000034</v>
      </c>
      <c r="E16" s="139"/>
      <c r="F16" s="43">
        <v>652.45539000000031</v>
      </c>
      <c r="G16" s="43">
        <f>'Recaudación abierta'!K15</f>
        <v>2942.0588699999998</v>
      </c>
      <c r="I16" s="279"/>
    </row>
    <row r="17" spans="1:15" ht="15.9" customHeight="1" outlineLevel="1" x14ac:dyDescent="0.25">
      <c r="A17" s="274"/>
      <c r="B17" s="276"/>
      <c r="C17" s="111" t="s">
        <v>90</v>
      </c>
      <c r="D17" s="43">
        <v>129.27402000000001</v>
      </c>
      <c r="E17" s="139"/>
      <c r="F17" s="43">
        <v>1905.0506499999981</v>
      </c>
      <c r="G17" s="43">
        <f>'Recaudación abierta'!K16</f>
        <v>393.49429999999961</v>
      </c>
      <c r="I17" s="279"/>
    </row>
    <row r="18" spans="1:15" ht="15.9" customHeight="1" outlineLevel="1" x14ac:dyDescent="0.25">
      <c r="A18" s="274"/>
      <c r="B18" s="276"/>
      <c r="C18" s="111" t="s">
        <v>95</v>
      </c>
      <c r="D18" s="43">
        <v>0</v>
      </c>
      <c r="E18" s="139"/>
      <c r="F18" s="43">
        <v>318.02838000000003</v>
      </c>
      <c r="G18" s="43">
        <f>'Recaudación abierta'!K17</f>
        <v>0</v>
      </c>
      <c r="I18" s="279"/>
      <c r="L18" s="3" t="s">
        <v>89</v>
      </c>
    </row>
    <row r="19" spans="1:15" ht="15.9" customHeight="1" x14ac:dyDescent="0.25">
      <c r="A19" s="274"/>
      <c r="B19" s="276"/>
      <c r="C19" s="112" t="s">
        <v>64</v>
      </c>
      <c r="D19" s="43">
        <v>569721.74788000085</v>
      </c>
      <c r="E19" s="139"/>
      <c r="F19" s="43">
        <v>509590.09531999409</v>
      </c>
      <c r="G19" s="43">
        <f>'Recaudación abierta'!K19</f>
        <v>508032.47069000441</v>
      </c>
      <c r="H19" s="12"/>
      <c r="I19" s="279"/>
      <c r="J19" s="13"/>
    </row>
    <row r="20" spans="1:15" ht="15.9" customHeight="1" x14ac:dyDescent="0.25">
      <c r="A20" s="274"/>
      <c r="B20" s="276"/>
      <c r="C20" s="112" t="s">
        <v>65</v>
      </c>
      <c r="D20" s="43">
        <v>61854.245820000033</v>
      </c>
      <c r="E20" s="139"/>
      <c r="F20" s="43">
        <v>56951.022360000054</v>
      </c>
      <c r="G20" s="43">
        <f>'Recaudación abierta'!K22</f>
        <v>42615.202499999978</v>
      </c>
      <c r="H20" s="12"/>
      <c r="I20" s="279"/>
      <c r="J20" s="6"/>
    </row>
    <row r="21" spans="1:15" s="6" customFormat="1" ht="15.9" customHeight="1" x14ac:dyDescent="0.25">
      <c r="A21" s="274"/>
      <c r="B21" s="276"/>
      <c r="C21" s="113" t="s">
        <v>39</v>
      </c>
      <c r="D21" s="43">
        <v>3555.5618100000011</v>
      </c>
      <c r="E21" s="139"/>
      <c r="F21" s="43">
        <v>3576.441319999999</v>
      </c>
      <c r="G21" s="43">
        <f>'Recaudación abierta'!K45</f>
        <v>3598.1444200000001</v>
      </c>
      <c r="H21" s="8"/>
      <c r="I21" s="279"/>
      <c r="K21" s="3"/>
      <c r="L21" s="3"/>
      <c r="M21" s="3"/>
      <c r="N21" s="3"/>
      <c r="O21" s="3"/>
    </row>
    <row r="22" spans="1:15" ht="15.9" customHeight="1" x14ac:dyDescent="0.25">
      <c r="A22" s="274"/>
      <c r="B22" s="276"/>
      <c r="C22" s="113" t="s">
        <v>24</v>
      </c>
      <c r="D22" s="43">
        <v>21141.579570000049</v>
      </c>
      <c r="E22" s="139"/>
      <c r="F22" s="43">
        <v>19079.360200002291</v>
      </c>
      <c r="G22" s="43">
        <f>'Recaudación abierta'!K46</f>
        <v>18058.114880000019</v>
      </c>
      <c r="H22" s="12"/>
      <c r="I22" s="279"/>
      <c r="J22" s="6"/>
    </row>
    <row r="23" spans="1:15" ht="15.9" customHeight="1" x14ac:dyDescent="0.25">
      <c r="A23" s="274"/>
      <c r="B23" s="276"/>
      <c r="C23" s="113" t="s">
        <v>25</v>
      </c>
      <c r="D23" s="43">
        <v>99669.494290000031</v>
      </c>
      <c r="E23" s="139"/>
      <c r="F23" s="43">
        <v>106487.41071</v>
      </c>
      <c r="G23" s="43">
        <f>'Recaudación abierta'!K47</f>
        <v>92355.320899999977</v>
      </c>
      <c r="H23" s="12"/>
      <c r="I23" s="279"/>
      <c r="J23" s="6"/>
    </row>
    <row r="24" spans="1:15" ht="15.9" customHeight="1" x14ac:dyDescent="0.25">
      <c r="A24" s="274"/>
      <c r="B24" s="276"/>
      <c r="C24" s="113" t="s">
        <v>36</v>
      </c>
      <c r="D24" s="43">
        <v>1969.0249100000001</v>
      </c>
      <c r="E24" s="139"/>
      <c r="F24" s="43">
        <v>1473.8413</v>
      </c>
      <c r="G24" s="43">
        <f>'Recaudación abierta'!K48</f>
        <v>1399.309680000001</v>
      </c>
      <c r="H24" s="12"/>
      <c r="I24" s="279"/>
      <c r="J24" s="16"/>
    </row>
    <row r="25" spans="1:15" ht="15.9" customHeight="1" x14ac:dyDescent="0.25">
      <c r="A25" s="274"/>
      <c r="B25" s="276"/>
      <c r="C25" s="113" t="s">
        <v>27</v>
      </c>
      <c r="D25" s="43">
        <v>59072.427060000002</v>
      </c>
      <c r="E25" s="139"/>
      <c r="F25" s="43">
        <v>46855.192049999998</v>
      </c>
      <c r="G25" s="43">
        <f>'Recaudación abierta'!K49</f>
        <v>44626.523380000021</v>
      </c>
      <c r="H25" s="12"/>
      <c r="I25" s="279"/>
      <c r="J25" s="6"/>
    </row>
    <row r="26" spans="1:15" ht="15.9" customHeight="1" x14ac:dyDescent="0.25">
      <c r="A26" s="274"/>
      <c r="B26" s="276"/>
      <c r="C26" s="113" t="s">
        <v>37</v>
      </c>
      <c r="D26" s="43">
        <v>18352.899570000009</v>
      </c>
      <c r="E26" s="139"/>
      <c r="F26" s="43">
        <v>17963.085369999979</v>
      </c>
      <c r="G26" s="43">
        <f>'Recaudación abierta'!K50</f>
        <v>17059.89767999998</v>
      </c>
      <c r="H26" s="12"/>
      <c r="I26" s="279"/>
    </row>
    <row r="27" spans="1:15" ht="15.9" customHeight="1" x14ac:dyDescent="0.25">
      <c r="A27" s="274"/>
      <c r="B27" s="276"/>
      <c r="C27" s="113" t="s">
        <v>81</v>
      </c>
      <c r="D27" s="43">
        <v>5551.1133999999965</v>
      </c>
      <c r="E27" s="139"/>
      <c r="F27" s="43">
        <v>5811.4847800004964</v>
      </c>
      <c r="G27" s="43">
        <f>'Recaudación abierta'!K51</f>
        <v>6435.0724000001273</v>
      </c>
      <c r="H27" s="12"/>
      <c r="I27" s="279"/>
    </row>
    <row r="28" spans="1:15" ht="15.9" customHeight="1" x14ac:dyDescent="0.25">
      <c r="A28" s="274"/>
      <c r="B28" s="276"/>
      <c r="C28" s="113" t="s">
        <v>82</v>
      </c>
      <c r="D28" s="43">
        <v>4300.9331799999964</v>
      </c>
      <c r="E28" s="139"/>
      <c r="F28" s="43">
        <v>4209.2766800008758</v>
      </c>
      <c r="G28" s="43">
        <f>'Recaudación abierta'!K52</f>
        <v>4051.4703700001292</v>
      </c>
      <c r="H28" s="12"/>
      <c r="I28" s="279"/>
    </row>
    <row r="29" spans="1:15" ht="15.9" customHeight="1" x14ac:dyDescent="0.25">
      <c r="A29" s="274"/>
      <c r="B29" s="276"/>
      <c r="C29" s="113" t="s">
        <v>125</v>
      </c>
      <c r="D29" s="43">
        <v>3667.6657400000331</v>
      </c>
      <c r="E29" s="139"/>
      <c r="F29" s="43">
        <v>2383.6020500000068</v>
      </c>
      <c r="G29" s="43">
        <f>'Recaudación abierta'!K53</f>
        <v>1479.07403</v>
      </c>
      <c r="H29" s="8"/>
      <c r="I29" s="279"/>
      <c r="J29" s="6"/>
    </row>
    <row r="30" spans="1:15" s="8" customFormat="1" ht="18" customHeight="1" x14ac:dyDescent="0.3">
      <c r="A30" s="274"/>
      <c r="B30" s="277"/>
      <c r="C30" s="54" t="s">
        <v>79</v>
      </c>
      <c r="D30" s="55">
        <f>+D10+SUM(D19:D29)</f>
        <v>1222478.7253700015</v>
      </c>
      <c r="E30" s="159"/>
      <c r="F30" s="55">
        <f>+F10+SUM(F19:F29)</f>
        <v>1123163.5373299962</v>
      </c>
      <c r="G30" s="55">
        <f>+G10+SUM(G19:G29)</f>
        <v>1093853.0789300054</v>
      </c>
      <c r="I30" s="280"/>
      <c r="J30" s="17"/>
      <c r="K30" s="18"/>
    </row>
    <row r="31" spans="1:15" ht="6.6" customHeight="1" x14ac:dyDescent="0.3">
      <c r="A31" s="274"/>
      <c r="B31" s="23"/>
      <c r="C31" s="41"/>
      <c r="D31" s="19"/>
      <c r="E31" s="19"/>
      <c r="F31" s="19"/>
      <c r="G31" s="19"/>
      <c r="H31" s="8"/>
      <c r="I31" s="42"/>
      <c r="J31" s="6"/>
    </row>
    <row r="32" spans="1:15" ht="18.75" customHeight="1" x14ac:dyDescent="0.25">
      <c r="A32" s="274"/>
      <c r="B32" s="281" t="s">
        <v>44</v>
      </c>
      <c r="C32" s="44" t="s">
        <v>62</v>
      </c>
      <c r="D32" s="45">
        <v>224712.17723999999</v>
      </c>
      <c r="E32" s="142"/>
      <c r="F32" s="45">
        <v>219526.07700999969</v>
      </c>
      <c r="G32" s="45">
        <f>'Recaudación abierta'!K20</f>
        <v>182568.55256999889</v>
      </c>
      <c r="H32" s="8"/>
      <c r="I32" s="278">
        <f>+G34/G39</f>
        <v>0.16158076464980847</v>
      </c>
    </row>
    <row r="33" spans="1:9" ht="18.75" customHeight="1" x14ac:dyDescent="0.25">
      <c r="A33" s="274"/>
      <c r="B33" s="282"/>
      <c r="C33" s="46" t="s">
        <v>63</v>
      </c>
      <c r="D33" s="43">
        <v>34769.006880000001</v>
      </c>
      <c r="E33" s="142"/>
      <c r="F33" s="43">
        <v>35915.010029999998</v>
      </c>
      <c r="G33" s="43">
        <f>'Recaudación abierta'!K44</f>
        <v>28239.608140000018</v>
      </c>
      <c r="H33" s="8"/>
      <c r="I33" s="279"/>
    </row>
    <row r="34" spans="1:9" s="8" customFormat="1" ht="18.75" customHeight="1" x14ac:dyDescent="0.3">
      <c r="A34" s="274"/>
      <c r="B34" s="283"/>
      <c r="C34" s="107" t="s">
        <v>87</v>
      </c>
      <c r="D34" s="55">
        <f t="shared" ref="D34" si="0">SUM(D32:D33)</f>
        <v>259481.18411999999</v>
      </c>
      <c r="F34" s="55">
        <f>SUM(F32:F33)</f>
        <v>255441.08703999969</v>
      </c>
      <c r="G34" s="55">
        <f>SUM(G32:G33)</f>
        <v>210808.16070999892</v>
      </c>
      <c r="H34" s="12"/>
      <c r="I34" s="280"/>
    </row>
    <row r="35" spans="1:9" s="8" customFormat="1" ht="15.6" x14ac:dyDescent="0.3">
      <c r="A35" s="274"/>
      <c r="B35" s="23"/>
      <c r="C35" s="20"/>
      <c r="D35" s="103"/>
      <c r="E35" s="103"/>
      <c r="F35" s="103"/>
      <c r="G35" s="103"/>
      <c r="H35" s="12"/>
      <c r="I35" s="42"/>
    </row>
    <row r="36" spans="1:9" s="8" customFormat="1" ht="15.75" customHeight="1" x14ac:dyDescent="0.3">
      <c r="A36" s="274"/>
      <c r="B36" s="266" t="s">
        <v>46</v>
      </c>
      <c r="C36" s="266"/>
      <c r="D36" s="56">
        <f>D39-D37</f>
        <v>587347.16986000049</v>
      </c>
      <c r="F36" s="56">
        <f t="shared" ref="F36:G36" si="1">F39-F37</f>
        <v>553045.97833000217</v>
      </c>
      <c r="G36" s="56">
        <f t="shared" si="1"/>
        <v>539607.2613200011</v>
      </c>
      <c r="H36" s="12"/>
      <c r="I36" s="57">
        <f>+G36/$G$39</f>
        <v>0.41359951911263576</v>
      </c>
    </row>
    <row r="37" spans="1:9" s="8" customFormat="1" ht="15.75" customHeight="1" x14ac:dyDescent="0.25">
      <c r="A37" s="274"/>
      <c r="B37" s="266" t="s">
        <v>47</v>
      </c>
      <c r="C37" s="266"/>
      <c r="D37" s="56">
        <f>+D19+D20+D21+D34</f>
        <v>894612.7396300009</v>
      </c>
      <c r="F37" s="56">
        <f>+F19+F20+F21+F34</f>
        <v>825558.64603999374</v>
      </c>
      <c r="G37" s="56">
        <f>+G19+G20+G21+G34</f>
        <v>765053.97832000337</v>
      </c>
      <c r="H37" s="69"/>
      <c r="I37" s="57">
        <f>+G37/$G$39</f>
        <v>0.58640048088736418</v>
      </c>
    </row>
    <row r="38" spans="1:9" ht="13.8" x14ac:dyDescent="0.25">
      <c r="B38" s="23"/>
      <c r="C38" s="20"/>
      <c r="D38" s="24"/>
      <c r="E38" s="18"/>
      <c r="F38" s="22"/>
      <c r="G38" s="22"/>
      <c r="H38" s="12"/>
      <c r="I38" s="23"/>
    </row>
    <row r="39" spans="1:9" ht="24.75" customHeight="1" x14ac:dyDescent="0.3">
      <c r="A39" s="267" t="s">
        <v>48</v>
      </c>
      <c r="B39" s="268" t="s">
        <v>126</v>
      </c>
      <c r="C39" s="269"/>
      <c r="D39" s="50">
        <f t="shared" ref="D39" si="2">+D34+D30</f>
        <v>1481959.9094900014</v>
      </c>
      <c r="E39" s="123"/>
      <c r="F39" s="50">
        <f t="shared" ref="F39" si="3">+F30+F34</f>
        <v>1378604.6243699959</v>
      </c>
      <c r="G39" s="50">
        <f>+G30+G34</f>
        <v>1304661.2396400045</v>
      </c>
      <c r="H39" s="12"/>
      <c r="I39" s="122"/>
    </row>
    <row r="40" spans="1:9" ht="14.25" customHeight="1" x14ac:dyDescent="0.25">
      <c r="A40" s="267"/>
      <c r="B40" s="270" t="s">
        <v>73</v>
      </c>
      <c r="C40" s="271"/>
      <c r="D40" s="47"/>
      <c r="E40" s="8"/>
      <c r="F40" s="236">
        <v>105575.7675899999</v>
      </c>
      <c r="G40" s="235">
        <f>'Recaudación abierta'!K60</f>
        <v>140583.45933999901</v>
      </c>
      <c r="H40" s="12"/>
      <c r="I40" s="114" t="s">
        <v>89</v>
      </c>
    </row>
    <row r="41" spans="1:9" ht="14.25" customHeight="1" x14ac:dyDescent="0.25">
      <c r="A41" s="267"/>
      <c r="B41" s="270" t="s">
        <v>74</v>
      </c>
      <c r="C41" s="271"/>
      <c r="D41" s="47"/>
      <c r="E41" s="8"/>
      <c r="F41" s="236">
        <v>5098.3783400000002</v>
      </c>
      <c r="G41" s="235">
        <f>'Recaudación abierta'!K61</f>
        <v>3894.9450400000001</v>
      </c>
      <c r="H41" s="12"/>
      <c r="I41" s="114"/>
    </row>
    <row r="42" spans="1:9" ht="25.5" customHeight="1" x14ac:dyDescent="0.25">
      <c r="A42" s="267"/>
      <c r="B42" s="268" t="s">
        <v>127</v>
      </c>
      <c r="C42" s="269"/>
      <c r="D42" s="50"/>
      <c r="E42" s="69"/>
      <c r="F42" s="52">
        <f t="shared" ref="F42" si="4">+F39-F40-F41</f>
        <v>1267930.478439996</v>
      </c>
      <c r="G42" s="52">
        <f>+G39-G40-G41</f>
        <v>1160182.8352600054</v>
      </c>
      <c r="H42" s="12"/>
      <c r="I42" s="69" t="s">
        <v>89</v>
      </c>
    </row>
    <row r="43" spans="1:9" ht="14.25" customHeight="1" x14ac:dyDescent="0.25">
      <c r="A43" s="267"/>
      <c r="B43" s="270" t="s">
        <v>128</v>
      </c>
      <c r="C43" s="271"/>
      <c r="D43" s="58"/>
      <c r="E43" s="69"/>
      <c r="F43" s="178">
        <v>27876.296110001</v>
      </c>
      <c r="G43" s="43">
        <f>'Recaudación abierta'!K63</f>
        <v>50611.136599999103</v>
      </c>
      <c r="H43" s="12"/>
      <c r="I43" s="124"/>
    </row>
    <row r="44" spans="1:9" ht="33" customHeight="1" x14ac:dyDescent="0.25">
      <c r="A44" s="267"/>
      <c r="B44" s="272" t="s">
        <v>137</v>
      </c>
      <c r="C44" s="273"/>
      <c r="D44" s="50"/>
      <c r="E44" s="69"/>
      <c r="F44" s="53">
        <f t="shared" ref="F44" si="5">+F42-F43</f>
        <v>1240054.1823299951</v>
      </c>
      <c r="G44" s="53">
        <f>+G42-G43</f>
        <v>1109571.6986600063</v>
      </c>
      <c r="H44" s="12"/>
      <c r="I44" s="69"/>
    </row>
    <row r="45" spans="1:9" customFormat="1" ht="14.4" x14ac:dyDescent="0.3"/>
    <row r="46" spans="1:9" customFormat="1" ht="27.75" customHeight="1" x14ac:dyDescent="0.3">
      <c r="A46" s="262" t="s">
        <v>72</v>
      </c>
      <c r="B46" s="263"/>
      <c r="C46" s="263"/>
      <c r="D46" s="263"/>
      <c r="E46" s="263"/>
      <c r="F46" s="263"/>
      <c r="G46" s="263"/>
      <c r="H46" s="263"/>
      <c r="I46" s="264"/>
    </row>
    <row r="47" spans="1:9" customFormat="1" ht="8.25" customHeight="1" x14ac:dyDescent="0.3"/>
    <row r="48" spans="1:9" s="6" customFormat="1" ht="30" customHeight="1" x14ac:dyDescent="0.3">
      <c r="C48" s="48"/>
      <c r="D48" s="81" t="s">
        <v>118</v>
      </c>
      <c r="F48" s="81" t="str">
        <f>+F8</f>
        <v>Recaudación
 2022</v>
      </c>
      <c r="G48" s="81" t="str">
        <f>+G8</f>
        <v>Recaudación 
2023</v>
      </c>
      <c r="I48"/>
    </row>
    <row r="49" spans="1:14" customFormat="1" ht="8.25" customHeight="1" x14ac:dyDescent="0.3"/>
    <row r="50" spans="1:14" s="8" customFormat="1" ht="19.5" customHeight="1" x14ac:dyDescent="0.3">
      <c r="A50" s="265" t="s">
        <v>71</v>
      </c>
      <c r="B50" s="265"/>
      <c r="C50" s="265"/>
      <c r="D50" s="90">
        <f>SUM(D53:D55)</f>
        <v>9841.5095100000017</v>
      </c>
      <c r="E50"/>
      <c r="F50" s="90">
        <f>SUM(F53:F55)</f>
        <v>18400.128840000001</v>
      </c>
      <c r="G50" s="90">
        <f>SUM(G53:G55)</f>
        <v>8474.0318300000035</v>
      </c>
      <c r="H50"/>
      <c r="I50"/>
      <c r="J50" s="6"/>
    </row>
    <row r="51" spans="1:14" customFormat="1" ht="6" customHeight="1" x14ac:dyDescent="0.3"/>
    <row r="52" spans="1:14" customFormat="1" ht="6" customHeight="1" outlineLevel="1" x14ac:dyDescent="0.3"/>
    <row r="53" spans="1:14" s="6" customFormat="1" ht="15.9" customHeight="1" outlineLevel="1" x14ac:dyDescent="0.3">
      <c r="A53" s="305"/>
      <c r="B53" s="311"/>
      <c r="C53" s="71" t="s">
        <v>96</v>
      </c>
      <c r="D53" s="86">
        <v>9369.6539600000015</v>
      </c>
      <c r="E53" s="73"/>
      <c r="F53" s="86">
        <v>9149.3300999999992</v>
      </c>
      <c r="G53" s="86">
        <f>'Recaudación abierta'!K72</f>
        <v>7921.5559600000024</v>
      </c>
      <c r="H53"/>
      <c r="I53"/>
    </row>
    <row r="54" spans="1:14" ht="15.9" customHeight="1" outlineLevel="2" x14ac:dyDescent="0.3">
      <c r="A54" s="305"/>
      <c r="B54" s="311"/>
      <c r="C54" s="80" t="s">
        <v>97</v>
      </c>
      <c r="D54" s="76">
        <v>460.76521000000008</v>
      </c>
      <c r="E54" s="73"/>
      <c r="F54" s="76">
        <v>8716.8755399999991</v>
      </c>
      <c r="G54" s="76">
        <f>'Recaudación abierta'!K73</f>
        <v>397.71179000000001</v>
      </c>
      <c r="H54"/>
      <c r="I54"/>
      <c r="J54" s="6"/>
      <c r="K54" s="6"/>
      <c r="L54" s="6"/>
      <c r="M54" s="6"/>
      <c r="N54" s="6"/>
    </row>
    <row r="55" spans="1:14" ht="15.9" customHeight="1" outlineLevel="2" x14ac:dyDescent="0.3">
      <c r="A55" s="222"/>
      <c r="B55" s="311"/>
      <c r="C55" s="127" t="s">
        <v>86</v>
      </c>
      <c r="D55" s="128">
        <v>11.090339999999999</v>
      </c>
      <c r="E55" s="73"/>
      <c r="F55" s="128">
        <v>533.92319999999995</v>
      </c>
      <c r="G55" s="128">
        <f>'Recaudación abierta'!K74</f>
        <v>154.76408000000001</v>
      </c>
      <c r="H55"/>
      <c r="I55"/>
      <c r="J55" s="6"/>
      <c r="K55" s="6"/>
      <c r="L55" s="6"/>
      <c r="M55" s="6"/>
      <c r="N55" s="6"/>
    </row>
    <row r="56" spans="1:14" customFormat="1" ht="18.75" customHeight="1" x14ac:dyDescent="0.3"/>
    <row r="57" spans="1:14" ht="33" customHeight="1" x14ac:dyDescent="0.25">
      <c r="A57" s="284" t="s">
        <v>75</v>
      </c>
      <c r="B57" s="285"/>
      <c r="C57" s="285"/>
      <c r="D57" s="285"/>
      <c r="E57" s="285"/>
      <c r="F57" s="285"/>
      <c r="G57" s="285"/>
      <c r="H57" s="285"/>
      <c r="I57" s="286"/>
    </row>
    <row r="58" spans="1:14" ht="8.25" customHeight="1" x14ac:dyDescent="0.3">
      <c r="C58" s="4"/>
      <c r="D58"/>
      <c r="G58" s="5"/>
    </row>
    <row r="59" spans="1:14" s="6" customFormat="1" ht="51" customHeight="1" x14ac:dyDescent="0.3">
      <c r="C59" s="48"/>
      <c r="D59" s="91" t="str">
        <f>+D8</f>
        <v>Meta 
2023</v>
      </c>
      <c r="E59"/>
      <c r="F59" s="91" t="str">
        <f>+F8</f>
        <v>Recaudación
 2022</v>
      </c>
      <c r="G59" s="91" t="str">
        <f>+G8</f>
        <v>Recaudación 
2023</v>
      </c>
      <c r="H59"/>
      <c r="I59" s="91" t="str">
        <f>+I8</f>
        <v>Participación de la Recaudación 2023</v>
      </c>
    </row>
    <row r="60" spans="1:14" customFormat="1" ht="6" customHeight="1" x14ac:dyDescent="0.3"/>
    <row r="61" spans="1:14" s="6" customFormat="1" ht="15.9" customHeight="1" x14ac:dyDescent="0.25">
      <c r="A61" s="287" t="s">
        <v>41</v>
      </c>
      <c r="B61" s="288" t="s">
        <v>42</v>
      </c>
      <c r="C61" s="71" t="s">
        <v>1</v>
      </c>
      <c r="D61" s="72">
        <f t="shared" ref="D61:D77" si="6">+D10</f>
        <v>373622.03214000014</v>
      </c>
      <c r="E61" s="73"/>
      <c r="F61" s="72">
        <f t="shared" ref="F61:G76" si="7">+F10</f>
        <v>348782.72518999869</v>
      </c>
      <c r="G61" s="74">
        <f t="shared" si="7"/>
        <v>354142.4780000007</v>
      </c>
      <c r="H61" s="12"/>
      <c r="I61" s="291">
        <f>+G84/G93</f>
        <v>0.8394619615433776</v>
      </c>
    </row>
    <row r="62" spans="1:14" ht="15.9" customHeight="1" outlineLevel="1" x14ac:dyDescent="0.25">
      <c r="A62" s="287"/>
      <c r="B62" s="289"/>
      <c r="C62" s="75" t="s">
        <v>67</v>
      </c>
      <c r="D62" s="76">
        <f>D11</f>
        <v>328639.75938000012</v>
      </c>
      <c r="E62" s="73"/>
      <c r="F62" s="76">
        <f t="shared" si="7"/>
        <v>313419.58233999868</v>
      </c>
      <c r="G62" s="77">
        <f t="shared" si="7"/>
        <v>318452.70127000072</v>
      </c>
      <c r="I62" s="292"/>
      <c r="J62" s="6"/>
    </row>
    <row r="63" spans="1:14" ht="15.9" customHeight="1" outlineLevel="1" x14ac:dyDescent="0.25">
      <c r="A63" s="287"/>
      <c r="B63" s="289"/>
      <c r="C63" s="75" t="s">
        <v>35</v>
      </c>
      <c r="D63" s="76">
        <f>D12</f>
        <v>652.4148100000001</v>
      </c>
      <c r="E63" s="73"/>
      <c r="F63" s="76">
        <f t="shared" si="7"/>
        <v>339.51965999999987</v>
      </c>
      <c r="G63" s="77">
        <f t="shared" si="7"/>
        <v>287.50666000000001</v>
      </c>
      <c r="I63" s="292"/>
    </row>
    <row r="64" spans="1:14" ht="15.9" customHeight="1" outlineLevel="1" x14ac:dyDescent="0.25">
      <c r="A64" s="287"/>
      <c r="B64" s="289"/>
      <c r="C64" s="75" t="s">
        <v>68</v>
      </c>
      <c r="D64" s="76">
        <f t="shared" si="6"/>
        <v>44329.857950000034</v>
      </c>
      <c r="F64" s="76">
        <f t="shared" si="7"/>
        <v>35023.623190000006</v>
      </c>
      <c r="G64" s="77">
        <f t="shared" si="7"/>
        <v>35402.270069999999</v>
      </c>
      <c r="I64" s="292"/>
    </row>
    <row r="65" spans="1:11" ht="15.9" customHeight="1" outlineLevel="1" x14ac:dyDescent="0.25">
      <c r="A65" s="287"/>
      <c r="B65" s="289"/>
      <c r="C65" s="78" t="s">
        <v>34</v>
      </c>
      <c r="D65" s="76">
        <f t="shared" si="6"/>
        <v>7584.9425000000028</v>
      </c>
      <c r="E65" s="73"/>
      <c r="F65" s="76">
        <f t="shared" si="7"/>
        <v>5437.9436600000017</v>
      </c>
      <c r="G65" s="77">
        <f t="shared" si="7"/>
        <v>7063.2686200000007</v>
      </c>
      <c r="I65" s="292"/>
    </row>
    <row r="66" spans="1:11" ht="15.9" customHeight="1" outlineLevel="1" x14ac:dyDescent="0.25">
      <c r="A66" s="287"/>
      <c r="B66" s="289"/>
      <c r="C66" s="78" t="s">
        <v>33</v>
      </c>
      <c r="D66" s="76">
        <f t="shared" si="6"/>
        <v>35971.90836000003</v>
      </c>
      <c r="E66" s="73"/>
      <c r="F66" s="76">
        <f t="shared" si="7"/>
        <v>26710.145110000001</v>
      </c>
      <c r="G66" s="77">
        <f t="shared" si="7"/>
        <v>25003.448280000001</v>
      </c>
      <c r="I66" s="292"/>
    </row>
    <row r="67" spans="1:11" ht="15.9" customHeight="1" outlineLevel="1" x14ac:dyDescent="0.25">
      <c r="A67" s="287"/>
      <c r="B67" s="289"/>
      <c r="C67" s="78" t="s">
        <v>32</v>
      </c>
      <c r="D67" s="76">
        <f t="shared" si="6"/>
        <v>643.73307000000034</v>
      </c>
      <c r="E67" s="73"/>
      <c r="F67" s="76">
        <f t="shared" si="7"/>
        <v>652.45539000000031</v>
      </c>
      <c r="G67" s="77">
        <f t="shared" si="7"/>
        <v>2942.0588699999998</v>
      </c>
      <c r="I67" s="292"/>
    </row>
    <row r="68" spans="1:11" ht="15.9" customHeight="1" outlineLevel="1" x14ac:dyDescent="0.25">
      <c r="A68" s="287"/>
      <c r="B68" s="289"/>
      <c r="C68" s="111" t="s">
        <v>90</v>
      </c>
      <c r="D68" s="76">
        <f t="shared" si="6"/>
        <v>129.27402000000001</v>
      </c>
      <c r="E68" s="73"/>
      <c r="F68" s="76">
        <f t="shared" si="7"/>
        <v>1905.0506499999981</v>
      </c>
      <c r="G68" s="77">
        <f t="shared" si="7"/>
        <v>393.49429999999961</v>
      </c>
      <c r="I68" s="292"/>
    </row>
    <row r="69" spans="1:11" ht="15.9" customHeight="1" outlineLevel="1" x14ac:dyDescent="0.25">
      <c r="A69" s="287"/>
      <c r="B69" s="289"/>
      <c r="C69" s="111" t="s">
        <v>95</v>
      </c>
      <c r="D69" s="76">
        <f t="shared" si="6"/>
        <v>0</v>
      </c>
      <c r="E69" s="73"/>
      <c r="F69" s="76">
        <f t="shared" si="7"/>
        <v>318.02838000000003</v>
      </c>
      <c r="G69" s="77">
        <f t="shared" si="7"/>
        <v>0</v>
      </c>
      <c r="I69" s="292"/>
    </row>
    <row r="70" spans="1:11" ht="15.9" customHeight="1" x14ac:dyDescent="0.25">
      <c r="A70" s="287"/>
      <c r="B70" s="289"/>
      <c r="C70" s="79" t="s">
        <v>64</v>
      </c>
      <c r="D70" s="76">
        <f t="shared" si="6"/>
        <v>569721.74788000085</v>
      </c>
      <c r="E70" s="73"/>
      <c r="F70" s="76">
        <f t="shared" si="7"/>
        <v>509590.09531999409</v>
      </c>
      <c r="G70" s="77">
        <f t="shared" si="7"/>
        <v>508032.47069000441</v>
      </c>
      <c r="H70" s="12"/>
      <c r="I70" s="292"/>
      <c r="J70" s="13"/>
    </row>
    <row r="71" spans="1:11" ht="15.9" customHeight="1" x14ac:dyDescent="0.25">
      <c r="A71" s="287"/>
      <c r="B71" s="289"/>
      <c r="C71" s="79" t="s">
        <v>65</v>
      </c>
      <c r="D71" s="76">
        <f t="shared" si="6"/>
        <v>61854.245820000033</v>
      </c>
      <c r="E71" s="73"/>
      <c r="F71" s="76">
        <f t="shared" si="7"/>
        <v>56951.022360000054</v>
      </c>
      <c r="G71" s="77">
        <f t="shared" si="7"/>
        <v>42615.202499999978</v>
      </c>
      <c r="H71" s="12"/>
      <c r="I71" s="292"/>
      <c r="J71" s="6"/>
    </row>
    <row r="72" spans="1:11" s="6" customFormat="1" ht="15.9" customHeight="1" x14ac:dyDescent="0.25">
      <c r="A72" s="287"/>
      <c r="B72" s="289"/>
      <c r="C72" s="80" t="s">
        <v>39</v>
      </c>
      <c r="D72" s="76">
        <f t="shared" si="6"/>
        <v>3555.5618100000011</v>
      </c>
      <c r="E72" s="73"/>
      <c r="F72" s="76">
        <f t="shared" si="7"/>
        <v>3576.441319999999</v>
      </c>
      <c r="G72" s="77">
        <f t="shared" si="7"/>
        <v>3598.1444200000001</v>
      </c>
      <c r="H72" s="8"/>
      <c r="I72" s="292"/>
      <c r="K72" s="13"/>
    </row>
    <row r="73" spans="1:11" ht="15.9" customHeight="1" x14ac:dyDescent="0.25">
      <c r="A73" s="287"/>
      <c r="B73" s="289"/>
      <c r="C73" s="80" t="s">
        <v>24</v>
      </c>
      <c r="D73" s="76">
        <f t="shared" si="6"/>
        <v>21141.579570000049</v>
      </c>
      <c r="E73" s="73"/>
      <c r="F73" s="76">
        <f t="shared" si="7"/>
        <v>19079.360200002291</v>
      </c>
      <c r="G73" s="77">
        <f t="shared" si="7"/>
        <v>18058.114880000019</v>
      </c>
      <c r="H73" s="12"/>
      <c r="I73" s="292"/>
      <c r="J73" s="6"/>
      <c r="K73" s="14"/>
    </row>
    <row r="74" spans="1:11" ht="15.9" customHeight="1" x14ac:dyDescent="0.25">
      <c r="A74" s="287"/>
      <c r="B74" s="289"/>
      <c r="C74" s="80" t="s">
        <v>25</v>
      </c>
      <c r="D74" s="76">
        <f t="shared" si="6"/>
        <v>99669.494290000031</v>
      </c>
      <c r="E74" s="73"/>
      <c r="F74" s="76">
        <f t="shared" si="7"/>
        <v>106487.41071</v>
      </c>
      <c r="G74" s="77">
        <f t="shared" si="7"/>
        <v>92355.320899999977</v>
      </c>
      <c r="H74" s="12"/>
      <c r="I74" s="292"/>
      <c r="J74" s="6"/>
      <c r="K74" s="15"/>
    </row>
    <row r="75" spans="1:11" ht="15.9" customHeight="1" x14ac:dyDescent="0.25">
      <c r="A75" s="287"/>
      <c r="B75" s="289"/>
      <c r="C75" s="80" t="s">
        <v>36</v>
      </c>
      <c r="D75" s="76">
        <f t="shared" si="6"/>
        <v>1969.0249100000001</v>
      </c>
      <c r="E75" s="73"/>
      <c r="F75" s="76">
        <f t="shared" si="7"/>
        <v>1473.8413</v>
      </c>
      <c r="G75" s="77">
        <f t="shared" si="7"/>
        <v>1399.309680000001</v>
      </c>
      <c r="H75" s="12"/>
      <c r="I75" s="292"/>
      <c r="J75" s="16"/>
      <c r="K75" s="14"/>
    </row>
    <row r="76" spans="1:11" ht="15.9" customHeight="1" x14ac:dyDescent="0.25">
      <c r="A76" s="287"/>
      <c r="B76" s="289"/>
      <c r="C76" s="80" t="s">
        <v>27</v>
      </c>
      <c r="D76" s="76">
        <f t="shared" si="6"/>
        <v>59072.427060000002</v>
      </c>
      <c r="E76" s="73"/>
      <c r="F76" s="76">
        <f t="shared" si="7"/>
        <v>46855.192049999998</v>
      </c>
      <c r="G76" s="77">
        <f t="shared" si="7"/>
        <v>44626.523380000021</v>
      </c>
      <c r="H76" s="12"/>
      <c r="I76" s="292"/>
      <c r="J76" s="6"/>
    </row>
    <row r="77" spans="1:11" ht="15.9" customHeight="1" x14ac:dyDescent="0.25">
      <c r="A77" s="287"/>
      <c r="B77" s="289"/>
      <c r="C77" s="80" t="s">
        <v>37</v>
      </c>
      <c r="D77" s="76">
        <f t="shared" si="6"/>
        <v>18352.899570000009</v>
      </c>
      <c r="E77" s="73"/>
      <c r="F77" s="76">
        <f t="shared" ref="F77:G77" si="8">+F26</f>
        <v>17963.085369999979</v>
      </c>
      <c r="G77" s="77">
        <f t="shared" si="8"/>
        <v>17059.89767999998</v>
      </c>
      <c r="H77" s="12"/>
      <c r="I77" s="292"/>
    </row>
    <row r="78" spans="1:11" ht="15.9" customHeight="1" x14ac:dyDescent="0.25">
      <c r="A78" s="287"/>
      <c r="B78" s="289"/>
      <c r="C78" s="158" t="s">
        <v>86</v>
      </c>
      <c r="D78" s="76">
        <f>+D55</f>
        <v>11.090339999999999</v>
      </c>
      <c r="E78" s="73"/>
      <c r="F78" s="76">
        <f>F55</f>
        <v>533.92319999999995</v>
      </c>
      <c r="G78" s="77">
        <f>G55</f>
        <v>154.76408000000001</v>
      </c>
      <c r="H78" s="12"/>
      <c r="I78" s="292"/>
    </row>
    <row r="79" spans="1:11" ht="15.9" customHeight="1" x14ac:dyDescent="0.25">
      <c r="A79" s="287"/>
      <c r="B79" s="289"/>
      <c r="C79" s="80" t="str">
        <f>+C53</f>
        <v>Contribución Post COVID Sociedades</v>
      </c>
      <c r="D79" s="76">
        <f>+D53</f>
        <v>9369.6539600000015</v>
      </c>
      <c r="E79" s="73"/>
      <c r="F79" s="76">
        <f>F53</f>
        <v>9149.3300999999992</v>
      </c>
      <c r="G79" s="77">
        <f>+G53</f>
        <v>7921.5559600000024</v>
      </c>
      <c r="H79" s="12"/>
      <c r="I79" s="292"/>
    </row>
    <row r="80" spans="1:11" ht="15.9" customHeight="1" x14ac:dyDescent="0.25">
      <c r="A80" s="287"/>
      <c r="B80" s="289"/>
      <c r="C80" s="80" t="str">
        <f>+C54</f>
        <v>Contribución Post COVID Personas Naturales</v>
      </c>
      <c r="D80" s="76">
        <f>+D54</f>
        <v>460.76521000000008</v>
      </c>
      <c r="E80" s="73"/>
      <c r="F80" s="76">
        <f>F54</f>
        <v>8716.8755399999991</v>
      </c>
      <c r="G80" s="77">
        <f>+G54</f>
        <v>397.71179000000001</v>
      </c>
      <c r="H80" s="12"/>
      <c r="I80" s="292"/>
    </row>
    <row r="81" spans="1:14" ht="15.9" customHeight="1" x14ac:dyDescent="0.25">
      <c r="A81" s="287"/>
      <c r="B81" s="289"/>
      <c r="C81" s="80" t="s">
        <v>81</v>
      </c>
      <c r="D81" s="76">
        <f>+D27</f>
        <v>5551.1133999999965</v>
      </c>
      <c r="E81" s="73"/>
      <c r="F81" s="76">
        <f t="shared" ref="F81:G83" si="9">+F27</f>
        <v>5811.4847800004964</v>
      </c>
      <c r="G81" s="77">
        <f t="shared" si="9"/>
        <v>6435.0724000001273</v>
      </c>
      <c r="H81" s="12"/>
      <c r="I81" s="292"/>
    </row>
    <row r="82" spans="1:14" ht="15.9" customHeight="1" x14ac:dyDescent="0.25">
      <c r="A82" s="287"/>
      <c r="B82" s="289"/>
      <c r="C82" s="80" t="s">
        <v>82</v>
      </c>
      <c r="D82" s="76">
        <f>+D28</f>
        <v>4300.9331799999964</v>
      </c>
      <c r="E82" s="73"/>
      <c r="F82" s="76">
        <f t="shared" si="9"/>
        <v>4209.2766800008758</v>
      </c>
      <c r="G82" s="77">
        <f t="shared" si="9"/>
        <v>4051.4703700001292</v>
      </c>
      <c r="H82" s="12"/>
      <c r="I82" s="292"/>
    </row>
    <row r="83" spans="1:14" ht="15.9" customHeight="1" x14ac:dyDescent="0.25">
      <c r="A83" s="287"/>
      <c r="B83" s="289"/>
      <c r="C83" s="80" t="s">
        <v>125</v>
      </c>
      <c r="D83" s="76">
        <f>+D29</f>
        <v>3667.6657400000331</v>
      </c>
      <c r="E83" s="73"/>
      <c r="F83" s="76">
        <f t="shared" si="9"/>
        <v>2383.6020500000068</v>
      </c>
      <c r="G83" s="77">
        <f t="shared" si="9"/>
        <v>1479.07403</v>
      </c>
      <c r="H83" s="8"/>
      <c r="I83" s="292"/>
      <c r="J83" s="6"/>
    </row>
    <row r="84" spans="1:14" s="8" customFormat="1" ht="18" customHeight="1" x14ac:dyDescent="0.25">
      <c r="A84" s="287"/>
      <c r="B84" s="290"/>
      <c r="C84" s="92" t="s">
        <v>79</v>
      </c>
      <c r="D84" s="93">
        <f>+D61+D70+D71+SUM(D72:D83)</f>
        <v>1232320.2348800013</v>
      </c>
      <c r="E84" s="69"/>
      <c r="F84" s="93">
        <f>+F61+F70+F71+SUM(F72:F83)</f>
        <v>1141563.6661699964</v>
      </c>
      <c r="G84" s="93">
        <f>+G61+G70+G71+SUM(G72:G83)</f>
        <v>1102327.1107600054</v>
      </c>
      <c r="I84" s="293"/>
      <c r="J84" s="17"/>
      <c r="K84" s="18"/>
    </row>
    <row r="85" spans="1:14" ht="10.5" customHeight="1" x14ac:dyDescent="0.3">
      <c r="A85" s="287"/>
      <c r="B85" s="23"/>
      <c r="C85" s="41"/>
      <c r="D85" s="19"/>
      <c r="E85" s="19"/>
      <c r="F85" s="19"/>
      <c r="G85" s="19"/>
      <c r="H85" s="8"/>
      <c r="I85" s="42"/>
      <c r="J85" s="6"/>
    </row>
    <row r="86" spans="1:14" ht="18.75" customHeight="1" x14ac:dyDescent="0.25">
      <c r="A86" s="287"/>
      <c r="B86" s="294" t="s">
        <v>44</v>
      </c>
      <c r="C86" s="84" t="s">
        <v>62</v>
      </c>
      <c r="D86" s="86">
        <f>+D32</f>
        <v>224712.17723999999</v>
      </c>
      <c r="E86" s="85"/>
      <c r="F86" s="86">
        <f>+F32</f>
        <v>219526.07700999969</v>
      </c>
      <c r="G86" s="87">
        <f>+G32</f>
        <v>182568.55256999889</v>
      </c>
      <c r="H86" s="8"/>
      <c r="I86" s="291">
        <f>+G88/G93</f>
        <v>0.16053803845662246</v>
      </c>
    </row>
    <row r="87" spans="1:14" ht="18.75" customHeight="1" x14ac:dyDescent="0.25">
      <c r="A87" s="287"/>
      <c r="B87" s="295"/>
      <c r="C87" s="88" t="s">
        <v>63</v>
      </c>
      <c r="D87" s="76">
        <f>+D33</f>
        <v>34769.006880000001</v>
      </c>
      <c r="E87" s="85"/>
      <c r="F87" s="76">
        <f>+F33</f>
        <v>35915.010029999998</v>
      </c>
      <c r="G87" s="77">
        <f>+G33</f>
        <v>28239.608140000018</v>
      </c>
      <c r="H87" s="8"/>
      <c r="I87" s="292"/>
    </row>
    <row r="88" spans="1:14" s="8" customFormat="1" ht="18.75" customHeight="1" x14ac:dyDescent="0.3">
      <c r="A88" s="287"/>
      <c r="B88" s="296"/>
      <c r="C88" s="108" t="s">
        <v>87</v>
      </c>
      <c r="D88" s="93">
        <f>SUM(D86:D87)</f>
        <v>259481.18411999999</v>
      </c>
      <c r="F88" s="93">
        <f>SUM(F86:F87)</f>
        <v>255441.08703999969</v>
      </c>
      <c r="G88" s="93">
        <f>SUM(G86:G87)</f>
        <v>210808.16070999892</v>
      </c>
      <c r="H88" s="12"/>
      <c r="I88" s="293"/>
    </row>
    <row r="89" spans="1:14" s="8" customFormat="1" ht="15.6" x14ac:dyDescent="0.3">
      <c r="A89" s="287"/>
      <c r="B89" s="23"/>
      <c r="C89" s="20"/>
      <c r="D89" s="24"/>
      <c r="F89" s="21"/>
      <c r="G89" s="24"/>
      <c r="H89" s="12"/>
      <c r="I89" s="42"/>
    </row>
    <row r="90" spans="1:14" s="8" customFormat="1" ht="15.75" customHeight="1" x14ac:dyDescent="0.3">
      <c r="A90" s="287"/>
      <c r="B90" s="297" t="s">
        <v>46</v>
      </c>
      <c r="C90" s="297"/>
      <c r="D90" s="94">
        <f>D93-D91</f>
        <v>597188.67937000026</v>
      </c>
      <c r="F90" s="94">
        <f t="shared" ref="F90:G90" si="10">F93-F91</f>
        <v>571446.1071700023</v>
      </c>
      <c r="G90" s="94">
        <f t="shared" si="10"/>
        <v>548081.29315000086</v>
      </c>
      <c r="H90" s="12"/>
      <c r="I90" s="95">
        <f>+G90/$G$93</f>
        <v>0.41738372661062179</v>
      </c>
    </row>
    <row r="91" spans="1:14" s="8" customFormat="1" ht="15.75" customHeight="1" x14ac:dyDescent="0.25">
      <c r="A91" s="287"/>
      <c r="B91" s="297" t="s">
        <v>47</v>
      </c>
      <c r="C91" s="297"/>
      <c r="D91" s="94">
        <f>+D70+D71+D72+D88</f>
        <v>894612.7396300009</v>
      </c>
      <c r="F91" s="94">
        <f>+F70+F71+F72+F88</f>
        <v>825558.64603999374</v>
      </c>
      <c r="G91" s="94">
        <f>+G70+G71+G72+G88</f>
        <v>765053.97832000337</v>
      </c>
      <c r="H91" s="69"/>
      <c r="I91" s="95">
        <f>+G91/$G$93</f>
        <v>0.58261627338937827</v>
      </c>
    </row>
    <row r="92" spans="1:14" ht="13.8" x14ac:dyDescent="0.25">
      <c r="B92" s="23"/>
      <c r="C92" s="20"/>
      <c r="D92" s="24"/>
      <c r="E92" s="8"/>
      <c r="F92" s="22"/>
      <c r="G92" s="22"/>
      <c r="H92" s="12"/>
      <c r="I92" s="23"/>
      <c r="J92" s="8"/>
      <c r="K92" s="8"/>
    </row>
    <row r="93" spans="1:14" ht="26.25" customHeight="1" x14ac:dyDescent="0.3">
      <c r="A93" s="310" t="s">
        <v>48</v>
      </c>
      <c r="B93" s="300" t="s">
        <v>126</v>
      </c>
      <c r="C93" s="301"/>
      <c r="D93" s="96">
        <f>+D84+D88</f>
        <v>1491801.4190000012</v>
      </c>
      <c r="E93"/>
      <c r="F93" s="96">
        <f>+F84+F88</f>
        <v>1397004.753209996</v>
      </c>
      <c r="G93" s="96">
        <f>+G84+G88</f>
        <v>1313135.2714700042</v>
      </c>
      <c r="H93" s="12"/>
      <c r="I93" s="205"/>
      <c r="J93" s="148"/>
      <c r="K93" s="8"/>
    </row>
    <row r="94" spans="1:14" ht="14.25" customHeight="1" x14ac:dyDescent="0.25">
      <c r="A94" s="310"/>
      <c r="B94" s="298" t="s">
        <v>73</v>
      </c>
      <c r="C94" s="299"/>
      <c r="D94" s="97"/>
      <c r="E94" s="85"/>
      <c r="F94" s="177">
        <f>F40</f>
        <v>105575.7675899999</v>
      </c>
      <c r="G94" s="177">
        <f>G40</f>
        <v>140583.45933999901</v>
      </c>
      <c r="H94" s="12"/>
      <c r="I94" s="114"/>
      <c r="J94" s="8"/>
      <c r="K94" s="8"/>
    </row>
    <row r="95" spans="1:14" ht="14.25" customHeight="1" x14ac:dyDescent="0.25">
      <c r="A95" s="310"/>
      <c r="B95" s="298" t="s">
        <v>74</v>
      </c>
      <c r="C95" s="299"/>
      <c r="D95" s="97"/>
      <c r="E95" s="85"/>
      <c r="F95" s="177">
        <f>F41</f>
        <v>5098.3783400000002</v>
      </c>
      <c r="G95" s="177">
        <f>G41</f>
        <v>3894.9450400000001</v>
      </c>
      <c r="H95" s="12"/>
      <c r="I95" s="114"/>
      <c r="J95" s="8"/>
      <c r="K95" s="8"/>
    </row>
    <row r="96" spans="1:14" ht="27" customHeight="1" x14ac:dyDescent="0.3">
      <c r="A96" s="310"/>
      <c r="B96" s="300" t="s">
        <v>129</v>
      </c>
      <c r="C96" s="301"/>
      <c r="D96" s="96"/>
      <c r="E96"/>
      <c r="F96" s="98">
        <f>+F93-F94-F95</f>
        <v>1286330.6072799962</v>
      </c>
      <c r="G96" s="98">
        <f>+G93-G94-G95</f>
        <v>1168656.8670900052</v>
      </c>
      <c r="H96" s="12"/>
      <c r="I96" s="69"/>
      <c r="J96" s="8"/>
      <c r="K96" s="8"/>
      <c r="L96" s="14"/>
      <c r="M96" s="14"/>
      <c r="N96" s="14"/>
    </row>
    <row r="97" spans="1:11" ht="14.25" customHeight="1" x14ac:dyDescent="0.3">
      <c r="A97" s="310"/>
      <c r="B97" s="298" t="s">
        <v>130</v>
      </c>
      <c r="C97" s="299"/>
      <c r="D97" s="99"/>
      <c r="E97" s="100"/>
      <c r="F97" s="178">
        <f>+F43</f>
        <v>27876.296110001</v>
      </c>
      <c r="G97" s="178">
        <f t="shared" ref="G97" si="11">+G43</f>
        <v>50611.136599999103</v>
      </c>
      <c r="H97"/>
      <c r="I97" s="69"/>
      <c r="J97" s="8"/>
      <c r="K97" s="8"/>
    </row>
    <row r="98" spans="1:11" ht="38.25" customHeight="1" x14ac:dyDescent="0.3">
      <c r="A98" s="310"/>
      <c r="B98" s="302" t="s">
        <v>131</v>
      </c>
      <c r="C98" s="303"/>
      <c r="D98" s="96"/>
      <c r="E98"/>
      <c r="F98" s="102">
        <f>+F96-F97</f>
        <v>1258454.3111699952</v>
      </c>
      <c r="G98" s="102">
        <f>+G96-G97</f>
        <v>1118045.730490006</v>
      </c>
      <c r="H98" s="12"/>
      <c r="I98" s="69"/>
      <c r="J98" s="8"/>
      <c r="K98" s="8"/>
    </row>
    <row r="99" spans="1:11" customFormat="1" ht="15" customHeight="1" x14ac:dyDescent="0.3">
      <c r="A99" s="307" t="s">
        <v>156</v>
      </c>
      <c r="B99" s="307"/>
      <c r="C99" s="307"/>
      <c r="F99" s="123"/>
      <c r="G99" s="123"/>
    </row>
    <row r="100" spans="1:11" ht="54" customHeight="1" x14ac:dyDescent="0.25">
      <c r="A100" s="254" t="s">
        <v>83</v>
      </c>
      <c r="B100" s="254"/>
      <c r="C100" s="254"/>
      <c r="D100" s="254"/>
      <c r="E100" s="254"/>
      <c r="F100" s="254"/>
      <c r="G100" s="254"/>
      <c r="H100" s="254"/>
      <c r="I100" s="254"/>
    </row>
    <row r="101" spans="1:11" ht="12.75" customHeight="1" x14ac:dyDescent="0.25">
      <c r="A101" s="254" t="s">
        <v>69</v>
      </c>
      <c r="B101" s="254"/>
      <c r="C101" s="254"/>
      <c r="D101" s="254"/>
      <c r="E101" s="254"/>
      <c r="F101" s="254"/>
      <c r="G101" s="254"/>
      <c r="H101" s="254"/>
      <c r="I101" s="254"/>
    </row>
    <row r="102" spans="1:11" ht="12.75" customHeight="1" x14ac:dyDescent="0.25">
      <c r="A102" s="254" t="s">
        <v>70</v>
      </c>
      <c r="B102" s="254"/>
      <c r="C102" s="254"/>
      <c r="D102" s="254"/>
      <c r="E102" s="254"/>
      <c r="F102" s="254"/>
      <c r="G102" s="254"/>
      <c r="H102" s="254"/>
      <c r="I102" s="254"/>
    </row>
    <row r="103" spans="1:11" ht="12.75" customHeight="1" x14ac:dyDescent="0.25">
      <c r="A103" s="254" t="s">
        <v>136</v>
      </c>
      <c r="B103" s="254"/>
      <c r="C103" s="254"/>
      <c r="D103" s="254"/>
      <c r="E103" s="254"/>
      <c r="F103" s="254"/>
      <c r="G103" s="254"/>
      <c r="H103" s="254"/>
      <c r="I103" s="254"/>
    </row>
    <row r="104" spans="1:11" ht="12.75" customHeight="1" x14ac:dyDescent="0.25">
      <c r="A104" s="254" t="s">
        <v>132</v>
      </c>
      <c r="B104" s="254"/>
      <c r="C104" s="254"/>
      <c r="D104" s="254"/>
      <c r="E104" s="254"/>
      <c r="F104" s="254"/>
      <c r="G104" s="254"/>
      <c r="H104" s="254"/>
      <c r="I104" s="254"/>
    </row>
    <row r="105" spans="1:11" ht="12.75" customHeight="1" x14ac:dyDescent="0.25">
      <c r="A105" s="254" t="s">
        <v>133</v>
      </c>
      <c r="B105" s="254"/>
      <c r="C105" s="254"/>
      <c r="D105" s="254"/>
      <c r="E105" s="254"/>
      <c r="F105" s="254"/>
      <c r="G105" s="254"/>
      <c r="H105" s="254"/>
      <c r="I105" s="254"/>
    </row>
    <row r="106" spans="1:11" ht="15" customHeight="1" x14ac:dyDescent="0.25">
      <c r="A106" s="254" t="s">
        <v>134</v>
      </c>
      <c r="B106" s="254"/>
      <c r="C106" s="254"/>
      <c r="D106" s="254"/>
      <c r="E106" s="254"/>
      <c r="F106" s="254"/>
      <c r="G106" s="254"/>
      <c r="H106" s="254"/>
      <c r="I106" s="254"/>
    </row>
    <row r="107" spans="1:11" ht="27" customHeight="1" x14ac:dyDescent="0.25">
      <c r="A107" s="254" t="s">
        <v>135</v>
      </c>
      <c r="B107" s="254"/>
      <c r="C107" s="254"/>
      <c r="D107" s="254"/>
      <c r="E107" s="254"/>
      <c r="F107" s="254"/>
      <c r="G107" s="254"/>
      <c r="H107" s="254"/>
      <c r="I107" s="254"/>
    </row>
    <row r="108" spans="1:11" ht="15" customHeight="1" x14ac:dyDescent="0.25">
      <c r="A108" s="307" t="s">
        <v>57</v>
      </c>
      <c r="B108" s="307"/>
      <c r="C108" s="307"/>
      <c r="D108" s="223"/>
      <c r="E108" s="223"/>
      <c r="F108" s="223"/>
      <c r="G108" s="223"/>
      <c r="H108" s="223"/>
      <c r="I108" s="223"/>
    </row>
    <row r="109" spans="1:11" ht="15" customHeight="1" x14ac:dyDescent="0.25">
      <c r="A109" s="308" t="s">
        <v>157</v>
      </c>
      <c r="B109" s="308"/>
      <c r="C109" s="308"/>
      <c r="D109" s="308"/>
      <c r="E109" s="308"/>
      <c r="F109" s="308"/>
      <c r="G109" s="22"/>
      <c r="H109" s="8"/>
      <c r="I109" s="23"/>
    </row>
    <row r="110" spans="1:11" ht="15" customHeight="1" x14ac:dyDescent="0.25">
      <c r="A110" s="309" t="s">
        <v>98</v>
      </c>
      <c r="B110" s="309"/>
      <c r="C110" s="309"/>
      <c r="D110" s="309"/>
      <c r="E110" s="25"/>
      <c r="F110" s="25"/>
      <c r="G110" s="26"/>
      <c r="H110" s="26"/>
      <c r="I110" s="26"/>
    </row>
    <row r="111" spans="1:11" ht="15" customHeight="1" x14ac:dyDescent="0.25">
      <c r="A111" s="306" t="s">
        <v>29</v>
      </c>
      <c r="B111" s="306"/>
      <c r="C111" s="306"/>
      <c r="D111" s="306"/>
      <c r="E111" s="25"/>
      <c r="F111" s="25"/>
      <c r="G111" s="26"/>
      <c r="H111" s="26"/>
      <c r="I111" s="26"/>
    </row>
    <row r="112" spans="1:11" x14ac:dyDescent="0.25">
      <c r="C112" s="26"/>
      <c r="D112" s="26"/>
      <c r="E112" s="25"/>
      <c r="F112" s="25"/>
      <c r="G112" s="26"/>
      <c r="H112" s="26"/>
      <c r="I112" s="26"/>
    </row>
  </sheetData>
  <mergeCells count="51">
    <mergeCell ref="I10:I30"/>
    <mergeCell ref="B32:B34"/>
    <mergeCell ref="I32:I34"/>
    <mergeCell ref="A1:I1"/>
    <mergeCell ref="A2:I2"/>
    <mergeCell ref="A3:I3"/>
    <mergeCell ref="A4:I4"/>
    <mergeCell ref="A6:I6"/>
    <mergeCell ref="B36:C36"/>
    <mergeCell ref="B37:C37"/>
    <mergeCell ref="A39:A44"/>
    <mergeCell ref="B39:C39"/>
    <mergeCell ref="B40:C40"/>
    <mergeCell ref="B41:C41"/>
    <mergeCell ref="B42:C42"/>
    <mergeCell ref="B43:C43"/>
    <mergeCell ref="B44:C44"/>
    <mergeCell ref="A10:A37"/>
    <mergeCell ref="B10:B30"/>
    <mergeCell ref="A46:I46"/>
    <mergeCell ref="A50:C50"/>
    <mergeCell ref="A53:A54"/>
    <mergeCell ref="B53:B55"/>
    <mergeCell ref="A57:I57"/>
    <mergeCell ref="B97:C97"/>
    <mergeCell ref="B98:C98"/>
    <mergeCell ref="A61:A91"/>
    <mergeCell ref="B61:B84"/>
    <mergeCell ref="A100:I100"/>
    <mergeCell ref="I61:I84"/>
    <mergeCell ref="B86:B88"/>
    <mergeCell ref="I86:I88"/>
    <mergeCell ref="A99:C99"/>
    <mergeCell ref="B90:C90"/>
    <mergeCell ref="B91:C91"/>
    <mergeCell ref="A93:A98"/>
    <mergeCell ref="B93:C93"/>
    <mergeCell ref="B94:C94"/>
    <mergeCell ref="B95:C95"/>
    <mergeCell ref="B96:C96"/>
    <mergeCell ref="A101:I101"/>
    <mergeCell ref="A102:I102"/>
    <mergeCell ref="A103:I103"/>
    <mergeCell ref="A111:D111"/>
    <mergeCell ref="A105:I105"/>
    <mergeCell ref="A106:I106"/>
    <mergeCell ref="A107:I107"/>
    <mergeCell ref="A108:C108"/>
    <mergeCell ref="A109:F109"/>
    <mergeCell ref="A110:D110"/>
    <mergeCell ref="A104:I104"/>
  </mergeCells>
  <conditionalFormatting sqref="H61">
    <cfRule type="iconSet" priority="46">
      <iconSet>
        <cfvo type="percent" val="0"/>
        <cfvo type="num" val="0.95"/>
        <cfvo type="num" val="1"/>
      </iconSet>
    </cfRule>
  </conditionalFormatting>
  <conditionalFormatting sqref="H84">
    <cfRule type="iconSet" priority="45">
      <iconSet>
        <cfvo type="percent" val="0"/>
        <cfvo type="num" val="0.95"/>
        <cfvo type="num" val="1"/>
      </iconSet>
    </cfRule>
  </conditionalFormatting>
  <conditionalFormatting sqref="H62:H66 H69">
    <cfRule type="iconSet" priority="44">
      <iconSet>
        <cfvo type="percent" val="0"/>
        <cfvo type="num" val="0.95"/>
        <cfvo type="num" val="1"/>
      </iconSet>
    </cfRule>
  </conditionalFormatting>
  <conditionalFormatting sqref="H86:H90 H70:H72 H92">
    <cfRule type="iconSet" priority="43">
      <iconSet>
        <cfvo type="percent" val="0"/>
        <cfvo type="num" val="0.95"/>
        <cfvo type="num" val="1"/>
      </iconSet>
    </cfRule>
  </conditionalFormatting>
  <conditionalFormatting sqref="H86:H90 H70:H72">
    <cfRule type="iconSet" priority="42">
      <iconSet>
        <cfvo type="percent" val="0"/>
        <cfvo type="num" val="0.95"/>
        <cfvo type="num" val="1"/>
      </iconSet>
    </cfRule>
  </conditionalFormatting>
  <conditionalFormatting sqref="H70:H71">
    <cfRule type="iconSet" priority="41">
      <iconSet>
        <cfvo type="percent" val="0"/>
        <cfvo type="num" val="0.95"/>
        <cfvo type="num" val="1"/>
      </iconSet>
    </cfRule>
  </conditionalFormatting>
  <conditionalFormatting sqref="H81:H82 H73:H78">
    <cfRule type="iconSet" priority="47">
      <iconSet>
        <cfvo type="percent" val="0"/>
        <cfvo type="num" val="0.95"/>
        <cfvo type="num" val="1"/>
      </iconSet>
    </cfRule>
  </conditionalFormatting>
  <conditionalFormatting sqref="H92 H61:H66 H69:H78 H81:H90">
    <cfRule type="iconSet" priority="48">
      <iconSet>
        <cfvo type="percent" val="0"/>
        <cfvo type="num" val="0.95" gte="0"/>
        <cfvo type="num" val="0.99" gte="0"/>
      </iconSet>
    </cfRule>
  </conditionalFormatting>
  <conditionalFormatting sqref="H93:H96 H98">
    <cfRule type="iconSet" priority="39">
      <iconSet>
        <cfvo type="percent" val="0"/>
        <cfvo type="num" val="0.95"/>
        <cfvo type="num" val="1"/>
      </iconSet>
    </cfRule>
  </conditionalFormatting>
  <conditionalFormatting sqref="H93:H96 H98">
    <cfRule type="iconSet" priority="38">
      <iconSet>
        <cfvo type="percent" val="0"/>
        <cfvo type="num" val="0.95"/>
        <cfvo type="num" val="1"/>
      </iconSet>
    </cfRule>
  </conditionalFormatting>
  <conditionalFormatting sqref="H93:H96 H98">
    <cfRule type="iconSet" priority="40">
      <iconSet>
        <cfvo type="percent" val="0"/>
        <cfvo type="num" val="0.95" gte="0"/>
        <cfvo type="num" val="0.99" gte="0"/>
      </iconSet>
    </cfRule>
  </conditionalFormatting>
  <conditionalFormatting sqref="H9">
    <cfRule type="iconSet" priority="35">
      <iconSet>
        <cfvo type="percent" val="0"/>
        <cfvo type="num" val="0.95" gte="0"/>
        <cfvo type="num" val="1" gte="0"/>
      </iconSet>
    </cfRule>
  </conditionalFormatting>
  <conditionalFormatting sqref="H9">
    <cfRule type="iconSet" priority="36">
      <iconSet>
        <cfvo type="percent" val="0"/>
        <cfvo type="num" val="0.95" gte="0"/>
        <cfvo type="num" val="0.99" gte="0"/>
      </iconSet>
    </cfRule>
  </conditionalFormatting>
  <conditionalFormatting sqref="H39:H44">
    <cfRule type="iconSet" priority="26">
      <iconSet>
        <cfvo type="percent" val="0"/>
        <cfvo type="num" val="0.95"/>
        <cfvo type="num" val="1"/>
      </iconSet>
    </cfRule>
  </conditionalFormatting>
  <conditionalFormatting sqref="H39:H44">
    <cfRule type="iconSet" priority="25">
      <iconSet>
        <cfvo type="percent" val="0"/>
        <cfvo type="num" val="0.95"/>
        <cfvo type="num" val="1"/>
      </iconSet>
    </cfRule>
  </conditionalFormatting>
  <conditionalFormatting sqref="H39:H44">
    <cfRule type="iconSet" priority="27">
      <iconSet>
        <cfvo type="percent" val="0"/>
        <cfvo type="num" val="0.95" gte="0"/>
        <cfvo type="num" val="0.99" gte="0"/>
      </iconSet>
    </cfRule>
  </conditionalFormatting>
  <conditionalFormatting sqref="H9">
    <cfRule type="iconSet" priority="37">
      <iconSet>
        <cfvo type="percent" val="0"/>
        <cfvo type="num" val="0.95"/>
        <cfvo type="num" val="1"/>
      </iconSet>
    </cfRule>
  </conditionalFormatting>
  <conditionalFormatting sqref="H10">
    <cfRule type="iconSet" priority="33">
      <iconSet>
        <cfvo type="percent" val="0"/>
        <cfvo type="num" val="0.95"/>
        <cfvo type="num" val="1"/>
      </iconSet>
    </cfRule>
  </conditionalFormatting>
  <conditionalFormatting sqref="H30">
    <cfRule type="iconSet" priority="32">
      <iconSet>
        <cfvo type="percent" val="0"/>
        <cfvo type="num" val="0.95"/>
        <cfvo type="num" val="1"/>
      </iconSet>
    </cfRule>
  </conditionalFormatting>
  <conditionalFormatting sqref="H11:H12 H14:H15 H18">
    <cfRule type="iconSet" priority="31">
      <iconSet>
        <cfvo type="percent" val="0"/>
        <cfvo type="num" val="0.95"/>
        <cfvo type="num" val="1"/>
      </iconSet>
    </cfRule>
  </conditionalFormatting>
  <conditionalFormatting sqref="H32:H36 H19:H21 H38">
    <cfRule type="iconSet" priority="30">
      <iconSet>
        <cfvo type="percent" val="0"/>
        <cfvo type="num" val="0.95"/>
        <cfvo type="num" val="1"/>
      </iconSet>
    </cfRule>
  </conditionalFormatting>
  <conditionalFormatting sqref="H32:H36 H19:H21">
    <cfRule type="iconSet" priority="29">
      <iconSet>
        <cfvo type="percent" val="0"/>
        <cfvo type="num" val="0.95"/>
        <cfvo type="num" val="1"/>
      </iconSet>
    </cfRule>
  </conditionalFormatting>
  <conditionalFormatting sqref="H19:H20">
    <cfRule type="iconSet" priority="28">
      <iconSet>
        <cfvo type="percent" val="0"/>
        <cfvo type="num" val="0.95"/>
        <cfvo type="num" val="1"/>
      </iconSet>
    </cfRule>
  </conditionalFormatting>
  <conditionalFormatting sqref="H38 H10:H12 H14:H15 H18:H36">
    <cfRule type="iconSet" priority="34">
      <iconSet>
        <cfvo type="percent" val="0"/>
        <cfvo type="num" val="0.95" gte="0"/>
        <cfvo type="num" val="0.99" gte="0"/>
      </iconSet>
    </cfRule>
  </conditionalFormatting>
  <conditionalFormatting sqref="H29">
    <cfRule type="iconSet" priority="49">
      <iconSet>
        <cfvo type="percent" val="0"/>
        <cfvo type="num" val="0.95"/>
        <cfvo type="num" val="1"/>
      </iconSet>
    </cfRule>
  </conditionalFormatting>
  <conditionalFormatting sqref="H83">
    <cfRule type="iconSet" priority="50">
      <iconSet>
        <cfvo type="percent" val="0"/>
        <cfvo type="num" val="0.95"/>
        <cfvo type="num" val="1"/>
      </iconSet>
    </cfRule>
  </conditionalFormatting>
  <conditionalFormatting sqref="H81:H84 H73:H78 H61:H66 H69">
    <cfRule type="iconSet" priority="51">
      <iconSet>
        <cfvo type="percent" val="0"/>
        <cfvo type="num" val="0.95" gte="0"/>
        <cfvo type="num" val="1" gte="0"/>
      </iconSet>
    </cfRule>
  </conditionalFormatting>
  <conditionalFormatting sqref="H81:H83 H73:H78 H62:H66 H69">
    <cfRule type="iconSet" priority="52">
      <iconSet>
        <cfvo type="percent" val="0"/>
        <cfvo type="num" val="0.95" gte="0"/>
        <cfvo type="num" val="1" gte="0"/>
      </iconSet>
    </cfRule>
  </conditionalFormatting>
  <conditionalFormatting sqref="H16">
    <cfRule type="iconSet" priority="21">
      <iconSet>
        <cfvo type="percent" val="0"/>
        <cfvo type="num" val="0.95"/>
        <cfvo type="num" val="1"/>
      </iconSet>
    </cfRule>
  </conditionalFormatting>
  <conditionalFormatting sqref="H16">
    <cfRule type="iconSet" priority="22">
      <iconSet>
        <cfvo type="percent" val="0"/>
        <cfvo type="num" val="0.95" gte="0"/>
        <cfvo type="num" val="0.99" gte="0"/>
      </iconSet>
    </cfRule>
  </conditionalFormatting>
  <conditionalFormatting sqref="H16">
    <cfRule type="iconSet" priority="23">
      <iconSet>
        <cfvo type="percent" val="0"/>
        <cfvo type="num" val="0.95" gte="0"/>
        <cfvo type="num" val="1" gte="0"/>
      </iconSet>
    </cfRule>
  </conditionalFormatting>
  <conditionalFormatting sqref="H16">
    <cfRule type="iconSet" priority="24">
      <iconSet>
        <cfvo type="percent" val="0"/>
        <cfvo type="num" val="0.95" gte="0"/>
        <cfvo type="num" val="1" gte="0"/>
      </iconSet>
    </cfRule>
  </conditionalFormatting>
  <conditionalFormatting sqref="H17">
    <cfRule type="iconSet" priority="17">
      <iconSet>
        <cfvo type="percent" val="0"/>
        <cfvo type="num" val="0.95"/>
        <cfvo type="num" val="1"/>
      </iconSet>
    </cfRule>
  </conditionalFormatting>
  <conditionalFormatting sqref="H17">
    <cfRule type="iconSet" priority="18">
      <iconSet>
        <cfvo type="percent" val="0"/>
        <cfvo type="num" val="0.95" gte="0"/>
        <cfvo type="num" val="0.99" gte="0"/>
      </iconSet>
    </cfRule>
  </conditionalFormatting>
  <conditionalFormatting sqref="H17">
    <cfRule type="iconSet" priority="19">
      <iconSet>
        <cfvo type="percent" val="0"/>
        <cfvo type="num" val="0.95" gte="0"/>
        <cfvo type="num" val="1" gte="0"/>
      </iconSet>
    </cfRule>
  </conditionalFormatting>
  <conditionalFormatting sqref="H17">
    <cfRule type="iconSet" priority="20">
      <iconSet>
        <cfvo type="percent" val="0"/>
        <cfvo type="num" val="0.95" gte="0"/>
        <cfvo type="num" val="1" gte="0"/>
      </iconSet>
    </cfRule>
  </conditionalFormatting>
  <conditionalFormatting sqref="H68">
    <cfRule type="iconSet" priority="13">
      <iconSet>
        <cfvo type="percent" val="0"/>
        <cfvo type="num" val="0.95"/>
        <cfvo type="num" val="1"/>
      </iconSet>
    </cfRule>
  </conditionalFormatting>
  <conditionalFormatting sqref="H68">
    <cfRule type="iconSet" priority="14">
      <iconSet>
        <cfvo type="percent" val="0"/>
        <cfvo type="num" val="0.95" gte="0"/>
        <cfvo type="num" val="0.99" gte="0"/>
      </iconSet>
    </cfRule>
  </conditionalFormatting>
  <conditionalFormatting sqref="H68">
    <cfRule type="iconSet" priority="15">
      <iconSet>
        <cfvo type="percent" val="0"/>
        <cfvo type="num" val="0.95" gte="0"/>
        <cfvo type="num" val="1" gte="0"/>
      </iconSet>
    </cfRule>
  </conditionalFormatting>
  <conditionalFormatting sqref="H68">
    <cfRule type="iconSet" priority="16">
      <iconSet>
        <cfvo type="percent" val="0"/>
        <cfvo type="num" val="0.95" gte="0"/>
        <cfvo type="num" val="1" gte="0"/>
      </iconSet>
    </cfRule>
  </conditionalFormatting>
  <conditionalFormatting sqref="H67">
    <cfRule type="iconSet" priority="9">
      <iconSet>
        <cfvo type="percent" val="0"/>
        <cfvo type="num" val="0.95"/>
        <cfvo type="num" val="1"/>
      </iconSet>
    </cfRule>
  </conditionalFormatting>
  <conditionalFormatting sqref="H67">
    <cfRule type="iconSet" priority="10">
      <iconSet>
        <cfvo type="percent" val="0"/>
        <cfvo type="num" val="0.95" gte="0"/>
        <cfvo type="num" val="0.99" gte="0"/>
      </iconSet>
    </cfRule>
  </conditionalFormatting>
  <conditionalFormatting sqref="H67">
    <cfRule type="iconSet" priority="11">
      <iconSet>
        <cfvo type="percent" val="0"/>
        <cfvo type="num" val="0.95" gte="0"/>
        <cfvo type="num" val="1" gte="0"/>
      </iconSet>
    </cfRule>
  </conditionalFormatting>
  <conditionalFormatting sqref="H67">
    <cfRule type="iconSet" priority="12">
      <iconSet>
        <cfvo type="percent" val="0"/>
        <cfvo type="num" val="0.95" gte="0"/>
        <cfvo type="num" val="1" gte="0"/>
      </iconSet>
    </cfRule>
  </conditionalFormatting>
  <conditionalFormatting sqref="H80">
    <cfRule type="iconSet" priority="5">
      <iconSet>
        <cfvo type="percent" val="0"/>
        <cfvo type="num" val="0.95"/>
        <cfvo type="num" val="1"/>
      </iconSet>
    </cfRule>
  </conditionalFormatting>
  <conditionalFormatting sqref="H80">
    <cfRule type="iconSet" priority="6">
      <iconSet>
        <cfvo type="percent" val="0"/>
        <cfvo type="num" val="0.95" gte="0"/>
        <cfvo type="num" val="0.99" gte="0"/>
      </iconSet>
    </cfRule>
  </conditionalFormatting>
  <conditionalFormatting sqref="H80">
    <cfRule type="iconSet" priority="7">
      <iconSet>
        <cfvo type="percent" val="0"/>
        <cfvo type="num" val="0.95" gte="0"/>
        <cfvo type="num" val="1" gte="0"/>
      </iconSet>
    </cfRule>
  </conditionalFormatting>
  <conditionalFormatting sqref="H80">
    <cfRule type="iconSet" priority="8">
      <iconSet>
        <cfvo type="percent" val="0"/>
        <cfvo type="num" val="0.95" gte="0"/>
        <cfvo type="num" val="1" gte="0"/>
      </iconSet>
    </cfRule>
  </conditionalFormatting>
  <conditionalFormatting sqref="H79">
    <cfRule type="iconSet" priority="1">
      <iconSet>
        <cfvo type="percent" val="0"/>
        <cfvo type="num" val="0.95"/>
        <cfvo type="num" val="1"/>
      </iconSet>
    </cfRule>
  </conditionalFormatting>
  <conditionalFormatting sqref="H79">
    <cfRule type="iconSet" priority="2">
      <iconSet>
        <cfvo type="percent" val="0"/>
        <cfvo type="num" val="0.95" gte="0"/>
        <cfvo type="num" val="0.99" gte="0"/>
      </iconSet>
    </cfRule>
  </conditionalFormatting>
  <conditionalFormatting sqref="H79">
    <cfRule type="iconSet" priority="3">
      <iconSet>
        <cfvo type="percent" val="0"/>
        <cfvo type="num" val="0.95" gte="0"/>
        <cfvo type="num" val="1" gte="0"/>
      </iconSet>
    </cfRule>
  </conditionalFormatting>
  <conditionalFormatting sqref="H79">
    <cfRule type="iconSet" priority="4">
      <iconSet>
        <cfvo type="percent" val="0"/>
        <cfvo type="num" val="0.95" gte="0"/>
        <cfvo type="num" val="1" gte="0"/>
      </iconSet>
    </cfRule>
  </conditionalFormatting>
  <conditionalFormatting sqref="H22:H28">
    <cfRule type="iconSet" priority="53">
      <iconSet>
        <cfvo type="percent" val="0"/>
        <cfvo type="num" val="0.95"/>
        <cfvo type="num" val="1"/>
      </iconSet>
    </cfRule>
  </conditionalFormatting>
  <conditionalFormatting sqref="H22:H30 H10:H12 H14:H15 H18">
    <cfRule type="iconSet" priority="54">
      <iconSet>
        <cfvo type="percent" val="0"/>
        <cfvo type="num" val="0.95" gte="0"/>
        <cfvo type="num" val="1" gte="0"/>
      </iconSet>
    </cfRule>
  </conditionalFormatting>
  <conditionalFormatting sqref="H22:H29 H11:H12 H14:H15 H18">
    <cfRule type="iconSet" priority="55">
      <iconSet>
        <cfvo type="percent" val="0"/>
        <cfvo type="num" val="0.95" gte="0"/>
        <cfvo type="num" val="1" gte="0"/>
      </iconSet>
    </cfRule>
  </conditionalFormatting>
  <printOptions horizontalCentered="1" verticalCentered="1"/>
  <pageMargins left="0.74803149606299213" right="0.74803149606299213" top="0.35" bottom="0.39370078740157483" header="0.26" footer="0.19685039370078741"/>
  <pageSetup paperSize="9" scale="26" orientation="landscape" r:id="rId1"/>
  <headerFooter alignWithMargins="0">
    <oddHeader>&amp;R&amp;"Arial,Negrita"&amp;11CUADRO No. "A1"</oddHeader>
    <oddFooter>&amp;LFecha:  &amp;D&amp;RPlanificación Nacional.- XM</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13</vt:i4>
      </vt:variant>
    </vt:vector>
  </HeadingPairs>
  <TitlesOfParts>
    <vt:vector size="26" baseType="lpstr">
      <vt:lpstr>Ene 2023</vt:lpstr>
      <vt:lpstr>Feb 2023</vt:lpstr>
      <vt:lpstr>Mar 2023</vt:lpstr>
      <vt:lpstr>Abr 2023</vt:lpstr>
      <vt:lpstr>May 2023</vt:lpstr>
      <vt:lpstr>Jun 2023</vt:lpstr>
      <vt:lpstr>Jul 2023</vt:lpstr>
      <vt:lpstr>Ago 2023</vt:lpstr>
      <vt:lpstr>Sept 2023</vt:lpstr>
      <vt:lpstr>Oct 2023</vt:lpstr>
      <vt:lpstr>Nov 2023</vt:lpstr>
      <vt:lpstr>Acum</vt:lpstr>
      <vt:lpstr>Recaudación abierta</vt:lpstr>
      <vt:lpstr>'Abr 2023'!Área_de_impresión</vt:lpstr>
      <vt:lpstr>Acum!Área_de_impresión</vt:lpstr>
      <vt:lpstr>'Ago 2023'!Área_de_impresión</vt:lpstr>
      <vt:lpstr>'Ene 2023'!Área_de_impresión</vt:lpstr>
      <vt:lpstr>'Feb 2023'!Área_de_impresión</vt:lpstr>
      <vt:lpstr>'Jul 2023'!Área_de_impresión</vt:lpstr>
      <vt:lpstr>'Jun 2023'!Área_de_impresión</vt:lpstr>
      <vt:lpstr>'Mar 2023'!Área_de_impresión</vt:lpstr>
      <vt:lpstr>'May 2023'!Área_de_impresión</vt:lpstr>
      <vt:lpstr>'Nov 2023'!Área_de_impresión</vt:lpstr>
      <vt:lpstr>'Oct 2023'!Área_de_impresión</vt:lpstr>
      <vt:lpstr>'Recaudación abierta'!Área_de_impresión</vt:lpstr>
      <vt:lpstr>'Sept 2023'!Área_de_impresión</vt:lpstr>
    </vt:vector>
  </TitlesOfParts>
  <Company>SRI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Chasi Toapanta, Julissa Elizabeth</dc:creator>
  <cp:lastModifiedBy>Piaun Cabrera, Amparo Elizabeth</cp:lastModifiedBy>
  <cp:lastPrinted>2019-10-03T17:15:07Z</cp:lastPrinted>
  <dcterms:created xsi:type="dcterms:W3CDTF">2018-02-06T15:09:54Z</dcterms:created>
  <dcterms:modified xsi:type="dcterms:W3CDTF">2023-12-11T20:51:51Z</dcterms:modified>
</cp:coreProperties>
</file>