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seren\Repositorios\Sistema de Recuperacion de Informacion Web\sistema-recuperacion-info-web\Taller 9\"/>
    </mc:Choice>
  </mc:AlternateContent>
  <xr:revisionPtr revIDLastSave="0" documentId="13_ncr:1_{8B86B3C9-486B-4861-82AE-CDE8D8732DBB}" xr6:coauthVersionLast="47" xr6:coauthVersionMax="47" xr10:uidLastSave="{00000000-0000-0000-0000-000000000000}"/>
  <bookViews>
    <workbookView xWindow="-108" yWindow="-108" windowWidth="30936" windowHeight="16776" firstSheet="1" activeTab="5" xr2:uid="{00000000-000D-0000-FFFF-FFFF00000000}"/>
  </bookViews>
  <sheets>
    <sheet name="Items" sheetId="1" r:id="rId1"/>
    <sheet name="Datos preparados" sheetId="2" r:id="rId2"/>
    <sheet name="Perfil de usuario" sheetId="3" r:id="rId3"/>
    <sheet name="Recomendaciones" sheetId="4" r:id="rId4"/>
    <sheet name="Cold start problem" sheetId="5" r:id="rId5"/>
    <sheet name="Deducción de perfil" sheetId="6" r:id="rId6"/>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5" i="3" l="1"/>
  <c r="B22" i="4"/>
  <c r="B19" i="4"/>
  <c r="B23" i="4"/>
  <c r="C14" i="4"/>
  <c r="C13" i="4"/>
  <c r="B14" i="4"/>
  <c r="B13" i="4"/>
  <c r="B7" i="4"/>
  <c r="C7" i="4"/>
  <c r="A16" i="4"/>
  <c r="R2" i="3"/>
  <c r="R3" i="3"/>
  <c r="R4" i="3"/>
  <c r="R5" i="3"/>
  <c r="R6" i="3"/>
  <c r="R7" i="3"/>
  <c r="R8" i="3"/>
  <c r="R9" i="3"/>
  <c r="R10" i="3"/>
  <c r="R11" i="3"/>
  <c r="R12" i="3"/>
  <c r="R13" i="3"/>
  <c r="R14" i="3"/>
  <c r="R17" i="3"/>
  <c r="R18" i="3"/>
  <c r="B16" i="4"/>
  <c r="S2" i="3"/>
  <c r="S3" i="3"/>
  <c r="S4" i="3"/>
  <c r="S5" i="3"/>
  <c r="S6" i="3"/>
  <c r="S7" i="3"/>
  <c r="S8" i="3"/>
  <c r="S9" i="3"/>
  <c r="S10" i="3"/>
  <c r="S11" i="3"/>
  <c r="S12" i="3"/>
  <c r="S13" i="3"/>
  <c r="S14" i="3"/>
  <c r="S15" i="3"/>
  <c r="S17" i="3"/>
  <c r="S18" i="3"/>
  <c r="C16" i="4"/>
  <c r="T2" i="3"/>
  <c r="T3" i="3"/>
  <c r="T4" i="3"/>
  <c r="T5" i="3"/>
  <c r="T6" i="3"/>
  <c r="T7" i="3"/>
  <c r="T8" i="3"/>
  <c r="T9" i="3"/>
  <c r="T10" i="3"/>
  <c r="T11" i="3"/>
  <c r="T12" i="3"/>
  <c r="T13" i="3"/>
  <c r="T14" i="3"/>
  <c r="T15" i="3"/>
  <c r="T17" i="3"/>
  <c r="T18" i="3"/>
  <c r="D16" i="4"/>
  <c r="U2" i="3"/>
  <c r="U3" i="3"/>
  <c r="U4" i="3"/>
  <c r="U5" i="3"/>
  <c r="U6" i="3"/>
  <c r="U7" i="3"/>
  <c r="U8" i="3"/>
  <c r="U9" i="3"/>
  <c r="U10" i="3"/>
  <c r="U11" i="3"/>
  <c r="U12" i="3"/>
  <c r="U13" i="3"/>
  <c r="U14" i="3"/>
  <c r="U15" i="3"/>
  <c r="U16" i="3"/>
  <c r="V2" i="3"/>
  <c r="V3" i="3"/>
  <c r="V4" i="3"/>
  <c r="V5" i="3"/>
  <c r="V6" i="3"/>
  <c r="V7" i="3"/>
  <c r="V8" i="3"/>
  <c r="V9" i="3"/>
  <c r="V10" i="3"/>
  <c r="V11" i="3"/>
  <c r="V12" i="3"/>
  <c r="V13" i="3"/>
  <c r="V14" i="3"/>
  <c r="V15" i="3"/>
  <c r="V16" i="3"/>
  <c r="W2" i="3"/>
  <c r="W3" i="3"/>
  <c r="W4" i="3"/>
  <c r="W5" i="3"/>
  <c r="W6" i="3"/>
  <c r="W7" i="3"/>
  <c r="W8" i="3"/>
  <c r="W9" i="3"/>
  <c r="W10" i="3"/>
  <c r="W11" i="3"/>
  <c r="W12" i="3"/>
  <c r="W13" i="3"/>
  <c r="W14" i="3"/>
  <c r="W15" i="3"/>
  <c r="W16" i="3"/>
  <c r="X2" i="3"/>
  <c r="X3" i="3"/>
  <c r="X4" i="3"/>
  <c r="X5" i="3"/>
  <c r="X6" i="3"/>
  <c r="X7" i="3"/>
  <c r="X8" i="3"/>
  <c r="X9" i="3"/>
  <c r="X10" i="3"/>
  <c r="X11" i="3"/>
  <c r="X12" i="3"/>
  <c r="X13" i="3"/>
  <c r="X14" i="3"/>
  <c r="X15" i="3"/>
  <c r="X16" i="3"/>
  <c r="Y2" i="3"/>
  <c r="Y3" i="3"/>
  <c r="Y4" i="3"/>
  <c r="Y5" i="3"/>
  <c r="Y6" i="3"/>
  <c r="Y7" i="3"/>
  <c r="Y8" i="3"/>
  <c r="Y9" i="3"/>
  <c r="Y10" i="3"/>
  <c r="Y11" i="3"/>
  <c r="Y12" i="3"/>
  <c r="Y13" i="3"/>
  <c r="Y14" i="3"/>
  <c r="Y15" i="3"/>
  <c r="Y16" i="3"/>
  <c r="Z2" i="3"/>
  <c r="Z3" i="3"/>
  <c r="Z4" i="3"/>
  <c r="Z5" i="3"/>
  <c r="Z6" i="3"/>
  <c r="Z7" i="3"/>
  <c r="Z8" i="3"/>
  <c r="Z9" i="3"/>
  <c r="Z10" i="3"/>
  <c r="Z11" i="3"/>
  <c r="Z12" i="3"/>
  <c r="Z13" i="3"/>
  <c r="Z14" i="3"/>
  <c r="Z15" i="3"/>
  <c r="Z16" i="3"/>
  <c r="AA2" i="3"/>
  <c r="AA3" i="3"/>
  <c r="AA4" i="3"/>
  <c r="AA5" i="3"/>
  <c r="AA6" i="3"/>
  <c r="AA7" i="3"/>
  <c r="AA8" i="3"/>
  <c r="AA9" i="3"/>
  <c r="AA10" i="3"/>
  <c r="AA11" i="3"/>
  <c r="AA12" i="3"/>
  <c r="AA13" i="3"/>
  <c r="AA14" i="3"/>
  <c r="AA15" i="3"/>
  <c r="AA16" i="3"/>
  <c r="AB2" i="3"/>
  <c r="AB3" i="3"/>
  <c r="AB4" i="3"/>
  <c r="AB5" i="3"/>
  <c r="AB6" i="3"/>
  <c r="AB7" i="3"/>
  <c r="AB8" i="3"/>
  <c r="AB9" i="3"/>
  <c r="AB10" i="3"/>
  <c r="AB11" i="3"/>
  <c r="AB12" i="3"/>
  <c r="AB13" i="3"/>
  <c r="AB14" i="3"/>
  <c r="AB15" i="3"/>
  <c r="AB16" i="3"/>
  <c r="AC2" i="3"/>
  <c r="AC3" i="3"/>
  <c r="AC4" i="3"/>
  <c r="AC5" i="3"/>
  <c r="AC6" i="3"/>
  <c r="AC7" i="3"/>
  <c r="AC8" i="3"/>
  <c r="AC9" i="3"/>
  <c r="AC10" i="3"/>
  <c r="AC11" i="3"/>
  <c r="AC12" i="3"/>
  <c r="AC13" i="3"/>
  <c r="AC14" i="3"/>
  <c r="AC15" i="3"/>
  <c r="AC16" i="3"/>
  <c r="AD2" i="3"/>
  <c r="AD3" i="3"/>
  <c r="AD4" i="3"/>
  <c r="AD5" i="3"/>
  <c r="AD6" i="3"/>
  <c r="AD7" i="3"/>
  <c r="AD8" i="3"/>
  <c r="AD9" i="3"/>
  <c r="AD10" i="3"/>
  <c r="AD11" i="3"/>
  <c r="AD12" i="3"/>
  <c r="AD13" i="3"/>
  <c r="AD14" i="3"/>
  <c r="AD15" i="3"/>
  <c r="AD16" i="3"/>
  <c r="U17" i="3"/>
  <c r="U18" i="3"/>
  <c r="E16" i="4"/>
  <c r="V17" i="3"/>
  <c r="V18" i="3"/>
  <c r="F16" i="4"/>
  <c r="W17" i="3"/>
  <c r="W18" i="3"/>
  <c r="G16" i="4"/>
  <c r="X17" i="3"/>
  <c r="X18" i="3"/>
  <c r="H16" i="4"/>
  <c r="Y17" i="3"/>
  <c r="Y18" i="3"/>
  <c r="I16" i="4"/>
  <c r="Z17" i="3"/>
  <c r="Z18" i="3"/>
  <c r="J16" i="4"/>
  <c r="AA17" i="3"/>
  <c r="AA18" i="3"/>
  <c r="K16" i="4"/>
  <c r="AB17" i="3"/>
  <c r="AB18" i="3"/>
  <c r="L16" i="4"/>
  <c r="AC17" i="3"/>
  <c r="AC18" i="3"/>
  <c r="M16" i="4"/>
  <c r="AD17" i="3"/>
  <c r="AD18" i="3"/>
  <c r="N16" i="4"/>
  <c r="C12" i="4"/>
  <c r="C11" i="4"/>
  <c r="C10" i="4"/>
  <c r="C9" i="4"/>
  <c r="C8" i="4"/>
  <c r="C6" i="4"/>
  <c r="C5" i="4"/>
  <c r="C4" i="4"/>
  <c r="C3" i="4"/>
  <c r="C2" i="4"/>
  <c r="B12" i="4"/>
  <c r="B11" i="4"/>
  <c r="B10" i="4"/>
  <c r="B9" i="4"/>
  <c r="B8" i="4"/>
  <c r="B6" i="4"/>
  <c r="B5" i="4"/>
  <c r="B4" i="4"/>
  <c r="B3" i="4"/>
  <c r="B2" i="4"/>
  <c r="S16" i="3"/>
  <c r="T16" i="3"/>
  <c r="R16" i="3"/>
  <c r="B27" i="4"/>
  <c r="B20" i="4"/>
  <c r="B21" i="4"/>
  <c r="B25" i="4"/>
  <c r="B26" i="4"/>
  <c r="B28" i="4"/>
  <c r="B29" i="4"/>
  <c r="B30" i="4"/>
  <c r="B31" i="4"/>
  <c r="B24" i="4"/>
</calcChain>
</file>

<file path=xl/sharedStrings.xml><?xml version="1.0" encoding="utf-8"?>
<sst xmlns="http://schemas.openxmlformats.org/spreadsheetml/2006/main" count="223" uniqueCount="68">
  <si>
    <t>Nombre</t>
  </si>
  <si>
    <t>Año</t>
  </si>
  <si>
    <t>Genero</t>
  </si>
  <si>
    <t>The Avengers</t>
  </si>
  <si>
    <t>Si</t>
  </si>
  <si>
    <t>Accion, Ciencia ficción</t>
  </si>
  <si>
    <t>Avengers: Endgame</t>
  </si>
  <si>
    <t>No</t>
  </si>
  <si>
    <t>Saga</t>
  </si>
  <si>
    <t>Titanic</t>
  </si>
  <si>
    <t>Drama, Romance</t>
  </si>
  <si>
    <t>Fantasia</t>
  </si>
  <si>
    <t>Avatar</t>
  </si>
  <si>
    <t>Ciencia ficción, fantasía, animación</t>
  </si>
  <si>
    <t>Harry Potter y la piedra filosofal</t>
  </si>
  <si>
    <t>Buscando a nemo</t>
  </si>
  <si>
    <t>Animación</t>
  </si>
  <si>
    <t>Up</t>
  </si>
  <si>
    <t>Las crónicas de Narnia: El león, la bruja y el armario</t>
  </si>
  <si>
    <t>El Señor de los Anillos: El Retorno del Rey</t>
  </si>
  <si>
    <t>El Señor de los Anillos: las dos torres</t>
  </si>
  <si>
    <t>Fantasia, Drama</t>
  </si>
  <si>
    <t>E.T. el extraterrestre</t>
  </si>
  <si>
    <t>El codigo da vinci</t>
  </si>
  <si>
    <t>Suspenso</t>
  </si>
  <si>
    <t>Transformers</t>
  </si>
  <si>
    <t>Star Wars: Episode VIII - The Last Jedi</t>
  </si>
  <si>
    <t>I.T Chapter 2</t>
  </si>
  <si>
    <t>Suspenso, Terror</t>
  </si>
  <si>
    <t>Annabelle</t>
  </si>
  <si>
    <t>El origen</t>
  </si>
  <si>
    <t>Ciencia ficción, suspenso</t>
  </si>
  <si>
    <t>Casablanca</t>
  </si>
  <si>
    <t>Drama</t>
  </si>
  <si>
    <t>El padrino</t>
  </si>
  <si>
    <t>Drama, acción</t>
  </si>
  <si>
    <t>Bohemian Rhapsody</t>
  </si>
  <si>
    <t>El pianista</t>
  </si>
  <si>
    <t>Joker</t>
  </si>
  <si>
    <t>Drama, Suspenso</t>
  </si>
  <si>
    <t>La la land</t>
  </si>
  <si>
    <t>Bajo la misma estrella</t>
  </si>
  <si>
    <t>Wonder</t>
  </si>
  <si>
    <t>Drama, Musical</t>
  </si>
  <si>
    <t>Rapidos y furiosos 7</t>
  </si>
  <si>
    <t>Acción</t>
  </si>
  <si>
    <t>Duracion (min)</t>
  </si>
  <si>
    <t>Usuario</t>
  </si>
  <si>
    <t>Aventura, Drama, Fantasia</t>
  </si>
  <si>
    <t>Accion</t>
  </si>
  <si>
    <t>Ciencia ficción</t>
  </si>
  <si>
    <t>Romance</t>
  </si>
  <si>
    <t>Fantasía</t>
  </si>
  <si>
    <t>Terror</t>
  </si>
  <si>
    <t>Musical</t>
  </si>
  <si>
    <t>Aventura</t>
  </si>
  <si>
    <t>Drama, Romance, Accion</t>
  </si>
  <si>
    <t>Perfil de usuario</t>
  </si>
  <si>
    <t>Perfil de usuario normalizado</t>
  </si>
  <si>
    <t>Perfil de usuario ponderado</t>
  </si>
  <si>
    <t>Pelicula</t>
  </si>
  <si>
    <t>Distancia</t>
  </si>
  <si>
    <t>Pelicula Recomendada</t>
  </si>
  <si>
    <t>Probablemente no sea recomendada.</t>
  </si>
  <si>
    <t>El año se ajusta a los gustos del usuario ponderado (2008 ~ 2009). El que no sea una saga lo perjudica un poco, así como la duración, pero principalmente, porque es un género del que no se tiene información previa.</t>
  </si>
  <si>
    <t>Si un usuario nuevo se registra, probablemente comience recomendando las películas mejor calificadas por los usuarios. Una vez este comience a ver más películas y a calificarlas, podrá recomendar películas adicionales similares.</t>
  </si>
  <si>
    <t>Comenzaría con una calificación base para las películas que el usuario no ha visto y comienza a ver, haciendo pequeñas penalizaciones en caso de que pause, moderadas en caso de que la detenga y grandes en caso de que inicie otra película. Se bonificará si se ve la película entera. La calificación es la resultante del valor inicial menos las penalizaciones más la bonificación por haberla visto. El valor base puede obtenerse de otras películas similares que el usuario haya visto, o con un valor arbitrario en caso de no haber datos suficientes.</t>
  </si>
  <si>
    <t>De esta manera podría generar la misma matriz, con un paso adicional que involucra el cálculo de la calificación del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</si>
</sst>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xf numFmtId="0" fontId="0" fillId="0" borderId="0" xfId="0" applyFill="1"/>
    <xf numFmtId="0" fontId="1" fillId="0" borderId="0" xfId="0" applyFont="1" applyAlignment="1">
      <alignment horizontal="center"/>
    </xf>
    <xf numFmtId="0" fontId="0" fillId="0" borderId="0" xfId="0" applyAlignment="1">
      <alignment horizontal="center"/>
    </xf>
    <xf numFmtId="0" fontId="0" fillId="2" borderId="0" xfId="0" applyFill="1"/>
    <xf numFmtId="0" fontId="0" fillId="2" borderId="0" xfId="0" applyFill="1" applyAlignment="1">
      <alignment horizontal="center"/>
    </xf>
    <xf numFmtId="0" fontId="0" fillId="2" borderId="0" xfId="0" applyFill="1" applyAlignment="1">
      <alignment horizontal="left"/>
    </xf>
    <xf numFmtId="0" fontId="0" fillId="3" borderId="0" xfId="0" applyFill="1"/>
    <xf numFmtId="0" fontId="1" fillId="4" borderId="0" xfId="0" applyFont="1" applyFill="1" applyAlignment="1">
      <alignment horizontal="center"/>
    </xf>
    <xf numFmtId="0" fontId="1" fillId="5" borderId="0" xfId="0" applyFont="1" applyFill="1"/>
    <xf numFmtId="0" fontId="1" fillId="5" borderId="0" xfId="0" applyFont="1" applyFill="1" applyAlignment="1">
      <alignment horizontal="center"/>
    </xf>
    <xf numFmtId="0" fontId="0" fillId="0" borderId="0" xfId="0" applyAlignment="1">
      <alignment horizontal="left"/>
    </xf>
    <xf numFmtId="164" fontId="0" fillId="0" borderId="0" xfId="0" applyNumberFormat="1"/>
    <xf numFmtId="0" fontId="0" fillId="0" borderId="1" xfId="0" applyBorder="1"/>
    <xf numFmtId="164" fontId="0" fillId="0" borderId="1" xfId="0" applyNumberFormat="1" applyBorder="1"/>
    <xf numFmtId="0" fontId="0" fillId="0" borderId="0" xfId="0" applyAlignment="1">
      <alignment horizontal="center"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304800</xdr:colOff>
      <xdr:row>0</xdr:row>
      <xdr:rowOff>114300</xdr:rowOff>
    </xdr:from>
    <xdr:to>
      <xdr:col>11</xdr:col>
      <xdr:colOff>23454</xdr:colOff>
      <xdr:row>3</xdr:row>
      <xdr:rowOff>61003</xdr:rowOff>
    </xdr:to>
    <xdr:pic>
      <xdr:nvPicPr>
        <xdr:cNvPr id="4" name="Picture 3">
          <a:extLst>
            <a:ext uri="{FF2B5EF4-FFF2-40B4-BE49-F238E27FC236}">
              <a16:creationId xmlns:a16="http://schemas.microsoft.com/office/drawing/2014/main" id="{4A65F089-B68B-4FA8-A2BD-7C1998B3A356}"/>
            </a:ext>
          </a:extLst>
        </xdr:cNvPr>
        <xdr:cNvPicPr>
          <a:picLocks noChangeAspect="1"/>
        </xdr:cNvPicPr>
      </xdr:nvPicPr>
      <xdr:blipFill>
        <a:blip xmlns:r="http://schemas.openxmlformats.org/officeDocument/2006/relationships" r:embed="rId1"/>
        <a:stretch>
          <a:fillRect/>
        </a:stretch>
      </xdr:blipFill>
      <xdr:spPr>
        <a:xfrm>
          <a:off x="1889760" y="114300"/>
          <a:ext cx="6850974" cy="495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32"/>
  <sheetViews>
    <sheetView topLeftCell="A2" workbookViewId="0">
      <selection activeCell="B24" sqref="B24:F24"/>
    </sheetView>
  </sheetViews>
  <sheetFormatPr defaultColWidth="11.5546875" defaultRowHeight="14.4" x14ac:dyDescent="0.3"/>
  <cols>
    <col min="1" max="1" width="15.88671875" customWidth="1"/>
    <col min="2" max="2" width="46.5546875" bestFit="1" customWidth="1"/>
    <col min="3" max="3" width="8.109375" style="4" customWidth="1"/>
    <col min="4" max="4" width="29.5546875" customWidth="1"/>
    <col min="5" max="5" width="8.33203125" style="4" customWidth="1"/>
    <col min="6" max="6" width="6.109375" style="4" customWidth="1"/>
    <col min="7" max="7" width="5.33203125" customWidth="1"/>
    <col min="8" max="8" width="12.6640625" customWidth="1"/>
  </cols>
  <sheetData>
    <row r="2" spans="2:8" x14ac:dyDescent="0.3">
      <c r="B2" s="10" t="s">
        <v>0</v>
      </c>
      <c r="C2" s="11" t="s">
        <v>1</v>
      </c>
      <c r="D2" s="10" t="s">
        <v>2</v>
      </c>
      <c r="E2" s="11" t="s">
        <v>46</v>
      </c>
      <c r="F2" s="11" t="s">
        <v>8</v>
      </c>
      <c r="H2" s="9" t="s">
        <v>47</v>
      </c>
    </row>
    <row r="3" spans="2:8" x14ac:dyDescent="0.3">
      <c r="B3" s="5" t="s">
        <v>3</v>
      </c>
      <c r="C3" s="6">
        <v>2012</v>
      </c>
      <c r="D3" s="5" t="s">
        <v>5</v>
      </c>
      <c r="E3" s="6">
        <v>143</v>
      </c>
      <c r="F3" s="6" t="s">
        <v>4</v>
      </c>
      <c r="H3" s="8">
        <v>10</v>
      </c>
    </row>
    <row r="4" spans="2:8" x14ac:dyDescent="0.3">
      <c r="B4" s="5" t="s">
        <v>17</v>
      </c>
      <c r="C4" s="6">
        <v>2009</v>
      </c>
      <c r="D4" s="5" t="s">
        <v>16</v>
      </c>
      <c r="E4" s="6">
        <v>96</v>
      </c>
      <c r="F4" s="6" t="s">
        <v>7</v>
      </c>
      <c r="H4" s="8">
        <v>8</v>
      </c>
    </row>
    <row r="5" spans="2:8" x14ac:dyDescent="0.3">
      <c r="B5" s="5" t="s">
        <v>9</v>
      </c>
      <c r="C5" s="6">
        <v>1997</v>
      </c>
      <c r="D5" s="5" t="s">
        <v>10</v>
      </c>
      <c r="E5" s="6">
        <v>195</v>
      </c>
      <c r="F5" s="6" t="s">
        <v>7</v>
      </c>
      <c r="H5" s="8">
        <v>7</v>
      </c>
    </row>
    <row r="6" spans="2:8" x14ac:dyDescent="0.3">
      <c r="B6" s="5" t="s">
        <v>23</v>
      </c>
      <c r="C6" s="6">
        <v>2006</v>
      </c>
      <c r="D6" s="5" t="s">
        <v>24</v>
      </c>
      <c r="E6" s="6">
        <v>174</v>
      </c>
      <c r="F6" s="6" t="s">
        <v>7</v>
      </c>
      <c r="H6" s="8">
        <v>8</v>
      </c>
    </row>
    <row r="7" spans="2:8" x14ac:dyDescent="0.3">
      <c r="B7" s="5" t="s">
        <v>12</v>
      </c>
      <c r="C7" s="6">
        <v>2009</v>
      </c>
      <c r="D7" s="5" t="s">
        <v>13</v>
      </c>
      <c r="E7" s="6">
        <v>162</v>
      </c>
      <c r="F7" s="6" t="s">
        <v>7</v>
      </c>
      <c r="H7" s="8">
        <v>6</v>
      </c>
    </row>
    <row r="8" spans="2:8" x14ac:dyDescent="0.3">
      <c r="B8" s="5" t="s">
        <v>14</v>
      </c>
      <c r="C8" s="6">
        <v>2001</v>
      </c>
      <c r="D8" s="5" t="s">
        <v>11</v>
      </c>
      <c r="E8" s="6">
        <v>159</v>
      </c>
      <c r="F8" s="6" t="s">
        <v>4</v>
      </c>
      <c r="H8" s="8">
        <v>7</v>
      </c>
    </row>
    <row r="9" spans="2:8" x14ac:dyDescent="0.3">
      <c r="B9" s="5" t="s">
        <v>15</v>
      </c>
      <c r="C9" s="6">
        <v>2003</v>
      </c>
      <c r="D9" s="5" t="s">
        <v>16</v>
      </c>
      <c r="E9" s="6">
        <v>100</v>
      </c>
      <c r="F9" s="6" t="s">
        <v>7</v>
      </c>
      <c r="H9" s="8"/>
    </row>
    <row r="10" spans="2:8" x14ac:dyDescent="0.3">
      <c r="B10" s="5" t="s">
        <v>18</v>
      </c>
      <c r="C10" s="6">
        <v>2005</v>
      </c>
      <c r="D10" s="5" t="s">
        <v>11</v>
      </c>
      <c r="E10" s="6">
        <v>150</v>
      </c>
      <c r="F10" s="6" t="s">
        <v>4</v>
      </c>
      <c r="H10" s="8"/>
    </row>
    <row r="11" spans="2:8" x14ac:dyDescent="0.3">
      <c r="B11" s="5" t="s">
        <v>19</v>
      </c>
      <c r="C11" s="6">
        <v>2003</v>
      </c>
      <c r="D11" s="5" t="s">
        <v>48</v>
      </c>
      <c r="E11" s="6">
        <v>201</v>
      </c>
      <c r="F11" s="6" t="s">
        <v>4</v>
      </c>
      <c r="H11" s="8">
        <v>10</v>
      </c>
    </row>
    <row r="12" spans="2:8" x14ac:dyDescent="0.3">
      <c r="B12" s="5" t="s">
        <v>6</v>
      </c>
      <c r="C12" s="6">
        <v>2019</v>
      </c>
      <c r="D12" s="5" t="s">
        <v>5</v>
      </c>
      <c r="E12" s="6">
        <v>182</v>
      </c>
      <c r="F12" s="6" t="s">
        <v>4</v>
      </c>
      <c r="H12" s="8">
        <v>10</v>
      </c>
    </row>
    <row r="13" spans="2:8" x14ac:dyDescent="0.3">
      <c r="B13" s="5" t="s">
        <v>26</v>
      </c>
      <c r="C13" s="6">
        <v>2017</v>
      </c>
      <c r="D13" s="5" t="s">
        <v>5</v>
      </c>
      <c r="E13" s="6">
        <v>153</v>
      </c>
      <c r="F13" s="6" t="s">
        <v>4</v>
      </c>
      <c r="H13" s="8">
        <v>8</v>
      </c>
    </row>
    <row r="14" spans="2:8" x14ac:dyDescent="0.3">
      <c r="B14" s="5" t="s">
        <v>22</v>
      </c>
      <c r="C14" s="6">
        <v>1982</v>
      </c>
      <c r="D14" s="5" t="s">
        <v>21</v>
      </c>
      <c r="E14" s="6">
        <v>121</v>
      </c>
      <c r="F14" s="6" t="s">
        <v>7</v>
      </c>
      <c r="H14" s="8"/>
    </row>
    <row r="15" spans="2:8" x14ac:dyDescent="0.3">
      <c r="B15" s="7">
        <v>2012</v>
      </c>
      <c r="C15" s="6">
        <v>2009</v>
      </c>
      <c r="D15" s="5" t="s">
        <v>5</v>
      </c>
      <c r="E15" s="6">
        <v>158</v>
      </c>
      <c r="F15" s="6" t="s">
        <v>7</v>
      </c>
      <c r="H15" s="8">
        <v>5</v>
      </c>
    </row>
    <row r="16" spans="2:8" x14ac:dyDescent="0.3">
      <c r="B16" s="5" t="s">
        <v>41</v>
      </c>
      <c r="C16" s="6">
        <v>2014</v>
      </c>
      <c r="D16" s="5" t="s">
        <v>33</v>
      </c>
      <c r="E16" s="6">
        <v>133</v>
      </c>
      <c r="F16" s="6" t="s">
        <v>7</v>
      </c>
      <c r="H16" s="8"/>
    </row>
    <row r="17" spans="2:8" x14ac:dyDescent="0.3">
      <c r="B17" s="5" t="s">
        <v>25</v>
      </c>
      <c r="C17" s="6">
        <v>2007</v>
      </c>
      <c r="D17" s="5" t="s">
        <v>5</v>
      </c>
      <c r="E17" s="6">
        <v>144</v>
      </c>
      <c r="F17" s="6" t="s">
        <v>4</v>
      </c>
      <c r="H17" s="8">
        <v>8</v>
      </c>
    </row>
    <row r="18" spans="2:8" x14ac:dyDescent="0.3">
      <c r="B18" s="5" t="s">
        <v>20</v>
      </c>
      <c r="C18" s="6">
        <v>2002</v>
      </c>
      <c r="D18" s="5" t="s">
        <v>11</v>
      </c>
      <c r="E18" s="6">
        <v>235</v>
      </c>
      <c r="F18" s="6" t="s">
        <v>4</v>
      </c>
      <c r="H18" s="8">
        <v>10</v>
      </c>
    </row>
    <row r="19" spans="2:8" x14ac:dyDescent="0.3">
      <c r="B19" s="5" t="s">
        <v>29</v>
      </c>
      <c r="C19" s="6">
        <v>2014</v>
      </c>
      <c r="D19" s="5" t="s">
        <v>28</v>
      </c>
      <c r="E19" s="6">
        <v>159</v>
      </c>
      <c r="F19" s="6" t="s">
        <v>4</v>
      </c>
      <c r="H19" s="8"/>
    </row>
    <row r="20" spans="2:8" x14ac:dyDescent="0.3">
      <c r="B20" s="5" t="s">
        <v>30</v>
      </c>
      <c r="C20" s="6">
        <v>2010</v>
      </c>
      <c r="D20" s="5" t="s">
        <v>31</v>
      </c>
      <c r="E20" s="6">
        <v>148</v>
      </c>
      <c r="F20" s="6" t="s">
        <v>4</v>
      </c>
      <c r="H20" s="8">
        <v>10</v>
      </c>
    </row>
    <row r="21" spans="2:8" x14ac:dyDescent="0.3">
      <c r="B21" s="5" t="s">
        <v>32</v>
      </c>
      <c r="C21" s="6">
        <v>1942</v>
      </c>
      <c r="D21" s="5" t="s">
        <v>56</v>
      </c>
      <c r="E21" s="6">
        <v>102</v>
      </c>
      <c r="F21" s="6" t="s">
        <v>7</v>
      </c>
      <c r="H21" s="8"/>
    </row>
    <row r="22" spans="2:8" x14ac:dyDescent="0.3">
      <c r="B22" s="5" t="s">
        <v>34</v>
      </c>
      <c r="C22" s="6">
        <v>1972</v>
      </c>
      <c r="D22" s="5" t="s">
        <v>35</v>
      </c>
      <c r="E22" s="6">
        <v>178</v>
      </c>
      <c r="F22" s="6" t="s">
        <v>4</v>
      </c>
      <c r="H22" s="8"/>
    </row>
    <row r="23" spans="2:8" x14ac:dyDescent="0.3">
      <c r="B23" s="5" t="s">
        <v>36</v>
      </c>
      <c r="C23" s="6">
        <v>2018</v>
      </c>
      <c r="D23" s="5" t="s">
        <v>33</v>
      </c>
      <c r="E23" s="6">
        <v>133</v>
      </c>
      <c r="F23" s="6" t="s">
        <v>7</v>
      </c>
      <c r="H23" s="8">
        <v>10</v>
      </c>
    </row>
    <row r="24" spans="2:8" x14ac:dyDescent="0.3">
      <c r="B24" s="5" t="s">
        <v>37</v>
      </c>
      <c r="C24" s="6">
        <v>2002</v>
      </c>
      <c r="D24" s="5" t="s">
        <v>33</v>
      </c>
      <c r="E24" s="6">
        <v>150</v>
      </c>
      <c r="F24" s="6" t="s">
        <v>7</v>
      </c>
      <c r="H24" s="8"/>
    </row>
    <row r="25" spans="2:8" x14ac:dyDescent="0.3">
      <c r="B25" s="5" t="s">
        <v>38</v>
      </c>
      <c r="C25" s="6">
        <v>2019</v>
      </c>
      <c r="D25" s="5" t="s">
        <v>39</v>
      </c>
      <c r="E25" s="6">
        <v>122</v>
      </c>
      <c r="F25" s="6" t="s">
        <v>7</v>
      </c>
      <c r="H25" s="8"/>
    </row>
    <row r="26" spans="2:8" x14ac:dyDescent="0.3">
      <c r="B26" s="5" t="s">
        <v>40</v>
      </c>
      <c r="C26" s="6">
        <v>2016</v>
      </c>
      <c r="D26" s="5" t="s">
        <v>43</v>
      </c>
      <c r="E26" s="6">
        <v>128</v>
      </c>
      <c r="F26" s="6" t="s">
        <v>7</v>
      </c>
      <c r="H26" s="8"/>
    </row>
    <row r="27" spans="2:8" x14ac:dyDescent="0.3">
      <c r="B27" s="5" t="s">
        <v>27</v>
      </c>
      <c r="C27" s="6">
        <v>2019</v>
      </c>
      <c r="D27" s="5" t="s">
        <v>28</v>
      </c>
      <c r="E27" s="6">
        <v>170</v>
      </c>
      <c r="F27" s="6" t="s">
        <v>4</v>
      </c>
      <c r="H27" s="8"/>
    </row>
    <row r="28" spans="2:8" x14ac:dyDescent="0.3">
      <c r="B28" s="5" t="s">
        <v>42</v>
      </c>
      <c r="C28" s="6">
        <v>2017</v>
      </c>
      <c r="D28" s="5" t="s">
        <v>33</v>
      </c>
      <c r="E28" s="6">
        <v>173</v>
      </c>
      <c r="F28" s="6" t="s">
        <v>7</v>
      </c>
      <c r="H28" s="8"/>
    </row>
    <row r="29" spans="2:8" x14ac:dyDescent="0.3">
      <c r="B29" s="5" t="s">
        <v>44</v>
      </c>
      <c r="C29" s="6">
        <v>2015</v>
      </c>
      <c r="D29" s="5" t="s">
        <v>45</v>
      </c>
      <c r="E29" s="6">
        <v>140</v>
      </c>
      <c r="F29" s="6" t="s">
        <v>4</v>
      </c>
      <c r="H29" s="8"/>
    </row>
    <row r="31" spans="2:8" x14ac:dyDescent="0.3">
      <c r="B31" s="1"/>
      <c r="C31" s="3"/>
      <c r="D31" s="1"/>
      <c r="E31" s="3"/>
      <c r="F31" s="3"/>
    </row>
    <row r="32" spans="2:8" x14ac:dyDescent="0.3">
      <c r="B32" s="2"/>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O29"/>
  <sheetViews>
    <sheetView topLeftCell="B1" workbookViewId="0">
      <selection activeCell="C6" sqref="C6"/>
    </sheetView>
  </sheetViews>
  <sheetFormatPr defaultColWidth="11.5546875" defaultRowHeight="14.4" x14ac:dyDescent="0.3"/>
  <cols>
    <col min="2" max="2" width="48.88671875" customWidth="1"/>
    <col min="3" max="3" width="13.6640625" customWidth="1"/>
    <col min="4" max="4" width="32.6640625" customWidth="1"/>
    <col min="5" max="5" width="14.109375" customWidth="1"/>
    <col min="7" max="7" width="15" customWidth="1"/>
    <col min="8" max="8" width="14.6640625" customWidth="1"/>
  </cols>
  <sheetData>
    <row r="2" spans="2:15" x14ac:dyDescent="0.3">
      <c r="B2" s="4" t="s">
        <v>0</v>
      </c>
      <c r="C2" s="4" t="s">
        <v>1</v>
      </c>
      <c r="D2" s="4" t="s">
        <v>46</v>
      </c>
      <c r="E2" s="4" t="s">
        <v>8</v>
      </c>
      <c r="F2" s="4" t="s">
        <v>49</v>
      </c>
      <c r="G2" s="4" t="s">
        <v>50</v>
      </c>
      <c r="H2" s="4" t="s">
        <v>16</v>
      </c>
      <c r="I2" s="4" t="s">
        <v>33</v>
      </c>
      <c r="J2" s="4" t="s">
        <v>51</v>
      </c>
      <c r="K2" s="4" t="s">
        <v>24</v>
      </c>
      <c r="L2" s="4" t="s">
        <v>52</v>
      </c>
      <c r="M2" s="4" t="s">
        <v>53</v>
      </c>
      <c r="N2" s="4" t="s">
        <v>54</v>
      </c>
      <c r="O2" s="4" t="s">
        <v>55</v>
      </c>
    </row>
    <row r="3" spans="2:15" x14ac:dyDescent="0.3">
      <c r="B3" t="s">
        <v>3</v>
      </c>
      <c r="C3" s="4">
        <v>2012</v>
      </c>
      <c r="D3" s="4">
        <v>143</v>
      </c>
      <c r="E3" s="4">
        <v>1</v>
      </c>
      <c r="F3" s="4">
        <v>1</v>
      </c>
      <c r="G3" s="4">
        <v>1</v>
      </c>
      <c r="H3" s="4">
        <v>0</v>
      </c>
      <c r="I3" s="4">
        <v>0</v>
      </c>
      <c r="J3" s="4">
        <v>0</v>
      </c>
      <c r="K3" s="4">
        <v>0</v>
      </c>
      <c r="L3" s="4">
        <v>0</v>
      </c>
      <c r="M3" s="4">
        <v>0</v>
      </c>
      <c r="N3" s="4">
        <v>0</v>
      </c>
      <c r="O3" s="4">
        <v>0</v>
      </c>
    </row>
    <row r="4" spans="2:15" x14ac:dyDescent="0.3">
      <c r="B4" t="s">
        <v>17</v>
      </c>
      <c r="C4" s="4">
        <v>2009</v>
      </c>
      <c r="D4" s="4">
        <v>96</v>
      </c>
      <c r="E4" s="4">
        <v>0</v>
      </c>
      <c r="F4" s="4">
        <v>0</v>
      </c>
      <c r="G4" s="4">
        <v>0</v>
      </c>
      <c r="H4" s="4">
        <v>1</v>
      </c>
      <c r="I4" s="4">
        <v>0</v>
      </c>
      <c r="J4" s="4">
        <v>0</v>
      </c>
      <c r="K4" s="4">
        <v>0</v>
      </c>
      <c r="L4" s="4">
        <v>0</v>
      </c>
      <c r="M4" s="4">
        <v>0</v>
      </c>
      <c r="N4" s="4">
        <v>0</v>
      </c>
      <c r="O4" s="4">
        <v>0</v>
      </c>
    </row>
    <row r="5" spans="2:15" x14ac:dyDescent="0.3">
      <c r="B5" t="s">
        <v>9</v>
      </c>
      <c r="C5" s="4">
        <v>1997</v>
      </c>
      <c r="D5" s="4">
        <v>195</v>
      </c>
      <c r="E5" s="4">
        <v>0</v>
      </c>
      <c r="F5" s="4">
        <v>0</v>
      </c>
      <c r="G5" s="4">
        <v>0</v>
      </c>
      <c r="H5" s="4">
        <v>0</v>
      </c>
      <c r="I5" s="4">
        <v>1</v>
      </c>
      <c r="J5" s="4">
        <v>1</v>
      </c>
      <c r="K5" s="4">
        <v>0</v>
      </c>
      <c r="L5" s="4">
        <v>0</v>
      </c>
      <c r="M5" s="4">
        <v>0</v>
      </c>
      <c r="N5" s="4">
        <v>0</v>
      </c>
      <c r="O5" s="4">
        <v>0</v>
      </c>
    </row>
    <row r="6" spans="2:15" x14ac:dyDescent="0.3">
      <c r="B6" t="s">
        <v>23</v>
      </c>
      <c r="C6" s="4">
        <v>2006</v>
      </c>
      <c r="D6" s="4">
        <v>174</v>
      </c>
      <c r="E6" s="4">
        <v>0</v>
      </c>
      <c r="F6" s="4">
        <v>0</v>
      </c>
      <c r="G6" s="4">
        <v>0</v>
      </c>
      <c r="H6" s="4">
        <v>0</v>
      </c>
      <c r="I6" s="4">
        <v>0</v>
      </c>
      <c r="J6" s="4">
        <v>0</v>
      </c>
      <c r="K6" s="4">
        <v>1</v>
      </c>
      <c r="L6" s="4">
        <v>0</v>
      </c>
      <c r="M6" s="4">
        <v>0</v>
      </c>
      <c r="N6" s="4">
        <v>0</v>
      </c>
      <c r="O6" s="4">
        <v>0</v>
      </c>
    </row>
    <row r="7" spans="2:15" x14ac:dyDescent="0.3">
      <c r="B7" t="s">
        <v>12</v>
      </c>
      <c r="C7" s="4">
        <v>2009</v>
      </c>
      <c r="D7" s="4">
        <v>162</v>
      </c>
      <c r="E7" s="4">
        <v>0</v>
      </c>
      <c r="F7" s="4">
        <v>0</v>
      </c>
      <c r="G7" s="4">
        <v>1</v>
      </c>
      <c r="H7" s="4">
        <v>1</v>
      </c>
      <c r="I7" s="4">
        <v>0</v>
      </c>
      <c r="J7" s="4">
        <v>0</v>
      </c>
      <c r="K7" s="4">
        <v>0</v>
      </c>
      <c r="L7" s="4">
        <v>1</v>
      </c>
      <c r="M7" s="4">
        <v>0</v>
      </c>
      <c r="N7" s="4">
        <v>0</v>
      </c>
      <c r="O7" s="4">
        <v>0</v>
      </c>
    </row>
    <row r="8" spans="2:15" x14ac:dyDescent="0.3">
      <c r="B8" t="s">
        <v>14</v>
      </c>
      <c r="C8" s="4">
        <v>2001</v>
      </c>
      <c r="D8" s="4">
        <v>159</v>
      </c>
      <c r="E8" s="4">
        <v>1</v>
      </c>
      <c r="F8" s="4">
        <v>0</v>
      </c>
      <c r="G8" s="4">
        <v>0</v>
      </c>
      <c r="H8" s="4">
        <v>0</v>
      </c>
      <c r="I8" s="4">
        <v>0</v>
      </c>
      <c r="J8" s="4">
        <v>0</v>
      </c>
      <c r="K8" s="4">
        <v>0</v>
      </c>
      <c r="L8" s="4">
        <v>1</v>
      </c>
      <c r="M8" s="4">
        <v>0</v>
      </c>
      <c r="N8" s="4">
        <v>0</v>
      </c>
      <c r="O8" s="4">
        <v>0</v>
      </c>
    </row>
    <row r="9" spans="2:15" x14ac:dyDescent="0.3">
      <c r="B9" t="s">
        <v>15</v>
      </c>
      <c r="C9" s="4">
        <v>2003</v>
      </c>
      <c r="D9" s="4">
        <v>100</v>
      </c>
      <c r="E9" s="4">
        <v>0</v>
      </c>
      <c r="F9" s="4">
        <v>0</v>
      </c>
      <c r="G9" s="4">
        <v>0</v>
      </c>
      <c r="H9" s="4">
        <v>1</v>
      </c>
      <c r="I9" s="4">
        <v>0</v>
      </c>
      <c r="J9" s="4">
        <v>0</v>
      </c>
      <c r="K9" s="4">
        <v>0</v>
      </c>
      <c r="L9" s="4">
        <v>0</v>
      </c>
      <c r="M9" s="4">
        <v>0</v>
      </c>
      <c r="N9" s="4">
        <v>0</v>
      </c>
      <c r="O9" s="4">
        <v>0</v>
      </c>
    </row>
    <row r="10" spans="2:15" x14ac:dyDescent="0.3">
      <c r="B10" t="s">
        <v>18</v>
      </c>
      <c r="C10" s="4">
        <v>2005</v>
      </c>
      <c r="D10" s="4">
        <v>150</v>
      </c>
      <c r="E10" s="4">
        <v>1</v>
      </c>
      <c r="F10" s="4">
        <v>0</v>
      </c>
      <c r="G10" s="4">
        <v>0</v>
      </c>
      <c r="H10" s="4">
        <v>0</v>
      </c>
      <c r="I10" s="4">
        <v>0</v>
      </c>
      <c r="J10" s="4">
        <v>0</v>
      </c>
      <c r="K10" s="4">
        <v>0</v>
      </c>
      <c r="L10" s="4">
        <v>1</v>
      </c>
      <c r="M10" s="4">
        <v>0</v>
      </c>
      <c r="N10" s="4">
        <v>0</v>
      </c>
      <c r="O10" s="4">
        <v>0</v>
      </c>
    </row>
    <row r="11" spans="2:15" x14ac:dyDescent="0.3">
      <c r="B11" t="s">
        <v>19</v>
      </c>
      <c r="C11" s="4">
        <v>2003</v>
      </c>
      <c r="D11" s="4">
        <v>201</v>
      </c>
      <c r="E11" s="4">
        <v>1</v>
      </c>
      <c r="F11" s="4">
        <v>0</v>
      </c>
      <c r="G11" s="4">
        <v>0</v>
      </c>
      <c r="H11" s="4">
        <v>0</v>
      </c>
      <c r="I11" s="4">
        <v>1</v>
      </c>
      <c r="J11" s="4">
        <v>0</v>
      </c>
      <c r="K11" s="4">
        <v>0</v>
      </c>
      <c r="L11" s="4">
        <v>1</v>
      </c>
      <c r="M11" s="4">
        <v>0</v>
      </c>
      <c r="N11" s="4">
        <v>0</v>
      </c>
      <c r="O11" s="4">
        <v>1</v>
      </c>
    </row>
    <row r="12" spans="2:15" x14ac:dyDescent="0.3">
      <c r="B12" t="s">
        <v>6</v>
      </c>
      <c r="C12" s="4">
        <v>2019</v>
      </c>
      <c r="D12" s="4">
        <v>182</v>
      </c>
      <c r="E12" s="4">
        <v>1</v>
      </c>
      <c r="F12" s="4">
        <v>1</v>
      </c>
      <c r="G12" s="4">
        <v>1</v>
      </c>
      <c r="H12" s="4">
        <v>0</v>
      </c>
      <c r="I12" s="4">
        <v>0</v>
      </c>
      <c r="J12" s="4">
        <v>0</v>
      </c>
      <c r="K12" s="4">
        <v>0</v>
      </c>
      <c r="L12" s="4">
        <v>0</v>
      </c>
      <c r="M12" s="4">
        <v>0</v>
      </c>
      <c r="N12" s="4">
        <v>0</v>
      </c>
      <c r="O12" s="4">
        <v>0</v>
      </c>
    </row>
    <row r="13" spans="2:15" x14ac:dyDescent="0.3">
      <c r="B13" t="s">
        <v>26</v>
      </c>
      <c r="C13" s="4">
        <v>2017</v>
      </c>
      <c r="D13" s="4">
        <v>153</v>
      </c>
      <c r="E13" s="4">
        <v>1</v>
      </c>
      <c r="F13" s="4">
        <v>1</v>
      </c>
      <c r="G13" s="4">
        <v>1</v>
      </c>
      <c r="H13" s="4">
        <v>0</v>
      </c>
      <c r="I13" s="4">
        <v>0</v>
      </c>
      <c r="J13" s="4">
        <v>0</v>
      </c>
      <c r="K13" s="4">
        <v>0</v>
      </c>
      <c r="L13" s="4">
        <v>0</v>
      </c>
      <c r="M13" s="4">
        <v>0</v>
      </c>
      <c r="N13" s="4">
        <v>0</v>
      </c>
      <c r="O13" s="4">
        <v>0</v>
      </c>
    </row>
    <row r="14" spans="2:15" x14ac:dyDescent="0.3">
      <c r="B14" t="s">
        <v>22</v>
      </c>
      <c r="C14" s="4">
        <v>1982</v>
      </c>
      <c r="D14" s="4">
        <v>121</v>
      </c>
      <c r="E14" s="4">
        <v>0</v>
      </c>
      <c r="F14" s="4">
        <v>0</v>
      </c>
      <c r="G14" s="4">
        <v>0</v>
      </c>
      <c r="H14" s="4">
        <v>0</v>
      </c>
      <c r="I14" s="4">
        <v>1</v>
      </c>
      <c r="J14" s="4">
        <v>0</v>
      </c>
      <c r="K14" s="4">
        <v>0</v>
      </c>
      <c r="L14" s="4">
        <v>1</v>
      </c>
      <c r="M14" s="4">
        <v>0</v>
      </c>
      <c r="N14" s="4">
        <v>0</v>
      </c>
      <c r="O14" s="4">
        <v>0</v>
      </c>
    </row>
    <row r="15" spans="2:15" x14ac:dyDescent="0.3">
      <c r="B15" s="12">
        <v>2012</v>
      </c>
      <c r="C15" s="4">
        <v>2009</v>
      </c>
      <c r="D15" s="4">
        <v>158</v>
      </c>
      <c r="E15" s="4">
        <v>0</v>
      </c>
      <c r="F15" s="4">
        <v>1</v>
      </c>
      <c r="G15" s="4">
        <v>1</v>
      </c>
      <c r="H15" s="4">
        <v>0</v>
      </c>
      <c r="I15" s="4">
        <v>0</v>
      </c>
      <c r="J15" s="4">
        <v>0</v>
      </c>
      <c r="K15" s="4">
        <v>0</v>
      </c>
      <c r="L15" s="4">
        <v>0</v>
      </c>
      <c r="M15" s="4">
        <v>0</v>
      </c>
      <c r="N15" s="4">
        <v>0</v>
      </c>
      <c r="O15" s="4">
        <v>0</v>
      </c>
    </row>
    <row r="16" spans="2:15" x14ac:dyDescent="0.3">
      <c r="B16" t="s">
        <v>41</v>
      </c>
      <c r="C16" s="4">
        <v>2014</v>
      </c>
      <c r="D16" s="4">
        <v>133</v>
      </c>
      <c r="E16" s="4">
        <v>0</v>
      </c>
      <c r="F16" s="4">
        <v>0</v>
      </c>
      <c r="G16" s="4">
        <v>0</v>
      </c>
      <c r="H16" s="4">
        <v>0</v>
      </c>
      <c r="I16" s="4">
        <v>1</v>
      </c>
      <c r="J16" s="4">
        <v>0</v>
      </c>
      <c r="K16" s="4">
        <v>0</v>
      </c>
      <c r="L16" s="4">
        <v>0</v>
      </c>
      <c r="M16" s="4">
        <v>0</v>
      </c>
      <c r="N16" s="4">
        <v>0</v>
      </c>
      <c r="O16" s="4">
        <v>0</v>
      </c>
    </row>
    <row r="17" spans="2:15" x14ac:dyDescent="0.3">
      <c r="B17" t="s">
        <v>25</v>
      </c>
      <c r="C17" s="4">
        <v>2007</v>
      </c>
      <c r="D17" s="4">
        <v>144</v>
      </c>
      <c r="E17" s="4">
        <v>1</v>
      </c>
      <c r="F17" s="4">
        <v>1</v>
      </c>
      <c r="G17" s="4">
        <v>1</v>
      </c>
      <c r="H17" s="4">
        <v>0</v>
      </c>
      <c r="I17" s="4">
        <v>0</v>
      </c>
      <c r="J17" s="4">
        <v>0</v>
      </c>
      <c r="K17" s="4">
        <v>0</v>
      </c>
      <c r="L17" s="4">
        <v>0</v>
      </c>
      <c r="M17" s="4">
        <v>0</v>
      </c>
      <c r="N17" s="4">
        <v>0</v>
      </c>
      <c r="O17" s="4">
        <v>0</v>
      </c>
    </row>
    <row r="18" spans="2:15" x14ac:dyDescent="0.3">
      <c r="B18" t="s">
        <v>20</v>
      </c>
      <c r="C18" s="4">
        <v>2002</v>
      </c>
      <c r="D18" s="4">
        <v>235</v>
      </c>
      <c r="E18" s="4">
        <v>1</v>
      </c>
      <c r="F18" s="4">
        <v>0</v>
      </c>
      <c r="G18" s="4">
        <v>0</v>
      </c>
      <c r="H18" s="4">
        <v>0</v>
      </c>
      <c r="I18" s="4">
        <v>0</v>
      </c>
      <c r="J18" s="4">
        <v>0</v>
      </c>
      <c r="K18" s="4">
        <v>0</v>
      </c>
      <c r="L18" s="4">
        <v>1</v>
      </c>
      <c r="M18" s="4">
        <v>0</v>
      </c>
      <c r="N18" s="4">
        <v>0</v>
      </c>
      <c r="O18" s="4">
        <v>0</v>
      </c>
    </row>
    <row r="19" spans="2:15" x14ac:dyDescent="0.3">
      <c r="B19" t="s">
        <v>29</v>
      </c>
      <c r="C19" s="4">
        <v>2014</v>
      </c>
      <c r="D19" s="4">
        <v>159</v>
      </c>
      <c r="E19" s="4">
        <v>1</v>
      </c>
      <c r="F19" s="4">
        <v>0</v>
      </c>
      <c r="G19" s="4">
        <v>0</v>
      </c>
      <c r="H19" s="4">
        <v>0</v>
      </c>
      <c r="I19" s="4">
        <v>0</v>
      </c>
      <c r="J19" s="4">
        <v>0</v>
      </c>
      <c r="K19" s="4">
        <v>1</v>
      </c>
      <c r="L19" s="4">
        <v>0</v>
      </c>
      <c r="M19" s="4">
        <v>1</v>
      </c>
      <c r="N19" s="4">
        <v>0</v>
      </c>
      <c r="O19" s="4">
        <v>0</v>
      </c>
    </row>
    <row r="20" spans="2:15" x14ac:dyDescent="0.3">
      <c r="B20" t="s">
        <v>30</v>
      </c>
      <c r="C20" s="4">
        <v>2010</v>
      </c>
      <c r="D20" s="4">
        <v>148</v>
      </c>
      <c r="E20" s="4">
        <v>1</v>
      </c>
      <c r="F20" s="4">
        <v>0</v>
      </c>
      <c r="G20" s="4">
        <v>1</v>
      </c>
      <c r="H20" s="4">
        <v>0</v>
      </c>
      <c r="I20" s="4">
        <v>0</v>
      </c>
      <c r="J20" s="4">
        <v>0</v>
      </c>
      <c r="K20" s="4">
        <v>1</v>
      </c>
      <c r="L20" s="4">
        <v>0</v>
      </c>
      <c r="M20" s="4">
        <v>0</v>
      </c>
      <c r="N20" s="4">
        <v>0</v>
      </c>
      <c r="O20" s="4">
        <v>0</v>
      </c>
    </row>
    <row r="21" spans="2:15" x14ac:dyDescent="0.3">
      <c r="B21" t="s">
        <v>32</v>
      </c>
      <c r="C21" s="4">
        <v>1942</v>
      </c>
      <c r="D21" s="4">
        <v>102</v>
      </c>
      <c r="E21" s="4">
        <v>0</v>
      </c>
      <c r="F21" s="4">
        <v>1</v>
      </c>
      <c r="G21" s="4">
        <v>0</v>
      </c>
      <c r="H21" s="4">
        <v>0</v>
      </c>
      <c r="I21" s="4">
        <v>1</v>
      </c>
      <c r="J21" s="4">
        <v>1</v>
      </c>
      <c r="K21" s="4">
        <v>0</v>
      </c>
      <c r="L21" s="4">
        <v>0</v>
      </c>
      <c r="M21" s="4">
        <v>0</v>
      </c>
      <c r="N21" s="4">
        <v>0</v>
      </c>
      <c r="O21" s="4">
        <v>0</v>
      </c>
    </row>
    <row r="22" spans="2:15" x14ac:dyDescent="0.3">
      <c r="B22" t="s">
        <v>34</v>
      </c>
      <c r="C22" s="4">
        <v>1972</v>
      </c>
      <c r="D22" s="4">
        <v>178</v>
      </c>
      <c r="E22" s="4">
        <v>1</v>
      </c>
      <c r="F22" s="4">
        <v>1</v>
      </c>
      <c r="G22" s="4">
        <v>0</v>
      </c>
      <c r="H22" s="4">
        <v>0</v>
      </c>
      <c r="I22" s="4">
        <v>1</v>
      </c>
      <c r="J22" s="4">
        <v>0</v>
      </c>
      <c r="K22" s="4">
        <v>0</v>
      </c>
      <c r="L22" s="4">
        <v>0</v>
      </c>
      <c r="M22" s="4">
        <v>0</v>
      </c>
      <c r="N22" s="4">
        <v>0</v>
      </c>
      <c r="O22" s="4">
        <v>0</v>
      </c>
    </row>
    <row r="23" spans="2:15" x14ac:dyDescent="0.3">
      <c r="B23" t="s">
        <v>36</v>
      </c>
      <c r="C23" s="4">
        <v>2018</v>
      </c>
      <c r="D23" s="4">
        <v>133</v>
      </c>
      <c r="E23" s="4">
        <v>0</v>
      </c>
      <c r="F23" s="4">
        <v>0</v>
      </c>
      <c r="G23" s="4">
        <v>0</v>
      </c>
      <c r="H23" s="4">
        <v>0</v>
      </c>
      <c r="I23" s="4">
        <v>1</v>
      </c>
      <c r="J23" s="4">
        <v>0</v>
      </c>
      <c r="K23" s="4">
        <v>0</v>
      </c>
      <c r="L23" s="4">
        <v>0</v>
      </c>
      <c r="M23" s="4">
        <v>0</v>
      </c>
      <c r="N23" s="4">
        <v>0</v>
      </c>
      <c r="O23" s="4">
        <v>0</v>
      </c>
    </row>
    <row r="24" spans="2:15" x14ac:dyDescent="0.3">
      <c r="B24" t="s">
        <v>37</v>
      </c>
      <c r="C24" s="4">
        <v>2002</v>
      </c>
      <c r="D24" s="4">
        <v>150</v>
      </c>
      <c r="E24" s="4">
        <v>0</v>
      </c>
      <c r="F24" s="4">
        <v>0</v>
      </c>
      <c r="G24" s="4">
        <v>0</v>
      </c>
      <c r="H24" s="4">
        <v>0</v>
      </c>
      <c r="I24" s="4">
        <v>1</v>
      </c>
      <c r="J24" s="4">
        <v>0</v>
      </c>
      <c r="K24" s="4">
        <v>0</v>
      </c>
      <c r="L24" s="4">
        <v>0</v>
      </c>
      <c r="M24" s="4">
        <v>0</v>
      </c>
      <c r="N24" s="4">
        <v>0</v>
      </c>
      <c r="O24" s="4">
        <v>0</v>
      </c>
    </row>
    <row r="25" spans="2:15" x14ac:dyDescent="0.3">
      <c r="B25" t="s">
        <v>38</v>
      </c>
      <c r="C25" s="4">
        <v>2019</v>
      </c>
      <c r="D25" s="4">
        <v>122</v>
      </c>
      <c r="E25" s="4">
        <v>0</v>
      </c>
      <c r="F25" s="4">
        <v>0</v>
      </c>
      <c r="G25" s="4">
        <v>0</v>
      </c>
      <c r="H25" s="4">
        <v>0</v>
      </c>
      <c r="I25" s="4">
        <v>1</v>
      </c>
      <c r="J25" s="4">
        <v>0</v>
      </c>
      <c r="K25" s="4">
        <v>1</v>
      </c>
      <c r="L25" s="4">
        <v>0</v>
      </c>
      <c r="M25" s="4">
        <v>0</v>
      </c>
      <c r="N25" s="4">
        <v>0</v>
      </c>
      <c r="O25" s="4">
        <v>0</v>
      </c>
    </row>
    <row r="26" spans="2:15" x14ac:dyDescent="0.3">
      <c r="B26" t="s">
        <v>40</v>
      </c>
      <c r="C26" s="4">
        <v>2016</v>
      </c>
      <c r="D26" s="4">
        <v>128</v>
      </c>
      <c r="E26" s="4">
        <v>0</v>
      </c>
      <c r="F26" s="4">
        <v>0</v>
      </c>
      <c r="G26" s="4">
        <v>0</v>
      </c>
      <c r="H26" s="4">
        <v>0</v>
      </c>
      <c r="I26" s="4">
        <v>1</v>
      </c>
      <c r="J26" s="4">
        <v>0</v>
      </c>
      <c r="K26" s="4">
        <v>0</v>
      </c>
      <c r="L26" s="4">
        <v>0</v>
      </c>
      <c r="M26" s="4">
        <v>0</v>
      </c>
      <c r="N26" s="4">
        <v>1</v>
      </c>
      <c r="O26" s="4">
        <v>0</v>
      </c>
    </row>
    <row r="27" spans="2:15" x14ac:dyDescent="0.3">
      <c r="B27" t="s">
        <v>27</v>
      </c>
      <c r="C27" s="4">
        <v>2019</v>
      </c>
      <c r="D27" s="4">
        <v>170</v>
      </c>
      <c r="E27" s="4">
        <v>1</v>
      </c>
      <c r="F27" s="4">
        <v>0</v>
      </c>
      <c r="G27" s="4">
        <v>0</v>
      </c>
      <c r="H27" s="4">
        <v>0</v>
      </c>
      <c r="I27" s="4">
        <v>0</v>
      </c>
      <c r="J27" s="4">
        <v>0</v>
      </c>
      <c r="K27" s="4">
        <v>1</v>
      </c>
      <c r="L27" s="4">
        <v>0</v>
      </c>
      <c r="M27" s="4">
        <v>1</v>
      </c>
      <c r="N27" s="4">
        <v>0</v>
      </c>
      <c r="O27" s="4">
        <v>0</v>
      </c>
    </row>
    <row r="28" spans="2:15" x14ac:dyDescent="0.3">
      <c r="B28" t="s">
        <v>42</v>
      </c>
      <c r="C28" s="4">
        <v>2017</v>
      </c>
      <c r="D28" s="4">
        <v>173</v>
      </c>
      <c r="E28" s="4">
        <v>0</v>
      </c>
      <c r="F28" s="4">
        <v>0</v>
      </c>
      <c r="G28" s="4">
        <v>0</v>
      </c>
      <c r="H28" s="4">
        <v>0</v>
      </c>
      <c r="I28" s="4">
        <v>1</v>
      </c>
      <c r="J28" s="4">
        <v>0</v>
      </c>
      <c r="K28" s="4">
        <v>0</v>
      </c>
      <c r="L28" s="4">
        <v>0</v>
      </c>
      <c r="M28" s="4">
        <v>0</v>
      </c>
      <c r="N28" s="4">
        <v>0</v>
      </c>
      <c r="O28" s="4">
        <v>0</v>
      </c>
    </row>
    <row r="29" spans="2:15" x14ac:dyDescent="0.3">
      <c r="B29" t="s">
        <v>44</v>
      </c>
      <c r="C29" s="4">
        <v>2015</v>
      </c>
      <c r="D29" s="4">
        <v>140</v>
      </c>
      <c r="E29" s="4">
        <v>1</v>
      </c>
      <c r="F29" s="4">
        <v>1</v>
      </c>
      <c r="G29" s="4">
        <v>0</v>
      </c>
      <c r="H29" s="4">
        <v>0</v>
      </c>
      <c r="I29" s="4">
        <v>0</v>
      </c>
      <c r="J29" s="4">
        <v>0</v>
      </c>
      <c r="K29" s="4">
        <v>0</v>
      </c>
      <c r="L29" s="4">
        <v>0</v>
      </c>
      <c r="M29" s="4">
        <v>0</v>
      </c>
      <c r="N29" s="4">
        <v>0</v>
      </c>
      <c r="O29"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8"/>
  <sheetViews>
    <sheetView topLeftCell="N1" workbookViewId="0">
      <selection activeCell="R43" sqref="R43"/>
    </sheetView>
  </sheetViews>
  <sheetFormatPr defaultColWidth="11.5546875" defaultRowHeight="14.4" x14ac:dyDescent="0.3"/>
  <cols>
    <col min="1" max="1" width="49.88671875" customWidth="1"/>
    <col min="3" max="3" width="26.5546875" customWidth="1"/>
    <col min="4" max="4" width="18.5546875" customWidth="1"/>
    <col min="7" max="7" width="13" customWidth="1"/>
    <col min="17" max="17" width="27.88671875" customWidth="1"/>
    <col min="18" max="18" width="12.5546875" bestFit="1" customWidth="1"/>
    <col min="19" max="19" width="14.5546875" customWidth="1"/>
    <col min="20" max="21" width="11.5546875" bestFit="1" customWidth="1"/>
    <col min="22" max="22" width="14.88671875" customWidth="1"/>
    <col min="23" max="25" width="11.5546875" bestFit="1" customWidth="1"/>
    <col min="27" max="27" width="15.5546875" bestFit="1" customWidth="1"/>
    <col min="30" max="30" width="13.5546875" bestFit="1" customWidth="1"/>
  </cols>
  <sheetData>
    <row r="1" spans="1:30" x14ac:dyDescent="0.3">
      <c r="A1" s="4" t="s">
        <v>0</v>
      </c>
      <c r="B1" s="4" t="s">
        <v>1</v>
      </c>
      <c r="C1" s="4" t="s">
        <v>46</v>
      </c>
      <c r="D1" s="4" t="s">
        <v>8</v>
      </c>
      <c r="E1" s="4" t="s">
        <v>49</v>
      </c>
      <c r="F1" s="4" t="s">
        <v>50</v>
      </c>
      <c r="G1" s="4" t="s">
        <v>16</v>
      </c>
      <c r="H1" s="4" t="s">
        <v>33</v>
      </c>
      <c r="I1" s="4" t="s">
        <v>51</v>
      </c>
      <c r="J1" s="4" t="s">
        <v>24</v>
      </c>
      <c r="K1" s="4" t="s">
        <v>52</v>
      </c>
      <c r="L1" s="4" t="s">
        <v>53</v>
      </c>
      <c r="M1" s="4" t="s">
        <v>54</v>
      </c>
      <c r="N1" s="4" t="s">
        <v>55</v>
      </c>
      <c r="P1" s="4" t="s">
        <v>47</v>
      </c>
      <c r="R1" s="4" t="s">
        <v>1</v>
      </c>
      <c r="S1" s="4" t="s">
        <v>46</v>
      </c>
      <c r="T1" s="4" t="s">
        <v>8</v>
      </c>
      <c r="U1" s="4" t="s">
        <v>49</v>
      </c>
      <c r="V1" s="4" t="s">
        <v>50</v>
      </c>
      <c r="W1" s="4" t="s">
        <v>16</v>
      </c>
      <c r="X1" s="4" t="s">
        <v>33</v>
      </c>
      <c r="Y1" s="4" t="s">
        <v>51</v>
      </c>
      <c r="Z1" s="4" t="s">
        <v>24</v>
      </c>
      <c r="AA1" s="4" t="s">
        <v>52</v>
      </c>
      <c r="AB1" s="4" t="s">
        <v>53</v>
      </c>
      <c r="AC1" s="4" t="s">
        <v>54</v>
      </c>
      <c r="AD1" s="4" t="s">
        <v>55</v>
      </c>
    </row>
    <row r="2" spans="1:30" x14ac:dyDescent="0.3">
      <c r="A2" t="s">
        <v>3</v>
      </c>
      <c r="B2" s="4">
        <v>2012</v>
      </c>
      <c r="C2" s="4">
        <v>143</v>
      </c>
      <c r="D2" s="4">
        <v>1</v>
      </c>
      <c r="E2" s="4">
        <v>1</v>
      </c>
      <c r="F2" s="4">
        <v>1</v>
      </c>
      <c r="G2" s="4">
        <v>0</v>
      </c>
      <c r="H2" s="4">
        <v>0</v>
      </c>
      <c r="I2" s="4">
        <v>0</v>
      </c>
      <c r="J2" s="4">
        <v>0</v>
      </c>
      <c r="K2" s="4">
        <v>0</v>
      </c>
      <c r="L2" s="4">
        <v>0</v>
      </c>
      <c r="M2" s="4">
        <v>0</v>
      </c>
      <c r="N2" s="4">
        <v>0</v>
      </c>
      <c r="P2" s="4">
        <v>10</v>
      </c>
      <c r="R2">
        <f t="shared" ref="R2:AD2" si="0">$P2*B2</f>
        <v>20120</v>
      </c>
      <c r="S2">
        <f t="shared" si="0"/>
        <v>1430</v>
      </c>
      <c r="T2">
        <f t="shared" si="0"/>
        <v>10</v>
      </c>
      <c r="U2">
        <f t="shared" si="0"/>
        <v>10</v>
      </c>
      <c r="V2">
        <f t="shared" si="0"/>
        <v>10</v>
      </c>
      <c r="W2">
        <f t="shared" si="0"/>
        <v>0</v>
      </c>
      <c r="X2">
        <f t="shared" si="0"/>
        <v>0</v>
      </c>
      <c r="Y2">
        <f t="shared" si="0"/>
        <v>0</v>
      </c>
      <c r="Z2">
        <f t="shared" si="0"/>
        <v>0</v>
      </c>
      <c r="AA2">
        <f t="shared" si="0"/>
        <v>0</v>
      </c>
      <c r="AB2">
        <f t="shared" si="0"/>
        <v>0</v>
      </c>
      <c r="AC2">
        <f t="shared" si="0"/>
        <v>0</v>
      </c>
      <c r="AD2">
        <f t="shared" si="0"/>
        <v>0</v>
      </c>
    </row>
    <row r="3" spans="1:30" x14ac:dyDescent="0.3">
      <c r="A3" t="s">
        <v>17</v>
      </c>
      <c r="B3" s="4">
        <v>2009</v>
      </c>
      <c r="C3" s="4">
        <v>96</v>
      </c>
      <c r="D3" s="4">
        <v>0</v>
      </c>
      <c r="E3" s="4">
        <v>0</v>
      </c>
      <c r="F3" s="4">
        <v>0</v>
      </c>
      <c r="G3" s="4">
        <v>1</v>
      </c>
      <c r="H3" s="4">
        <v>0</v>
      </c>
      <c r="I3" s="4">
        <v>0</v>
      </c>
      <c r="J3" s="4">
        <v>0</v>
      </c>
      <c r="K3" s="4">
        <v>0</v>
      </c>
      <c r="L3" s="4">
        <v>0</v>
      </c>
      <c r="M3" s="4">
        <v>0</v>
      </c>
      <c r="N3" s="4">
        <v>0</v>
      </c>
      <c r="P3" s="4">
        <v>8</v>
      </c>
      <c r="R3">
        <f t="shared" ref="R3:R15" si="1">$P3*B3</f>
        <v>16072</v>
      </c>
      <c r="S3">
        <f t="shared" ref="S3:S15" si="2">$P3*C3</f>
        <v>768</v>
      </c>
      <c r="T3">
        <f t="shared" ref="T3:T15" si="3">$P3*D3</f>
        <v>0</v>
      </c>
      <c r="U3">
        <f t="shared" ref="U3:U15" si="4">$P3*E3</f>
        <v>0</v>
      </c>
      <c r="V3">
        <f t="shared" ref="V3:V15" si="5">$P3*F3</f>
        <v>0</v>
      </c>
      <c r="W3">
        <f t="shared" ref="W3:W15" si="6">$P3*G3</f>
        <v>8</v>
      </c>
      <c r="X3">
        <f t="shared" ref="X3:X15" si="7">$P3*H3</f>
        <v>0</v>
      </c>
      <c r="Y3">
        <f t="shared" ref="Y3:Y15" si="8">$P3*I3</f>
        <v>0</v>
      </c>
      <c r="Z3">
        <f t="shared" ref="Z3:Z15" si="9">$P3*J3</f>
        <v>0</v>
      </c>
      <c r="AA3">
        <f t="shared" ref="AA3:AA15" si="10">$P3*K3</f>
        <v>0</v>
      </c>
      <c r="AB3">
        <f t="shared" ref="AB3:AB15" si="11">$P3*L3</f>
        <v>0</v>
      </c>
      <c r="AC3">
        <f t="shared" ref="AC3:AC15" si="12">$P3*M3</f>
        <v>0</v>
      </c>
      <c r="AD3">
        <f t="shared" ref="AD3:AD15" si="13">$P3*N3</f>
        <v>0</v>
      </c>
    </row>
    <row r="4" spans="1:30" x14ac:dyDescent="0.3">
      <c r="A4" t="s">
        <v>9</v>
      </c>
      <c r="B4" s="4">
        <v>1997</v>
      </c>
      <c r="C4" s="4">
        <v>195</v>
      </c>
      <c r="D4" s="4">
        <v>0</v>
      </c>
      <c r="E4" s="4">
        <v>0</v>
      </c>
      <c r="F4" s="4">
        <v>0</v>
      </c>
      <c r="G4" s="4">
        <v>0</v>
      </c>
      <c r="H4" s="4">
        <v>1</v>
      </c>
      <c r="I4" s="4">
        <v>1</v>
      </c>
      <c r="J4" s="4">
        <v>0</v>
      </c>
      <c r="K4" s="4">
        <v>0</v>
      </c>
      <c r="L4" s="4">
        <v>0</v>
      </c>
      <c r="M4" s="4">
        <v>0</v>
      </c>
      <c r="N4" s="4">
        <v>0</v>
      </c>
      <c r="P4" s="4">
        <v>7</v>
      </c>
      <c r="R4">
        <f t="shared" si="1"/>
        <v>13979</v>
      </c>
      <c r="S4">
        <f t="shared" si="2"/>
        <v>1365</v>
      </c>
      <c r="T4">
        <f t="shared" si="3"/>
        <v>0</v>
      </c>
      <c r="U4">
        <f t="shared" si="4"/>
        <v>0</v>
      </c>
      <c r="V4">
        <f t="shared" si="5"/>
        <v>0</v>
      </c>
      <c r="W4">
        <f t="shared" si="6"/>
        <v>0</v>
      </c>
      <c r="X4">
        <f t="shared" si="7"/>
        <v>7</v>
      </c>
      <c r="Y4">
        <f t="shared" si="8"/>
        <v>7</v>
      </c>
      <c r="Z4">
        <f t="shared" si="9"/>
        <v>0</v>
      </c>
      <c r="AA4">
        <f t="shared" si="10"/>
        <v>0</v>
      </c>
      <c r="AB4">
        <f t="shared" si="11"/>
        <v>0</v>
      </c>
      <c r="AC4">
        <f t="shared" si="12"/>
        <v>0</v>
      </c>
      <c r="AD4">
        <f t="shared" si="13"/>
        <v>0</v>
      </c>
    </row>
    <row r="5" spans="1:30" x14ac:dyDescent="0.3">
      <c r="A5" t="s">
        <v>23</v>
      </c>
      <c r="B5" s="4">
        <v>2006</v>
      </c>
      <c r="C5" s="4">
        <v>174</v>
      </c>
      <c r="D5" s="4">
        <v>0</v>
      </c>
      <c r="E5" s="4">
        <v>0</v>
      </c>
      <c r="F5" s="4">
        <v>0</v>
      </c>
      <c r="G5" s="4">
        <v>0</v>
      </c>
      <c r="H5" s="4">
        <v>0</v>
      </c>
      <c r="I5" s="4">
        <v>0</v>
      </c>
      <c r="J5" s="4">
        <v>1</v>
      </c>
      <c r="K5" s="4">
        <v>0</v>
      </c>
      <c r="L5" s="4">
        <v>0</v>
      </c>
      <c r="M5" s="4">
        <v>0</v>
      </c>
      <c r="N5" s="4">
        <v>0</v>
      </c>
      <c r="P5" s="4">
        <v>8</v>
      </c>
      <c r="R5">
        <f t="shared" si="1"/>
        <v>16048</v>
      </c>
      <c r="S5">
        <f t="shared" si="2"/>
        <v>1392</v>
      </c>
      <c r="T5">
        <f t="shared" si="3"/>
        <v>0</v>
      </c>
      <c r="U5">
        <f t="shared" si="4"/>
        <v>0</v>
      </c>
      <c r="V5">
        <f t="shared" si="5"/>
        <v>0</v>
      </c>
      <c r="W5">
        <f t="shared" si="6"/>
        <v>0</v>
      </c>
      <c r="X5">
        <f t="shared" si="7"/>
        <v>0</v>
      </c>
      <c r="Y5">
        <f t="shared" si="8"/>
        <v>0</v>
      </c>
      <c r="Z5">
        <f t="shared" si="9"/>
        <v>8</v>
      </c>
      <c r="AA5">
        <f t="shared" si="10"/>
        <v>0</v>
      </c>
      <c r="AB5">
        <f t="shared" si="11"/>
        <v>0</v>
      </c>
      <c r="AC5">
        <f t="shared" si="12"/>
        <v>0</v>
      </c>
      <c r="AD5">
        <f t="shared" si="13"/>
        <v>0</v>
      </c>
    </row>
    <row r="6" spans="1:30" x14ac:dyDescent="0.3">
      <c r="A6" t="s">
        <v>12</v>
      </c>
      <c r="B6" s="4">
        <v>2009</v>
      </c>
      <c r="C6" s="4">
        <v>162</v>
      </c>
      <c r="D6" s="4">
        <v>0</v>
      </c>
      <c r="E6" s="4">
        <v>0</v>
      </c>
      <c r="F6" s="4">
        <v>1</v>
      </c>
      <c r="G6" s="4">
        <v>1</v>
      </c>
      <c r="H6" s="4">
        <v>0</v>
      </c>
      <c r="I6" s="4">
        <v>0</v>
      </c>
      <c r="J6" s="4">
        <v>0</v>
      </c>
      <c r="K6" s="4">
        <v>1</v>
      </c>
      <c r="L6" s="4">
        <v>0</v>
      </c>
      <c r="M6" s="4">
        <v>0</v>
      </c>
      <c r="N6" s="4">
        <v>0</v>
      </c>
      <c r="P6" s="4">
        <v>6</v>
      </c>
      <c r="R6">
        <f t="shared" si="1"/>
        <v>12054</v>
      </c>
      <c r="S6">
        <f t="shared" si="2"/>
        <v>972</v>
      </c>
      <c r="T6">
        <f t="shared" si="3"/>
        <v>0</v>
      </c>
      <c r="U6">
        <f t="shared" si="4"/>
        <v>0</v>
      </c>
      <c r="V6">
        <f t="shared" si="5"/>
        <v>6</v>
      </c>
      <c r="W6">
        <f t="shared" si="6"/>
        <v>6</v>
      </c>
      <c r="X6">
        <f t="shared" si="7"/>
        <v>0</v>
      </c>
      <c r="Y6">
        <f t="shared" si="8"/>
        <v>0</v>
      </c>
      <c r="Z6">
        <f t="shared" si="9"/>
        <v>0</v>
      </c>
      <c r="AA6">
        <f t="shared" si="10"/>
        <v>6</v>
      </c>
      <c r="AB6">
        <f t="shared" si="11"/>
        <v>0</v>
      </c>
      <c r="AC6">
        <f t="shared" si="12"/>
        <v>0</v>
      </c>
      <c r="AD6">
        <f t="shared" si="13"/>
        <v>0</v>
      </c>
    </row>
    <row r="7" spans="1:30" x14ac:dyDescent="0.3">
      <c r="A7" t="s">
        <v>14</v>
      </c>
      <c r="B7" s="4">
        <v>2001</v>
      </c>
      <c r="C7" s="4">
        <v>159</v>
      </c>
      <c r="D7" s="4">
        <v>1</v>
      </c>
      <c r="E7" s="4">
        <v>0</v>
      </c>
      <c r="F7" s="4">
        <v>0</v>
      </c>
      <c r="G7" s="4">
        <v>0</v>
      </c>
      <c r="H7" s="4">
        <v>0</v>
      </c>
      <c r="I7" s="4">
        <v>0</v>
      </c>
      <c r="J7" s="4">
        <v>0</v>
      </c>
      <c r="K7" s="4">
        <v>1</v>
      </c>
      <c r="L7" s="4">
        <v>0</v>
      </c>
      <c r="M7" s="4">
        <v>0</v>
      </c>
      <c r="N7" s="4">
        <v>0</v>
      </c>
      <c r="P7" s="4">
        <v>7</v>
      </c>
      <c r="R7">
        <f t="shared" si="1"/>
        <v>14007</v>
      </c>
      <c r="S7">
        <f t="shared" si="2"/>
        <v>1113</v>
      </c>
      <c r="T7">
        <f t="shared" si="3"/>
        <v>7</v>
      </c>
      <c r="U7">
        <f t="shared" si="4"/>
        <v>0</v>
      </c>
      <c r="V7">
        <f t="shared" si="5"/>
        <v>0</v>
      </c>
      <c r="W7">
        <f t="shared" si="6"/>
        <v>0</v>
      </c>
      <c r="X7">
        <f t="shared" si="7"/>
        <v>0</v>
      </c>
      <c r="Y7">
        <f t="shared" si="8"/>
        <v>0</v>
      </c>
      <c r="Z7">
        <f t="shared" si="9"/>
        <v>0</v>
      </c>
      <c r="AA7">
        <f t="shared" si="10"/>
        <v>7</v>
      </c>
      <c r="AB7">
        <f t="shared" si="11"/>
        <v>0</v>
      </c>
      <c r="AC7">
        <f t="shared" si="12"/>
        <v>0</v>
      </c>
      <c r="AD7">
        <f t="shared" si="13"/>
        <v>0</v>
      </c>
    </row>
    <row r="8" spans="1:30" x14ac:dyDescent="0.3">
      <c r="A8" t="s">
        <v>19</v>
      </c>
      <c r="B8" s="4">
        <v>2003</v>
      </c>
      <c r="C8" s="4">
        <v>201</v>
      </c>
      <c r="D8" s="4">
        <v>1</v>
      </c>
      <c r="E8" s="4">
        <v>0</v>
      </c>
      <c r="F8" s="4">
        <v>0</v>
      </c>
      <c r="G8" s="4">
        <v>0</v>
      </c>
      <c r="H8" s="4">
        <v>1</v>
      </c>
      <c r="I8" s="4">
        <v>0</v>
      </c>
      <c r="J8" s="4">
        <v>0</v>
      </c>
      <c r="K8" s="4">
        <v>1</v>
      </c>
      <c r="L8" s="4">
        <v>0</v>
      </c>
      <c r="M8" s="4">
        <v>0</v>
      </c>
      <c r="N8" s="4">
        <v>1</v>
      </c>
      <c r="P8" s="4">
        <v>10</v>
      </c>
      <c r="R8">
        <f t="shared" si="1"/>
        <v>20030</v>
      </c>
      <c r="S8">
        <f t="shared" si="2"/>
        <v>2010</v>
      </c>
      <c r="T8">
        <f t="shared" si="3"/>
        <v>10</v>
      </c>
      <c r="U8">
        <f t="shared" si="4"/>
        <v>0</v>
      </c>
      <c r="V8">
        <f t="shared" si="5"/>
        <v>0</v>
      </c>
      <c r="W8">
        <f t="shared" si="6"/>
        <v>0</v>
      </c>
      <c r="X8">
        <f t="shared" si="7"/>
        <v>10</v>
      </c>
      <c r="Y8">
        <f t="shared" si="8"/>
        <v>0</v>
      </c>
      <c r="Z8">
        <f t="shared" si="9"/>
        <v>0</v>
      </c>
      <c r="AA8">
        <f t="shared" si="10"/>
        <v>10</v>
      </c>
      <c r="AB8">
        <f t="shared" si="11"/>
        <v>0</v>
      </c>
      <c r="AC8">
        <f t="shared" si="12"/>
        <v>0</v>
      </c>
      <c r="AD8">
        <f t="shared" si="13"/>
        <v>10</v>
      </c>
    </row>
    <row r="9" spans="1:30" x14ac:dyDescent="0.3">
      <c r="A9" t="s">
        <v>6</v>
      </c>
      <c r="B9" s="4">
        <v>2019</v>
      </c>
      <c r="C9" s="4">
        <v>182</v>
      </c>
      <c r="D9" s="4">
        <v>1</v>
      </c>
      <c r="E9" s="4">
        <v>1</v>
      </c>
      <c r="F9" s="4">
        <v>1</v>
      </c>
      <c r="G9" s="4">
        <v>0</v>
      </c>
      <c r="H9" s="4">
        <v>0</v>
      </c>
      <c r="I9" s="4">
        <v>0</v>
      </c>
      <c r="J9" s="4">
        <v>0</v>
      </c>
      <c r="K9" s="4">
        <v>0</v>
      </c>
      <c r="L9" s="4">
        <v>0</v>
      </c>
      <c r="M9" s="4">
        <v>0</v>
      </c>
      <c r="N9" s="4">
        <v>0</v>
      </c>
      <c r="P9" s="4">
        <v>10</v>
      </c>
      <c r="R9">
        <f t="shared" si="1"/>
        <v>20190</v>
      </c>
      <c r="S9">
        <f t="shared" si="2"/>
        <v>1820</v>
      </c>
      <c r="T9">
        <f t="shared" si="3"/>
        <v>10</v>
      </c>
      <c r="U9">
        <f t="shared" si="4"/>
        <v>10</v>
      </c>
      <c r="V9">
        <f t="shared" si="5"/>
        <v>10</v>
      </c>
      <c r="W9">
        <f t="shared" si="6"/>
        <v>0</v>
      </c>
      <c r="X9">
        <f t="shared" si="7"/>
        <v>0</v>
      </c>
      <c r="Y9">
        <f t="shared" si="8"/>
        <v>0</v>
      </c>
      <c r="Z9">
        <f t="shared" si="9"/>
        <v>0</v>
      </c>
      <c r="AA9">
        <f t="shared" si="10"/>
        <v>0</v>
      </c>
      <c r="AB9">
        <f t="shared" si="11"/>
        <v>0</v>
      </c>
      <c r="AC9">
        <f t="shared" si="12"/>
        <v>0</v>
      </c>
      <c r="AD9">
        <f t="shared" si="13"/>
        <v>0</v>
      </c>
    </row>
    <row r="10" spans="1:30" x14ac:dyDescent="0.3">
      <c r="A10" t="s">
        <v>26</v>
      </c>
      <c r="B10" s="4">
        <v>2017</v>
      </c>
      <c r="C10" s="4">
        <v>153</v>
      </c>
      <c r="D10" s="4">
        <v>1</v>
      </c>
      <c r="E10" s="4">
        <v>1</v>
      </c>
      <c r="F10" s="4">
        <v>1</v>
      </c>
      <c r="G10" s="4">
        <v>0</v>
      </c>
      <c r="H10" s="4">
        <v>0</v>
      </c>
      <c r="I10" s="4">
        <v>0</v>
      </c>
      <c r="J10" s="4">
        <v>0</v>
      </c>
      <c r="K10" s="4">
        <v>0</v>
      </c>
      <c r="L10" s="4">
        <v>0</v>
      </c>
      <c r="M10" s="4">
        <v>0</v>
      </c>
      <c r="N10" s="4">
        <v>0</v>
      </c>
      <c r="P10" s="4">
        <v>8</v>
      </c>
      <c r="R10">
        <f t="shared" si="1"/>
        <v>16136</v>
      </c>
      <c r="S10">
        <f t="shared" si="2"/>
        <v>1224</v>
      </c>
      <c r="T10">
        <f t="shared" si="3"/>
        <v>8</v>
      </c>
      <c r="U10">
        <f t="shared" si="4"/>
        <v>8</v>
      </c>
      <c r="V10">
        <f t="shared" si="5"/>
        <v>8</v>
      </c>
      <c r="W10">
        <f t="shared" si="6"/>
        <v>0</v>
      </c>
      <c r="X10">
        <f t="shared" si="7"/>
        <v>0</v>
      </c>
      <c r="Y10">
        <f t="shared" si="8"/>
        <v>0</v>
      </c>
      <c r="Z10">
        <f t="shared" si="9"/>
        <v>0</v>
      </c>
      <c r="AA10">
        <f t="shared" si="10"/>
        <v>0</v>
      </c>
      <c r="AB10">
        <f t="shared" si="11"/>
        <v>0</v>
      </c>
      <c r="AC10">
        <f t="shared" si="12"/>
        <v>0</v>
      </c>
      <c r="AD10">
        <f t="shared" si="13"/>
        <v>0</v>
      </c>
    </row>
    <row r="11" spans="1:30" x14ac:dyDescent="0.3">
      <c r="A11" s="12">
        <v>2012</v>
      </c>
      <c r="B11" s="4">
        <v>2009</v>
      </c>
      <c r="C11" s="4">
        <v>158</v>
      </c>
      <c r="D11" s="4">
        <v>0</v>
      </c>
      <c r="E11" s="4">
        <v>1</v>
      </c>
      <c r="F11" s="4">
        <v>1</v>
      </c>
      <c r="G11" s="4">
        <v>0</v>
      </c>
      <c r="H11" s="4">
        <v>0</v>
      </c>
      <c r="I11" s="4">
        <v>0</v>
      </c>
      <c r="J11" s="4">
        <v>0</v>
      </c>
      <c r="K11" s="4">
        <v>0</v>
      </c>
      <c r="L11" s="4">
        <v>0</v>
      </c>
      <c r="M11" s="4">
        <v>0</v>
      </c>
      <c r="N11" s="4">
        <v>0</v>
      </c>
      <c r="P11" s="4">
        <v>5</v>
      </c>
      <c r="R11">
        <f t="shared" si="1"/>
        <v>10045</v>
      </c>
      <c r="S11">
        <f t="shared" si="2"/>
        <v>790</v>
      </c>
      <c r="T11">
        <f t="shared" si="3"/>
        <v>0</v>
      </c>
      <c r="U11">
        <f t="shared" si="4"/>
        <v>5</v>
      </c>
      <c r="V11">
        <f t="shared" si="5"/>
        <v>5</v>
      </c>
      <c r="W11">
        <f t="shared" si="6"/>
        <v>0</v>
      </c>
      <c r="X11">
        <f t="shared" si="7"/>
        <v>0</v>
      </c>
      <c r="Y11">
        <f t="shared" si="8"/>
        <v>0</v>
      </c>
      <c r="Z11">
        <f t="shared" si="9"/>
        <v>0</v>
      </c>
      <c r="AA11">
        <f t="shared" si="10"/>
        <v>0</v>
      </c>
      <c r="AB11">
        <f t="shared" si="11"/>
        <v>0</v>
      </c>
      <c r="AC11">
        <f t="shared" si="12"/>
        <v>0</v>
      </c>
      <c r="AD11">
        <f t="shared" si="13"/>
        <v>0</v>
      </c>
    </row>
    <row r="12" spans="1:30" x14ac:dyDescent="0.3">
      <c r="A12" t="s">
        <v>25</v>
      </c>
      <c r="B12" s="4">
        <v>2007</v>
      </c>
      <c r="C12" s="4">
        <v>144</v>
      </c>
      <c r="D12" s="4">
        <v>1</v>
      </c>
      <c r="E12" s="4">
        <v>1</v>
      </c>
      <c r="F12" s="4">
        <v>1</v>
      </c>
      <c r="G12" s="4">
        <v>0</v>
      </c>
      <c r="H12" s="4">
        <v>0</v>
      </c>
      <c r="I12" s="4">
        <v>0</v>
      </c>
      <c r="J12" s="4">
        <v>0</v>
      </c>
      <c r="K12" s="4">
        <v>0</v>
      </c>
      <c r="L12" s="4">
        <v>0</v>
      </c>
      <c r="M12" s="4">
        <v>0</v>
      </c>
      <c r="N12" s="4">
        <v>0</v>
      </c>
      <c r="P12" s="4">
        <v>8</v>
      </c>
      <c r="R12">
        <f t="shared" si="1"/>
        <v>16056</v>
      </c>
      <c r="S12">
        <f t="shared" si="2"/>
        <v>1152</v>
      </c>
      <c r="T12">
        <f t="shared" si="3"/>
        <v>8</v>
      </c>
      <c r="U12">
        <f t="shared" si="4"/>
        <v>8</v>
      </c>
      <c r="V12">
        <f t="shared" si="5"/>
        <v>8</v>
      </c>
      <c r="W12">
        <f t="shared" si="6"/>
        <v>0</v>
      </c>
      <c r="X12">
        <f t="shared" si="7"/>
        <v>0</v>
      </c>
      <c r="Y12">
        <f t="shared" si="8"/>
        <v>0</v>
      </c>
      <c r="Z12">
        <f t="shared" si="9"/>
        <v>0</v>
      </c>
      <c r="AA12">
        <f t="shared" si="10"/>
        <v>0</v>
      </c>
      <c r="AB12">
        <f t="shared" si="11"/>
        <v>0</v>
      </c>
      <c r="AC12">
        <f t="shared" si="12"/>
        <v>0</v>
      </c>
      <c r="AD12">
        <f t="shared" si="13"/>
        <v>0</v>
      </c>
    </row>
    <row r="13" spans="1:30" x14ac:dyDescent="0.3">
      <c r="A13" t="s">
        <v>20</v>
      </c>
      <c r="B13" s="4">
        <v>2002</v>
      </c>
      <c r="C13" s="4">
        <v>235</v>
      </c>
      <c r="D13" s="4">
        <v>1</v>
      </c>
      <c r="E13" s="4">
        <v>0</v>
      </c>
      <c r="F13" s="4">
        <v>0</v>
      </c>
      <c r="G13" s="4">
        <v>0</v>
      </c>
      <c r="H13" s="4">
        <v>0</v>
      </c>
      <c r="I13" s="4">
        <v>0</v>
      </c>
      <c r="J13" s="4">
        <v>0</v>
      </c>
      <c r="K13" s="4">
        <v>1</v>
      </c>
      <c r="L13" s="4">
        <v>0</v>
      </c>
      <c r="M13" s="4">
        <v>0</v>
      </c>
      <c r="N13" s="4">
        <v>0</v>
      </c>
      <c r="P13" s="4">
        <v>10</v>
      </c>
      <c r="R13">
        <f t="shared" si="1"/>
        <v>20020</v>
      </c>
      <c r="S13">
        <f t="shared" si="2"/>
        <v>2350</v>
      </c>
      <c r="T13">
        <f t="shared" si="3"/>
        <v>10</v>
      </c>
      <c r="U13">
        <f t="shared" si="4"/>
        <v>0</v>
      </c>
      <c r="V13">
        <f t="shared" si="5"/>
        <v>0</v>
      </c>
      <c r="W13">
        <f t="shared" si="6"/>
        <v>0</v>
      </c>
      <c r="X13">
        <f t="shared" si="7"/>
        <v>0</v>
      </c>
      <c r="Y13">
        <f t="shared" si="8"/>
        <v>0</v>
      </c>
      <c r="Z13">
        <f t="shared" si="9"/>
        <v>0</v>
      </c>
      <c r="AA13">
        <f t="shared" si="10"/>
        <v>10</v>
      </c>
      <c r="AB13">
        <f t="shared" si="11"/>
        <v>0</v>
      </c>
      <c r="AC13">
        <f t="shared" si="12"/>
        <v>0</v>
      </c>
      <c r="AD13">
        <f t="shared" si="13"/>
        <v>0</v>
      </c>
    </row>
    <row r="14" spans="1:30" x14ac:dyDescent="0.3">
      <c r="A14" t="s">
        <v>30</v>
      </c>
      <c r="B14" s="4">
        <v>2010</v>
      </c>
      <c r="C14" s="4">
        <v>148</v>
      </c>
      <c r="D14" s="4">
        <v>1</v>
      </c>
      <c r="E14" s="4">
        <v>0</v>
      </c>
      <c r="F14" s="4">
        <v>1</v>
      </c>
      <c r="G14" s="4">
        <v>0</v>
      </c>
      <c r="H14" s="4">
        <v>0</v>
      </c>
      <c r="I14" s="4">
        <v>0</v>
      </c>
      <c r="J14" s="4">
        <v>1</v>
      </c>
      <c r="K14" s="4">
        <v>0</v>
      </c>
      <c r="L14" s="4">
        <v>0</v>
      </c>
      <c r="M14" s="4">
        <v>0</v>
      </c>
      <c r="N14" s="4">
        <v>0</v>
      </c>
      <c r="P14" s="4">
        <v>10</v>
      </c>
      <c r="R14">
        <f t="shared" si="1"/>
        <v>20100</v>
      </c>
      <c r="S14">
        <f t="shared" si="2"/>
        <v>1480</v>
      </c>
      <c r="T14">
        <f t="shared" si="3"/>
        <v>10</v>
      </c>
      <c r="U14">
        <f t="shared" si="4"/>
        <v>0</v>
      </c>
      <c r="V14">
        <f t="shared" si="5"/>
        <v>10</v>
      </c>
      <c r="W14">
        <f t="shared" si="6"/>
        <v>0</v>
      </c>
      <c r="X14">
        <f t="shared" si="7"/>
        <v>0</v>
      </c>
      <c r="Y14">
        <f t="shared" si="8"/>
        <v>0</v>
      </c>
      <c r="Z14">
        <f t="shared" si="9"/>
        <v>10</v>
      </c>
      <c r="AA14">
        <f t="shared" si="10"/>
        <v>0</v>
      </c>
      <c r="AB14">
        <f t="shared" si="11"/>
        <v>0</v>
      </c>
      <c r="AC14">
        <f t="shared" si="12"/>
        <v>0</v>
      </c>
      <c r="AD14">
        <f t="shared" si="13"/>
        <v>0</v>
      </c>
    </row>
    <row r="15" spans="1:30" x14ac:dyDescent="0.3">
      <c r="A15" t="s">
        <v>36</v>
      </c>
      <c r="B15" s="4">
        <v>2018</v>
      </c>
      <c r="C15" s="4">
        <v>133</v>
      </c>
      <c r="D15" s="4">
        <v>0</v>
      </c>
      <c r="E15" s="4">
        <v>0</v>
      </c>
      <c r="F15" s="4">
        <v>0</v>
      </c>
      <c r="G15" s="4">
        <v>0</v>
      </c>
      <c r="H15" s="4">
        <v>1</v>
      </c>
      <c r="I15" s="4">
        <v>0</v>
      </c>
      <c r="J15" s="4">
        <v>0</v>
      </c>
      <c r="K15" s="4">
        <v>0</v>
      </c>
      <c r="L15" s="4">
        <v>0</v>
      </c>
      <c r="M15" s="4">
        <v>0</v>
      </c>
      <c r="N15" s="4">
        <v>0</v>
      </c>
      <c r="P15" s="4">
        <v>10</v>
      </c>
      <c r="R15">
        <f>$P15*B15</f>
        <v>20180</v>
      </c>
      <c r="S15">
        <f t="shared" si="2"/>
        <v>1330</v>
      </c>
      <c r="T15">
        <f t="shared" si="3"/>
        <v>0</v>
      </c>
      <c r="U15">
        <f t="shared" si="4"/>
        <v>0</v>
      </c>
      <c r="V15">
        <f t="shared" si="5"/>
        <v>0</v>
      </c>
      <c r="W15">
        <f t="shared" si="6"/>
        <v>0</v>
      </c>
      <c r="X15">
        <f t="shared" si="7"/>
        <v>10</v>
      </c>
      <c r="Y15">
        <f t="shared" si="8"/>
        <v>0</v>
      </c>
      <c r="Z15">
        <f t="shared" si="9"/>
        <v>0</v>
      </c>
      <c r="AA15">
        <f t="shared" si="10"/>
        <v>0</v>
      </c>
      <c r="AB15">
        <f t="shared" si="11"/>
        <v>0</v>
      </c>
      <c r="AC15">
        <f t="shared" si="12"/>
        <v>0</v>
      </c>
      <c r="AD15">
        <f t="shared" si="13"/>
        <v>0</v>
      </c>
    </row>
    <row r="16" spans="1:30" x14ac:dyDescent="0.3">
      <c r="Q16" t="s">
        <v>57</v>
      </c>
      <c r="R16" s="13">
        <f>SUM(R2:R15)</f>
        <v>235037</v>
      </c>
      <c r="S16" s="13">
        <f t="shared" ref="S16:AD16" si="14">SUM(S2:S15)</f>
        <v>19196</v>
      </c>
      <c r="T16" s="13">
        <f t="shared" si="14"/>
        <v>73</v>
      </c>
      <c r="U16" s="13">
        <f t="shared" si="14"/>
        <v>41</v>
      </c>
      <c r="V16" s="13">
        <f t="shared" si="14"/>
        <v>57</v>
      </c>
      <c r="W16" s="13">
        <f t="shared" si="14"/>
        <v>14</v>
      </c>
      <c r="X16" s="13">
        <f t="shared" si="14"/>
        <v>27</v>
      </c>
      <c r="Y16" s="13">
        <f t="shared" si="14"/>
        <v>7</v>
      </c>
      <c r="Z16" s="13">
        <f t="shared" si="14"/>
        <v>18</v>
      </c>
      <c r="AA16" s="13">
        <f t="shared" si="14"/>
        <v>33</v>
      </c>
      <c r="AB16" s="13">
        <f t="shared" si="14"/>
        <v>0</v>
      </c>
      <c r="AC16" s="13">
        <f t="shared" si="14"/>
        <v>0</v>
      </c>
      <c r="AD16" s="13">
        <f t="shared" si="14"/>
        <v>10</v>
      </c>
    </row>
    <row r="17" spans="17:30" x14ac:dyDescent="0.3">
      <c r="Q17" t="s">
        <v>59</v>
      </c>
      <c r="R17" s="13">
        <f>SUM(R2:R15)/SUM(P2:P15)</f>
        <v>2008.8632478632478</v>
      </c>
      <c r="S17" s="13">
        <f>SUM(S2:S15)/SUM(P2:P15)</f>
        <v>164.06837606837607</v>
      </c>
      <c r="T17" s="13">
        <f>SUM(T2:T15)/SUM(P2:P15)</f>
        <v>0.62393162393162394</v>
      </c>
      <c r="U17" s="13">
        <f>SUM(U2:U15)/SUM(U16:AD16)</f>
        <v>0.19806763285024154</v>
      </c>
      <c r="V17" s="13">
        <f>SUM(V2:V15)/SUM(U16:AD16)</f>
        <v>0.27536231884057971</v>
      </c>
      <c r="W17" s="13">
        <f>SUM(W2:W15)/SUM(U16:AD16)</f>
        <v>6.7632850241545889E-2</v>
      </c>
      <c r="X17" s="13">
        <f>SUM(X2:X15)/SUM(U16:AD16)</f>
        <v>0.13043478260869565</v>
      </c>
      <c r="Y17" s="13">
        <f>SUM(Y2:Y15)/SUM(U16:AD16)</f>
        <v>3.3816425120772944E-2</v>
      </c>
      <c r="Z17" s="13">
        <f>SUM(Z2:Z15)/SUM(U16:AD16)</f>
        <v>8.6956521739130432E-2</v>
      </c>
      <c r="AA17" s="13">
        <f>SUM(AA2:AA15)/SUM(U16:AD16)</f>
        <v>0.15942028985507245</v>
      </c>
      <c r="AB17" s="13">
        <f>SUM(AB2:AB15)/SUM(U16:AD16)</f>
        <v>0</v>
      </c>
      <c r="AC17" s="13">
        <f>SUM(AC2:AC15)/SUM(U16:AD16)</f>
        <v>0</v>
      </c>
      <c r="AD17" s="13">
        <f>SUM(AD2:AD15)/SUM(U16:AD16)</f>
        <v>4.8309178743961352E-2</v>
      </c>
    </row>
    <row r="18" spans="17:30" x14ac:dyDescent="0.3">
      <c r="Q18" t="s">
        <v>58</v>
      </c>
      <c r="R18" s="13">
        <f>(R17-1942)/(2019 - 1942)</f>
        <v>0.86835386835386763</v>
      </c>
      <c r="S18" s="13">
        <f>(S17-96)/(235 - 96)</f>
        <v>0.48970054725450407</v>
      </c>
      <c r="T18" s="13">
        <f t="shared" ref="T18:AD18" si="15">T17</f>
        <v>0.62393162393162394</v>
      </c>
      <c r="U18" s="13">
        <f t="shared" si="15"/>
        <v>0.19806763285024154</v>
      </c>
      <c r="V18" s="13">
        <f t="shared" si="15"/>
        <v>0.27536231884057971</v>
      </c>
      <c r="W18" s="13">
        <f t="shared" si="15"/>
        <v>6.7632850241545889E-2</v>
      </c>
      <c r="X18" s="13">
        <f t="shared" si="15"/>
        <v>0.13043478260869565</v>
      </c>
      <c r="Y18" s="13">
        <f t="shared" si="15"/>
        <v>3.3816425120772944E-2</v>
      </c>
      <c r="Z18" s="13">
        <f t="shared" si="15"/>
        <v>8.6956521739130432E-2</v>
      </c>
      <c r="AA18" s="13">
        <f t="shared" si="15"/>
        <v>0.15942028985507245</v>
      </c>
      <c r="AB18" s="13">
        <f t="shared" si="15"/>
        <v>0</v>
      </c>
      <c r="AC18" s="13">
        <f t="shared" si="15"/>
        <v>0</v>
      </c>
      <c r="AD18" s="13">
        <f t="shared" si="15"/>
        <v>4.8309178743961352E-2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8"/>
  <sheetViews>
    <sheetView workbookViewId="0">
      <selection activeCell="F29" sqref="F29:F30"/>
    </sheetView>
  </sheetViews>
  <sheetFormatPr defaultColWidth="11.5546875" defaultRowHeight="14.4" x14ac:dyDescent="0.3"/>
  <cols>
    <col min="1" max="1" width="46.88671875" customWidth="1"/>
    <col min="2" max="2" width="11.88671875" bestFit="1" customWidth="1"/>
    <col min="6" max="6" width="13.33203125" customWidth="1"/>
  </cols>
  <sheetData>
    <row r="1" spans="1:14" x14ac:dyDescent="0.3">
      <c r="A1" s="4" t="s">
        <v>0</v>
      </c>
      <c r="B1" s="4" t="s">
        <v>1</v>
      </c>
      <c r="C1" s="4" t="s">
        <v>46</v>
      </c>
      <c r="D1" s="4" t="s">
        <v>8</v>
      </c>
      <c r="E1" s="4" t="s">
        <v>49</v>
      </c>
      <c r="F1" s="4" t="s">
        <v>50</v>
      </c>
      <c r="G1" s="4" t="s">
        <v>16</v>
      </c>
      <c r="H1" s="4" t="s">
        <v>33</v>
      </c>
      <c r="I1" s="4" t="s">
        <v>51</v>
      </c>
      <c r="J1" s="4" t="s">
        <v>24</v>
      </c>
      <c r="K1" s="4" t="s">
        <v>52</v>
      </c>
      <c r="L1" s="4" t="s">
        <v>53</v>
      </c>
      <c r="M1" s="4" t="s">
        <v>54</v>
      </c>
      <c r="N1" s="4" t="s">
        <v>55</v>
      </c>
    </row>
    <row r="2" spans="1:14" x14ac:dyDescent="0.3">
      <c r="A2" t="s">
        <v>15</v>
      </c>
      <c r="B2" s="4">
        <f>(2003-1942)/(2019 - 1942)</f>
        <v>0.79220779220779225</v>
      </c>
      <c r="C2" s="4">
        <f>(100-96)/(235 - 96)</f>
        <v>2.8776978417266189E-2</v>
      </c>
      <c r="D2" s="4">
        <v>0</v>
      </c>
      <c r="E2" s="4">
        <v>0</v>
      </c>
      <c r="F2" s="4">
        <v>0</v>
      </c>
      <c r="G2" s="4">
        <v>1</v>
      </c>
      <c r="H2" s="4">
        <v>0</v>
      </c>
      <c r="I2" s="4">
        <v>0</v>
      </c>
      <c r="J2" s="4">
        <v>0</v>
      </c>
      <c r="K2" s="4">
        <v>0</v>
      </c>
      <c r="L2" s="4">
        <v>0</v>
      </c>
      <c r="M2" s="4">
        <v>0</v>
      </c>
      <c r="N2" s="4">
        <v>0</v>
      </c>
    </row>
    <row r="3" spans="1:14" x14ac:dyDescent="0.3">
      <c r="A3" t="s">
        <v>18</v>
      </c>
      <c r="B3" s="4">
        <f>(2005-1942)/(2019 - 1942)</f>
        <v>0.81818181818181823</v>
      </c>
      <c r="C3" s="4">
        <f>(150-96)/(235 - 96)</f>
        <v>0.38848920863309355</v>
      </c>
      <c r="D3" s="4">
        <v>1</v>
      </c>
      <c r="E3" s="4">
        <v>0</v>
      </c>
      <c r="F3" s="4">
        <v>0</v>
      </c>
      <c r="G3" s="4">
        <v>0</v>
      </c>
      <c r="H3" s="4">
        <v>0</v>
      </c>
      <c r="I3" s="4">
        <v>0</v>
      </c>
      <c r="J3" s="4">
        <v>0</v>
      </c>
      <c r="K3" s="4">
        <v>1</v>
      </c>
      <c r="L3" s="4">
        <v>0</v>
      </c>
      <c r="M3" s="4">
        <v>0</v>
      </c>
      <c r="N3" s="4">
        <v>0</v>
      </c>
    </row>
    <row r="4" spans="1:14" x14ac:dyDescent="0.3">
      <c r="A4" t="s">
        <v>22</v>
      </c>
      <c r="B4" s="4">
        <f>(1982-1942)/(2019 - 1942)</f>
        <v>0.51948051948051943</v>
      </c>
      <c r="C4" s="4">
        <f>(121-96)/(235 - 96)</f>
        <v>0.17985611510791366</v>
      </c>
      <c r="D4" s="4">
        <v>0</v>
      </c>
      <c r="E4" s="4">
        <v>0</v>
      </c>
      <c r="F4" s="4">
        <v>0</v>
      </c>
      <c r="G4" s="4">
        <v>0</v>
      </c>
      <c r="H4" s="4">
        <v>1</v>
      </c>
      <c r="I4" s="4">
        <v>0</v>
      </c>
      <c r="J4" s="4">
        <v>0</v>
      </c>
      <c r="K4" s="4">
        <v>1</v>
      </c>
      <c r="L4" s="4">
        <v>0</v>
      </c>
      <c r="M4" s="4">
        <v>0</v>
      </c>
      <c r="N4" s="4">
        <v>0</v>
      </c>
    </row>
    <row r="5" spans="1:14" x14ac:dyDescent="0.3">
      <c r="A5" t="s">
        <v>41</v>
      </c>
      <c r="B5" s="4">
        <f>(2014-1942)/(2019 - 1942)</f>
        <v>0.93506493506493504</v>
      </c>
      <c r="C5" s="4">
        <f>(133-96)/(235 - 96)</f>
        <v>0.26618705035971224</v>
      </c>
      <c r="D5" s="4">
        <v>0</v>
      </c>
      <c r="E5" s="4">
        <v>0</v>
      </c>
      <c r="F5" s="4">
        <v>0</v>
      </c>
      <c r="G5" s="4">
        <v>0</v>
      </c>
      <c r="H5" s="4">
        <v>1</v>
      </c>
      <c r="I5" s="4">
        <v>0</v>
      </c>
      <c r="J5" s="4">
        <v>0</v>
      </c>
      <c r="K5" s="4">
        <v>0</v>
      </c>
      <c r="L5" s="4">
        <v>0</v>
      </c>
      <c r="M5" s="4">
        <v>0</v>
      </c>
      <c r="N5" s="4">
        <v>0</v>
      </c>
    </row>
    <row r="6" spans="1:14" x14ac:dyDescent="0.3">
      <c r="A6" t="s">
        <v>29</v>
      </c>
      <c r="B6" s="4">
        <f>(2014-1942)/(2019 - 1942)</f>
        <v>0.93506493506493504</v>
      </c>
      <c r="C6" s="4">
        <f>(159-96)/(235 - 96)</f>
        <v>0.45323741007194246</v>
      </c>
      <c r="D6" s="4">
        <v>1</v>
      </c>
      <c r="E6" s="4">
        <v>0</v>
      </c>
      <c r="F6" s="4">
        <v>0</v>
      </c>
      <c r="G6" s="4">
        <v>0</v>
      </c>
      <c r="H6" s="4">
        <v>0</v>
      </c>
      <c r="I6" s="4">
        <v>0</v>
      </c>
      <c r="J6" s="4">
        <v>1</v>
      </c>
      <c r="K6" s="4">
        <v>0</v>
      </c>
      <c r="L6" s="4">
        <v>1</v>
      </c>
      <c r="M6" s="4">
        <v>0</v>
      </c>
      <c r="N6" s="4">
        <v>0</v>
      </c>
    </row>
    <row r="7" spans="1:14" x14ac:dyDescent="0.3">
      <c r="A7" t="s">
        <v>37</v>
      </c>
      <c r="B7" s="4">
        <f>(2002-1942)/(2019 - 1942)</f>
        <v>0.77922077922077926</v>
      </c>
      <c r="C7" s="4">
        <f>(150-96)/(235 - 96)</f>
        <v>0.38848920863309355</v>
      </c>
      <c r="D7" s="4">
        <v>0</v>
      </c>
      <c r="E7" s="4">
        <v>0</v>
      </c>
      <c r="F7" s="4">
        <v>0</v>
      </c>
      <c r="G7" s="4">
        <v>0</v>
      </c>
      <c r="H7" s="4">
        <v>1</v>
      </c>
      <c r="I7" s="4">
        <v>0</v>
      </c>
      <c r="J7" s="4">
        <v>0</v>
      </c>
      <c r="K7" s="4">
        <v>0</v>
      </c>
      <c r="L7" s="4">
        <v>0</v>
      </c>
      <c r="M7" s="4">
        <v>0</v>
      </c>
      <c r="N7" s="4">
        <v>0</v>
      </c>
    </row>
    <row r="8" spans="1:14" x14ac:dyDescent="0.3">
      <c r="A8" t="s">
        <v>38</v>
      </c>
      <c r="B8" s="4">
        <f>(2019-1942)/(2019 - 1942)</f>
        <v>1</v>
      </c>
      <c r="C8" s="4">
        <f>(122-96)/(235 - 96)</f>
        <v>0.18705035971223022</v>
      </c>
      <c r="D8" s="4">
        <v>0</v>
      </c>
      <c r="E8" s="4">
        <v>0</v>
      </c>
      <c r="F8" s="4">
        <v>0</v>
      </c>
      <c r="G8" s="4">
        <v>0</v>
      </c>
      <c r="H8" s="4">
        <v>1</v>
      </c>
      <c r="I8" s="4">
        <v>0</v>
      </c>
      <c r="J8" s="4">
        <v>1</v>
      </c>
      <c r="K8" s="4">
        <v>0</v>
      </c>
      <c r="L8" s="4">
        <v>0</v>
      </c>
      <c r="M8" s="4">
        <v>0</v>
      </c>
      <c r="N8" s="4">
        <v>0</v>
      </c>
    </row>
    <row r="9" spans="1:14" x14ac:dyDescent="0.3">
      <c r="A9" t="s">
        <v>40</v>
      </c>
      <c r="B9" s="4">
        <f>(2016-1942)/(2019 - 1942)</f>
        <v>0.96103896103896103</v>
      </c>
      <c r="C9" s="4">
        <f>(128-96)/(235 - 96)</f>
        <v>0.23021582733812951</v>
      </c>
      <c r="D9" s="4">
        <v>0</v>
      </c>
      <c r="E9" s="4">
        <v>0</v>
      </c>
      <c r="F9" s="4">
        <v>0</v>
      </c>
      <c r="G9" s="4">
        <v>0</v>
      </c>
      <c r="H9" s="4">
        <v>1</v>
      </c>
      <c r="I9" s="4">
        <v>0</v>
      </c>
      <c r="J9" s="4">
        <v>0</v>
      </c>
      <c r="K9" s="4">
        <v>0</v>
      </c>
      <c r="L9" s="4">
        <v>0</v>
      </c>
      <c r="M9" s="4">
        <v>1</v>
      </c>
      <c r="N9" s="4">
        <v>0</v>
      </c>
    </row>
    <row r="10" spans="1:14" x14ac:dyDescent="0.3">
      <c r="A10" t="s">
        <v>27</v>
      </c>
      <c r="B10" s="4">
        <f>(2019-1942)/(2019 - 1942)</f>
        <v>1</v>
      </c>
      <c r="C10" s="4">
        <f>(170-96)/(235 - 96)</f>
        <v>0.53237410071942448</v>
      </c>
      <c r="D10" s="4">
        <v>1</v>
      </c>
      <c r="E10" s="4">
        <v>0</v>
      </c>
      <c r="F10" s="4">
        <v>0</v>
      </c>
      <c r="G10" s="4">
        <v>0</v>
      </c>
      <c r="H10" s="4">
        <v>0</v>
      </c>
      <c r="I10" s="4">
        <v>0</v>
      </c>
      <c r="J10" s="4">
        <v>1</v>
      </c>
      <c r="K10" s="4">
        <v>0</v>
      </c>
      <c r="L10" s="4">
        <v>1</v>
      </c>
      <c r="M10" s="4">
        <v>0</v>
      </c>
      <c r="N10" s="4">
        <v>0</v>
      </c>
    </row>
    <row r="11" spans="1:14" x14ac:dyDescent="0.3">
      <c r="A11" t="s">
        <v>42</v>
      </c>
      <c r="B11" s="4">
        <f>(2017-1942)/(2019 - 1942)</f>
        <v>0.97402597402597402</v>
      </c>
      <c r="C11" s="4">
        <f>(173-96)/(235 - 96)</f>
        <v>0.5539568345323741</v>
      </c>
      <c r="D11" s="4">
        <v>0</v>
      </c>
      <c r="E11" s="4">
        <v>0</v>
      </c>
      <c r="F11" s="4">
        <v>0</v>
      </c>
      <c r="G11" s="4">
        <v>0</v>
      </c>
      <c r="H11" s="4">
        <v>1</v>
      </c>
      <c r="I11" s="4">
        <v>0</v>
      </c>
      <c r="J11" s="4">
        <v>0</v>
      </c>
      <c r="K11" s="4">
        <v>0</v>
      </c>
      <c r="L11" s="4">
        <v>0</v>
      </c>
      <c r="M11" s="4">
        <v>0</v>
      </c>
      <c r="N11" s="4">
        <v>0</v>
      </c>
    </row>
    <row r="12" spans="1:14" x14ac:dyDescent="0.3">
      <c r="A12" t="s">
        <v>44</v>
      </c>
      <c r="B12" s="4">
        <f>(2015-1942)/(2019 - 1942)</f>
        <v>0.94805194805194803</v>
      </c>
      <c r="C12" s="4">
        <f>(140-96)/(235 - 96)</f>
        <v>0.31654676258992803</v>
      </c>
      <c r="D12" s="4">
        <v>1</v>
      </c>
      <c r="E12" s="4">
        <v>1</v>
      </c>
      <c r="F12" s="4">
        <v>0</v>
      </c>
      <c r="G12" s="4">
        <v>0</v>
      </c>
      <c r="H12" s="4">
        <v>0</v>
      </c>
      <c r="I12" s="4">
        <v>0</v>
      </c>
      <c r="J12" s="4">
        <v>0</v>
      </c>
      <c r="K12" s="4">
        <v>0</v>
      </c>
      <c r="L12" s="4">
        <v>0</v>
      </c>
      <c r="M12" s="4">
        <v>0</v>
      </c>
      <c r="N12" s="4">
        <v>0</v>
      </c>
    </row>
    <row r="13" spans="1:14" x14ac:dyDescent="0.3">
      <c r="A13" t="s">
        <v>32</v>
      </c>
      <c r="B13" s="4">
        <f>(1942-1942)/(2019 - 1942)</f>
        <v>0</v>
      </c>
      <c r="C13" s="4">
        <f>(102-96)/(235 - 96)</f>
        <v>4.3165467625899283E-2</v>
      </c>
      <c r="D13" s="4">
        <v>0</v>
      </c>
      <c r="E13" s="4">
        <v>1</v>
      </c>
      <c r="F13" s="4">
        <v>0</v>
      </c>
      <c r="G13" s="4">
        <v>0</v>
      </c>
      <c r="H13" s="4">
        <v>1</v>
      </c>
      <c r="I13" s="4">
        <v>1</v>
      </c>
      <c r="J13" s="4">
        <v>0</v>
      </c>
      <c r="K13" s="4">
        <v>0</v>
      </c>
      <c r="L13" s="4">
        <v>0</v>
      </c>
      <c r="M13" s="4">
        <v>0</v>
      </c>
      <c r="N13" s="4">
        <v>0</v>
      </c>
    </row>
    <row r="14" spans="1:14" x14ac:dyDescent="0.3">
      <c r="A14" t="s">
        <v>34</v>
      </c>
      <c r="B14" s="4">
        <f>(1972-1942)/(2019 - 1942)</f>
        <v>0.38961038961038963</v>
      </c>
      <c r="C14" s="4">
        <f>(178-96)/(235 - 96)</f>
        <v>0.58992805755395683</v>
      </c>
      <c r="D14" s="4">
        <v>1</v>
      </c>
      <c r="E14" s="4">
        <v>1</v>
      </c>
      <c r="F14" s="4">
        <v>0</v>
      </c>
      <c r="G14" s="4">
        <v>0</v>
      </c>
      <c r="H14" s="4">
        <v>1</v>
      </c>
      <c r="I14" s="4">
        <v>0</v>
      </c>
      <c r="J14" s="4">
        <v>0</v>
      </c>
      <c r="K14" s="4">
        <v>0</v>
      </c>
      <c r="L14" s="4">
        <v>0</v>
      </c>
      <c r="M14" s="4">
        <v>0</v>
      </c>
      <c r="N14" s="4">
        <v>0</v>
      </c>
    </row>
    <row r="16" spans="1:14" x14ac:dyDescent="0.3">
      <c r="A16" t="str">
        <f>'Perfil de usuario'!Q18</f>
        <v>Perfil de usuario normalizado</v>
      </c>
      <c r="B16">
        <f>'Perfil de usuario'!R18</f>
        <v>0.86835386835386763</v>
      </c>
      <c r="C16">
        <f>'Perfil de usuario'!S18</f>
        <v>0.48970054725450407</v>
      </c>
      <c r="D16">
        <f>'Perfil de usuario'!T18</f>
        <v>0.62393162393162394</v>
      </c>
      <c r="E16">
        <f>'Perfil de usuario'!U18</f>
        <v>0.19806763285024154</v>
      </c>
      <c r="F16">
        <f>'Perfil de usuario'!V18</f>
        <v>0.27536231884057971</v>
      </c>
      <c r="G16">
        <f>'Perfil de usuario'!W18</f>
        <v>6.7632850241545889E-2</v>
      </c>
      <c r="H16">
        <f>'Perfil de usuario'!X18</f>
        <v>0.13043478260869565</v>
      </c>
      <c r="I16">
        <f>'Perfil de usuario'!Y18</f>
        <v>3.3816425120772944E-2</v>
      </c>
      <c r="J16">
        <f>'Perfil de usuario'!Z18</f>
        <v>8.6956521739130432E-2</v>
      </c>
      <c r="K16">
        <f>'Perfil de usuario'!AA18</f>
        <v>0.15942028985507245</v>
      </c>
      <c r="L16">
        <f>'Perfil de usuario'!AB18</f>
        <v>0</v>
      </c>
      <c r="M16">
        <f>'Perfil de usuario'!AC18</f>
        <v>0</v>
      </c>
      <c r="N16">
        <f>'Perfil de usuario'!AD18</f>
        <v>4.8309178743961352E-2</v>
      </c>
    </row>
    <row r="18" spans="1:2" x14ac:dyDescent="0.3">
      <c r="A18" s="14" t="s">
        <v>60</v>
      </c>
      <c r="B18" s="14" t="s">
        <v>61</v>
      </c>
    </row>
    <row r="19" spans="1:2" x14ac:dyDescent="0.3">
      <c r="A19" s="14" t="s">
        <v>15</v>
      </c>
      <c r="B19" s="15">
        <f>SQRT(SUMXMY2(B2:N2,B16:N16))</f>
        <v>1.282719748696652</v>
      </c>
    </row>
    <row r="20" spans="1:2" x14ac:dyDescent="0.3">
      <c r="A20" s="14" t="s">
        <v>18</v>
      </c>
      <c r="B20" s="15">
        <f>SQRT(SUMXMY2(B3:N3,B16:N16))</f>
        <v>1.0042131422501925</v>
      </c>
    </row>
    <row r="21" spans="1:2" x14ac:dyDescent="0.3">
      <c r="A21" s="14" t="s">
        <v>22</v>
      </c>
      <c r="B21" s="15">
        <f>SQRT(SUMXMY2(B4:N4,B16:N16))</f>
        <v>1.4833721494339192</v>
      </c>
    </row>
    <row r="22" spans="1:2" x14ac:dyDescent="0.3">
      <c r="A22" s="14" t="s">
        <v>41</v>
      </c>
      <c r="B22" s="15">
        <f>SQRT(SUMXMY2(B5:N5,B16:N16))</f>
        <v>1.164442346127909</v>
      </c>
    </row>
    <row r="23" spans="1:2" x14ac:dyDescent="0.3">
      <c r="A23" s="14" t="s">
        <v>29</v>
      </c>
      <c r="B23" s="15">
        <f>SQRT(SUMXMY2(B6:N6,B16:N16))</f>
        <v>1.465056493248915</v>
      </c>
    </row>
    <row r="24" spans="1:2" x14ac:dyDescent="0.3">
      <c r="A24" s="14" t="s">
        <v>37</v>
      </c>
      <c r="B24" s="15">
        <f>SQRT(SUMXMY2(B7:N7,B16:N16))</f>
        <v>1.1487844751666638</v>
      </c>
    </row>
    <row r="25" spans="1:2" x14ac:dyDescent="0.3">
      <c r="A25" s="14" t="s">
        <v>38</v>
      </c>
      <c r="B25" s="15">
        <f>SQRT(SUMXMY2(B8:N8,B16:N16))</f>
        <v>1.4955039699908879</v>
      </c>
    </row>
    <row r="26" spans="1:2" x14ac:dyDescent="0.3">
      <c r="A26" s="14" t="s">
        <v>40</v>
      </c>
      <c r="B26" s="15">
        <f>SQRT(SUMXMY2(B9:N9,B16:N16))</f>
        <v>1.5418949944844256</v>
      </c>
    </row>
    <row r="27" spans="1:2" x14ac:dyDescent="0.3">
      <c r="A27" s="14" t="s">
        <v>27</v>
      </c>
      <c r="B27" s="15">
        <f>SQRT(SUMXMY2(B10:N10,B16:N16))</f>
        <v>1.4696129891092415</v>
      </c>
    </row>
    <row r="28" spans="1:2" x14ac:dyDescent="0.3">
      <c r="A28" s="14" t="s">
        <v>42</v>
      </c>
      <c r="B28" s="15">
        <f>SQRT(SUMXMY2(B11:N11,B16:N16))</f>
        <v>1.1475246368213257</v>
      </c>
    </row>
    <row r="29" spans="1:2" x14ac:dyDescent="0.3">
      <c r="A29" s="14" t="s">
        <v>44</v>
      </c>
      <c r="B29" s="15">
        <f>SQRT(SUMXMY2(B12:N12,B16:N16))</f>
        <v>0.97709896962635812</v>
      </c>
    </row>
    <row r="30" spans="1:2" x14ac:dyDescent="0.3">
      <c r="A30" s="14" t="s">
        <v>32</v>
      </c>
      <c r="B30" s="15">
        <f>SQRT(SUMXMY2(B13:N13,B16:N16))</f>
        <v>1.9470955882601202</v>
      </c>
    </row>
    <row r="31" spans="1:2" x14ac:dyDescent="0.3">
      <c r="A31" s="14" t="s">
        <v>34</v>
      </c>
      <c r="B31" s="15">
        <f>SQRT(SUMXMY2(B14:N14,B16:N16))</f>
        <v>1.3772289883808375</v>
      </c>
    </row>
    <row r="33" spans="1:1" x14ac:dyDescent="0.3">
      <c r="A33" s="14" t="s">
        <v>62</v>
      </c>
    </row>
    <row r="34" spans="1:1" x14ac:dyDescent="0.3">
      <c r="A34" s="14" t="s">
        <v>44</v>
      </c>
    </row>
    <row r="35" spans="1:1" x14ac:dyDescent="0.3">
      <c r="A35" s="14" t="s">
        <v>18</v>
      </c>
    </row>
    <row r="36" spans="1:1" x14ac:dyDescent="0.3">
      <c r="A36" s="14" t="s">
        <v>42</v>
      </c>
    </row>
    <row r="37" spans="1:1" x14ac:dyDescent="0.3">
      <c r="A37" s="14" t="s">
        <v>37</v>
      </c>
    </row>
    <row r="38" spans="1:1" x14ac:dyDescent="0.3">
      <c r="A38" s="14" t="s">
        <v>41</v>
      </c>
    </row>
  </sheetData>
  <conditionalFormatting sqref="B19:B31">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O12"/>
  <sheetViews>
    <sheetView workbookViewId="0">
      <selection activeCell="A11" sqref="A11:O12"/>
    </sheetView>
  </sheetViews>
  <sheetFormatPr defaultColWidth="11.5546875" defaultRowHeight="14.4" x14ac:dyDescent="0.3"/>
  <sheetData>
    <row r="5" spans="1:15" x14ac:dyDescent="0.3">
      <c r="A5" s="17" t="s">
        <v>63</v>
      </c>
      <c r="B5" s="17"/>
      <c r="C5" s="17"/>
      <c r="D5" s="17"/>
      <c r="E5" s="17"/>
      <c r="F5" s="17"/>
      <c r="G5" s="17"/>
      <c r="H5" s="17"/>
      <c r="I5" s="17"/>
      <c r="J5" s="17"/>
      <c r="K5" s="17"/>
      <c r="L5" s="17"/>
      <c r="M5" s="17"/>
      <c r="N5" s="17"/>
      <c r="O5" s="17"/>
    </row>
    <row r="6" spans="1:15" x14ac:dyDescent="0.3">
      <c r="A6" s="17"/>
      <c r="B6" s="17"/>
      <c r="C6" s="17"/>
      <c r="D6" s="17"/>
      <c r="E6" s="17"/>
      <c r="F6" s="17"/>
      <c r="G6" s="17"/>
      <c r="H6" s="17"/>
      <c r="I6" s="17"/>
      <c r="J6" s="17"/>
      <c r="K6" s="17"/>
      <c r="L6" s="17"/>
      <c r="M6" s="17"/>
      <c r="N6" s="17"/>
      <c r="O6" s="17"/>
    </row>
    <row r="8" spans="1:15" x14ac:dyDescent="0.3">
      <c r="A8" s="16" t="s">
        <v>64</v>
      </c>
      <c r="B8" s="16"/>
      <c r="C8" s="16"/>
      <c r="D8" s="16"/>
      <c r="E8" s="16"/>
      <c r="F8" s="16"/>
      <c r="G8" s="16"/>
      <c r="H8" s="16"/>
      <c r="I8" s="16"/>
      <c r="J8" s="16"/>
      <c r="K8" s="16"/>
      <c r="L8" s="16"/>
      <c r="M8" s="16"/>
      <c r="N8" s="16"/>
      <c r="O8" s="16"/>
    </row>
    <row r="9" spans="1:15" x14ac:dyDescent="0.3">
      <c r="A9" s="16"/>
      <c r="B9" s="16"/>
      <c r="C9" s="16"/>
      <c r="D9" s="16"/>
      <c r="E9" s="16"/>
      <c r="F9" s="16"/>
      <c r="G9" s="16"/>
      <c r="H9" s="16"/>
      <c r="I9" s="16"/>
      <c r="J9" s="16"/>
      <c r="K9" s="16"/>
      <c r="L9" s="16"/>
      <c r="M9" s="16"/>
      <c r="N9" s="16"/>
      <c r="O9" s="16"/>
    </row>
    <row r="11" spans="1:15" x14ac:dyDescent="0.3">
      <c r="A11" s="16" t="s">
        <v>65</v>
      </c>
      <c r="B11" s="16"/>
      <c r="C11" s="16"/>
      <c r="D11" s="16"/>
      <c r="E11" s="16"/>
      <c r="F11" s="16"/>
      <c r="G11" s="16"/>
      <c r="H11" s="16"/>
      <c r="I11" s="16"/>
      <c r="J11" s="16"/>
      <c r="K11" s="16"/>
      <c r="L11" s="16"/>
      <c r="M11" s="16"/>
      <c r="N11" s="16"/>
      <c r="O11" s="16"/>
    </row>
    <row r="12" spans="1:15" x14ac:dyDescent="0.3">
      <c r="A12" s="16"/>
      <c r="B12" s="16"/>
      <c r="C12" s="16"/>
      <c r="D12" s="16"/>
      <c r="E12" s="16"/>
      <c r="F12" s="16"/>
      <c r="G12" s="16"/>
      <c r="H12" s="16"/>
      <c r="I12" s="16"/>
      <c r="J12" s="16"/>
      <c r="K12" s="16"/>
      <c r="L12" s="16"/>
      <c r="M12" s="16"/>
      <c r="N12" s="16"/>
      <c r="O12" s="16"/>
    </row>
  </sheetData>
  <mergeCells count="3">
    <mergeCell ref="A5:O6"/>
    <mergeCell ref="A8:O9"/>
    <mergeCell ref="A11:O1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8"/>
  <sheetViews>
    <sheetView tabSelected="1" workbookViewId="0">
      <selection activeCell="A9" sqref="A9"/>
    </sheetView>
  </sheetViews>
  <sheetFormatPr defaultColWidth="11.5546875" defaultRowHeight="14.4" x14ac:dyDescent="0.3"/>
  <sheetData>
    <row r="1" spans="1:15" ht="14.4" customHeight="1" x14ac:dyDescent="0.3">
      <c r="A1" s="17" t="s">
        <v>66</v>
      </c>
      <c r="B1" s="17"/>
      <c r="C1" s="17"/>
      <c r="D1" s="17"/>
      <c r="E1" s="17"/>
      <c r="F1" s="17"/>
      <c r="G1" s="17"/>
      <c r="H1" s="17"/>
      <c r="I1" s="17"/>
      <c r="J1" s="17"/>
      <c r="K1" s="17"/>
      <c r="L1" s="17"/>
      <c r="M1" s="17"/>
      <c r="N1" s="17"/>
      <c r="O1" s="17"/>
    </row>
    <row r="2" spans="1:15" x14ac:dyDescent="0.3">
      <c r="A2" s="17"/>
      <c r="B2" s="17"/>
      <c r="C2" s="17"/>
      <c r="D2" s="17"/>
      <c r="E2" s="17"/>
      <c r="F2" s="17"/>
      <c r="G2" s="17"/>
      <c r="H2" s="17"/>
      <c r="I2" s="17"/>
      <c r="J2" s="17"/>
      <c r="K2" s="17"/>
      <c r="L2" s="17"/>
      <c r="M2" s="17"/>
      <c r="N2" s="17"/>
      <c r="O2" s="17"/>
    </row>
    <row r="3" spans="1:15" x14ac:dyDescent="0.3">
      <c r="A3" s="17"/>
      <c r="B3" s="17"/>
      <c r="C3" s="17"/>
      <c r="D3" s="17"/>
      <c r="E3" s="17"/>
      <c r="F3" s="17"/>
      <c r="G3" s="17"/>
      <c r="H3" s="17"/>
      <c r="I3" s="17"/>
      <c r="J3" s="17"/>
      <c r="K3" s="17"/>
      <c r="L3" s="17"/>
      <c r="M3" s="17"/>
      <c r="N3" s="17"/>
      <c r="O3" s="17"/>
    </row>
    <row r="4" spans="1:15" x14ac:dyDescent="0.3">
      <c r="A4" s="17"/>
      <c r="B4" s="17"/>
      <c r="C4" s="17"/>
      <c r="D4" s="17"/>
      <c r="E4" s="17"/>
      <c r="F4" s="17"/>
      <c r="G4" s="17"/>
      <c r="H4" s="17"/>
      <c r="I4" s="17"/>
      <c r="J4" s="17"/>
      <c r="K4" s="17"/>
      <c r="L4" s="17"/>
      <c r="M4" s="17"/>
      <c r="N4" s="17"/>
      <c r="O4" s="17"/>
    </row>
    <row r="5" spans="1:15" x14ac:dyDescent="0.3">
      <c r="A5" s="17"/>
      <c r="B5" s="17"/>
      <c r="C5" s="17"/>
      <c r="D5" s="17"/>
      <c r="E5" s="17"/>
      <c r="F5" s="17"/>
      <c r="G5" s="17"/>
      <c r="H5" s="17"/>
      <c r="I5" s="17"/>
      <c r="J5" s="17"/>
      <c r="K5" s="17"/>
      <c r="L5" s="17"/>
      <c r="M5" s="17"/>
      <c r="N5" s="17"/>
      <c r="O5" s="17"/>
    </row>
    <row r="7" spans="1:15" x14ac:dyDescent="0.3">
      <c r="A7" s="17" t="s">
        <v>67</v>
      </c>
      <c r="B7" s="17"/>
      <c r="C7" s="17"/>
      <c r="D7" s="17"/>
      <c r="E7" s="17"/>
      <c r="F7" s="17"/>
      <c r="G7" s="17"/>
      <c r="H7" s="17"/>
      <c r="I7" s="17"/>
      <c r="J7" s="17"/>
      <c r="K7" s="17"/>
      <c r="L7" s="17"/>
      <c r="M7" s="17"/>
      <c r="N7" s="17"/>
      <c r="O7" s="17"/>
    </row>
    <row r="8" spans="1:15" x14ac:dyDescent="0.3">
      <c r="A8" s="17"/>
      <c r="B8" s="17"/>
      <c r="C8" s="17"/>
      <c r="D8" s="17"/>
      <c r="E8" s="17"/>
      <c r="F8" s="17"/>
      <c r="G8" s="17"/>
      <c r="H8" s="17"/>
      <c r="I8" s="17"/>
      <c r="J8" s="17"/>
      <c r="K8" s="17"/>
      <c r="L8" s="17"/>
      <c r="M8" s="17"/>
      <c r="N8" s="17"/>
      <c r="O8" s="17"/>
    </row>
  </sheetData>
  <mergeCells count="2">
    <mergeCell ref="A1:O5"/>
    <mergeCell ref="A7:O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Items</vt:lpstr>
      <vt:lpstr>Datos preparados</vt:lpstr>
      <vt:lpstr>Perfil de usuario</vt:lpstr>
      <vt:lpstr>Recomendaciones</vt:lpstr>
      <vt:lpstr>Cold start problem</vt:lpstr>
      <vt:lpstr>Deducción de perfil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Sebastián Rendón</cp:lastModifiedBy>
  <dcterms:created xsi:type="dcterms:W3CDTF">2020-01-25T16:35:33Z</dcterms:created>
  <dcterms:modified xsi:type="dcterms:W3CDTF">2022-01-25T08:00:41Z</dcterms:modified>
</cp:coreProperties>
</file>