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I6" i="1"/>
  <c r="B23" i="1" l="1"/>
  <c r="B17" i="1"/>
  <c r="B19" i="1" s="1"/>
  <c r="B15" i="1"/>
  <c r="N13" i="1"/>
  <c r="N11" i="1"/>
  <c r="B11" i="1"/>
  <c r="N9" i="1"/>
  <c r="N17" i="1" s="1"/>
  <c r="B9" i="1"/>
  <c r="B13" i="1" s="1"/>
  <c r="B27" i="1" s="1"/>
  <c r="F2" i="1"/>
  <c r="E2" i="1"/>
  <c r="D2" i="1"/>
  <c r="B33" i="1" l="1"/>
  <c r="B35" i="1" s="1"/>
  <c r="B37" i="1"/>
  <c r="N15" i="1"/>
  <c r="N22" i="1"/>
  <c r="N24" i="1" s="1"/>
  <c r="N19" i="1"/>
  <c r="B21" i="1"/>
  <c r="B25" i="1"/>
  <c r="B29" i="1" s="1"/>
  <c r="B31" i="1" s="1"/>
  <c r="N30" i="1" l="1"/>
  <c r="N26" i="1"/>
  <c r="N28" i="1" s="1"/>
</calcChain>
</file>

<file path=xl/sharedStrings.xml><?xml version="1.0" encoding="utf-8"?>
<sst xmlns="http://schemas.openxmlformats.org/spreadsheetml/2006/main" count="89" uniqueCount="78">
  <si>
    <t>x</t>
  </si>
  <si>
    <t>y</t>
  </si>
  <si>
    <t>z</t>
  </si>
  <si>
    <t>S</t>
  </si>
  <si>
    <t>M</t>
  </si>
  <si>
    <t>λ ср</t>
  </si>
  <si>
    <t>ЛВС С ШИННОЙ СТРУКТУРОЙ СО СЛУЧАЙНЫМ ДОСТУПОМ</t>
  </si>
  <si>
    <t>B</t>
  </si>
  <si>
    <t>V</t>
  </si>
  <si>
    <t>np</t>
  </si>
  <si>
    <t>Lp</t>
  </si>
  <si>
    <t>LH</t>
  </si>
  <si>
    <t>Lc</t>
  </si>
  <si>
    <t>b</t>
  </si>
  <si>
    <t>d</t>
  </si>
  <si>
    <t>h</t>
  </si>
  <si>
    <t>1. Время распространения сигнала по кабелю между двумя наиболее удаленными станциями</t>
  </si>
  <si>
    <t>1. Время распространения сигнала между двумя соседними станциями</t>
  </si>
  <si>
    <t>2. Максимальное время задержки сигналов в ретрансляторах</t>
  </si>
  <si>
    <t>2.Средняя длительность сообщений</t>
  </si>
  <si>
    <t>2,8 мкс</t>
  </si>
  <si>
    <t>160 мкс</t>
  </si>
  <si>
    <t>3. Полное время распространения сигнала</t>
  </si>
  <si>
    <t>3. Суммарная интенсивность сообщений</t>
  </si>
  <si>
    <t>4. Длительность информационной части кадра</t>
  </si>
  <si>
    <t>4. Суммарный коэффициент загрузки</t>
  </si>
  <si>
    <t>R</t>
  </si>
  <si>
    <t>5. Длительность служебной части кадра .</t>
  </si>
  <si>
    <t>5. Эквивалентное число разрядов в кольце</t>
  </si>
  <si>
    <t>32 мкс</t>
  </si>
  <si>
    <t>Lk</t>
  </si>
  <si>
    <t>6. Суммарная средняя длительность кадра</t>
  </si>
  <si>
    <t>6. Допустимое число сегментов N, циркулирующих по кольцу</t>
  </si>
  <si>
    <t>192 мкс</t>
  </si>
  <si>
    <t>7. Коэффициент вариации времени передачи кадров сообщений</t>
  </si>
  <si>
    <t>7. Эквивалентное число разрядов сегмента с учетом разделительных разрядов</t>
  </si>
  <si>
    <t>8. Суммарное значение интенсивности поступления сообщений</t>
  </si>
  <si>
    <t>g</t>
  </si>
  <si>
    <t>8. Пропускная способность сети</t>
  </si>
  <si>
    <t>9. Суммарный коэффициент загрузки</t>
  </si>
  <si>
    <t>C</t>
  </si>
  <si>
    <t>9. Нормированное время доставки сообщения</t>
  </si>
  <si>
    <t>10. Коэффициент дальнодействия, с учетом времени задержки в ретрансляторах</t>
  </si>
  <si>
    <t>10. Время доставки сообщения</t>
  </si>
  <si>
    <t>11.Относительное время задержки доставки сообщения, определенное по соотношению</t>
  </si>
  <si>
    <t>~tn</t>
  </si>
  <si>
    <t>11. Минимальное время доставки сообщений ( при R -&gt; 0)</t>
  </si>
  <si>
    <t>12. Время задержки доставки</t>
  </si>
  <si>
    <t>13. Пропускная способность канала</t>
  </si>
  <si>
    <t>С</t>
  </si>
  <si>
    <t>14. Предельно допустимое значение суммарной интенсивности, при котором загрузка достигает пропускной способности канала</t>
  </si>
  <si>
    <t>15. Минимальное время задержки доставки (при R = 0)</t>
  </si>
  <si>
    <t>196 мкс</t>
  </si>
  <si>
    <t>ЛВС C КОЛЬЦЕВОЙ СТРУКТУРОЙ С ТАКТИРУЕМЫМ ДОСТУПОМ</t>
  </si>
  <si>
    <t>λ</t>
  </si>
  <si>
    <t>λ max</t>
  </si>
  <si>
    <t>τ ср</t>
  </si>
  <si>
    <t>τ рт</t>
  </si>
  <si>
    <t>τ</t>
  </si>
  <si>
    <t>~τ ср</t>
  </si>
  <si>
    <t>~tn/~τ ср</t>
  </si>
  <si>
    <t>~tn min</t>
  </si>
  <si>
    <t>tn min</t>
  </si>
  <si>
    <t>ν ср</t>
  </si>
  <si>
    <t>ν и</t>
  </si>
  <si>
    <t>ν с</t>
  </si>
  <si>
    <t>ν 1</t>
  </si>
  <si>
    <t xml:space="preserve"> α</t>
  </si>
  <si>
    <t>208 мкс</t>
  </si>
  <si>
    <t>316 мкс</t>
  </si>
  <si>
    <t>282 мкс</t>
  </si>
  <si>
    <t>8,5 мкс</t>
  </si>
  <si>
    <t>5,7 мкс</t>
  </si>
  <si>
    <t>0,404 мкс</t>
  </si>
  <si>
    <t>~τ с</t>
  </si>
  <si>
    <t>~τ и</t>
  </si>
  <si>
    <t>N</t>
  </si>
  <si>
    <t>]N[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</si>
</sst>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9">
    <xf numFmtId="0" fontId="0" fillId="0" borderId="0" xfId="0"/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0" fontId="2" fillId="2" borderId="0" xfId="1"/>
    <xf numFmtId="0" fontId="2" fillId="4" borderId="1" xfId="3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3" borderId="1" xfId="2" applyBorder="1" applyAlignment="1">
      <alignment horizontal="left"/>
    </xf>
    <xf numFmtId="0" fontId="2" fillId="4" borderId="1" xfId="3" applyBorder="1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20% — акцент2" xfId="2" builtinId="34"/>
    <cellStyle name="60% — акцент2" xfId="3" builtinId="36"/>
    <cellStyle name="Акцент2" xfId="1" builtinId="3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B3" zoomScale="90" zoomScaleNormal="90" workbookViewId="0">
      <selection activeCell="T20" sqref="T20"/>
    </sheetView>
  </sheetViews>
  <sheetFormatPr defaultRowHeight="14.4" x14ac:dyDescent="0.3"/>
  <cols>
    <col min="1" max="1" width="12.33203125" customWidth="1"/>
    <col min="2" max="2" width="12" bestFit="1" customWidth="1"/>
    <col min="6" max="6" width="12.5546875" customWidth="1"/>
    <col min="11" max="11" width="15.109375" customWidth="1"/>
    <col min="13" max="13" width="12" bestFit="1" customWidth="1"/>
    <col min="14" max="14" width="10.33203125" bestFit="1" customWidth="1"/>
  </cols>
  <sheetData>
    <row r="1" spans="1:20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20" x14ac:dyDescent="0.3">
      <c r="A2" s="2">
        <v>3</v>
      </c>
      <c r="B2" s="2">
        <v>4</v>
      </c>
      <c r="C2" s="2">
        <v>4</v>
      </c>
      <c r="D2" s="2">
        <f>C2/5 + 0.5</f>
        <v>1.3</v>
      </c>
      <c r="E2" s="2">
        <f>2*A2+B2+C2</f>
        <v>14</v>
      </c>
      <c r="F2" s="2">
        <f>3*A2+2*B2-C2+10</f>
        <v>23</v>
      </c>
    </row>
    <row r="4" spans="1:20" x14ac:dyDescent="0.3">
      <c r="A4" s="1" t="s">
        <v>6</v>
      </c>
      <c r="B4" s="1"/>
      <c r="C4" s="1"/>
      <c r="D4" s="1"/>
      <c r="E4" s="1"/>
      <c r="F4" s="1"/>
      <c r="G4" s="1"/>
      <c r="H4" s="1"/>
      <c r="I4" s="1"/>
      <c r="J4" s="1"/>
      <c r="K4" s="1"/>
      <c r="M4" s="1" t="s">
        <v>53</v>
      </c>
      <c r="N4" s="1"/>
      <c r="O4" s="1"/>
      <c r="P4" s="1"/>
      <c r="Q4" s="1"/>
      <c r="R4" s="1"/>
      <c r="S4" s="1"/>
      <c r="T4" s="1"/>
    </row>
    <row r="5" spans="1:20" x14ac:dyDescent="0.3">
      <c r="A5" s="4" t="s">
        <v>7</v>
      </c>
      <c r="B5" s="4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4" t="s">
        <v>64</v>
      </c>
      <c r="H5" s="4" t="s">
        <v>65</v>
      </c>
      <c r="I5" s="4" t="s">
        <v>3</v>
      </c>
      <c r="J5" s="4" t="s">
        <v>4</v>
      </c>
      <c r="K5" s="4" t="s">
        <v>5</v>
      </c>
      <c r="M5" s="7" t="s">
        <v>13</v>
      </c>
      <c r="N5" s="7" t="s">
        <v>66</v>
      </c>
      <c r="O5" s="7" t="s">
        <v>12</v>
      </c>
      <c r="P5" s="7" t="s">
        <v>14</v>
      </c>
      <c r="Q5" s="7" t="s">
        <v>15</v>
      </c>
    </row>
    <row r="6" spans="1:20" x14ac:dyDescent="0.3">
      <c r="A6" s="8">
        <v>10000000</v>
      </c>
      <c r="B6" s="8">
        <v>230000</v>
      </c>
      <c r="C6" s="8">
        <v>2</v>
      </c>
      <c r="D6" s="8">
        <v>14</v>
      </c>
      <c r="E6" s="8">
        <v>1600</v>
      </c>
      <c r="F6" s="8">
        <v>320</v>
      </c>
      <c r="G6" s="8">
        <v>1</v>
      </c>
      <c r="H6" s="8">
        <v>0</v>
      </c>
      <c r="I6" s="8">
        <f>D2</f>
        <v>1.3</v>
      </c>
      <c r="J6" s="8">
        <f>E2</f>
        <v>14</v>
      </c>
      <c r="K6" s="8">
        <f>F2</f>
        <v>23</v>
      </c>
      <c r="M6" s="2">
        <v>2</v>
      </c>
      <c r="N6" s="2">
        <v>1</v>
      </c>
      <c r="O6" s="2">
        <v>1600</v>
      </c>
      <c r="P6" s="2">
        <v>48</v>
      </c>
      <c r="Q6" s="2">
        <v>22</v>
      </c>
    </row>
    <row r="8" spans="1:20" x14ac:dyDescent="0.3">
      <c r="A8" s="6" t="s">
        <v>16</v>
      </c>
      <c r="B8" s="6"/>
      <c r="C8" s="6"/>
      <c r="D8" s="6"/>
      <c r="E8" s="6"/>
      <c r="F8" s="6"/>
      <c r="G8" s="6"/>
      <c r="H8" s="6"/>
      <c r="I8" s="6"/>
      <c r="J8" s="6"/>
      <c r="K8" s="6"/>
      <c r="M8" s="6" t="s">
        <v>17</v>
      </c>
      <c r="N8" s="6"/>
      <c r="O8" s="6"/>
      <c r="P8" s="6"/>
      <c r="Q8" s="6"/>
      <c r="R8" s="6"/>
      <c r="S8" s="6"/>
      <c r="T8" s="6"/>
    </row>
    <row r="9" spans="1:20" x14ac:dyDescent="0.3">
      <c r="A9" s="5" t="s">
        <v>56</v>
      </c>
      <c r="B9">
        <f>I6/B6</f>
        <v>5.6521739130434786E-6</v>
      </c>
      <c r="C9" t="s">
        <v>72</v>
      </c>
      <c r="M9" s="5" t="s">
        <v>58</v>
      </c>
      <c r="N9">
        <f>I6/(J6*B6)</f>
        <v>4.0372670807453419E-7</v>
      </c>
      <c r="O9" t="s">
        <v>73</v>
      </c>
    </row>
    <row r="10" spans="1:20" x14ac:dyDescent="0.3">
      <c r="A10" s="6" t="s">
        <v>18</v>
      </c>
      <c r="B10" s="6"/>
      <c r="C10" s="6"/>
      <c r="D10" s="6"/>
      <c r="E10" s="6"/>
      <c r="F10" s="6"/>
      <c r="G10" s="6"/>
      <c r="H10" s="6"/>
      <c r="I10" s="6"/>
      <c r="J10" s="6"/>
      <c r="K10" s="6"/>
      <c r="M10" s="6" t="s">
        <v>19</v>
      </c>
      <c r="N10" s="6"/>
      <c r="O10" s="6"/>
      <c r="P10" s="6"/>
      <c r="Q10" s="6"/>
      <c r="R10" s="6"/>
      <c r="S10" s="6"/>
      <c r="T10" s="6"/>
    </row>
    <row r="11" spans="1:20" x14ac:dyDescent="0.3">
      <c r="A11" s="5" t="s">
        <v>57</v>
      </c>
      <c r="B11">
        <f>D6*C6/A6</f>
        <v>2.7999999999999999E-6</v>
      </c>
      <c r="C11" t="s">
        <v>20</v>
      </c>
      <c r="M11" s="5" t="s">
        <v>59</v>
      </c>
      <c r="N11">
        <f>O6/A6</f>
        <v>1.6000000000000001E-4</v>
      </c>
      <c r="O11" t="s">
        <v>21</v>
      </c>
    </row>
    <row r="12" spans="1:20" x14ac:dyDescent="0.3">
      <c r="A12" s="6" t="s">
        <v>22</v>
      </c>
      <c r="B12" s="6"/>
      <c r="C12" s="6"/>
      <c r="D12" s="6"/>
      <c r="E12" s="6"/>
      <c r="F12" s="6"/>
      <c r="G12" s="6"/>
      <c r="H12" s="6"/>
      <c r="I12" s="6"/>
      <c r="J12" s="6"/>
      <c r="K12" s="6"/>
      <c r="M12" s="6" t="s">
        <v>23</v>
      </c>
      <c r="N12" s="6"/>
      <c r="O12" s="6"/>
      <c r="P12" s="6"/>
      <c r="Q12" s="6"/>
      <c r="R12" s="6"/>
      <c r="S12" s="6"/>
      <c r="T12" s="6"/>
    </row>
    <row r="13" spans="1:20" x14ac:dyDescent="0.3">
      <c r="A13" s="5" t="s">
        <v>58</v>
      </c>
      <c r="B13">
        <f>B11+B9</f>
        <v>8.4521739130434781E-6</v>
      </c>
      <c r="C13" t="s">
        <v>71</v>
      </c>
      <c r="M13" s="5" t="s">
        <v>54</v>
      </c>
      <c r="N13">
        <f>J6*K6</f>
        <v>322</v>
      </c>
    </row>
    <row r="14" spans="1:20" x14ac:dyDescent="0.3">
      <c r="A14" s="6" t="s">
        <v>24</v>
      </c>
      <c r="B14" s="6"/>
      <c r="C14" s="6"/>
      <c r="D14" s="6"/>
      <c r="E14" s="6"/>
      <c r="F14" s="6"/>
      <c r="G14" s="6"/>
      <c r="H14" s="6"/>
      <c r="I14" s="6"/>
      <c r="J14" s="6"/>
      <c r="K14" s="6"/>
      <c r="M14" s="6" t="s">
        <v>25</v>
      </c>
      <c r="N14" s="6"/>
      <c r="O14" s="6"/>
      <c r="P14" s="6"/>
      <c r="Q14" s="6"/>
      <c r="R14" s="6"/>
      <c r="S14" s="6"/>
      <c r="T14" s="6"/>
    </row>
    <row r="15" spans="1:20" x14ac:dyDescent="0.3">
      <c r="A15" s="5" t="s">
        <v>75</v>
      </c>
      <c r="B15">
        <f>E6/A6</f>
        <v>1.6000000000000001E-4</v>
      </c>
      <c r="C15" t="s">
        <v>21</v>
      </c>
      <c r="M15" s="5" t="s">
        <v>26</v>
      </c>
      <c r="N15">
        <f>B23*B19</f>
        <v>6.1824000000000004E-2</v>
      </c>
    </row>
    <row r="16" spans="1:20" x14ac:dyDescent="0.3">
      <c r="A16" s="6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M16" s="6" t="s">
        <v>28</v>
      </c>
      <c r="N16" s="6"/>
      <c r="O16" s="6"/>
      <c r="P16" s="6"/>
      <c r="Q16" s="6"/>
      <c r="R16" s="6"/>
      <c r="S16" s="6"/>
      <c r="T16" s="6"/>
    </row>
    <row r="17" spans="1:20" x14ac:dyDescent="0.3">
      <c r="A17" s="5" t="s">
        <v>74</v>
      </c>
      <c r="B17">
        <f>F6/A6</f>
        <v>3.1999999999999999E-5</v>
      </c>
      <c r="C17" t="s">
        <v>29</v>
      </c>
      <c r="M17" s="5" t="s">
        <v>30</v>
      </c>
      <c r="N17">
        <f>J6*(M6+A6*N9)</f>
        <v>84.521739130434781</v>
      </c>
    </row>
    <row r="18" spans="1:20" x14ac:dyDescent="0.3">
      <c r="A18" s="6" t="s">
        <v>31</v>
      </c>
      <c r="B18" s="6"/>
      <c r="C18" s="6"/>
      <c r="D18" s="6"/>
      <c r="E18" s="6"/>
      <c r="F18" s="6"/>
      <c r="G18" s="6"/>
      <c r="H18" s="6"/>
      <c r="I18" s="6"/>
      <c r="J18" s="6"/>
      <c r="K18" s="6"/>
      <c r="M18" s="6" t="s">
        <v>32</v>
      </c>
      <c r="N18" s="6"/>
      <c r="O18" s="6"/>
      <c r="P18" s="6"/>
      <c r="Q18" s="6"/>
      <c r="R18" s="6"/>
      <c r="S18" s="6"/>
      <c r="T18" s="6"/>
    </row>
    <row r="19" spans="1:20" x14ac:dyDescent="0.3">
      <c r="A19" s="5" t="s">
        <v>59</v>
      </c>
      <c r="B19">
        <f>B17+B15</f>
        <v>1.92E-4</v>
      </c>
      <c r="C19" t="s">
        <v>33</v>
      </c>
      <c r="M19" s="5" t="s">
        <v>76</v>
      </c>
      <c r="N19">
        <f>N17/(P6+Q6)</f>
        <v>1.2074534161490682</v>
      </c>
    </row>
    <row r="20" spans="1:20" x14ac:dyDescent="0.3">
      <c r="A20" s="6" t="s">
        <v>34</v>
      </c>
      <c r="B20" s="6"/>
      <c r="C20" s="6"/>
      <c r="D20" s="6"/>
      <c r="E20" s="6"/>
      <c r="F20" s="6"/>
      <c r="G20" s="6"/>
      <c r="H20" s="6"/>
      <c r="I20" s="6"/>
      <c r="J20" s="6"/>
      <c r="K20" s="6"/>
      <c r="M20" s="5" t="s">
        <v>77</v>
      </c>
      <c r="N20">
        <v>1</v>
      </c>
    </row>
    <row r="21" spans="1:20" x14ac:dyDescent="0.3">
      <c r="A21" s="5" t="s">
        <v>63</v>
      </c>
      <c r="B21">
        <f>B15/B19</f>
        <v>0.83333333333333337</v>
      </c>
      <c r="C21">
        <v>0.83</v>
      </c>
      <c r="M21" s="6" t="s">
        <v>35</v>
      </c>
      <c r="N21" s="6"/>
      <c r="O21" s="6"/>
      <c r="P21" s="6"/>
      <c r="Q21" s="6"/>
      <c r="R21" s="6"/>
      <c r="S21" s="6"/>
      <c r="T21" s="6"/>
    </row>
    <row r="22" spans="1:20" x14ac:dyDescent="0.3">
      <c r="A22" s="6" t="s">
        <v>36</v>
      </c>
      <c r="B22" s="6"/>
      <c r="C22" s="6"/>
      <c r="D22" s="6"/>
      <c r="E22" s="6"/>
      <c r="F22" s="6"/>
      <c r="G22" s="6"/>
      <c r="H22" s="6"/>
      <c r="I22" s="6"/>
      <c r="J22" s="6"/>
      <c r="K22" s="6"/>
      <c r="M22" s="5" t="s">
        <v>37</v>
      </c>
      <c r="N22">
        <f>N17/N20</f>
        <v>84.521739130434781</v>
      </c>
    </row>
    <row r="23" spans="1:20" x14ac:dyDescent="0.3">
      <c r="A23" s="5" t="s">
        <v>54</v>
      </c>
      <c r="B23">
        <f>J6*K6</f>
        <v>322</v>
      </c>
      <c r="M23" s="6" t="s">
        <v>38</v>
      </c>
      <c r="N23" s="6"/>
      <c r="O23" s="6"/>
      <c r="P23" s="6"/>
      <c r="Q23" s="6"/>
      <c r="R23" s="6"/>
      <c r="S23" s="6"/>
      <c r="T23" s="6"/>
    </row>
    <row r="24" spans="1:20" x14ac:dyDescent="0.3">
      <c r="A24" s="6" t="s">
        <v>39</v>
      </c>
      <c r="B24" s="6"/>
      <c r="C24" s="6"/>
      <c r="D24" s="6"/>
      <c r="E24" s="6"/>
      <c r="F24" s="6"/>
      <c r="G24" s="6"/>
      <c r="H24" s="6"/>
      <c r="I24" s="6"/>
      <c r="J24" s="6"/>
      <c r="K24" s="6"/>
      <c r="M24" s="5" t="s">
        <v>40</v>
      </c>
      <c r="N24">
        <f>P6/N22</f>
        <v>0.5679012345679012</v>
      </c>
    </row>
    <row r="25" spans="1:20" x14ac:dyDescent="0.3">
      <c r="A25" s="5" t="s">
        <v>26</v>
      </c>
      <c r="B25">
        <f>B23*B19</f>
        <v>6.1824000000000004E-2</v>
      </c>
      <c r="M25" s="6" t="s">
        <v>41</v>
      </c>
      <c r="N25" s="6"/>
      <c r="O25" s="6"/>
      <c r="P25" s="6"/>
      <c r="Q25" s="6"/>
      <c r="R25" s="6"/>
      <c r="S25" s="6"/>
      <c r="T25" s="6"/>
    </row>
    <row r="26" spans="1:20" x14ac:dyDescent="0.3">
      <c r="A26" s="6" t="s">
        <v>42</v>
      </c>
      <c r="B26" s="6"/>
      <c r="C26" s="6"/>
      <c r="D26" s="6"/>
      <c r="E26" s="6"/>
      <c r="F26" s="6"/>
      <c r="G26" s="6"/>
      <c r="H26" s="6"/>
      <c r="I26" s="6"/>
      <c r="J26" s="6"/>
      <c r="K26" s="6"/>
      <c r="M26" s="5" t="s">
        <v>60</v>
      </c>
      <c r="N26">
        <f>1/(N24-N15)</f>
        <v>1.9759829759064738</v>
      </c>
    </row>
    <row r="27" spans="1:20" x14ac:dyDescent="0.3">
      <c r="A27" s="5" t="s">
        <v>67</v>
      </c>
      <c r="B27">
        <f>B13/B19</f>
        <v>4.4021739130434778E-2</v>
      </c>
      <c r="M27" s="6" t="s">
        <v>43</v>
      </c>
      <c r="N27" s="6"/>
      <c r="O27" s="6"/>
      <c r="P27" s="6"/>
      <c r="Q27" s="6"/>
      <c r="R27" s="6"/>
      <c r="S27" s="6"/>
      <c r="T27" s="6"/>
    </row>
    <row r="28" spans="1:20" x14ac:dyDescent="0.3">
      <c r="A28" s="6" t="s">
        <v>44</v>
      </c>
      <c r="B28" s="6"/>
      <c r="C28" s="6"/>
      <c r="D28" s="6"/>
      <c r="E28" s="6"/>
      <c r="F28" s="6"/>
      <c r="G28" s="6"/>
      <c r="H28" s="6"/>
      <c r="I28" s="6"/>
      <c r="J28" s="6"/>
      <c r="K28" s="6"/>
      <c r="M28" s="5" t="s">
        <v>45</v>
      </c>
      <c r="N28">
        <f>N26*N11</f>
        <v>3.1615727614503584E-4</v>
      </c>
      <c r="O28" s="3" t="s">
        <v>69</v>
      </c>
    </row>
    <row r="29" spans="1:20" x14ac:dyDescent="0.3">
      <c r="A29" s="5" t="s">
        <v>60</v>
      </c>
      <c r="B29">
        <f>B25*(1+B21*B21)*(1+B27*(1+2*2.7))/2*(1-B25*(1+B27*(1+2*2.7)))+1+0.5*B27</f>
        <v>1.0838266661122553</v>
      </c>
      <c r="M29" s="6" t="s">
        <v>46</v>
      </c>
      <c r="N29" s="6"/>
      <c r="O29" s="6"/>
      <c r="P29" s="6"/>
      <c r="Q29" s="6"/>
      <c r="R29" s="6"/>
      <c r="S29" s="6"/>
      <c r="T29" s="6"/>
    </row>
    <row r="30" spans="1:20" x14ac:dyDescent="0.3">
      <c r="A30" s="6" t="s">
        <v>47</v>
      </c>
      <c r="B30" s="6"/>
      <c r="C30" s="6"/>
      <c r="D30" s="6"/>
      <c r="E30" s="6"/>
      <c r="F30" s="6"/>
      <c r="G30" s="6"/>
      <c r="H30" s="6"/>
      <c r="I30" s="6"/>
      <c r="J30" s="6"/>
      <c r="K30" s="6"/>
      <c r="M30" s="5" t="s">
        <v>62</v>
      </c>
      <c r="N30">
        <f>N11/N24</f>
        <v>2.8173913043478264E-4</v>
      </c>
      <c r="O30" s="3" t="s">
        <v>70</v>
      </c>
    </row>
    <row r="31" spans="1:20" x14ac:dyDescent="0.3">
      <c r="A31" s="5" t="s">
        <v>45</v>
      </c>
      <c r="B31">
        <f>B29*B19</f>
        <v>2.0809471989355303E-4</v>
      </c>
      <c r="C31" s="3" t="s">
        <v>68</v>
      </c>
    </row>
    <row r="32" spans="1:20" x14ac:dyDescent="0.3">
      <c r="A32" s="6" t="s">
        <v>48</v>
      </c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3">
      <c r="A33" s="5" t="s">
        <v>49</v>
      </c>
      <c r="B33">
        <f>1/(1+6.44*B27)</f>
        <v>0.77911959485781057</v>
      </c>
    </row>
    <row r="34" spans="1:11" x14ac:dyDescent="0.3">
      <c r="A34" s="6" t="s">
        <v>50</v>
      </c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3">
      <c r="A35" s="5" t="s">
        <v>55</v>
      </c>
      <c r="B35">
        <f>B33/B19</f>
        <v>4057.9145565510967</v>
      </c>
    </row>
    <row r="36" spans="1:11" x14ac:dyDescent="0.3">
      <c r="A36" s="6" t="s">
        <v>51</v>
      </c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3">
      <c r="A37" s="5" t="s">
        <v>61</v>
      </c>
      <c r="B37">
        <f>(1+0.5*B27)*B19</f>
        <v>1.9622608695652176E-4</v>
      </c>
      <c r="C37" s="3" t="s">
        <v>52</v>
      </c>
    </row>
  </sheetData>
  <mergeCells count="28">
    <mergeCell ref="A36:K36"/>
    <mergeCell ref="A34:K34"/>
    <mergeCell ref="A32:K32"/>
    <mergeCell ref="A30:K30"/>
    <mergeCell ref="A12:K12"/>
    <mergeCell ref="A10:K10"/>
    <mergeCell ref="A8:K8"/>
    <mergeCell ref="A28:K28"/>
    <mergeCell ref="A26:K26"/>
    <mergeCell ref="A24:K24"/>
    <mergeCell ref="A22:K22"/>
    <mergeCell ref="A20:K20"/>
    <mergeCell ref="M14:T14"/>
    <mergeCell ref="M18:T18"/>
    <mergeCell ref="M16:T16"/>
    <mergeCell ref="M29:T29"/>
    <mergeCell ref="M27:T27"/>
    <mergeCell ref="M25:T25"/>
    <mergeCell ref="M23:T23"/>
    <mergeCell ref="M21:T21"/>
    <mergeCell ref="M12:T12"/>
    <mergeCell ref="A18:K18"/>
    <mergeCell ref="A16:K16"/>
    <mergeCell ref="A14:K14"/>
    <mergeCell ref="A4:K4"/>
    <mergeCell ref="M10:T10"/>
    <mergeCell ref="M8:T8"/>
    <mergeCell ref="M4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2021-02-24T06:04:27Z</dcterms:modified>
</cp:coreProperties>
</file>