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st-site\git\ceg94trust\docs\"/>
    </mc:Choice>
  </mc:AlternateContent>
  <xr:revisionPtr revIDLastSave="0" documentId="13_ncr:1_{A5B05D5A-C91E-4F42-B56E-E5A252042255}" xr6:coauthVersionLast="40" xr6:coauthVersionMax="40" xr10:uidLastSave="{00000000-0000-0000-0000-000000000000}"/>
  <bookViews>
    <workbookView xWindow="0" yWindow="0" windowWidth="23040" windowHeight="9300" tabRatio="500" xr2:uid="{00000000-000D-0000-FFFF-FFFF00000000}"/>
  </bookViews>
  <sheets>
    <sheet name="For Portal" sheetId="1" r:id="rId1"/>
    <sheet name="For Portal (2)" sheetId="2" r:id="rId2"/>
    <sheet name="Version 1 (22 Jan)" sheetId="3" r:id="rId3"/>
    <sheet name="dept-portal" sheetId="4" r:id="rId4"/>
  </sheets>
  <externalReferences>
    <externalReference r:id="rId5"/>
  </externalReferences>
  <definedNames>
    <definedName name="_xlnm._FilterDatabase" localSheetId="0" hidden="1">'For Portal'!$B$3:$B$32</definedName>
  </definedNames>
  <calcPr calcId="18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0" i="1" l="1"/>
  <c r="D38" i="1"/>
  <c r="R24" i="4" l="1"/>
  <c r="R25" i="4"/>
  <c r="R23" i="4"/>
  <c r="R22" i="4"/>
  <c r="R21" i="4"/>
  <c r="K12" i="4"/>
  <c r="K14" i="4"/>
  <c r="K13" i="4"/>
  <c r="K11" i="4"/>
  <c r="K10" i="4"/>
  <c r="K9" i="4"/>
  <c r="K8" i="4"/>
  <c r="K7" i="4"/>
  <c r="K6" i="4"/>
  <c r="K5" i="4"/>
  <c r="K4" i="4"/>
  <c r="K3" i="4"/>
  <c r="I34" i="4"/>
  <c r="J36" i="4"/>
  <c r="J15" i="4" l="1"/>
  <c r="J4" i="4"/>
  <c r="J14" i="4"/>
  <c r="G35" i="4" l="1"/>
  <c r="G34" i="4"/>
  <c r="G36" i="4"/>
  <c r="G33" i="4"/>
  <c r="G32" i="4"/>
  <c r="G31" i="4"/>
  <c r="G30" i="4"/>
  <c r="G29" i="4"/>
  <c r="F34" i="4"/>
  <c r="E38" i="4"/>
  <c r="S6" i="4"/>
  <c r="S7" i="4"/>
  <c r="S10" i="4"/>
  <c r="S11" i="4"/>
  <c r="S14" i="4"/>
  <c r="S3" i="4"/>
  <c r="R14" i="4"/>
  <c r="R15" i="4" s="1"/>
  <c r="S4" i="4" s="1"/>
  <c r="N4" i="4"/>
  <c r="G38" i="4" s="1"/>
  <c r="G20" i="4"/>
  <c r="G19" i="4" s="1"/>
  <c r="F17" i="4"/>
  <c r="C15" i="4"/>
  <c r="B15" i="4"/>
  <c r="D15" i="4" s="1"/>
  <c r="G14" i="4"/>
  <c r="G15" i="4" s="1"/>
  <c r="E14" i="4"/>
  <c r="D11" i="4"/>
  <c r="D10" i="4"/>
  <c r="D9" i="4"/>
  <c r="D8" i="4"/>
  <c r="D7" i="4"/>
  <c r="D6" i="4"/>
  <c r="D5" i="4"/>
  <c r="F4" i="4"/>
  <c r="E4" i="4" s="1"/>
  <c r="E15" i="4" s="1"/>
  <c r="E18" i="4" s="1"/>
  <c r="D4" i="4"/>
  <c r="D3" i="4"/>
  <c r="G20" i="3"/>
  <c r="G19" i="3"/>
  <c r="F17" i="3"/>
  <c r="D15" i="3"/>
  <c r="C15" i="3"/>
  <c r="B15" i="3"/>
  <c r="G14" i="3"/>
  <c r="G15" i="3" s="1"/>
  <c r="E14" i="3"/>
  <c r="D11" i="3"/>
  <c r="D10" i="3"/>
  <c r="D9" i="3"/>
  <c r="D8" i="3"/>
  <c r="D7" i="3"/>
  <c r="D6" i="3"/>
  <c r="D5" i="3"/>
  <c r="F4" i="3"/>
  <c r="E4" i="3" s="1"/>
  <c r="E15" i="3" s="1"/>
  <c r="E18" i="3" s="1"/>
  <c r="D4" i="3"/>
  <c r="D3" i="3"/>
  <c r="S13" i="4" l="1"/>
  <c r="S9" i="4"/>
  <c r="S5" i="4"/>
  <c r="S12" i="4"/>
  <c r="S8" i="4"/>
  <c r="N15" i="4"/>
  <c r="O4" i="4" s="1"/>
  <c r="G23" i="4"/>
  <c r="G18" i="4"/>
  <c r="F15" i="4"/>
  <c r="G23" i="3"/>
  <c r="G18" i="3"/>
  <c r="F15" i="3"/>
  <c r="D40" i="1"/>
  <c r="C40" i="1"/>
  <c r="D39" i="1"/>
  <c r="L25" i="1"/>
  <c r="L24" i="1"/>
  <c r="L23" i="1"/>
  <c r="L22" i="1"/>
  <c r="L21" i="1"/>
  <c r="L20" i="1"/>
  <c r="L19" i="1"/>
  <c r="L18" i="1"/>
  <c r="L17" i="1"/>
  <c r="L16" i="1"/>
  <c r="L15" i="1"/>
  <c r="L14" i="1"/>
  <c r="N10" i="1"/>
  <c r="M10" i="1"/>
  <c r="L10" i="1"/>
  <c r="K10" i="1"/>
  <c r="O10" i="1" s="1"/>
  <c r="N9" i="1"/>
  <c r="M9" i="1"/>
  <c r="L9" i="1"/>
  <c r="K9" i="1"/>
  <c r="O9" i="1" s="1"/>
  <c r="N8" i="1"/>
  <c r="M8" i="1"/>
  <c r="L8" i="1"/>
  <c r="O8" i="1"/>
  <c r="N7" i="1"/>
  <c r="N11" i="1" s="1"/>
  <c r="M7" i="1"/>
  <c r="M11" i="1" s="1"/>
  <c r="L7" i="1"/>
  <c r="K7" i="1"/>
  <c r="D31" i="2"/>
  <c r="D30" i="2"/>
  <c r="D29" i="2"/>
  <c r="D27" i="2"/>
  <c r="G26" i="2"/>
  <c r="F26" i="2"/>
  <c r="F25" i="2"/>
  <c r="G24" i="2"/>
  <c r="G23" i="2"/>
  <c r="G22" i="2"/>
  <c r="G21" i="2"/>
  <c r="F21" i="2"/>
  <c r="G20" i="2"/>
  <c r="F20" i="2"/>
  <c r="G19" i="2"/>
  <c r="F19" i="2"/>
  <c r="E19" i="2"/>
  <c r="G18" i="2"/>
  <c r="F18" i="2"/>
  <c r="E18" i="2"/>
  <c r="E27" i="2" s="1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K7" i="2"/>
  <c r="G7" i="2"/>
  <c r="F7" i="2"/>
  <c r="G6" i="2"/>
  <c r="F6" i="2"/>
  <c r="G5" i="2"/>
  <c r="G27" i="2" s="1"/>
  <c r="F5" i="2"/>
  <c r="F27" i="2" s="1"/>
  <c r="D31" i="1"/>
  <c r="D29" i="1"/>
  <c r="D27" i="1"/>
  <c r="G26" i="1"/>
  <c r="F26" i="1"/>
  <c r="F25" i="1"/>
  <c r="G24" i="1"/>
  <c r="G23" i="1"/>
  <c r="G22" i="1"/>
  <c r="G21" i="1"/>
  <c r="F21" i="1"/>
  <c r="G20" i="1"/>
  <c r="F20" i="1"/>
  <c r="G19" i="1"/>
  <c r="F19" i="1"/>
  <c r="E19" i="1"/>
  <c r="G18" i="1"/>
  <c r="F18" i="1"/>
  <c r="E18" i="1"/>
  <c r="E27" i="1" s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G27" i="1" s="1"/>
  <c r="F5" i="1"/>
  <c r="F27" i="1" s="1"/>
  <c r="O7" i="4" l="1"/>
  <c r="O8" i="4"/>
  <c r="O12" i="4"/>
  <c r="O10" i="4"/>
  <c r="O11" i="4"/>
  <c r="O3" i="4"/>
  <c r="O5" i="4"/>
  <c r="O9" i="4"/>
  <c r="O13" i="4"/>
  <c r="O6" i="4"/>
  <c r="O14" i="4"/>
  <c r="K15" i="4"/>
  <c r="G22" i="4"/>
  <c r="G24" i="4" s="1"/>
  <c r="F18" i="4"/>
  <c r="G22" i="3"/>
  <c r="G24" i="3" s="1"/>
  <c r="F18" i="3"/>
  <c r="L27" i="1"/>
  <c r="O7" i="1"/>
  <c r="K11" i="1"/>
  <c r="M12" i="1" s="1"/>
  <c r="L11" i="1"/>
  <c r="D32" i="2"/>
  <c r="G28" i="2"/>
  <c r="E28" i="2"/>
  <c r="G28" i="1"/>
  <c r="D32" i="1"/>
  <c r="E28" i="1"/>
  <c r="O11" i="1" l="1"/>
  <c r="O12" i="1"/>
  <c r="O15" i="4"/>
  <c r="S15" i="4" l="1"/>
</calcChain>
</file>

<file path=xl/sharedStrings.xml><?xml version="1.0" encoding="utf-8"?>
<sst xmlns="http://schemas.openxmlformats.org/spreadsheetml/2006/main" count="260" uniqueCount="91">
  <si>
    <t>Branch</t>
  </si>
  <si>
    <t>Year</t>
  </si>
  <si>
    <t>For July’18</t>
  </si>
  <si>
    <t>For Dec’18</t>
  </si>
  <si>
    <t>Tuition Fees</t>
  </si>
  <si>
    <t>Hostel Fees</t>
  </si>
  <si>
    <t>BE Civil – Tamil</t>
  </si>
  <si>
    <t>I</t>
  </si>
  <si>
    <t>BE ECE</t>
  </si>
  <si>
    <t>BE Civil</t>
  </si>
  <si>
    <t>BE Agri</t>
  </si>
  <si>
    <t>BE GeoInformatics</t>
  </si>
  <si>
    <t>BE CSE</t>
  </si>
  <si>
    <t>BE Manufacturing</t>
  </si>
  <si>
    <t>BE IT</t>
  </si>
  <si>
    <t>B.E, ECE</t>
  </si>
  <si>
    <t>II</t>
  </si>
  <si>
    <t>B.E, Manufacturing</t>
  </si>
  <si>
    <t>B.E, Mechanical Engg</t>
  </si>
  <si>
    <t>B.E Material Science</t>
  </si>
  <si>
    <t>B.Tech, IT</t>
  </si>
  <si>
    <t>B.E, Agricultural Engg</t>
  </si>
  <si>
    <t>III</t>
  </si>
  <si>
    <t>B.E, EEE</t>
  </si>
  <si>
    <t>IV</t>
  </si>
  <si>
    <t>B.E, Mining</t>
  </si>
  <si>
    <t>B.E, Mechanical</t>
  </si>
  <si>
    <t>Sum Total</t>
  </si>
  <si>
    <t>Odd sem</t>
  </si>
  <si>
    <t>Even Sem</t>
  </si>
  <si>
    <t>Group Direct Sponsor</t>
  </si>
  <si>
    <t>Individual Direct Sponsor</t>
  </si>
  <si>
    <t>Trust Amount Spent</t>
  </si>
  <si>
    <t>Grand Total</t>
  </si>
  <si>
    <t>Tution Fees</t>
  </si>
  <si>
    <t>Total</t>
  </si>
  <si>
    <t>ECE</t>
  </si>
  <si>
    <t>GeoInformatics</t>
  </si>
  <si>
    <t>CSE</t>
  </si>
  <si>
    <t>Manufacturing</t>
  </si>
  <si>
    <t>IT</t>
  </si>
  <si>
    <t>Mech</t>
  </si>
  <si>
    <t>Material Science</t>
  </si>
  <si>
    <t>EEE</t>
  </si>
  <si>
    <t>Mining</t>
  </si>
  <si>
    <t>Agri Engg</t>
  </si>
  <si>
    <t>Civil Tamil</t>
  </si>
  <si>
    <t>Civil</t>
  </si>
  <si>
    <t>Trust</t>
  </si>
  <si>
    <t>Direct Sponsors</t>
  </si>
  <si>
    <t>Group Direct Sponsors</t>
  </si>
  <si>
    <t>15.Jan.2019</t>
  </si>
  <si>
    <t>Department</t>
  </si>
  <si>
    <t>CEG'94 Department Strength</t>
  </si>
  <si>
    <t>Donors (Till Date)</t>
  </si>
  <si>
    <t>% Contributed so far</t>
  </si>
  <si>
    <t>Amount Donated</t>
  </si>
  <si>
    <t>Funds collected towards Corpus</t>
  </si>
  <si>
    <t>Fund collected towards AY2018-19 &amp; AY2019-20 disbursement</t>
  </si>
  <si>
    <t>Printing</t>
  </si>
  <si>
    <t>Industrial</t>
  </si>
  <si>
    <t>Production</t>
  </si>
  <si>
    <t>Chemical (B-Tech)</t>
  </si>
  <si>
    <t>Uncategorised</t>
  </si>
  <si>
    <t>External</t>
  </si>
  <si>
    <t>FD Interest accrued so far (15th Jan, 2019)</t>
  </si>
  <si>
    <t>GRAND TOTAL</t>
  </si>
  <si>
    <t xml:space="preserve"> </t>
  </si>
  <si>
    <t>Sponsorship disbursed AY2018-19</t>
  </si>
  <si>
    <t>By Trust</t>
  </si>
  <si>
    <t>By Direct Sponsors</t>
  </si>
  <si>
    <t>Balance Corpus + Interest</t>
  </si>
  <si>
    <t xml:space="preserve">Balance Reserve Fees for AY19-20 </t>
  </si>
  <si>
    <t>Balance Total</t>
  </si>
  <si>
    <t>Anonymous</t>
  </si>
  <si>
    <t xml:space="preserve">Civil
6/17
₹ 60,000 
2% </t>
  </si>
  <si>
    <t>Mining
3/28
₹ 35,000 
1.2%</t>
  </si>
  <si>
    <t>Printing
4/15
₹ 55,000 
1.9%</t>
  </si>
  <si>
    <t>Industrial
3/15
₹ 79,307 
2.7%</t>
  </si>
  <si>
    <t>Production
2/10
₹ 20,000 
0.7%</t>
  </si>
  <si>
    <t xml:space="preserve">Others
6
₹ 93,875 
3.2%
</t>
  </si>
  <si>
    <t>CSE
46/67
₹ 7,27,450 
24.7%</t>
  </si>
  <si>
    <t>ECE
40/74
₹ 7,71,916 
26.2%</t>
  </si>
  <si>
    <t>EEE
21/61
₹ 4,73,280 
16.1%</t>
  </si>
  <si>
    <t>Mech
31/103
₹ 6,25,003 
21.3%</t>
  </si>
  <si>
    <t>e</t>
  </si>
  <si>
    <t>Total Donations</t>
  </si>
  <si>
    <t>Interest</t>
  </si>
  <si>
    <t>Corpus</t>
  </si>
  <si>
    <t>Short Term Reserve</t>
  </si>
  <si>
    <t>AY 2018-19 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</si>
</sst>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₹&quot;\ * #,##0.00_ ;_ &quot;₹&quot;\ * \-#,##0.00_ ;_ &quot;₹&quot;\ * &quot;-&quot;??_ ;_ @_ "/>
    <numFmt numFmtId="164" formatCode="[$₹-4009]#,##0;\-[$₹-4009]#,##0"/>
    <numFmt numFmtId="165" formatCode="0.0%"/>
    <numFmt numFmtId="166" formatCode="0.0"/>
    <numFmt numFmtId="167" formatCode="_ [$₹-4009]\ * #,##0_ ;_ [$₹-4009]\ * \-#,##0_ ;_ [$₹-4009]\ * &quot;-&quot;??_ ;_ @_ "/>
    <numFmt numFmtId="168" formatCode="_ &quot;₹&quot;\ * #,##0_ ;_ &quot;₹&quot;\ * \-#,##0_ ;_ &quot;₹&quot;\ * &quot;-&quot;??_ ;_ @_ "/>
  </numFmts>
  <fonts count="19" x14ac:knownFonts="1">
    <font>
      <sz val="10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8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sz val="20"/>
      <name val="Calibri"/>
      <family val="2"/>
    </font>
    <font>
      <sz val="18"/>
      <color rgb="FF000000"/>
      <name val="Calibri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0.5"/>
      <name val="Calibri"/>
      <family val="2"/>
      <charset val="1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905494"/>
        <bgColor rgb="FF993366"/>
      </patternFill>
    </fill>
    <fill>
      <patternFill patternType="solid">
        <fgColor rgb="FFFCD3C1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ADD58A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theme="9" tint="0.59999389629810485"/>
        <bgColor rgb="FFBCE4E5"/>
      </patternFill>
    </fill>
    <fill>
      <patternFill patternType="solid">
        <fgColor theme="2" tint="-9.9978637043366805E-2"/>
        <bgColor rgb="FFFFFFCC"/>
      </patternFill>
    </fill>
    <fill>
      <patternFill patternType="solid">
        <fgColor rgb="FFFFCC99"/>
        <bgColor rgb="FFFCD4D1"/>
      </patternFill>
    </fill>
    <fill>
      <patternFill patternType="solid">
        <fgColor rgb="FFC0C0C0"/>
        <bgColor rgb="FFCCCC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BCE4E5"/>
      </patternFill>
    </fill>
    <fill>
      <patternFill patternType="solid">
        <fgColor rgb="FF339966"/>
        <bgColor rgb="FF008080"/>
      </patternFill>
    </fill>
    <fill>
      <patternFill patternType="solid">
        <fgColor rgb="FFFCD4D1"/>
        <bgColor rgb="FFFFCC99"/>
      </patternFill>
    </fill>
    <fill>
      <patternFill patternType="solid">
        <fgColor rgb="FFBCE4E5"/>
        <bgColor rgb="FFCCCCFF"/>
      </patternFill>
    </fill>
    <fill>
      <patternFill patternType="solid">
        <fgColor theme="0"/>
        <bgColor rgb="FFFCD4D1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>
      <left style="medium">
        <color rgb="FF2E3436"/>
      </left>
      <right style="thin">
        <color rgb="FF2E3436"/>
      </right>
      <top style="thin">
        <color rgb="FF2E3436"/>
      </top>
      <bottom/>
      <diagonal/>
    </border>
    <border>
      <left style="thin">
        <color rgb="FF2E3436"/>
      </left>
      <right style="thin">
        <color rgb="FF2E3436"/>
      </right>
      <top style="thin">
        <color rgb="FF2E3436"/>
      </top>
      <bottom/>
      <diagonal/>
    </border>
    <border>
      <left style="thin">
        <color rgb="FF2E3436"/>
      </left>
      <right/>
      <top style="thin">
        <color rgb="FF2E3436"/>
      </top>
      <bottom/>
      <diagonal/>
    </border>
    <border>
      <left style="thin">
        <color rgb="FF2E3436"/>
      </left>
      <right style="medium">
        <color rgb="FF2E3436"/>
      </right>
      <top style="thin">
        <color rgb="FF2E3436"/>
      </top>
      <bottom/>
      <diagonal/>
    </border>
    <border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>
      <left style="thin">
        <color rgb="FF2E3436"/>
      </left>
      <right style="thin">
        <color rgb="FF2E3436"/>
      </right>
      <top style="thin">
        <color indexed="64"/>
      </top>
      <bottom style="medium">
        <color indexed="64"/>
      </bottom>
      <diagonal/>
    </border>
    <border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>
      <left style="thin">
        <color rgb="FF2E3436"/>
      </left>
      <right style="thin">
        <color rgb="FF2E3436"/>
      </right>
      <top/>
      <bottom/>
      <diagonal/>
    </border>
    <border>
      <left style="medium">
        <color rgb="FF2E3436"/>
      </left>
      <right/>
      <top style="thin">
        <color indexed="64"/>
      </top>
      <bottom style="thin">
        <color rgb="FF2E3436"/>
      </bottom>
      <diagonal/>
    </border>
    <border>
      <left/>
      <right/>
      <top style="thin">
        <color indexed="64"/>
      </top>
      <bottom style="thin">
        <color rgb="FF2E3436"/>
      </bottom>
      <diagonal/>
    </border>
    <border>
      <left/>
      <right style="thin">
        <color indexed="64"/>
      </right>
      <top style="thin">
        <color indexed="64"/>
      </top>
      <bottom style="thin">
        <color rgb="FF2E3436"/>
      </bottom>
      <diagonal/>
    </border>
    <border>
      <left style="medium">
        <color rgb="FF2E3436"/>
      </left>
      <right/>
      <top style="thin">
        <color rgb="FF2E3436"/>
      </top>
      <bottom style="thin">
        <color indexed="64"/>
      </bottom>
      <diagonal/>
    </border>
    <border>
      <left/>
      <right/>
      <top style="thin">
        <color rgb="FF2E3436"/>
      </top>
      <bottom style="thin">
        <color indexed="64"/>
      </bottom>
      <diagonal/>
    </border>
    <border>
      <left/>
      <right style="thin">
        <color indexed="64"/>
      </right>
      <top style="thin">
        <color rgb="FF2E3436"/>
      </top>
      <bottom style="thin">
        <color indexed="64"/>
      </bottom>
      <diagonal/>
    </border>
  </borders>
  <cellStyleXfs count="5">
    <xf numFmtId="0" fontId="0" fillId="0" borderId="0"/>
    <xf numFmtId="9" fontId="15" fillId="0" borderId="0" applyFont="0" applyFill="0" applyBorder="0" applyAlignment="0" applyProtection="0"/>
    <xf numFmtId="0" fontId="16" fillId="0" borderId="0"/>
    <xf numFmtId="9" fontId="15" fillId="0" borderId="0" applyBorder="0" applyAlignment="0" applyProtection="0"/>
    <xf numFmtId="44" fontId="15" fillId="0" borderId="0" applyFont="0" applyFill="0" applyBorder="0" applyAlignment="0" applyProtection="0"/>
  </cellStyleXfs>
  <cellXfs count="14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164" fontId="3" fillId="3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164" fontId="2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/>
    <xf numFmtId="0" fontId="6" fillId="5" borderId="0" xfId="0" applyFont="1" applyFill="1" applyAlignment="1">
      <alignment horizontal="right"/>
    </xf>
    <xf numFmtId="164" fontId="6" fillId="5" borderId="0" xfId="0" applyNumberFormat="1" applyFont="1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 wrapText="1"/>
    </xf>
    <xf numFmtId="0" fontId="2" fillId="4" borderId="8" xfId="0" applyFont="1" applyFill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0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9" fillId="0" borderId="0" xfId="0" applyFont="1"/>
    <xf numFmtId="164" fontId="10" fillId="0" borderId="7" xfId="0" applyNumberFormat="1" applyFont="1" applyBorder="1"/>
    <xf numFmtId="0" fontId="11" fillId="0" borderId="0" xfId="0" applyFont="1"/>
    <xf numFmtId="0" fontId="13" fillId="0" borderId="2" xfId="0" applyFont="1" applyBorder="1" applyAlignment="1">
      <alignment horizontal="center"/>
    </xf>
    <xf numFmtId="164" fontId="13" fillId="4" borderId="2" xfId="0" applyNumberFormat="1" applyFont="1" applyFill="1" applyBorder="1" applyAlignment="1">
      <alignment horizontal="right" wrapText="1"/>
    </xf>
    <xf numFmtId="164" fontId="12" fillId="0" borderId="1" xfId="0" applyNumberFormat="1" applyFont="1" applyBorder="1"/>
    <xf numFmtId="0" fontId="13" fillId="4" borderId="1" xfId="0" applyFont="1" applyFill="1" applyBorder="1" applyAlignment="1">
      <alignment horizontal="center" wrapText="1"/>
    </xf>
    <xf numFmtId="164" fontId="13" fillId="4" borderId="1" xfId="0" applyNumberFormat="1" applyFont="1" applyFill="1" applyBorder="1" applyAlignment="1">
      <alignment horizontal="right" wrapText="1"/>
    </xf>
    <xf numFmtId="0" fontId="13" fillId="4" borderId="3" xfId="0" applyFont="1" applyFill="1" applyBorder="1" applyAlignment="1">
      <alignment horizontal="center" wrapText="1"/>
    </xf>
    <xf numFmtId="164" fontId="13" fillId="4" borderId="3" xfId="0" applyNumberFormat="1" applyFont="1" applyFill="1" applyBorder="1" applyAlignment="1">
      <alignment horizontal="right" wrapText="1"/>
    </xf>
    <xf numFmtId="0" fontId="13" fillId="4" borderId="4" xfId="0" applyFont="1" applyFill="1" applyBorder="1" applyAlignment="1">
      <alignment horizontal="center" wrapText="1"/>
    </xf>
    <xf numFmtId="164" fontId="12" fillId="0" borderId="5" xfId="0" applyNumberFormat="1" applyFont="1" applyBorder="1"/>
    <xf numFmtId="164" fontId="12" fillId="0" borderId="7" xfId="0" applyNumberFormat="1" applyFont="1" applyBorder="1"/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9" fillId="0" borderId="8" xfId="0" applyFont="1" applyBorder="1"/>
    <xf numFmtId="0" fontId="9" fillId="0" borderId="16" xfId="0" applyFont="1" applyBorder="1"/>
    <xf numFmtId="0" fontId="9" fillId="0" borderId="10" xfId="0" applyFont="1" applyBorder="1"/>
    <xf numFmtId="0" fontId="9" fillId="0" borderId="1" xfId="0" applyFont="1" applyBorder="1"/>
    <xf numFmtId="0" fontId="9" fillId="0" borderId="12" xfId="0" applyFont="1" applyBorder="1"/>
    <xf numFmtId="0" fontId="9" fillId="0" borderId="17" xfId="0" applyFont="1" applyBorder="1"/>
    <xf numFmtId="164" fontId="14" fillId="4" borderId="9" xfId="0" applyNumberFormat="1" applyFont="1" applyFill="1" applyBorder="1" applyAlignment="1">
      <alignment horizontal="right" wrapText="1"/>
    </xf>
    <xf numFmtId="164" fontId="14" fillId="4" borderId="11" xfId="0" applyNumberFormat="1" applyFont="1" applyFill="1" applyBorder="1" applyAlignment="1">
      <alignment horizontal="right" wrapText="1"/>
    </xf>
    <xf numFmtId="164" fontId="9" fillId="0" borderId="13" xfId="0" applyNumberFormat="1" applyFont="1" applyBorder="1" applyAlignment="1">
      <alignment horizontal="right"/>
    </xf>
    <xf numFmtId="0" fontId="10" fillId="0" borderId="18" xfId="0" applyFont="1" applyBorder="1"/>
    <xf numFmtId="164" fontId="11" fillId="0" borderId="0" xfId="0" applyNumberFormat="1" applyFont="1"/>
    <xf numFmtId="0" fontId="7" fillId="0" borderId="19" xfId="2" applyFont="1" applyBorder="1" applyAlignment="1"/>
    <xf numFmtId="0" fontId="7" fillId="0" borderId="20" xfId="2" applyFont="1" applyBorder="1" applyAlignment="1"/>
    <xf numFmtId="0" fontId="7" fillId="0" borderId="21" xfId="2" applyFont="1" applyBorder="1" applyAlignment="1"/>
    <xf numFmtId="0" fontId="7" fillId="0" borderId="21" xfId="2" applyFont="1" applyBorder="1" applyAlignment="1">
      <alignment wrapText="1"/>
    </xf>
    <xf numFmtId="0" fontId="7" fillId="0" borderId="22" xfId="2" applyFont="1" applyBorder="1" applyAlignment="1">
      <alignment wrapText="1"/>
    </xf>
    <xf numFmtId="0" fontId="17" fillId="0" borderId="0" xfId="2" applyFont="1" applyBorder="1" applyAlignment="1"/>
    <xf numFmtId="0" fontId="7" fillId="0" borderId="19" xfId="2" applyFont="1" applyBorder="1" applyAlignment="1">
      <alignment horizontal="center" vertical="center"/>
    </xf>
    <xf numFmtId="0" fontId="7" fillId="6" borderId="21" xfId="2" applyFont="1" applyFill="1" applyBorder="1" applyAlignment="1">
      <alignment horizontal="center" vertical="center" wrapText="1"/>
    </xf>
    <xf numFmtId="0" fontId="7" fillId="7" borderId="21" xfId="2" applyFont="1" applyFill="1" applyBorder="1" applyAlignment="1">
      <alignment horizontal="center" vertical="center" wrapText="1"/>
    </xf>
    <xf numFmtId="0" fontId="7" fillId="8" borderId="21" xfId="2" applyFont="1" applyFill="1" applyBorder="1" applyAlignment="1">
      <alignment horizontal="center" vertical="center" wrapText="1"/>
    </xf>
    <xf numFmtId="0" fontId="7" fillId="0" borderId="21" xfId="2" applyFont="1" applyBorder="1" applyAlignment="1">
      <alignment horizontal="center" vertical="center" wrapText="1"/>
    </xf>
    <xf numFmtId="0" fontId="7" fillId="9" borderId="21" xfId="2" applyFont="1" applyFill="1" applyBorder="1" applyAlignment="1">
      <alignment horizontal="center" vertical="center" wrapText="1"/>
    </xf>
    <xf numFmtId="0" fontId="7" fillId="10" borderId="22" xfId="2" applyFont="1" applyFill="1" applyBorder="1" applyAlignment="1">
      <alignment horizontal="center" vertical="center" wrapText="1"/>
    </xf>
    <xf numFmtId="0" fontId="6" fillId="0" borderId="23" xfId="2" applyFont="1" applyBorder="1" applyAlignment="1"/>
    <xf numFmtId="0" fontId="6" fillId="6" borderId="24" xfId="2" applyFont="1" applyFill="1" applyBorder="1" applyAlignment="1">
      <alignment horizontal="center"/>
    </xf>
    <xf numFmtId="0" fontId="6" fillId="7" borderId="24" xfId="2" applyFont="1" applyFill="1" applyBorder="1" applyAlignment="1">
      <alignment horizontal="center"/>
    </xf>
    <xf numFmtId="165" fontId="15" fillId="11" borderId="24" xfId="3" applyNumberFormat="1" applyFill="1" applyBorder="1" applyAlignment="1">
      <alignment horizontal="center"/>
    </xf>
    <xf numFmtId="0" fontId="6" fillId="0" borderId="24" xfId="2" applyFont="1" applyBorder="1" applyAlignment="1">
      <alignment horizontal="center"/>
    </xf>
    <xf numFmtId="0" fontId="6" fillId="9" borderId="24" xfId="2" applyFont="1" applyFill="1" applyBorder="1" applyAlignment="1">
      <alignment horizontal="center"/>
    </xf>
    <xf numFmtId="0" fontId="6" fillId="10" borderId="25" xfId="2" applyFont="1" applyFill="1" applyBorder="1" applyAlignment="1">
      <alignment horizontal="center"/>
    </xf>
    <xf numFmtId="0" fontId="7" fillId="12" borderId="26" xfId="2" applyFont="1" applyFill="1" applyBorder="1" applyAlignment="1"/>
    <xf numFmtId="0" fontId="6" fillId="6" borderId="27" xfId="2" applyFont="1" applyFill="1" applyBorder="1" applyAlignment="1">
      <alignment horizontal="center"/>
    </xf>
    <xf numFmtId="0" fontId="6" fillId="7" borderId="27" xfId="2" applyFont="1" applyFill="1" applyBorder="1" applyAlignment="1">
      <alignment horizontal="center"/>
    </xf>
    <xf numFmtId="0" fontId="6" fillId="0" borderId="27" xfId="2" applyFont="1" applyBorder="1" applyAlignment="1">
      <alignment horizontal="center"/>
    </xf>
    <xf numFmtId="0" fontId="6" fillId="9" borderId="28" xfId="2" applyFont="1" applyFill="1" applyBorder="1" applyAlignment="1">
      <alignment horizontal="center"/>
    </xf>
    <xf numFmtId="0" fontId="6" fillId="10" borderId="29" xfId="2" applyFont="1" applyFill="1" applyBorder="1" applyAlignment="1">
      <alignment horizontal="center"/>
    </xf>
    <xf numFmtId="0" fontId="7" fillId="12" borderId="23" xfId="2" applyFont="1" applyFill="1" applyBorder="1" applyAlignment="1"/>
    <xf numFmtId="0" fontId="7" fillId="0" borderId="30" xfId="2" applyFont="1" applyBorder="1" applyAlignment="1"/>
    <xf numFmtId="0" fontId="7" fillId="6" borderId="31" xfId="2" applyFont="1" applyFill="1" applyBorder="1" applyAlignment="1">
      <alignment horizontal="center"/>
    </xf>
    <xf numFmtId="0" fontId="7" fillId="7" borderId="31" xfId="2" applyFont="1" applyFill="1" applyBorder="1" applyAlignment="1">
      <alignment horizontal="center"/>
    </xf>
    <xf numFmtId="165" fontId="18" fillId="8" borderId="32" xfId="3" applyNumberFormat="1" applyFont="1" applyFill="1" applyBorder="1" applyAlignment="1">
      <alignment horizontal="center"/>
    </xf>
    <xf numFmtId="0" fontId="7" fillId="0" borderId="31" xfId="2" applyFont="1" applyBorder="1" applyAlignment="1">
      <alignment horizontal="center"/>
    </xf>
    <xf numFmtId="0" fontId="7" fillId="9" borderId="33" xfId="2" applyFont="1" applyFill="1" applyBorder="1" applyAlignment="1">
      <alignment horizontal="center"/>
    </xf>
    <xf numFmtId="0" fontId="7" fillId="10" borderId="33" xfId="2" applyFont="1" applyFill="1" applyBorder="1" applyAlignment="1">
      <alignment horizontal="center"/>
    </xf>
    <xf numFmtId="0" fontId="6" fillId="0" borderId="0" xfId="2" applyFont="1" applyBorder="1" applyAlignment="1"/>
    <xf numFmtId="0" fontId="6" fillId="0" borderId="0" xfId="2" applyFont="1"/>
    <xf numFmtId="0" fontId="7" fillId="0" borderId="1" xfId="2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17" fillId="0" borderId="0" xfId="2" applyFont="1"/>
    <xf numFmtId="0" fontId="7" fillId="13" borderId="34" xfId="2" applyFont="1" applyFill="1" applyBorder="1" applyAlignment="1"/>
    <xf numFmtId="0" fontId="7" fillId="13" borderId="34" xfId="2" applyFont="1" applyFill="1" applyBorder="1" applyAlignment="1">
      <alignment horizontal="center"/>
    </xf>
    <xf numFmtId="0" fontId="7" fillId="9" borderId="34" xfId="2" applyFont="1" applyFill="1" applyBorder="1" applyAlignment="1">
      <alignment horizontal="center"/>
    </xf>
    <xf numFmtId="0" fontId="7" fillId="14" borderId="27" xfId="2" applyFont="1" applyFill="1" applyBorder="1" applyAlignment="1">
      <alignment horizontal="center"/>
    </xf>
    <xf numFmtId="0" fontId="7" fillId="15" borderId="1" xfId="2" applyFont="1" applyFill="1" applyBorder="1" applyAlignment="1">
      <alignment horizontal="center"/>
    </xf>
    <xf numFmtId="0" fontId="7" fillId="16" borderId="1" xfId="2" applyFont="1" applyFill="1" applyBorder="1" applyAlignment="1"/>
    <xf numFmtId="0" fontId="7" fillId="16" borderId="1" xfId="2" applyFont="1" applyFill="1" applyBorder="1" applyAlignment="1">
      <alignment horizontal="center"/>
    </xf>
    <xf numFmtId="0" fontId="16" fillId="0" borderId="0" xfId="2"/>
    <xf numFmtId="9" fontId="0" fillId="0" borderId="0" xfId="1" applyFont="1"/>
    <xf numFmtId="0" fontId="6" fillId="19" borderId="8" xfId="2" applyFont="1" applyFill="1" applyBorder="1" applyAlignment="1"/>
    <xf numFmtId="9" fontId="0" fillId="0" borderId="9" xfId="1" applyFont="1" applyBorder="1"/>
    <xf numFmtId="0" fontId="6" fillId="19" borderId="10" xfId="2" applyFont="1" applyFill="1" applyBorder="1" applyAlignment="1"/>
    <xf numFmtId="9" fontId="0" fillId="0" borderId="11" xfId="1" applyFont="1" applyBorder="1"/>
    <xf numFmtId="0" fontId="7" fillId="20" borderId="10" xfId="2" applyFont="1" applyFill="1" applyBorder="1" applyAlignment="1"/>
    <xf numFmtId="9" fontId="0" fillId="0" borderId="12" xfId="1" applyFont="1" applyBorder="1"/>
    <xf numFmtId="9" fontId="0" fillId="0" borderId="13" xfId="1" applyFont="1" applyBorder="1"/>
    <xf numFmtId="0" fontId="6" fillId="17" borderId="1" xfId="2" applyFont="1" applyFill="1" applyBorder="1" applyAlignment="1">
      <alignment horizontal="center"/>
    </xf>
    <xf numFmtId="0" fontId="6" fillId="17" borderId="16" xfId="2" applyFont="1" applyFill="1" applyBorder="1" applyAlignment="1">
      <alignment horizontal="center"/>
    </xf>
    <xf numFmtId="0" fontId="7" fillId="17" borderId="17" xfId="2" applyFont="1" applyFill="1" applyBorder="1" applyAlignment="1">
      <alignment horizontal="center"/>
    </xf>
    <xf numFmtId="0" fontId="6" fillId="18" borderId="1" xfId="2" applyFont="1" applyFill="1" applyBorder="1" applyAlignment="1">
      <alignment horizontal="center"/>
    </xf>
    <xf numFmtId="0" fontId="6" fillId="18" borderId="16" xfId="2" applyFont="1" applyFill="1" applyBorder="1" applyAlignment="1">
      <alignment horizontal="center"/>
    </xf>
    <xf numFmtId="0" fontId="7" fillId="18" borderId="17" xfId="2" applyFont="1" applyFill="1" applyBorder="1" applyAlignment="1">
      <alignment horizontal="center"/>
    </xf>
    <xf numFmtId="166" fontId="0" fillId="0" borderId="0" xfId="0" applyNumberFormat="1"/>
    <xf numFmtId="167" fontId="6" fillId="17" borderId="1" xfId="2" applyNumberFormat="1" applyFont="1" applyFill="1" applyBorder="1" applyAlignment="1">
      <alignment horizontal="center"/>
    </xf>
    <xf numFmtId="167" fontId="6" fillId="18" borderId="1" xfId="2" applyNumberFormat="1" applyFont="1" applyFill="1" applyBorder="1" applyAlignment="1">
      <alignment horizontal="center"/>
    </xf>
    <xf numFmtId="167" fontId="6" fillId="17" borderId="16" xfId="2" applyNumberFormat="1" applyFont="1" applyFill="1" applyBorder="1" applyAlignment="1">
      <alignment horizontal="center"/>
    </xf>
    <xf numFmtId="167" fontId="6" fillId="18" borderId="16" xfId="2" applyNumberFormat="1" applyFont="1" applyFill="1" applyBorder="1" applyAlignment="1">
      <alignment horizontal="center"/>
    </xf>
    <xf numFmtId="0" fontId="6" fillId="19" borderId="8" xfId="2" applyFont="1" applyFill="1" applyBorder="1" applyAlignment="1">
      <alignment wrapText="1"/>
    </xf>
    <xf numFmtId="168" fontId="6" fillId="0" borderId="24" xfId="4" applyNumberFormat="1" applyFont="1" applyBorder="1" applyAlignment="1">
      <alignment horizontal="center"/>
    </xf>
    <xf numFmtId="168" fontId="6" fillId="0" borderId="27" xfId="4" applyNumberFormat="1" applyFont="1" applyBorder="1" applyAlignment="1">
      <alignment horizontal="center"/>
    </xf>
    <xf numFmtId="168" fontId="7" fillId="0" borderId="17" xfId="2" applyNumberFormat="1" applyFont="1" applyBorder="1" applyAlignment="1">
      <alignment horizontal="center"/>
    </xf>
    <xf numFmtId="168" fontId="6" fillId="0" borderId="1" xfId="4" applyNumberFormat="1" applyFont="1" applyBorder="1" applyAlignment="1">
      <alignment horizontal="center"/>
    </xf>
    <xf numFmtId="165" fontId="0" fillId="0" borderId="9" xfId="1" applyNumberFormat="1" applyFont="1" applyBorder="1"/>
    <xf numFmtId="165" fontId="0" fillId="0" borderId="13" xfId="1" applyNumberFormat="1" applyFont="1" applyBorder="1"/>
    <xf numFmtId="0" fontId="6" fillId="19" borderId="10" xfId="2" applyFont="1" applyFill="1" applyBorder="1" applyAlignment="1">
      <alignment wrapText="1"/>
    </xf>
    <xf numFmtId="0" fontId="7" fillId="20" borderId="10" xfId="2" applyFont="1" applyFill="1" applyBorder="1" applyAlignment="1">
      <alignment wrapText="1"/>
    </xf>
    <xf numFmtId="168" fontId="6" fillId="17" borderId="1" xfId="4" applyNumberFormat="1" applyFont="1" applyFill="1" applyBorder="1" applyAlignment="1">
      <alignment horizontal="center"/>
    </xf>
    <xf numFmtId="168" fontId="6" fillId="18" borderId="1" xfId="4" applyNumberFormat="1" applyFont="1" applyFill="1" applyBorder="1" applyAlignment="1">
      <alignment horizontal="center"/>
    </xf>
    <xf numFmtId="0" fontId="6" fillId="19" borderId="0" xfId="2" applyFont="1" applyFill="1" applyBorder="1" applyAlignment="1">
      <alignment wrapText="1"/>
    </xf>
    <xf numFmtId="168" fontId="0" fillId="0" borderId="0" xfId="4" applyNumberFormat="1" applyFont="1"/>
    <xf numFmtId="0" fontId="1" fillId="2" borderId="1" xfId="0" applyFont="1" applyFill="1" applyBorder="1" applyAlignment="1">
      <alignment horizontal="center" wrapText="1"/>
    </xf>
    <xf numFmtId="17" fontId="12" fillId="0" borderId="14" xfId="0" applyNumberFormat="1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7" fillId="15" borderId="1" xfId="2" applyFont="1" applyFill="1" applyBorder="1" applyAlignment="1">
      <alignment horizontal="left"/>
    </xf>
    <xf numFmtId="0" fontId="7" fillId="0" borderId="1" xfId="2" applyFont="1" applyBorder="1" applyAlignment="1">
      <alignment horizontal="left"/>
    </xf>
    <xf numFmtId="0" fontId="6" fillId="0" borderId="35" xfId="2" applyFont="1" applyBorder="1" applyAlignment="1">
      <alignment horizontal="left"/>
    </xf>
    <xf numFmtId="0" fontId="6" fillId="0" borderId="36" xfId="2" applyFont="1" applyBorder="1" applyAlignment="1">
      <alignment horizontal="left"/>
    </xf>
    <xf numFmtId="0" fontId="6" fillId="0" borderId="37" xfId="2" applyFont="1" applyBorder="1" applyAlignment="1">
      <alignment horizontal="left"/>
    </xf>
    <xf numFmtId="0" fontId="6" fillId="0" borderId="38" xfId="2" applyFont="1" applyBorder="1" applyAlignment="1">
      <alignment horizontal="left"/>
    </xf>
    <xf numFmtId="0" fontId="6" fillId="0" borderId="39" xfId="2" applyFont="1" applyBorder="1" applyAlignment="1">
      <alignment horizontal="left"/>
    </xf>
    <xf numFmtId="0" fontId="6" fillId="0" borderId="40" xfId="2" applyFont="1" applyBorder="1" applyAlignment="1">
      <alignment horizontal="left"/>
    </xf>
  </cellXfs>
  <cellStyles count="5">
    <cellStyle name="Currency" xfId="4" builtinId="4"/>
    <cellStyle name="Normal" xfId="0" builtinId="0"/>
    <cellStyle name="Normal 2" xfId="2" xr:uid="{6757EA36-C6CD-4A66-AA6B-BB356DA27044}"/>
    <cellStyle name="Percent" xfId="1" builtinId="5"/>
    <cellStyle name="Percent 2" xfId="3" xr:uid="{6D139A37-53AD-4FDB-AC66-4E4CA1B25E3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90549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'For Portal'!$K$14:$K$26</c:f>
              <c:strCache>
                <c:ptCount val="12"/>
                <c:pt idx="0">
                  <c:v>Agri Engg</c:v>
                </c:pt>
                <c:pt idx="1">
                  <c:v>Civil Tamil</c:v>
                </c:pt>
                <c:pt idx="2">
                  <c:v>Civil</c:v>
                </c:pt>
                <c:pt idx="3">
                  <c:v>CSE</c:v>
                </c:pt>
                <c:pt idx="4">
                  <c:v>ECE</c:v>
                </c:pt>
                <c:pt idx="5">
                  <c:v>EEE</c:v>
                </c:pt>
                <c:pt idx="6">
                  <c:v>GeoInformatics</c:v>
                </c:pt>
                <c:pt idx="7">
                  <c:v>IT</c:v>
                </c:pt>
                <c:pt idx="8">
                  <c:v>Manufacturing</c:v>
                </c:pt>
                <c:pt idx="9">
                  <c:v>Material Science</c:v>
                </c:pt>
                <c:pt idx="10">
                  <c:v>Mech</c:v>
                </c:pt>
                <c:pt idx="11">
                  <c:v>Mining</c:v>
                </c:pt>
              </c:strCache>
            </c:strRef>
          </c:cat>
          <c:val>
            <c:numRef>
              <c:f>'For Portal'!$L$14:$L$26</c:f>
              <c:numCache>
                <c:formatCode>General</c:formatCode>
                <c:ptCount val="1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0-4B19-9223-DA3D9D16EE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63427647"/>
        <c:axId val="1263355839"/>
      </c:barChart>
      <c:catAx>
        <c:axId val="1463427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355839"/>
        <c:crosses val="autoZero"/>
        <c:auto val="1"/>
        <c:lblAlgn val="ctr"/>
        <c:lblOffset val="100"/>
        <c:noMultiLvlLbl val="0"/>
      </c:catAx>
      <c:valAx>
        <c:axId val="1263355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2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/>
              <a:t>Sponsorship split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A84-4F19-9B64-E078910380A6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A84-4F19-9B64-E078910380A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A84-4F19-9B64-E078910380A6}"/>
              </c:ext>
            </c:extLst>
          </c:dPt>
          <c:dLbls>
            <c:dLbl>
              <c:idx val="0"/>
              <c:layout>
                <c:manualLayout>
                  <c:x val="-4.0795507033410422E-2"/>
                  <c:y val="-1.66251002796813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A84-4F19-9B64-E078910380A6}"/>
                </c:ext>
              </c:extLst>
            </c:dLbl>
            <c:dLbl>
              <c:idx val="1"/>
              <c:layout>
                <c:manualLayout>
                  <c:x val="3.5696068654234123E-2"/>
                  <c:y val="1.38542502330676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A84-4F19-9B64-E078910380A6}"/>
                </c:ext>
              </c:extLst>
            </c:dLbl>
            <c:dLbl>
              <c:idx val="2"/>
              <c:layout>
                <c:manualLayout>
                  <c:x val="-3.399625586117535E-3"/>
                  <c:y val="5.81878509788845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A84-4F19-9B64-E078910380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'For Portal'!$B$37:$B$39</c:f>
              <c:strCache>
                <c:ptCount val="3"/>
                <c:pt idx="0">
                  <c:v>Trust</c:v>
                </c:pt>
                <c:pt idx="1">
                  <c:v>Direct Sponsors</c:v>
                </c:pt>
                <c:pt idx="2">
                  <c:v>Group Direct Sponsors</c:v>
                </c:pt>
              </c:strCache>
            </c:strRef>
          </c:cat>
          <c:val>
            <c:numRef>
              <c:f>'For Portal'!$C$37:$C$39</c:f>
              <c:numCache>
                <c:formatCode>General</c:formatCode>
                <c:ptCount val="3"/>
                <c:pt idx="0">
                  <c:v>11</c:v>
                </c:pt>
                <c:pt idx="1">
                  <c:v>8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84-4F19-9B64-E078910380A6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A84-4F19-9B64-E078910380A6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A84-4F19-9B64-E078910380A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A84-4F19-9B64-E078910380A6}"/>
              </c:ext>
            </c:extLst>
          </c:dPt>
          <c:dLbls>
            <c:dLbl>
              <c:idx val="0"/>
              <c:layout>
                <c:manualLayout>
                  <c:x val="8.3720330738062607E-2"/>
                  <c:y val="4.78778888566229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84-4F19-9B64-E078910380A6}"/>
                </c:ext>
              </c:extLst>
            </c:dLbl>
            <c:dLbl>
              <c:idx val="1"/>
              <c:layout>
                <c:manualLayout>
                  <c:x val="-0.11013903531742532"/>
                  <c:y val="-6.28175705055885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84-4F19-9B64-E078910380A6}"/>
                </c:ext>
              </c:extLst>
            </c:dLbl>
            <c:dLbl>
              <c:idx val="2"/>
              <c:layout>
                <c:manualLayout>
                  <c:x val="-6.0558173014441316E-2"/>
                  <c:y val="-2.4129522185454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84-4F19-9B64-E078910380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'For Portal'!$B$37:$B$39</c:f>
              <c:strCache>
                <c:ptCount val="3"/>
                <c:pt idx="0">
                  <c:v>Trust</c:v>
                </c:pt>
                <c:pt idx="1">
                  <c:v>Direct Sponsors</c:v>
                </c:pt>
                <c:pt idx="2">
                  <c:v>Group Direct Sponsors</c:v>
                </c:pt>
              </c:strCache>
            </c:strRef>
          </c:cat>
          <c:val>
            <c:numRef>
              <c:f>'For Portal'!$D$37:$D$39</c:f>
              <c:numCache>
                <c:formatCode>[$₹-4009]#,##0;\-[$₹-4009]#,##0</c:formatCode>
                <c:ptCount val="3"/>
                <c:pt idx="0">
                  <c:v>315524</c:v>
                </c:pt>
                <c:pt idx="1">
                  <c:v>309110</c:v>
                </c:pt>
                <c:pt idx="2">
                  <c:v>92938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84-4F19-9B64-E07891038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 sz="3600"/>
              <a:t>CEG'94 Branch</a:t>
            </a:r>
            <a:r>
              <a:rPr lang="en-IN" sz="3600" baseline="0"/>
              <a:t> </a:t>
            </a:r>
            <a:r>
              <a:rPr lang="en-IN" sz="3600"/>
              <a:t>Contributions 2/2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170954231084816E-2"/>
          <c:y val="0.19461713286520646"/>
          <c:w val="0.63770176501216691"/>
          <c:h val="0.6748260361104054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487-4EA6-A4E5-41688EB4CCE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487-4EA6-A4E5-41688EB4CCE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487-4EA6-A4E5-41688EB4CCE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487-4EA6-A4E5-41688EB4CCE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487-4EA6-A4E5-41688EB4CCE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487-4EA6-A4E5-41688EB4CCE9}"/>
              </c:ext>
            </c:extLst>
          </c:dPt>
          <c:dLbls>
            <c:dLbl>
              <c:idx val="0"/>
              <c:layout>
                <c:manualLayout>
                  <c:x val="-2.2005874265716787E-2"/>
                  <c:y val="6.00703902240233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487-4EA6-A4E5-41688EB4CCE9}"/>
                </c:ext>
              </c:extLst>
            </c:dLbl>
            <c:dLbl>
              <c:idx val="1"/>
              <c:layout>
                <c:manualLayout>
                  <c:x val="-5.3963392401370963E-2"/>
                  <c:y val="-1.4108324318885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487-4EA6-A4E5-41688EB4CCE9}"/>
                </c:ext>
              </c:extLst>
            </c:dLbl>
            <c:dLbl>
              <c:idx val="2"/>
              <c:layout>
                <c:manualLayout>
                  <c:x val="2.2728408948880807E-3"/>
                  <c:y val="-4.67751303074086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487-4EA6-A4E5-41688EB4CCE9}"/>
                </c:ext>
              </c:extLst>
            </c:dLbl>
            <c:dLbl>
              <c:idx val="3"/>
              <c:layout>
                <c:manualLayout>
                  <c:x val="7.0094113235845523E-2"/>
                  <c:y val="-2.63380269648704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487-4EA6-A4E5-41688EB4CCE9}"/>
                </c:ext>
              </c:extLst>
            </c:dLbl>
            <c:dLbl>
              <c:idx val="4"/>
              <c:layout>
                <c:manualLayout>
                  <c:x val="6.7048243969503818E-2"/>
                  <c:y val="1.8691197802229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487-4EA6-A4E5-41688EB4CCE9}"/>
                </c:ext>
              </c:extLst>
            </c:dLbl>
            <c:dLbl>
              <c:idx val="5"/>
              <c:layout>
                <c:manualLayout>
                  <c:x val="2.1877050973528742E-2"/>
                  <c:y val="4.25985090521831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487-4EA6-A4E5-41688EB4CCE9}"/>
                </c:ext>
              </c:extLst>
            </c:dLbl>
            <c:dLbl>
              <c:idx val="7"/>
              <c:layout>
                <c:manualLayout>
                  <c:x val="1.8960110843724932E-2"/>
                  <c:y val="4.4728434504792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487-4EA6-A4E5-41688EB4CC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'dept-portal'!$D$29:$D$34</c:f>
              <c:strCache>
                <c:ptCount val="6"/>
                <c:pt idx="0">
                  <c:v>Civil
6/17
₹ 60,000 
2% </c:v>
                </c:pt>
                <c:pt idx="1">
                  <c:v>Mining
3/28
₹ 35,000 
1.2%</c:v>
                </c:pt>
                <c:pt idx="2">
                  <c:v>Printing
4/15
₹ 55,000 
1.9%</c:v>
                </c:pt>
                <c:pt idx="3">
                  <c:v>Industrial
3/15
₹ 79,307 
2.7%</c:v>
                </c:pt>
                <c:pt idx="4">
                  <c:v>Production
2/10
₹ 20,000 
0.7%</c:v>
                </c:pt>
                <c:pt idx="5">
                  <c:v>Others
6
₹ 93,875 
3.2%
</c:v>
                </c:pt>
              </c:strCache>
            </c:strRef>
          </c:cat>
          <c:val>
            <c:numRef>
              <c:f>'dept-portal'!$E$29:$E$34</c:f>
              <c:numCache>
                <c:formatCode>_ [$₹-4009]\ * #,##0_ ;_ [$₹-4009]\ * \-#,##0_ ;_ [$₹-4009]\ * "-"??_ ;_ @_ </c:formatCode>
                <c:ptCount val="6"/>
                <c:pt idx="0">
                  <c:v>60000</c:v>
                </c:pt>
                <c:pt idx="1">
                  <c:v>30000</c:v>
                </c:pt>
                <c:pt idx="2">
                  <c:v>40000</c:v>
                </c:pt>
                <c:pt idx="3">
                  <c:v>30000</c:v>
                </c:pt>
                <c:pt idx="4">
                  <c:v>20000</c:v>
                </c:pt>
                <c:pt idx="5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7-4EA6-A4E5-41688EB4CCE9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3B1-49D6-B7F4-95A223FE7E6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487-4EA6-A4E5-41688EB4CCE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487-4EA6-A4E5-41688EB4CCE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487-4EA6-A4E5-41688EB4CCE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3B1-49D6-B7F4-95A223FE7E6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D3B1-49D6-B7F4-95A223FE7E6C}"/>
              </c:ext>
            </c:extLst>
          </c:dPt>
          <c:dLbls>
            <c:dLbl>
              <c:idx val="1"/>
              <c:layout>
                <c:manualLayout>
                  <c:x val="1.085339332583427E-2"/>
                  <c:y val="-4.82228320808433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487-4EA6-A4E5-41688EB4CCE9}"/>
                </c:ext>
              </c:extLst>
            </c:dLbl>
            <c:dLbl>
              <c:idx val="2"/>
              <c:layout>
                <c:manualLayout>
                  <c:x val="8.2833770778652671E-2"/>
                  <c:y val="-1.78049079369965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487-4EA6-A4E5-41688EB4CCE9}"/>
                </c:ext>
              </c:extLst>
            </c:dLbl>
            <c:dLbl>
              <c:idx val="3"/>
              <c:layout>
                <c:manualLayout>
                  <c:x val="5.1819397575303086E-2"/>
                  <c:y val="5.11182356277126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487-4EA6-A4E5-41688EB4CCE9}"/>
                </c:ext>
              </c:extLst>
            </c:dLbl>
            <c:dLbl>
              <c:idx val="5"/>
              <c:layout>
                <c:manualLayout>
                  <c:x val="-5.2523593688655119E-2"/>
                  <c:y val="-3.96981934253500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3B1-49D6-B7F4-95A223FE7E6C}"/>
                </c:ext>
              </c:extLst>
            </c:dLbl>
            <c:dLbl>
              <c:idx val="6"/>
              <c:layout>
                <c:manualLayout>
                  <c:x val="-3.7920221687449865E-2"/>
                  <c:y val="-0.107902023429179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487-4EA6-A4E5-41688EB4CC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'dept-portal'!$D$29:$D$34</c:f>
              <c:strCache>
                <c:ptCount val="6"/>
                <c:pt idx="0">
                  <c:v>Civil
6/17
₹ 60,000 
2% </c:v>
                </c:pt>
                <c:pt idx="1">
                  <c:v>Mining
3/28
₹ 35,000 
1.2%</c:v>
                </c:pt>
                <c:pt idx="2">
                  <c:v>Printing
4/15
₹ 55,000 
1.9%</c:v>
                </c:pt>
                <c:pt idx="3">
                  <c:v>Industrial
3/15
₹ 79,307 
2.7%</c:v>
                </c:pt>
                <c:pt idx="4">
                  <c:v>Production
2/10
₹ 20,000 
0.7%</c:v>
                </c:pt>
                <c:pt idx="5">
                  <c:v>Others
6
₹ 93,875 
3.2%
</c:v>
                </c:pt>
              </c:strCache>
            </c:strRef>
          </c:cat>
          <c:val>
            <c:numRef>
              <c:f>'dept-portal'!$F$29:$F$34</c:f>
              <c:numCache>
                <c:formatCode>_ [$₹-4009]\ * #,##0_ ;_ [$₹-4009]\ * \-#,##0_ ;_ [$₹-4009]\ * "-"??_ ;_ @_ </c:formatCode>
                <c:ptCount val="6"/>
                <c:pt idx="1">
                  <c:v>5000</c:v>
                </c:pt>
                <c:pt idx="2">
                  <c:v>15000</c:v>
                </c:pt>
                <c:pt idx="3">
                  <c:v>49307</c:v>
                </c:pt>
                <c:pt idx="5">
                  <c:v>68875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87-4EA6-A4E5-41688EB4CC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180722759434789"/>
          <c:y val="0.22063991052296919"/>
          <c:w val="0.27210090490324024"/>
          <c:h val="0.774055287866725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2000" b="0" i="0" u="none" strike="noStrike" kern="1200" baseline="0">
              <a:ln>
                <a:noFill/>
              </a:ln>
              <a:solidFill>
                <a:schemeClr val="tx2"/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4000"/>
              <a:t>CEG'94 Contributions</a:t>
            </a:r>
            <a:r>
              <a:rPr lang="en-IN" sz="4000" baseline="0"/>
              <a:t> 1/2</a:t>
            </a:r>
            <a:endParaRPr lang="en-IN" sz="4000"/>
          </a:p>
        </c:rich>
      </c:tx>
      <c:layout>
        <c:manualLayout>
          <c:xMode val="edge"/>
          <c:yMode val="edge"/>
          <c:x val="0.1629396736611926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77160315144714"/>
          <c:y val="0.23290873793308037"/>
          <c:w val="0.45204908076998029"/>
          <c:h val="0.7373001573678666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6D-4EC2-9476-EADA8AEC40B5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46D-4EC2-9476-EADA8AEC40B5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6D-4EC2-9476-EADA8AEC40B5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46D-4EC2-9476-EADA8AEC40B5}"/>
              </c:ext>
            </c:extLst>
          </c:dPt>
          <c:dLbls>
            <c:dLbl>
              <c:idx val="0"/>
              <c:layout>
                <c:manualLayout>
                  <c:x val="-5.2394780691400245E-2"/>
                  <c:y val="8.83652088468803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46D-4EC2-9476-EADA8AEC40B5}"/>
                </c:ext>
              </c:extLst>
            </c:dLbl>
            <c:dLbl>
              <c:idx val="1"/>
              <c:layout>
                <c:manualLayout>
                  <c:x val="-1.4554105747611205E-2"/>
                  <c:y val="-5.40009609619824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46D-4EC2-9476-EADA8AEC40B5}"/>
                </c:ext>
              </c:extLst>
            </c:dLbl>
            <c:dLbl>
              <c:idx val="2"/>
              <c:layout>
                <c:manualLayout>
                  <c:x val="6.2582654714728042E-2"/>
                  <c:y val="2.454589134635567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46D-4EC2-9476-EADA8AEC40B5}"/>
                </c:ext>
              </c:extLst>
            </c:dLbl>
            <c:dLbl>
              <c:idx val="3"/>
              <c:layout>
                <c:manualLayout>
                  <c:x val="5.0939370116639127E-2"/>
                  <c:y val="4.9091782692711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46D-4EC2-9476-EADA8AEC40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Rounded MT Bold" panose="020F07040305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'dept-portal'!$D$38:$D$41</c:f>
              <c:strCache>
                <c:ptCount val="4"/>
                <c:pt idx="0">
                  <c:v>CSE
46/67
₹ 7,27,450 
24.7%</c:v>
                </c:pt>
                <c:pt idx="1">
                  <c:v>ECE
40/74
₹ 7,71,916 
26.2%</c:v>
                </c:pt>
                <c:pt idx="2">
                  <c:v>EEE
21/61
₹ 4,73,280 
16.1%</c:v>
                </c:pt>
                <c:pt idx="3">
                  <c:v>Mech
31/103
₹ 6,25,003 
21.3%</c:v>
                </c:pt>
              </c:strCache>
            </c:strRef>
          </c:cat>
          <c:val>
            <c:numRef>
              <c:f>'dept-portal'!$E$38:$E$41</c:f>
              <c:numCache>
                <c:formatCode>_ "₹"\ * #,##0_ ;_ "₹"\ * \-#,##0_ ;_ "₹"\ * "-"??_ ;_ @_ </c:formatCode>
                <c:ptCount val="4"/>
                <c:pt idx="0">
                  <c:v>453000</c:v>
                </c:pt>
                <c:pt idx="1">
                  <c:v>498000</c:v>
                </c:pt>
                <c:pt idx="2">
                  <c:v>210000</c:v>
                </c:pt>
                <c:pt idx="3">
                  <c:v>285000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6D-4EC2-9476-EADA8AEC40B5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46D-4EC2-9476-EADA8AEC40B5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6D-4EC2-9476-EADA8AEC40B5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6D-4EC2-9476-EADA8AEC40B5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46D-4EC2-9476-EADA8AEC40B5}"/>
              </c:ext>
            </c:extLst>
          </c:dPt>
          <c:dLbls>
            <c:dLbl>
              <c:idx val="0"/>
              <c:layout>
                <c:manualLayout>
                  <c:x val="5.0939370116639071E-2"/>
                  <c:y val="-1.7182123942448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46D-4EC2-9476-EADA8AEC40B5}"/>
                </c:ext>
              </c:extLst>
            </c:dLbl>
            <c:dLbl>
              <c:idx val="1"/>
              <c:layout>
                <c:manualLayout>
                  <c:x val="4.9483959541877953E-2"/>
                  <c:y val="2.70004804809912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46D-4EC2-9476-EADA8AEC40B5}"/>
                </c:ext>
              </c:extLst>
            </c:dLbl>
            <c:dLbl>
              <c:idx val="2"/>
              <c:layout>
                <c:manualLayout>
                  <c:x val="-3.7840674943789065E-2"/>
                  <c:y val="3.68188370195335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46D-4EC2-9476-EADA8AEC40B5}"/>
                </c:ext>
              </c:extLst>
            </c:dLbl>
            <c:dLbl>
              <c:idx val="3"/>
              <c:layout>
                <c:manualLayout>
                  <c:x val="-0.10113696809319619"/>
                  <c:y val="6.6430632980235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46D-4EC2-9476-EADA8AEC40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Rounded MT Bold" panose="020F07040305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'dept-portal'!$D$38:$D$41</c:f>
              <c:strCache>
                <c:ptCount val="4"/>
                <c:pt idx="0">
                  <c:v>CSE
46/67
₹ 7,27,450 
24.7%</c:v>
                </c:pt>
                <c:pt idx="1">
                  <c:v>ECE
40/74
₹ 7,71,916 
26.2%</c:v>
                </c:pt>
                <c:pt idx="2">
                  <c:v>EEE
21/61
₹ 4,73,280 
16.1%</c:v>
                </c:pt>
                <c:pt idx="3">
                  <c:v>Mech
31/103
₹ 6,25,003 
21.3%</c:v>
                </c:pt>
              </c:strCache>
            </c:strRef>
          </c:cat>
          <c:val>
            <c:numRef>
              <c:f>'dept-portal'!$F$38:$F$41</c:f>
              <c:numCache>
                <c:formatCode>_ "₹"\ * #,##0_ ;_ "₹"\ * \-#,##0_ ;_ "₹"\ * "-"??_ ;_ @_ </c:formatCode>
                <c:ptCount val="4"/>
                <c:pt idx="0">
                  <c:v>274450</c:v>
                </c:pt>
                <c:pt idx="1">
                  <c:v>273916</c:v>
                </c:pt>
                <c:pt idx="2">
                  <c:v>263280</c:v>
                </c:pt>
                <c:pt idx="3">
                  <c:v>340003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6D-4EC2-9476-EADA8AEC40B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429584204246054"/>
          <c:y val="0.45476324403310203"/>
          <c:w val="0.41570415795753951"/>
          <c:h val="0.534869017794318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 sz="2400" b="1">
                <a:latin typeface="Algerian" panose="04020705040A02060702" pitchFamily="82" charset="0"/>
              </a:rPr>
              <a:t>Total Donations</a:t>
            </a:r>
          </a:p>
          <a:p>
            <a:pPr>
              <a:defRPr sz="2400" b="1">
                <a:latin typeface="Algerian" panose="04020705040A02060702" pitchFamily="82" charset="0"/>
              </a:defRPr>
            </a:pPr>
            <a:r>
              <a:rPr lang="en-IN" sz="2400" b="1" baseline="0">
                <a:latin typeface="Algerian" panose="04020705040A02060702" pitchFamily="82" charset="0"/>
              </a:rPr>
              <a:t> </a:t>
            </a:r>
            <a:r>
              <a:rPr lang="en-IN" sz="2400" b="1" i="0" u="none" strike="noStrike" baseline="0">
                <a:effectLst/>
                <a:latin typeface="Algerian" panose="04020705040A02060702" pitchFamily="82" charset="0"/>
              </a:rPr>
              <a:t> ₹ 29,40,831 </a:t>
            </a:r>
          </a:p>
          <a:p>
            <a:pPr>
              <a:defRPr sz="2400" b="1">
                <a:latin typeface="Algerian" panose="04020705040A02060702" pitchFamily="82" charset="0"/>
              </a:defRPr>
            </a:pPr>
            <a:r>
              <a:rPr lang="en-IN" sz="2400" b="1" i="0" u="none" strike="noStrike" baseline="0">
                <a:effectLst/>
                <a:latin typeface="Algerian" panose="04020705040A02060702" pitchFamily="82" charset="0"/>
              </a:rPr>
              <a:t>156/390 </a:t>
            </a:r>
            <a:endParaRPr lang="en-IN" sz="2400" b="1"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51935529075755116"/>
          <c:y val="2.87728319218031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3DC-491D-8578-4FEF682FDC7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DC-491D-8578-4FEF682FDC7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DC-491D-8578-4FEF682FDC7D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3DC-491D-8578-4FEF682FDC7D}"/>
              </c:ext>
            </c:extLst>
          </c:dPt>
          <c:dLbls>
            <c:dLbl>
              <c:idx val="0"/>
              <c:layout>
                <c:manualLayout>
                  <c:x val="1.487712991982656E-2"/>
                  <c:y val="8.4820269485890665E-2"/>
                </c:manualLayout>
              </c:layout>
              <c:tx>
                <c:rich>
                  <a:bodyPr/>
                  <a:lstStyle/>
                  <a:p>
                    <a:fld id="{1D5A273C-E6F1-4E32-B771-9569B52F26E0}" type="VALUE">
                      <a:rPr lang="en-US"/>
                      <a:pPr/>
                      <a:t>[VALUE]</a:t>
                    </a:fld>
                    <a:endParaRPr lang="en-US"/>
                  </a:p>
                  <a:p>
                    <a:r>
                      <a:rPr lang="en-US" baseline="0"/>
                      <a:t> </a:t>
                    </a:r>
                    <a:fld id="{4D382AE8-288F-433F-B05C-109DFE870252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83DC-491D-8578-4FEF682FDC7D}"/>
                </c:ext>
              </c:extLst>
            </c:dLbl>
            <c:dLbl>
              <c:idx val="1"/>
              <c:layout>
                <c:manualLayout>
                  <c:x val="3.6795405356709901E-2"/>
                  <c:y val="5.1453526439059673E-3"/>
                </c:manualLayout>
              </c:layout>
              <c:tx>
                <c:rich>
                  <a:bodyPr/>
                  <a:lstStyle/>
                  <a:p>
                    <a:fld id="{B6665D21-5686-45C8-B3C0-56912E84858F}" type="VALUE">
                      <a:rPr lang="en-US"/>
                      <a:pPr/>
                      <a:t>[VALUE]</a:t>
                    </a:fld>
                    <a:r>
                      <a:rPr lang="en-US" baseline="0"/>
                      <a:t> </a:t>
                    </a:r>
                    <a:fld id="{5A1A7562-FCB1-4F37-A8E7-A19F1635E100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3DC-491D-8578-4FEF682FDC7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AA1250B-B71B-48AA-9636-C45DA7530DBF}" type="VALUE">
                      <a:rPr lang="en-US"/>
                      <a:pPr/>
                      <a:t>[VALUE]</a:t>
                    </a:fld>
                    <a:endParaRPr lang="en-US"/>
                  </a:p>
                  <a:p>
                    <a:r>
                      <a:rPr lang="en-US" baseline="0"/>
                      <a:t> </a:t>
                    </a:r>
                    <a:fld id="{35E1ECCA-8E64-42BC-B4C2-F53B453A23FC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3DC-491D-8578-4FEF682FDC7D}"/>
                </c:ext>
              </c:extLst>
            </c:dLbl>
            <c:dLbl>
              <c:idx val="3"/>
              <c:layout>
                <c:manualLayout>
                  <c:x val="-2.1448267629370781E-2"/>
                  <c:y val="1.4646277679124473E-2"/>
                </c:manualLayout>
              </c:layout>
              <c:tx>
                <c:rich>
                  <a:bodyPr/>
                  <a:lstStyle/>
                  <a:p>
                    <a:fld id="{86280E65-C5D2-48D5-996E-F960A520FD2B}" type="VALUE">
                      <a:rPr lang="en-US"/>
                      <a:pPr/>
                      <a:t>[VALUE]</a:t>
                    </a:fld>
                    <a:endParaRPr lang="en-US"/>
                  </a:p>
                  <a:p>
                    <a:r>
                      <a:rPr lang="en-US" baseline="0"/>
                      <a:t> </a:t>
                    </a:r>
                    <a:fld id="{5FBD35FD-2034-4517-9482-A1A8FE7D5C7A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83DC-491D-8578-4FEF682FDC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Rounded MT Bold" panose="020F07040305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'dept-portal'!$Q$22:$Q$25</c:f>
              <c:strCache>
                <c:ptCount val="4"/>
                <c:pt idx="0">
                  <c:v>AY 2018-19 Disbursement</c:v>
                </c:pt>
                <c:pt idx="1">
                  <c:v>Corpus</c:v>
                </c:pt>
                <c:pt idx="2">
                  <c:v>Interest</c:v>
                </c:pt>
                <c:pt idx="3">
                  <c:v>Short Term Reserve</c:v>
                </c:pt>
              </c:strCache>
            </c:strRef>
          </c:cat>
          <c:val>
            <c:numRef>
              <c:f>'dept-portal'!$R$22:$R$25</c:f>
              <c:numCache>
                <c:formatCode>_ "₹"\ * #,##0_ ;_ "₹"\ * \-#,##0_ ;_ "₹"\ * "-"??_ ;_ @_ </c:formatCode>
                <c:ptCount val="4"/>
                <c:pt idx="0">
                  <c:v>717572</c:v>
                </c:pt>
                <c:pt idx="1">
                  <c:v>1717894</c:v>
                </c:pt>
                <c:pt idx="2">
                  <c:v>66894</c:v>
                </c:pt>
                <c:pt idx="3">
                  <c:v>572259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C-491D-8578-4FEF682FDC7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079686305563646"/>
          <c:y val="0.47782974005218987"/>
          <c:w val="0.27270432809051082"/>
          <c:h val="0.516473692342756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702945</xdr:colOff>
      <xdr:row>28</xdr:row>
      <xdr:rowOff>131443</xdr:rowOff>
    </xdr:from>
    <xdr:to>
      <xdr:col>15</xdr:col>
      <xdr:colOff>790575</xdr:colOff>
      <xdr:row>50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42F533-C72F-4310-9AC1-4A6A95E73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622934</xdr:colOff>
      <xdr:row>41</xdr:row>
      <xdr:rowOff>108584</xdr:rowOff>
    </xdr:from>
    <xdr:to>
      <xdr:col>9</xdr:col>
      <xdr:colOff>121920</xdr:colOff>
      <xdr:row>68</xdr:row>
      <xdr:rowOff>62865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A7FC2C-AFAD-45F1-8F50-A5296476F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0.6393</cdr:x>
      <cdr:y>0</cdr:y>
    </cdr:from>
    <cdr:to>
      <cdr:x>0.96472</cdr:x>
      <cdr:y>0.12815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5ABDB2A-E5AD-4525-93A5-00D8F9108960}"/>
            </a:ext>
          </a:extLst>
        </cdr:cNvPr>
        <cdr:cNvSpPr txBox="1"/>
      </cdr:nvSpPr>
      <cdr:spPr>
        <a:xfrm xmlns:a="http://schemas.openxmlformats.org/drawingml/2006/main">
          <a:off x="4107866" y="0"/>
          <a:ext cx="2091004" cy="4743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2000"/>
            <a:t>Total: 22 Students</a:t>
          </a:r>
        </a:p>
        <a:p xmlns:a="http://schemas.openxmlformats.org/drawingml/2006/main">
          <a:endParaRPr lang="en-IN" sz="20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0.66428</cdr:x>
      <cdr:y>0.22614</cdr:y>
    </cdr:from>
    <cdr:to>
      <cdr:x>1</cdr:x>
      <cdr:y>0.46225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C9402CF-5DE4-4978-897B-928A200C08B1}"/>
            </a:ext>
          </a:extLst>
        </cdr:cNvPr>
        <cdr:cNvSpPr txBox="1"/>
      </cdr:nvSpPr>
      <cdr:spPr>
        <a:xfrm xmlns:a="http://schemas.openxmlformats.org/drawingml/2006/main">
          <a:off x="8007797" y="1036485"/>
          <a:ext cx="2508308" cy="1082212"/>
        </a:xfrm>
        <a:prstGeom xmlns:a="http://schemas.openxmlformats.org/drawingml/2006/main" prst="rect">
          <a:avLst/>
        </a:prstGeom>
        <a:ln xmlns:a="http://schemas.openxmlformats.org/drawingml/2006/main" w="38100">
          <a:solidFill>
            <a:srgbClr val="7030A0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IN" sz="3200" b="1" dirty="0"/>
            <a:t>22 Students</a:t>
          </a:r>
        </a:p>
        <a:p xmlns:a="http://schemas.openxmlformats.org/drawingml/2006/main">
          <a:pPr algn="ctr"/>
          <a:r>
            <a:rPr lang="en-IN" sz="3200" b="1" dirty="0"/>
            <a:t>₹7,17,572</a:t>
          </a:r>
          <a:endParaRPr lang="en-IN" sz="3200" b="1" dirty="0">
            <a:latin typeface="Arial" panose="020B0604020202020204" pitchFamily="34" charset="0"/>
          </a:endParaRPr>
        </a:p>
        <a:p xmlns:a="http://schemas.openxmlformats.org/drawingml/2006/main">
          <a:pPr algn="ctr"/>
          <a:endParaRPr lang="en-IN" sz="3200" b="1" dirty="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372717</xdr:colOff>
      <xdr:row>28</xdr:row>
      <xdr:rowOff>144946</xdr:rowOff>
    </xdr:from>
    <xdr:to>
      <xdr:col>37</xdr:col>
      <xdr:colOff>401043</xdr:colOff>
      <xdr:row>55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B71964-DF42-454A-8DF4-3AA0AAFFC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517993</xdr:colOff>
      <xdr:row>42</xdr:row>
      <xdr:rowOff>8281</xdr:rowOff>
    </xdr:from>
    <xdr:to>
      <xdr:col>13</xdr:col>
      <xdr:colOff>210875</xdr:colOff>
      <xdr:row>76</xdr:row>
      <xdr:rowOff>105768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5F9F57-45D0-4258-AB4B-F60C9F085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182342</xdr:colOff>
      <xdr:row>1</xdr:row>
      <xdr:rowOff>790428</xdr:rowOff>
    </xdr:from>
    <xdr:to>
      <xdr:col>31</xdr:col>
      <xdr:colOff>232557</xdr:colOff>
      <xdr:row>20</xdr:row>
      <xdr:rowOff>159581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86BF57-88AE-42D2-90EC-CD1F203E8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0.44284</cdr:x>
      <cdr:y>0.43952</cdr:y>
    </cdr:from>
    <cdr:to>
      <cdr:x>0.55716</cdr:x>
      <cdr:y>0.56048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1E0F1C-487B-4DBD-AFF3-84472E38FC0A}"/>
            </a:ext>
          </a:extLst>
        </cdr:cNvPr>
        <cdr:cNvSpPr txBox="1"/>
      </cdr:nvSpPr>
      <cdr:spPr>
        <a:xfrm xmlns:a="http://schemas.openxmlformats.org/drawingml/2006/main">
          <a:off x="3542347" y="332232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0.13425</cdr:x>
      <cdr:y>0.14497</cdr:y>
    </cdr:from>
    <cdr:to>
      <cdr:x>0.42813</cdr:x>
      <cdr:y>0.36801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CDDD6B5D-6FF6-4FB2-9D3F-3611D393E06A}"/>
            </a:ext>
          </a:extLst>
        </cdr:cNvPr>
        <cdr:cNvSpPr txBox="1"/>
      </cdr:nvSpPr>
      <cdr:spPr>
        <a:xfrm xmlns:a="http://schemas.openxmlformats.org/drawingml/2006/main">
          <a:off x="2146589" y="1486983"/>
          <a:ext cx="4698839" cy="2287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2800" b="0"/>
            <a:t>Donations</a:t>
          </a:r>
          <a:r>
            <a:rPr lang="en-IN" sz="2800" b="0" baseline="0"/>
            <a:t> for short term </a:t>
          </a:r>
        </a:p>
        <a:p xmlns:a="http://schemas.openxmlformats.org/drawingml/2006/main">
          <a:r>
            <a:rPr lang="en-IN" sz="2800" b="0" baseline="0"/>
            <a:t>reserve</a:t>
          </a:r>
          <a:endParaRPr lang="en-IN" sz="2800" b="0"/>
        </a:p>
      </cdr:txBody>
    </cdr:sp>
  </cdr:relSizeAnchor>
  <cdr:relSizeAnchor xmlns:cdr="http://schemas.openxmlformats.org/drawingml/2006/chartDrawing">
    <cdr:from>
      <cdr:x>0.49317</cdr:x>
      <cdr:y>0.50969</cdr:y>
    </cdr:from>
    <cdr:to>
      <cdr:x>0.73078</cdr:x>
      <cdr:y>0.65739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35691E11-9B56-4E94-B264-685C6FAEDDDE}"/>
            </a:ext>
          </a:extLst>
        </cdr:cNvPr>
        <cdr:cNvSpPr txBox="1"/>
      </cdr:nvSpPr>
      <cdr:spPr>
        <a:xfrm xmlns:a="http://schemas.openxmlformats.org/drawingml/2006/main">
          <a:off x="6058443" y="5374621"/>
          <a:ext cx="2918990" cy="1557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2800"/>
            <a:t>Donations</a:t>
          </a:r>
          <a:r>
            <a:rPr lang="en-IN" sz="2800" baseline="0"/>
            <a:t> </a:t>
          </a:r>
        </a:p>
        <a:p xmlns:a="http://schemas.openxmlformats.org/drawingml/2006/main">
          <a:r>
            <a:rPr lang="en-IN" sz="2800" baseline="0"/>
            <a:t>for corpus</a:t>
          </a:r>
          <a:endParaRPr lang="en-IN" sz="2800"/>
        </a:p>
      </cdr:txBody>
    </cdr:sp>
  </cdr:relSizeAnchor>
  <cdr:relSizeAnchor xmlns:cdr="http://schemas.openxmlformats.org/drawingml/2006/chartDrawing">
    <cdr:from>
      <cdr:x>0.76</cdr:x>
      <cdr:y>0.06453</cdr:y>
    </cdr:from>
    <cdr:to>
      <cdr:x>0.99553</cdr:x>
      <cdr:y>0.23775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8D2F5211-E1A1-48DC-98CE-332B6B936FA0}"/>
            </a:ext>
          </a:extLst>
        </cdr:cNvPr>
        <cdr:cNvSpPr txBox="1"/>
      </cdr:nvSpPr>
      <cdr:spPr>
        <a:xfrm xmlns:a="http://schemas.openxmlformats.org/drawingml/2006/main">
          <a:off x="9336406" y="536725"/>
          <a:ext cx="2893359" cy="14405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2000" b="1">
              <a:latin typeface="Bahnschrift SemiBold SemiConden" panose="020B0502040204020203" pitchFamily="34" charset="0"/>
            </a:rPr>
            <a:t>Branch </a:t>
          </a:r>
        </a:p>
        <a:p xmlns:a="http://schemas.openxmlformats.org/drawingml/2006/main">
          <a:r>
            <a:rPr lang="en-IN" sz="2000" b="1">
              <a:latin typeface="Bahnschrift SemiBold SemiConden" panose="020B0502040204020203" pitchFamily="34" charset="0"/>
            </a:rPr>
            <a:t># contributed </a:t>
          </a:r>
        </a:p>
        <a:p xmlns:a="http://schemas.openxmlformats.org/drawingml/2006/main">
          <a:r>
            <a:rPr lang="en-IN" sz="2000" b="1">
              <a:latin typeface="Bahnschrift SemiBold SemiConden" panose="020B0502040204020203" pitchFamily="34" charset="0"/>
            </a:rPr>
            <a:t>total donations </a:t>
          </a:r>
        </a:p>
        <a:p xmlns:a="http://schemas.openxmlformats.org/drawingml/2006/main">
          <a:r>
            <a:rPr lang="en-IN" sz="2000" b="1">
              <a:latin typeface="Bahnschrift SemiBold SemiConden" panose="020B0502040204020203" pitchFamily="34" charset="0"/>
            </a:rPr>
            <a:t>percentage/total</a:t>
          </a:r>
          <a:r>
            <a:rPr lang="en-IN" sz="2000" b="1" baseline="0">
              <a:latin typeface="Bahnschrift SemiBold SemiConden" panose="020B0502040204020203" pitchFamily="34" charset="0"/>
            </a:rPr>
            <a:t> donations</a:t>
          </a:r>
          <a:endParaRPr lang="en-IN" sz="2000" b="1">
            <a:latin typeface="Bahnschrift SemiBold SemiConden" panose="020B0502040204020203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0.6352</cdr:x>
      <cdr:y>0.20747</cdr:y>
    </cdr:from>
    <cdr:to>
      <cdr:x>0.95693</cdr:x>
      <cdr:y>0.48173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01AAB4-696E-47B4-BC3D-52C8AE30F561}"/>
            </a:ext>
          </a:extLst>
        </cdr:cNvPr>
        <cdr:cNvSpPr txBox="1"/>
      </cdr:nvSpPr>
      <cdr:spPr>
        <a:xfrm xmlns:a="http://schemas.openxmlformats.org/drawingml/2006/main">
          <a:off x="5746353" y="1073438"/>
          <a:ext cx="2910508" cy="14190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2000" b="1">
              <a:latin typeface="Bahnschrift SemiBold SemiConden" panose="020B0502040204020203" pitchFamily="34" charset="0"/>
            </a:rPr>
            <a:t>Branch </a:t>
          </a:r>
        </a:p>
        <a:p xmlns:a="http://schemas.openxmlformats.org/drawingml/2006/main">
          <a:r>
            <a:rPr lang="en-IN" sz="2000" b="1">
              <a:latin typeface="Bahnschrift SemiBold SemiConden" panose="020B0502040204020203" pitchFamily="34" charset="0"/>
            </a:rPr>
            <a:t># </a:t>
          </a:r>
          <a:r>
            <a:rPr lang="en-IN" sz="1800" b="1">
              <a:latin typeface="Bahnschrift SemiBold SemiConden" panose="020B0502040204020203" pitchFamily="34" charset="0"/>
            </a:rPr>
            <a:t>contributed</a:t>
          </a:r>
          <a:r>
            <a:rPr lang="en-IN" sz="2000" b="1">
              <a:latin typeface="Bahnschrift SemiBold SemiConden" panose="020B0502040204020203" pitchFamily="34" charset="0"/>
            </a:rPr>
            <a:t> </a:t>
          </a:r>
        </a:p>
        <a:p xmlns:a="http://schemas.openxmlformats.org/drawingml/2006/main">
          <a:r>
            <a:rPr lang="en-IN" sz="2000" b="1">
              <a:latin typeface="Bahnschrift SemiBold SemiConden" panose="020B0502040204020203" pitchFamily="34" charset="0"/>
            </a:rPr>
            <a:t>total donations </a:t>
          </a:r>
        </a:p>
        <a:p xmlns:a="http://schemas.openxmlformats.org/drawingml/2006/main">
          <a:r>
            <a:rPr lang="en-IN" sz="2000" b="1">
              <a:latin typeface="Bahnschrift SemiBold SemiConden" panose="020B0502040204020203" pitchFamily="34" charset="0"/>
            </a:rPr>
            <a:t>percentage/total</a:t>
          </a:r>
          <a:r>
            <a:rPr lang="en-IN" sz="2000" b="1" baseline="0">
              <a:latin typeface="Bahnschrift SemiBold SemiConden" panose="020B0502040204020203" pitchFamily="34" charset="0"/>
            </a:rPr>
            <a:t> donations</a:t>
          </a:r>
          <a:endParaRPr lang="en-IN" sz="2000" b="1">
            <a:latin typeface="Bahnschrift SemiBold SemiConden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0.07419</cdr:x>
      <cdr:y>0.15999</cdr:y>
    </cdr:from>
    <cdr:to>
      <cdr:x>0.28681</cdr:x>
      <cdr:y>0.34464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B2943D9-0336-43CB-A7D7-8E9ADAE884B7}"/>
            </a:ext>
          </a:extLst>
        </cdr:cNvPr>
        <cdr:cNvSpPr txBox="1"/>
      </cdr:nvSpPr>
      <cdr:spPr>
        <a:xfrm xmlns:a="http://schemas.openxmlformats.org/drawingml/2006/main">
          <a:off x="671571" y="874608"/>
          <a:ext cx="1924696" cy="10093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2000" b="0"/>
            <a:t>Donations</a:t>
          </a:r>
          <a:r>
            <a:rPr lang="en-IN" sz="2000" b="0" baseline="0"/>
            <a:t> for </a:t>
          </a:r>
        </a:p>
        <a:p xmlns:a="http://schemas.openxmlformats.org/drawingml/2006/main">
          <a:r>
            <a:rPr lang="en-IN" sz="2000" b="0" baseline="0"/>
            <a:t>short term </a:t>
          </a:r>
        </a:p>
        <a:p xmlns:a="http://schemas.openxmlformats.org/drawingml/2006/main">
          <a:r>
            <a:rPr lang="en-IN" sz="2000" b="0" baseline="0"/>
            <a:t>reserve</a:t>
          </a:r>
          <a:endParaRPr lang="en-IN" sz="2000" b="0"/>
        </a:p>
      </cdr:txBody>
    </cdr:sp>
  </cdr:relSizeAnchor>
  <cdr:relSizeAnchor xmlns:cdr="http://schemas.openxmlformats.org/drawingml/2006/chartDrawing">
    <cdr:from>
      <cdr:x>0.35513</cdr:x>
      <cdr:y>0.61838</cdr:y>
    </cdr:from>
    <cdr:to>
      <cdr:x>0.58601</cdr:x>
      <cdr:y>0.82342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27CF571E-E261-41CB-8CBE-2A8C3D35FCF8}"/>
            </a:ext>
          </a:extLst>
        </cdr:cNvPr>
        <cdr:cNvSpPr txBox="1"/>
      </cdr:nvSpPr>
      <cdr:spPr>
        <a:xfrm xmlns:a="http://schemas.openxmlformats.org/drawingml/2006/main">
          <a:off x="3214756" y="3380410"/>
          <a:ext cx="2089925" cy="11208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2000"/>
            <a:t>Donations</a:t>
          </a:r>
          <a:r>
            <a:rPr lang="en-IN" sz="2000" baseline="0"/>
            <a:t> </a:t>
          </a:r>
        </a:p>
        <a:p xmlns:a="http://schemas.openxmlformats.org/drawingml/2006/main">
          <a:r>
            <a:rPr lang="en-IN" sz="2000" baseline="0"/>
            <a:t>for corpus</a:t>
          </a:r>
          <a:endParaRPr lang="en-IN" sz="20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lalitha/Documents/myDocuments/work/CEG94Trust/Donee/Consol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"/>
      <sheetName val="For Portal"/>
    </sheetNames>
    <sheetDataSet>
      <sheetData sheetId="0" refreshError="1">
        <row r="5">
          <cell r="H5">
            <v>7665</v>
          </cell>
          <cell r="I5">
            <v>24250</v>
          </cell>
        </row>
        <row r="6">
          <cell r="H6">
            <v>14115</v>
          </cell>
          <cell r="I6">
            <v>24250</v>
          </cell>
        </row>
        <row r="7">
          <cell r="H7">
            <v>14115</v>
          </cell>
          <cell r="I7">
            <v>23250</v>
          </cell>
        </row>
        <row r="8">
          <cell r="H8">
            <v>3665</v>
          </cell>
          <cell r="I8">
            <v>23250</v>
          </cell>
        </row>
        <row r="9">
          <cell r="H9">
            <v>14115</v>
          </cell>
          <cell r="I9">
            <v>22250</v>
          </cell>
        </row>
        <row r="10">
          <cell r="H10">
            <v>3665</v>
          </cell>
          <cell r="I10">
            <v>22250</v>
          </cell>
        </row>
        <row r="11">
          <cell r="H11">
            <v>6615</v>
          </cell>
          <cell r="I11">
            <v>24250</v>
          </cell>
        </row>
        <row r="12">
          <cell r="H12">
            <v>7665</v>
          </cell>
          <cell r="I12">
            <v>24250</v>
          </cell>
        </row>
        <row r="13">
          <cell r="H13">
            <v>6615</v>
          </cell>
          <cell r="I13">
            <v>24250</v>
          </cell>
        </row>
        <row r="14">
          <cell r="H14">
            <v>6615</v>
          </cell>
          <cell r="I14">
            <v>23250</v>
          </cell>
        </row>
        <row r="15">
          <cell r="H15">
            <v>7715</v>
          </cell>
          <cell r="I15">
            <v>23719</v>
          </cell>
        </row>
        <row r="16">
          <cell r="H16">
            <v>3715</v>
          </cell>
          <cell r="I16">
            <v>23719</v>
          </cell>
        </row>
        <row r="17">
          <cell r="H17">
            <v>3715</v>
          </cell>
          <cell r="I17">
            <v>25386</v>
          </cell>
        </row>
        <row r="18">
          <cell r="G18">
            <v>22432</v>
          </cell>
          <cell r="H18">
            <v>14165</v>
          </cell>
          <cell r="I18">
            <v>22996</v>
          </cell>
        </row>
        <row r="19">
          <cell r="H19">
            <v>14165</v>
          </cell>
          <cell r="I19">
            <v>22996</v>
          </cell>
        </row>
        <row r="20">
          <cell r="H20">
            <v>6665</v>
          </cell>
          <cell r="I20">
            <v>23716</v>
          </cell>
        </row>
        <row r="21">
          <cell r="H21">
            <v>3715</v>
          </cell>
          <cell r="I21">
            <v>22712</v>
          </cell>
        </row>
        <row r="22">
          <cell r="I22">
            <v>26762</v>
          </cell>
        </row>
        <row r="23">
          <cell r="I23">
            <v>23652</v>
          </cell>
        </row>
        <row r="24">
          <cell r="I24">
            <v>8840</v>
          </cell>
        </row>
        <row r="25">
          <cell r="H25" t="str">
            <v>Dropout</v>
          </cell>
        </row>
        <row r="26">
          <cell r="H26">
            <v>7715</v>
          </cell>
          <cell r="I26">
            <v>24493</v>
          </cell>
        </row>
        <row r="34">
          <cell r="K34">
            <v>92938</v>
          </cell>
        </row>
        <row r="35">
          <cell r="K35">
            <v>323275</v>
          </cell>
        </row>
        <row r="36">
          <cell r="K36">
            <v>315524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0"/>
  <sheetViews>
    <sheetView tabSelected="1" topLeftCell="A28" zoomScaleNormal="100" workbookViewId="0">
      <selection activeCell="D31" sqref="D31"/>
    </sheetView>
  </sheetViews>
  <sheetFormatPr defaultRowHeight="13.2" x14ac:dyDescent="0.25"/>
  <cols>
    <col min="1" max="1" width="5" customWidth="1"/>
    <col min="2" max="2" width="36.5546875" bestFit="1" customWidth="1"/>
    <col min="3" max="3" width="5.5546875" customWidth="1"/>
    <col min="4" max="4" width="16.5546875" bestFit="1" customWidth="1"/>
    <col min="5" max="9" width="11.5546875"/>
    <col min="10" max="10" width="9.6640625" bestFit="1" customWidth="1"/>
    <col min="11" max="11" width="23.5546875" customWidth="1"/>
    <col min="12" max="12" width="23.33203125" bestFit="1" customWidth="1"/>
    <col min="13" max="13" width="23.5546875" bestFit="1" customWidth="1"/>
    <col min="14" max="14" width="23.33203125" bestFit="1" customWidth="1"/>
    <col min="15" max="15" width="18.5546875" bestFit="1" customWidth="1"/>
    <col min="16" max="16" width="22" customWidth="1"/>
    <col min="17" max="1025" width="11.5546875"/>
  </cols>
  <sheetData>
    <row r="3" spans="1:15" ht="13.8" customHeight="1" x14ac:dyDescent="0.3">
      <c r="A3" s="1"/>
      <c r="B3" s="2" t="s">
        <v>0</v>
      </c>
      <c r="C3" s="3" t="s">
        <v>1</v>
      </c>
      <c r="D3" s="135" t="s">
        <v>2</v>
      </c>
      <c r="E3" s="135"/>
      <c r="F3" s="135" t="s">
        <v>3</v>
      </c>
      <c r="G3" s="135"/>
    </row>
    <row r="4" spans="1:15" ht="15" thickBot="1" x14ac:dyDescent="0.35">
      <c r="A4" s="1"/>
      <c r="B4" s="4"/>
      <c r="C4" s="5"/>
      <c r="D4" s="6" t="s">
        <v>4</v>
      </c>
      <c r="E4" s="6" t="s">
        <v>5</v>
      </c>
      <c r="F4" s="6" t="s">
        <v>4</v>
      </c>
      <c r="G4" s="6" t="s">
        <v>5</v>
      </c>
    </row>
    <row r="5" spans="1:15" ht="25.2" thickBot="1" x14ac:dyDescent="0.45">
      <c r="A5" s="7">
        <v>1</v>
      </c>
      <c r="B5" t="s">
        <v>46</v>
      </c>
      <c r="C5" s="9" t="s">
        <v>7</v>
      </c>
      <c r="D5" s="10">
        <v>0</v>
      </c>
      <c r="E5" s="10">
        <v>0</v>
      </c>
      <c r="F5" s="10">
        <f>[1]Consolidated!H5</f>
        <v>7665</v>
      </c>
      <c r="G5" s="10">
        <f>[1]Consolidated!I5</f>
        <v>24250</v>
      </c>
      <c r="J5" s="31"/>
      <c r="K5" s="136">
        <v>43282</v>
      </c>
      <c r="L5" s="137"/>
      <c r="M5" s="136">
        <v>43446</v>
      </c>
      <c r="N5" s="137"/>
      <c r="O5" s="31"/>
    </row>
    <row r="6" spans="1:15" ht="25.2" thickBot="1" x14ac:dyDescent="0.45">
      <c r="A6" s="7">
        <v>2</v>
      </c>
      <c r="B6" s="8" t="s">
        <v>36</v>
      </c>
      <c r="C6" s="9" t="s">
        <v>7</v>
      </c>
      <c r="D6" s="10">
        <v>0</v>
      </c>
      <c r="E6" s="10">
        <v>0</v>
      </c>
      <c r="F6" s="10">
        <f>[1]Consolidated!H6</f>
        <v>14115</v>
      </c>
      <c r="G6" s="10">
        <f>[1]Consolidated!I6</f>
        <v>24250</v>
      </c>
      <c r="J6" s="42" t="s">
        <v>1</v>
      </c>
      <c r="K6" s="43" t="s">
        <v>34</v>
      </c>
      <c r="L6" s="43" t="s">
        <v>5</v>
      </c>
      <c r="M6" s="43" t="s">
        <v>34</v>
      </c>
      <c r="N6" s="44" t="s">
        <v>5</v>
      </c>
      <c r="O6" s="31"/>
    </row>
    <row r="7" spans="1:15" ht="25.8" x14ac:dyDescent="0.5">
      <c r="A7" s="7">
        <v>3</v>
      </c>
      <c r="B7" s="8" t="s">
        <v>36</v>
      </c>
      <c r="C7" s="9" t="s">
        <v>7</v>
      </c>
      <c r="D7" s="10">
        <v>0</v>
      </c>
      <c r="E7" s="10">
        <v>0</v>
      </c>
      <c r="F7" s="10">
        <f>[1]Consolidated!H7</f>
        <v>14115</v>
      </c>
      <c r="G7" s="10">
        <f>[1]Consolidated!I7</f>
        <v>23250</v>
      </c>
      <c r="J7" s="32" t="s">
        <v>7</v>
      </c>
      <c r="K7" s="33">
        <f t="shared" ref="K7:N10" si="0">SUMIF($C5:$C26,$J7,D5:D26)</f>
        <v>0</v>
      </c>
      <c r="L7" s="33">
        <f t="shared" si="0"/>
        <v>0</v>
      </c>
      <c r="M7" s="33">
        <f t="shared" si="0"/>
        <v>84850</v>
      </c>
      <c r="N7" s="33">
        <f t="shared" si="0"/>
        <v>235500</v>
      </c>
      <c r="O7" s="34">
        <f>SUM(K7:N7)</f>
        <v>320350</v>
      </c>
    </row>
    <row r="8" spans="1:15" ht="25.8" x14ac:dyDescent="0.5">
      <c r="A8" s="7">
        <v>4</v>
      </c>
      <c r="B8" s="8" t="s">
        <v>47</v>
      </c>
      <c r="C8" s="9" t="s">
        <v>7</v>
      </c>
      <c r="D8" s="10">
        <v>0</v>
      </c>
      <c r="E8" s="10">
        <v>0</v>
      </c>
      <c r="F8" s="10">
        <f>[1]Consolidated!H8</f>
        <v>3665</v>
      </c>
      <c r="G8" s="10">
        <f>[1]Consolidated!I8</f>
        <v>23250</v>
      </c>
      <c r="J8" s="35" t="s">
        <v>16</v>
      </c>
      <c r="K8" s="36">
        <v>0</v>
      </c>
      <c r="L8" s="36">
        <f t="shared" si="0"/>
        <v>30739</v>
      </c>
      <c r="M8" s="36">
        <f t="shared" si="0"/>
        <v>43475</v>
      </c>
      <c r="N8" s="36">
        <f t="shared" si="0"/>
        <v>118816</v>
      </c>
      <c r="O8" s="34">
        <f>SUM(K8:N8)</f>
        <v>193030</v>
      </c>
    </row>
    <row r="9" spans="1:15" ht="25.8" x14ac:dyDescent="0.5">
      <c r="A9" s="7">
        <v>5</v>
      </c>
      <c r="B9" s="11" t="s">
        <v>45</v>
      </c>
      <c r="C9" s="9" t="s">
        <v>7</v>
      </c>
      <c r="D9" s="10">
        <v>0</v>
      </c>
      <c r="E9" s="10">
        <v>0</v>
      </c>
      <c r="F9" s="10">
        <f>[1]Consolidated!H9</f>
        <v>14115</v>
      </c>
      <c r="G9" s="10">
        <f>[1]Consolidated!I9</f>
        <v>22250</v>
      </c>
      <c r="J9" s="35" t="s">
        <v>22</v>
      </c>
      <c r="K9" s="36">
        <f t="shared" si="0"/>
        <v>0</v>
      </c>
      <c r="L9" s="36">
        <f t="shared" si="0"/>
        <v>0</v>
      </c>
      <c r="M9" s="36">
        <f t="shared" si="0"/>
        <v>10380</v>
      </c>
      <c r="N9" s="36">
        <f t="shared" si="0"/>
        <v>46428</v>
      </c>
      <c r="O9" s="34">
        <f>SUM(K9:N9)</f>
        <v>56808</v>
      </c>
    </row>
    <row r="10" spans="1:15" ht="26.4" thickBot="1" x14ac:dyDescent="0.55000000000000004">
      <c r="A10" s="7">
        <v>6</v>
      </c>
      <c r="B10" s="8" t="s">
        <v>37</v>
      </c>
      <c r="C10" s="9" t="s">
        <v>7</v>
      </c>
      <c r="D10" s="10">
        <v>0</v>
      </c>
      <c r="E10" s="10">
        <v>0</v>
      </c>
      <c r="F10" s="10">
        <f>[1]Consolidated!H10</f>
        <v>3665</v>
      </c>
      <c r="G10" s="10">
        <f>[1]Consolidated!I10</f>
        <v>22250</v>
      </c>
      <c r="J10" s="37" t="s">
        <v>24</v>
      </c>
      <c r="K10" s="38">
        <f t="shared" si="0"/>
        <v>0</v>
      </c>
      <c r="L10" s="38">
        <f t="shared" si="0"/>
        <v>55922</v>
      </c>
      <c r="M10" s="38">
        <f t="shared" si="0"/>
        <v>7715</v>
      </c>
      <c r="N10" s="38">
        <f t="shared" si="0"/>
        <v>83747</v>
      </c>
      <c r="O10" s="34">
        <f>SUM(K10:N10)</f>
        <v>147384</v>
      </c>
    </row>
    <row r="11" spans="1:15" ht="26.4" thickBot="1" x14ac:dyDescent="0.55000000000000004">
      <c r="A11" s="7">
        <v>7</v>
      </c>
      <c r="B11" s="8" t="s">
        <v>38</v>
      </c>
      <c r="C11" s="9" t="s">
        <v>7</v>
      </c>
      <c r="D11" s="10">
        <v>0</v>
      </c>
      <c r="E11" s="10">
        <v>0</v>
      </c>
      <c r="F11" s="10">
        <f>[1]Consolidated!H11</f>
        <v>6615</v>
      </c>
      <c r="G11" s="10">
        <f>[1]Consolidated!I11</f>
        <v>24250</v>
      </c>
      <c r="J11" s="39" t="s">
        <v>35</v>
      </c>
      <c r="K11" s="40">
        <f>SUM(K7:K10)</f>
        <v>0</v>
      </c>
      <c r="L11" s="40">
        <f>SUM(L7:L10)</f>
        <v>86661</v>
      </c>
      <c r="M11" s="40">
        <f>SUM(M7:M10)</f>
        <v>146420</v>
      </c>
      <c r="N11" s="40">
        <f>SUM(N7:N10)</f>
        <v>484491</v>
      </c>
      <c r="O11" s="41">
        <f>SUM(K11:N11)</f>
        <v>717572</v>
      </c>
    </row>
    <row r="12" spans="1:15" ht="24.6" x14ac:dyDescent="0.4">
      <c r="A12" s="7">
        <v>8</v>
      </c>
      <c r="B12" s="8" t="s">
        <v>39</v>
      </c>
      <c r="C12" s="9" t="s">
        <v>7</v>
      </c>
      <c r="D12" s="10">
        <v>0</v>
      </c>
      <c r="E12" s="10">
        <v>0</v>
      </c>
      <c r="F12" s="10">
        <f>[1]Consolidated!H12</f>
        <v>7665</v>
      </c>
      <c r="G12" s="10">
        <f>[1]Consolidated!I12</f>
        <v>24250</v>
      </c>
      <c r="J12" s="31"/>
      <c r="K12" s="31"/>
      <c r="L12" s="31"/>
      <c r="M12" s="55">
        <f>SUM(K11,M11)</f>
        <v>146420</v>
      </c>
      <c r="N12" s="31"/>
      <c r="O12" s="55">
        <f>SUM(L11,N11)</f>
        <v>571152</v>
      </c>
    </row>
    <row r="13" spans="1:15" ht="15" thickBot="1" x14ac:dyDescent="0.35">
      <c r="A13" s="7">
        <v>9</v>
      </c>
      <c r="B13" s="8" t="s">
        <v>40</v>
      </c>
      <c r="C13" s="9" t="s">
        <v>7</v>
      </c>
      <c r="D13" s="10">
        <v>0</v>
      </c>
      <c r="E13" s="10">
        <v>0</v>
      </c>
      <c r="F13" s="10">
        <f>[1]Consolidated!H13</f>
        <v>6615</v>
      </c>
      <c r="G13" s="10">
        <f>[1]Consolidated!I13</f>
        <v>24250</v>
      </c>
    </row>
    <row r="14" spans="1:15" ht="14.4" x14ac:dyDescent="0.3">
      <c r="A14" s="7">
        <v>10</v>
      </c>
      <c r="B14" s="8" t="s">
        <v>38</v>
      </c>
      <c r="C14" s="9" t="s">
        <v>7</v>
      </c>
      <c r="D14" s="10">
        <v>0</v>
      </c>
      <c r="E14" s="10">
        <v>0</v>
      </c>
      <c r="F14" s="10">
        <f>[1]Consolidated!H14</f>
        <v>6615</v>
      </c>
      <c r="G14" s="10">
        <f>[1]Consolidated!I14</f>
        <v>23250</v>
      </c>
      <c r="K14" s="22" t="s">
        <v>45</v>
      </c>
      <c r="L14" s="23">
        <f>COUNTIF($B$5:$B$26,K14)</f>
        <v>2</v>
      </c>
    </row>
    <row r="15" spans="1:15" ht="14.4" x14ac:dyDescent="0.3">
      <c r="A15" s="7">
        <v>11</v>
      </c>
      <c r="B15" s="11" t="s">
        <v>36</v>
      </c>
      <c r="C15" s="12" t="s">
        <v>16</v>
      </c>
      <c r="D15" s="10">
        <v>0</v>
      </c>
      <c r="E15" s="10">
        <v>0</v>
      </c>
      <c r="F15" s="10">
        <f>[1]Consolidated!H15</f>
        <v>7715</v>
      </c>
      <c r="G15" s="10">
        <f>[1]Consolidated!I15</f>
        <v>23719</v>
      </c>
      <c r="K15" s="24" t="s">
        <v>46</v>
      </c>
      <c r="L15" s="25">
        <f t="shared" ref="L15:L24" si="1">COUNTIF($B$5:$B$26,K15)</f>
        <v>1</v>
      </c>
    </row>
    <row r="16" spans="1:15" ht="14.4" x14ac:dyDescent="0.3">
      <c r="A16" s="7">
        <v>12</v>
      </c>
      <c r="B16" s="11" t="s">
        <v>39</v>
      </c>
      <c r="C16" s="12" t="s">
        <v>16</v>
      </c>
      <c r="D16" s="10">
        <v>0</v>
      </c>
      <c r="E16" s="10">
        <v>0</v>
      </c>
      <c r="F16" s="10">
        <f>[1]Consolidated!H16</f>
        <v>3715</v>
      </c>
      <c r="G16" s="10">
        <f>[1]Consolidated!I16</f>
        <v>23719</v>
      </c>
      <c r="K16" s="26" t="s">
        <v>47</v>
      </c>
      <c r="L16" s="25">
        <f t="shared" si="1"/>
        <v>1</v>
      </c>
    </row>
    <row r="17" spans="1:12" ht="14.4" x14ac:dyDescent="0.3">
      <c r="A17" s="7">
        <v>13</v>
      </c>
      <c r="B17" s="11" t="s">
        <v>41</v>
      </c>
      <c r="C17" s="12" t="s">
        <v>16</v>
      </c>
      <c r="D17" s="10">
        <v>0</v>
      </c>
      <c r="E17" s="10">
        <v>0</v>
      </c>
      <c r="F17" s="10">
        <f>[1]Consolidated!H17</f>
        <v>3715</v>
      </c>
      <c r="G17" s="10">
        <f>[1]Consolidated!I17</f>
        <v>25386</v>
      </c>
      <c r="K17" s="24" t="s">
        <v>38</v>
      </c>
      <c r="L17" s="25">
        <f t="shared" si="1"/>
        <v>2</v>
      </c>
    </row>
    <row r="18" spans="1:12" ht="14.4" x14ac:dyDescent="0.3">
      <c r="A18" s="7">
        <v>14</v>
      </c>
      <c r="B18" s="11" t="s">
        <v>42</v>
      </c>
      <c r="C18" s="12" t="s">
        <v>16</v>
      </c>
      <c r="D18" s="10">
        <v>0</v>
      </c>
      <c r="E18" s="10">
        <f>[1]Consolidated!G18</f>
        <v>22432</v>
      </c>
      <c r="F18" s="10">
        <f>[1]Consolidated!H18</f>
        <v>14165</v>
      </c>
      <c r="G18" s="10">
        <f>[1]Consolidated!I18</f>
        <v>22996</v>
      </c>
      <c r="K18" s="24" t="s">
        <v>36</v>
      </c>
      <c r="L18" s="25">
        <f t="shared" si="1"/>
        <v>3</v>
      </c>
    </row>
    <row r="19" spans="1:12" ht="14.4" x14ac:dyDescent="0.3">
      <c r="A19" s="7">
        <v>15</v>
      </c>
      <c r="B19" s="11" t="s">
        <v>40</v>
      </c>
      <c r="C19" s="12" t="s">
        <v>16</v>
      </c>
      <c r="D19" s="10">
        <v>0</v>
      </c>
      <c r="E19" s="10">
        <f>8307</f>
        <v>8307</v>
      </c>
      <c r="F19" s="10">
        <f>[1]Consolidated!H19</f>
        <v>14165</v>
      </c>
      <c r="G19" s="10">
        <f>[1]Consolidated!I19</f>
        <v>22996</v>
      </c>
      <c r="K19" s="24" t="s">
        <v>43</v>
      </c>
      <c r="L19" s="25">
        <f t="shared" si="1"/>
        <v>1</v>
      </c>
    </row>
    <row r="20" spans="1:12" ht="14.4" x14ac:dyDescent="0.3">
      <c r="A20" s="7">
        <v>16</v>
      </c>
      <c r="B20" s="11" t="s">
        <v>45</v>
      </c>
      <c r="C20" s="12" t="s">
        <v>22</v>
      </c>
      <c r="D20" s="10">
        <v>0</v>
      </c>
      <c r="E20" s="10">
        <v>0</v>
      </c>
      <c r="F20" s="10">
        <f>[1]Consolidated!H20</f>
        <v>6665</v>
      </c>
      <c r="G20" s="10">
        <f>[1]Consolidated!I20</f>
        <v>23716</v>
      </c>
      <c r="K20" s="24" t="s">
        <v>37</v>
      </c>
      <c r="L20" s="25">
        <f t="shared" si="1"/>
        <v>1</v>
      </c>
    </row>
    <row r="21" spans="1:12" ht="14.4" x14ac:dyDescent="0.3">
      <c r="A21" s="7">
        <v>17</v>
      </c>
      <c r="B21" s="11" t="s">
        <v>43</v>
      </c>
      <c r="C21" s="12" t="s">
        <v>22</v>
      </c>
      <c r="D21" s="10">
        <v>0</v>
      </c>
      <c r="E21" s="10">
        <v>0</v>
      </c>
      <c r="F21" s="10">
        <f>[1]Consolidated!H21</f>
        <v>3715</v>
      </c>
      <c r="G21" s="10">
        <f>[1]Consolidated!I21</f>
        <v>22712</v>
      </c>
      <c r="K21" s="24" t="s">
        <v>40</v>
      </c>
      <c r="L21" s="25">
        <f t="shared" si="1"/>
        <v>2</v>
      </c>
    </row>
    <row r="22" spans="1:12" ht="14.4" x14ac:dyDescent="0.3">
      <c r="A22" s="7">
        <v>18</v>
      </c>
      <c r="B22" s="11" t="s">
        <v>39</v>
      </c>
      <c r="C22" s="12" t="s">
        <v>24</v>
      </c>
      <c r="D22" s="10">
        <v>0</v>
      </c>
      <c r="E22" s="10">
        <v>0</v>
      </c>
      <c r="F22" s="10">
        <v>0</v>
      </c>
      <c r="G22" s="10">
        <f>[1]Consolidated!I22</f>
        <v>26762</v>
      </c>
      <c r="K22" s="24" t="s">
        <v>39</v>
      </c>
      <c r="L22" s="25">
        <f t="shared" si="1"/>
        <v>3</v>
      </c>
    </row>
    <row r="23" spans="1:12" ht="14.4" x14ac:dyDescent="0.3">
      <c r="A23" s="7">
        <v>19</v>
      </c>
      <c r="B23" s="11" t="s">
        <v>44</v>
      </c>
      <c r="C23" s="12" t="s">
        <v>24</v>
      </c>
      <c r="D23" s="10">
        <v>0</v>
      </c>
      <c r="E23" s="10">
        <v>0</v>
      </c>
      <c r="F23" s="10">
        <v>0</v>
      </c>
      <c r="G23" s="10">
        <f>[1]Consolidated!I23</f>
        <v>23652</v>
      </c>
      <c r="K23" s="24" t="s">
        <v>42</v>
      </c>
      <c r="L23" s="25">
        <f t="shared" si="1"/>
        <v>2</v>
      </c>
    </row>
    <row r="24" spans="1:12" ht="14.4" x14ac:dyDescent="0.3">
      <c r="A24" s="7">
        <v>20</v>
      </c>
      <c r="B24" s="11" t="s">
        <v>42</v>
      </c>
      <c r="C24" s="12" t="s">
        <v>24</v>
      </c>
      <c r="D24" s="10">
        <v>0</v>
      </c>
      <c r="E24" s="10">
        <v>25094</v>
      </c>
      <c r="F24" s="10">
        <v>0</v>
      </c>
      <c r="G24" s="10">
        <f>[1]Consolidated!I24</f>
        <v>8840</v>
      </c>
      <c r="K24" s="24" t="s">
        <v>41</v>
      </c>
      <c r="L24" s="25">
        <f t="shared" si="1"/>
        <v>3</v>
      </c>
    </row>
    <row r="25" spans="1:12" ht="14.4" x14ac:dyDescent="0.3">
      <c r="A25" s="7">
        <v>21</v>
      </c>
      <c r="B25" s="11" t="s">
        <v>41</v>
      </c>
      <c r="C25" s="12" t="s">
        <v>24</v>
      </c>
      <c r="D25" s="10">
        <v>0</v>
      </c>
      <c r="E25" s="10">
        <v>14709</v>
      </c>
      <c r="F25" s="10" t="str">
        <f>[1]Consolidated!H25</f>
        <v>Dropout</v>
      </c>
      <c r="G25" s="10">
        <v>0</v>
      </c>
      <c r="K25" s="24" t="s">
        <v>44</v>
      </c>
      <c r="L25" s="25">
        <f>COUNTIF($B$5:$B$26,K25)</f>
        <v>1</v>
      </c>
    </row>
    <row r="26" spans="1:12" ht="14.4" x14ac:dyDescent="0.3">
      <c r="A26" s="7">
        <v>22</v>
      </c>
      <c r="B26" s="11" t="s">
        <v>41</v>
      </c>
      <c r="C26" s="12" t="s">
        <v>24</v>
      </c>
      <c r="D26" s="10">
        <v>0</v>
      </c>
      <c r="E26" s="10">
        <v>16119</v>
      </c>
      <c r="F26" s="10">
        <f>[1]Consolidated!H26</f>
        <v>7715</v>
      </c>
      <c r="G26" s="10">
        <f>[1]Consolidated!I26</f>
        <v>24493</v>
      </c>
      <c r="K26" s="24"/>
      <c r="L26" s="25"/>
    </row>
    <row r="27" spans="1:12" ht="15" thickBot="1" x14ac:dyDescent="0.35">
      <c r="A27" s="1"/>
      <c r="B27" s="13" t="s">
        <v>27</v>
      </c>
      <c r="C27" s="13"/>
      <c r="D27" s="6">
        <f>SUM(D5:D26)</f>
        <v>0</v>
      </c>
      <c r="E27" s="6">
        <f>SUM(E5:E26)</f>
        <v>86661</v>
      </c>
      <c r="F27" s="6">
        <f>SUM(F5:F26)</f>
        <v>146420</v>
      </c>
      <c r="G27" s="6">
        <f>SUM(G5:G26)</f>
        <v>484491</v>
      </c>
      <c r="K27" s="27"/>
      <c r="L27" s="28">
        <f>SUM(L14:L25)</f>
        <v>22</v>
      </c>
    </row>
    <row r="28" spans="1:12" s="17" customFormat="1" ht="14.4" x14ac:dyDescent="0.3">
      <c r="A28" s="14"/>
      <c r="B28" s="14"/>
      <c r="C28" s="14"/>
      <c r="D28" s="14" t="s">
        <v>28</v>
      </c>
      <c r="E28" s="15">
        <f>D27+E27</f>
        <v>86661</v>
      </c>
      <c r="F28" s="16" t="s">
        <v>29</v>
      </c>
      <c r="G28" s="15">
        <f>F27+G27</f>
        <v>630911</v>
      </c>
    </row>
    <row r="29" spans="1:12" s="17" customFormat="1" ht="14.4" x14ac:dyDescent="0.3">
      <c r="A29" s="14"/>
      <c r="B29" s="18" t="s">
        <v>30</v>
      </c>
      <c r="C29" s="18"/>
      <c r="D29" s="19">
        <f>[1]Consolidated!K34</f>
        <v>92938</v>
      </c>
    </row>
    <row r="30" spans="1:12" s="17" customFormat="1" ht="14.4" x14ac:dyDescent="0.3">
      <c r="B30" s="18" t="s">
        <v>31</v>
      </c>
      <c r="C30" s="18"/>
      <c r="D30" s="19">
        <f>E30-14165</f>
        <v>309110</v>
      </c>
      <c r="E30" s="19">
        <v>323275</v>
      </c>
    </row>
    <row r="31" spans="1:12" s="17" customFormat="1" ht="14.4" x14ac:dyDescent="0.3">
      <c r="B31" s="18" t="s">
        <v>32</v>
      </c>
      <c r="C31" s="18"/>
      <c r="D31" s="19">
        <f>[1]Consolidated!K36</f>
        <v>315524</v>
      </c>
    </row>
    <row r="32" spans="1:12" s="17" customFormat="1" ht="14.4" x14ac:dyDescent="0.3">
      <c r="B32" s="20" t="s">
        <v>33</v>
      </c>
      <c r="C32" s="20"/>
      <c r="D32" s="21">
        <f>SUM(D27:G27)</f>
        <v>717572</v>
      </c>
      <c r="E32" s="14"/>
      <c r="F32" s="16"/>
      <c r="G32" s="14"/>
    </row>
    <row r="36" spans="2:4" ht="13.8" thickBot="1" x14ac:dyDescent="0.3"/>
    <row r="37" spans="2:4" ht="23.4" x14ac:dyDescent="0.45">
      <c r="B37" s="45" t="s">
        <v>48</v>
      </c>
      <c r="C37" s="46">
        <v>11</v>
      </c>
      <c r="D37" s="51">
        <v>315524</v>
      </c>
    </row>
    <row r="38" spans="2:4" ht="23.4" x14ac:dyDescent="0.45">
      <c r="B38" s="47" t="s">
        <v>49</v>
      </c>
      <c r="C38" s="48">
        <v>8</v>
      </c>
      <c r="D38" s="52">
        <f>D30</f>
        <v>309110</v>
      </c>
    </row>
    <row r="39" spans="2:4" ht="23.4" thickBot="1" x14ac:dyDescent="0.45">
      <c r="B39" s="49" t="s">
        <v>50</v>
      </c>
      <c r="C39" s="50">
        <v>3</v>
      </c>
      <c r="D39" s="53">
        <f>D29</f>
        <v>92938</v>
      </c>
    </row>
    <row r="40" spans="2:4" ht="23.4" thickBot="1" x14ac:dyDescent="0.45">
      <c r="B40" s="29"/>
      <c r="C40" s="54">
        <f>SUM(C37:C39)</f>
        <v>22</v>
      </c>
      <c r="D40" s="30">
        <f>SUM(D37:D39)</f>
        <v>717572</v>
      </c>
    </row>
  </sheetData>
  <autoFilter ref="B3:B32" xr:uid="{8F1A1AB0-1446-4751-9D3E-797633736ED4}"/>
  <sortState ref="K15:K25">
    <sortCondition ref="K14"/>
  </sortState>
  <mergeCells count="4">
    <mergeCell ref="D3:E3"/>
    <mergeCell ref="F3:G3"/>
    <mergeCell ref="K5:L5"/>
    <mergeCell ref="M5:N5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1BD1-2A8A-4ECA-8186-8CF7F8F6E026}">
  <dimension ref="A3:L32"/>
  <sheetViews>
    <sheetView zoomScaleNormal="100" workbookViewId="0">
      <selection activeCell="J25" sqref="J25"/>
    </sheetView>
  </sheetViews>
  <sheetFormatPr defaultRowHeight="13.2" x14ac:dyDescent="0.25"/>
  <cols>
    <col min="1" max="1" width="5" customWidth="1"/>
    <col min="2" max="2" width="22.6640625" customWidth="1"/>
    <col min="3" max="3" width="5.5546875" customWidth="1"/>
  </cols>
  <sheetData>
    <row r="3" spans="1:12" ht="13.8" customHeight="1" x14ac:dyDescent="0.3">
      <c r="A3" s="1"/>
      <c r="B3" s="2" t="s">
        <v>0</v>
      </c>
      <c r="C3" s="3" t="s">
        <v>1</v>
      </c>
      <c r="D3" s="135" t="s">
        <v>2</v>
      </c>
      <c r="E3" s="135"/>
      <c r="F3" s="135" t="s">
        <v>3</v>
      </c>
      <c r="G3" s="135"/>
    </row>
    <row r="4" spans="1:12" ht="28.8" x14ac:dyDescent="0.3">
      <c r="A4" s="1"/>
      <c r="B4" s="4"/>
      <c r="C4" s="5"/>
      <c r="D4" s="6" t="s">
        <v>4</v>
      </c>
      <c r="E4" s="6" t="s">
        <v>5</v>
      </c>
      <c r="F4" s="6" t="s">
        <v>4</v>
      </c>
      <c r="G4" s="6" t="s">
        <v>5</v>
      </c>
    </row>
    <row r="5" spans="1:12" ht="14.4" x14ac:dyDescent="0.3">
      <c r="A5" s="7">
        <v>1</v>
      </c>
      <c r="B5" s="8" t="s">
        <v>6</v>
      </c>
      <c r="C5" s="9" t="s">
        <v>7</v>
      </c>
      <c r="D5" s="10">
        <v>0</v>
      </c>
      <c r="E5" s="10">
        <v>0</v>
      </c>
      <c r="F5" s="10">
        <f>[1]Consolidated!H5</f>
        <v>7665</v>
      </c>
      <c r="G5" s="10">
        <f>[1]Consolidated!I5</f>
        <v>24250</v>
      </c>
    </row>
    <row r="6" spans="1:12" ht="14.4" x14ac:dyDescent="0.3">
      <c r="A6" s="7">
        <v>2</v>
      </c>
      <c r="B6" s="8" t="s">
        <v>8</v>
      </c>
      <c r="C6" s="9" t="s">
        <v>7</v>
      </c>
      <c r="D6" s="10">
        <v>0</v>
      </c>
      <c r="E6" s="10">
        <v>0</v>
      </c>
      <c r="F6" s="10">
        <f>[1]Consolidated!H6</f>
        <v>14115</v>
      </c>
      <c r="G6" s="10">
        <f>[1]Consolidated!I6</f>
        <v>24250</v>
      </c>
      <c r="K6" t="s">
        <v>34</v>
      </c>
      <c r="L6" t="s">
        <v>5</v>
      </c>
    </row>
    <row r="7" spans="1:12" ht="14.4" x14ac:dyDescent="0.3">
      <c r="A7" s="7">
        <v>3</v>
      </c>
      <c r="B7" s="8" t="s">
        <v>8</v>
      </c>
      <c r="C7" s="9" t="s">
        <v>7</v>
      </c>
      <c r="D7" s="10">
        <v>0</v>
      </c>
      <c r="E7" s="10">
        <v>0</v>
      </c>
      <c r="F7" s="10">
        <f>[1]Consolidated!H7</f>
        <v>14115</v>
      </c>
      <c r="G7" s="10">
        <f>[1]Consolidated!I7</f>
        <v>23250</v>
      </c>
      <c r="J7" t="s">
        <v>7</v>
      </c>
      <c r="K7">
        <f>SUMIF(C5:C26,J7,D5:D26)</f>
        <v>0</v>
      </c>
    </row>
    <row r="8" spans="1:12" ht="14.4" x14ac:dyDescent="0.3">
      <c r="A8" s="7">
        <v>4</v>
      </c>
      <c r="B8" s="8" t="s">
        <v>9</v>
      </c>
      <c r="C8" s="9" t="s">
        <v>7</v>
      </c>
      <c r="D8" s="10">
        <v>0</v>
      </c>
      <c r="E8" s="10">
        <v>0</v>
      </c>
      <c r="F8" s="10">
        <f>[1]Consolidated!H8</f>
        <v>3665</v>
      </c>
      <c r="G8" s="10">
        <f>[1]Consolidated!I8</f>
        <v>23250</v>
      </c>
      <c r="J8" t="s">
        <v>16</v>
      </c>
    </row>
    <row r="9" spans="1:12" ht="14.4" x14ac:dyDescent="0.3">
      <c r="A9" s="7">
        <v>5</v>
      </c>
      <c r="B9" s="8" t="s">
        <v>10</v>
      </c>
      <c r="C9" s="9" t="s">
        <v>7</v>
      </c>
      <c r="D9" s="10">
        <v>0</v>
      </c>
      <c r="E9" s="10">
        <v>0</v>
      </c>
      <c r="F9" s="10">
        <f>[1]Consolidated!H9</f>
        <v>14115</v>
      </c>
      <c r="G9" s="10">
        <f>[1]Consolidated!I9</f>
        <v>22250</v>
      </c>
      <c r="J9" t="s">
        <v>22</v>
      </c>
    </row>
    <row r="10" spans="1:12" ht="14.4" x14ac:dyDescent="0.3">
      <c r="A10" s="7">
        <v>6</v>
      </c>
      <c r="B10" s="8" t="s">
        <v>11</v>
      </c>
      <c r="C10" s="9" t="s">
        <v>7</v>
      </c>
      <c r="D10" s="10">
        <v>0</v>
      </c>
      <c r="E10" s="10">
        <v>0</v>
      </c>
      <c r="F10" s="10">
        <f>[1]Consolidated!H10</f>
        <v>3665</v>
      </c>
      <c r="G10" s="10">
        <f>[1]Consolidated!I10</f>
        <v>22250</v>
      </c>
      <c r="J10" t="s">
        <v>24</v>
      </c>
    </row>
    <row r="11" spans="1:12" ht="14.4" x14ac:dyDescent="0.3">
      <c r="A11" s="7">
        <v>7</v>
      </c>
      <c r="B11" s="8" t="s">
        <v>12</v>
      </c>
      <c r="C11" s="9" t="s">
        <v>7</v>
      </c>
      <c r="D11" s="10">
        <v>0</v>
      </c>
      <c r="E11" s="10">
        <v>0</v>
      </c>
      <c r="F11" s="10">
        <f>[1]Consolidated!H11</f>
        <v>6615</v>
      </c>
      <c r="G11" s="10">
        <f>[1]Consolidated!I11</f>
        <v>24250</v>
      </c>
    </row>
    <row r="12" spans="1:12" ht="14.4" x14ac:dyDescent="0.3">
      <c r="A12" s="7">
        <v>8</v>
      </c>
      <c r="B12" s="8" t="s">
        <v>13</v>
      </c>
      <c r="C12" s="9" t="s">
        <v>7</v>
      </c>
      <c r="D12" s="10">
        <v>0</v>
      </c>
      <c r="E12" s="10">
        <v>0</v>
      </c>
      <c r="F12" s="10">
        <f>[1]Consolidated!H12</f>
        <v>7665</v>
      </c>
      <c r="G12" s="10">
        <f>[1]Consolidated!I12</f>
        <v>24250</v>
      </c>
    </row>
    <row r="13" spans="1:12" ht="14.4" x14ac:dyDescent="0.3">
      <c r="A13" s="7">
        <v>9</v>
      </c>
      <c r="B13" s="8" t="s">
        <v>14</v>
      </c>
      <c r="C13" s="9" t="s">
        <v>7</v>
      </c>
      <c r="D13" s="10">
        <v>0</v>
      </c>
      <c r="E13" s="10">
        <v>0</v>
      </c>
      <c r="F13" s="10">
        <f>[1]Consolidated!H13</f>
        <v>6615</v>
      </c>
      <c r="G13" s="10">
        <f>[1]Consolidated!I13</f>
        <v>24250</v>
      </c>
    </row>
    <row r="14" spans="1:12" ht="14.4" x14ac:dyDescent="0.3">
      <c r="A14" s="7">
        <v>10</v>
      </c>
      <c r="B14" s="8" t="s">
        <v>12</v>
      </c>
      <c r="C14" s="9" t="s">
        <v>7</v>
      </c>
      <c r="D14" s="10">
        <v>0</v>
      </c>
      <c r="E14" s="10">
        <v>0</v>
      </c>
      <c r="F14" s="10">
        <f>[1]Consolidated!H14</f>
        <v>6615</v>
      </c>
      <c r="G14" s="10">
        <f>[1]Consolidated!I14</f>
        <v>23250</v>
      </c>
    </row>
    <row r="15" spans="1:12" ht="14.4" x14ac:dyDescent="0.3">
      <c r="A15" s="7">
        <v>11</v>
      </c>
      <c r="B15" s="11" t="s">
        <v>15</v>
      </c>
      <c r="C15" s="12" t="s">
        <v>16</v>
      </c>
      <c r="D15" s="10">
        <v>0</v>
      </c>
      <c r="E15" s="10">
        <v>0</v>
      </c>
      <c r="F15" s="10">
        <f>[1]Consolidated!H15</f>
        <v>7715</v>
      </c>
      <c r="G15" s="10">
        <f>[1]Consolidated!I15</f>
        <v>23719</v>
      </c>
    </row>
    <row r="16" spans="1:12" ht="14.4" x14ac:dyDescent="0.3">
      <c r="A16" s="7">
        <v>12</v>
      </c>
      <c r="B16" s="11" t="s">
        <v>17</v>
      </c>
      <c r="C16" s="12" t="s">
        <v>16</v>
      </c>
      <c r="D16" s="10">
        <v>0</v>
      </c>
      <c r="E16" s="10">
        <v>0</v>
      </c>
      <c r="F16" s="10">
        <f>[1]Consolidated!H16</f>
        <v>3715</v>
      </c>
      <c r="G16" s="10">
        <f>[1]Consolidated!I16</f>
        <v>23719</v>
      </c>
    </row>
    <row r="17" spans="1:7" ht="14.4" x14ac:dyDescent="0.3">
      <c r="A17" s="7">
        <v>13</v>
      </c>
      <c r="B17" s="11" t="s">
        <v>18</v>
      </c>
      <c r="C17" s="12" t="s">
        <v>16</v>
      </c>
      <c r="D17" s="10">
        <v>0</v>
      </c>
      <c r="E17" s="10">
        <v>0</v>
      </c>
      <c r="F17" s="10">
        <f>[1]Consolidated!H17</f>
        <v>3715</v>
      </c>
      <c r="G17" s="10">
        <f>[1]Consolidated!I17</f>
        <v>25386</v>
      </c>
    </row>
    <row r="18" spans="1:7" ht="14.4" x14ac:dyDescent="0.3">
      <c r="A18" s="7">
        <v>14</v>
      </c>
      <c r="B18" s="11" t="s">
        <v>19</v>
      </c>
      <c r="C18" s="12" t="s">
        <v>16</v>
      </c>
      <c r="D18" s="10">
        <v>14165</v>
      </c>
      <c r="E18" s="10">
        <f>[1]Consolidated!G18</f>
        <v>22432</v>
      </c>
      <c r="F18" s="10">
        <f>[1]Consolidated!H18</f>
        <v>14165</v>
      </c>
      <c r="G18" s="10">
        <f>[1]Consolidated!I18</f>
        <v>22996</v>
      </c>
    </row>
    <row r="19" spans="1:7" ht="14.4" x14ac:dyDescent="0.3">
      <c r="A19" s="7">
        <v>15</v>
      </c>
      <c r="B19" s="11" t="s">
        <v>20</v>
      </c>
      <c r="C19" s="12" t="s">
        <v>16</v>
      </c>
      <c r="D19" s="10">
        <v>0</v>
      </c>
      <c r="E19" s="10">
        <f>8307</f>
        <v>8307</v>
      </c>
      <c r="F19" s="10">
        <f>[1]Consolidated!H19</f>
        <v>14165</v>
      </c>
      <c r="G19" s="10">
        <f>[1]Consolidated!I19</f>
        <v>22996</v>
      </c>
    </row>
    <row r="20" spans="1:7" ht="14.4" x14ac:dyDescent="0.3">
      <c r="A20" s="7">
        <v>16</v>
      </c>
      <c r="B20" s="11" t="s">
        <v>21</v>
      </c>
      <c r="C20" s="12" t="s">
        <v>22</v>
      </c>
      <c r="D20" s="10">
        <v>0</v>
      </c>
      <c r="E20" s="10">
        <v>0</v>
      </c>
      <c r="F20" s="10">
        <f>[1]Consolidated!H20</f>
        <v>6665</v>
      </c>
      <c r="G20" s="10">
        <f>[1]Consolidated!I20</f>
        <v>23716</v>
      </c>
    </row>
    <row r="21" spans="1:7" ht="14.4" x14ac:dyDescent="0.3">
      <c r="A21" s="7">
        <v>17</v>
      </c>
      <c r="B21" s="11" t="s">
        <v>23</v>
      </c>
      <c r="C21" s="12" t="s">
        <v>22</v>
      </c>
      <c r="D21" s="10">
        <v>0</v>
      </c>
      <c r="E21" s="10">
        <v>0</v>
      </c>
      <c r="F21" s="10">
        <f>[1]Consolidated!H21</f>
        <v>3715</v>
      </c>
      <c r="G21" s="10">
        <f>[1]Consolidated!I21</f>
        <v>22712</v>
      </c>
    </row>
    <row r="22" spans="1:7" ht="14.4" x14ac:dyDescent="0.3">
      <c r="A22" s="7">
        <v>18</v>
      </c>
      <c r="B22" s="11" t="s">
        <v>17</v>
      </c>
      <c r="C22" s="12" t="s">
        <v>24</v>
      </c>
      <c r="D22" s="10">
        <v>0</v>
      </c>
      <c r="E22" s="10">
        <v>0</v>
      </c>
      <c r="F22" s="10">
        <v>0</v>
      </c>
      <c r="G22" s="10">
        <f>[1]Consolidated!I22</f>
        <v>26762</v>
      </c>
    </row>
    <row r="23" spans="1:7" ht="14.4" x14ac:dyDescent="0.3">
      <c r="A23" s="7">
        <v>19</v>
      </c>
      <c r="B23" s="11" t="s">
        <v>25</v>
      </c>
      <c r="C23" s="12" t="s">
        <v>24</v>
      </c>
      <c r="D23" s="10">
        <v>0</v>
      </c>
      <c r="E23" s="10">
        <v>0</v>
      </c>
      <c r="F23" s="10">
        <v>0</v>
      </c>
      <c r="G23" s="10">
        <f>[1]Consolidated!I23</f>
        <v>23652</v>
      </c>
    </row>
    <row r="24" spans="1:7" ht="14.4" x14ac:dyDescent="0.3">
      <c r="A24" s="7">
        <v>20</v>
      </c>
      <c r="B24" s="11" t="s">
        <v>19</v>
      </c>
      <c r="C24" s="12" t="s">
        <v>24</v>
      </c>
      <c r="D24" s="10">
        <v>0</v>
      </c>
      <c r="E24" s="10">
        <v>25094</v>
      </c>
      <c r="F24" s="10">
        <v>0</v>
      </c>
      <c r="G24" s="10">
        <f>[1]Consolidated!I24</f>
        <v>8840</v>
      </c>
    </row>
    <row r="25" spans="1:7" ht="14.4" x14ac:dyDescent="0.3">
      <c r="A25" s="7">
        <v>21</v>
      </c>
      <c r="B25" s="11" t="s">
        <v>26</v>
      </c>
      <c r="C25" s="12" t="s">
        <v>24</v>
      </c>
      <c r="D25" s="10">
        <v>0</v>
      </c>
      <c r="E25" s="10">
        <v>14709</v>
      </c>
      <c r="F25" s="10" t="str">
        <f>[1]Consolidated!H25</f>
        <v>Dropout</v>
      </c>
      <c r="G25" s="10">
        <v>0</v>
      </c>
    </row>
    <row r="26" spans="1:7" ht="14.4" x14ac:dyDescent="0.3">
      <c r="A26" s="7">
        <v>22</v>
      </c>
      <c r="B26" s="11" t="s">
        <v>18</v>
      </c>
      <c r="C26" s="12" t="s">
        <v>24</v>
      </c>
      <c r="D26" s="10">
        <v>0</v>
      </c>
      <c r="E26" s="10">
        <v>16119</v>
      </c>
      <c r="F26" s="10">
        <f>[1]Consolidated!H26</f>
        <v>7715</v>
      </c>
      <c r="G26" s="10">
        <f>[1]Consolidated!I26</f>
        <v>24493</v>
      </c>
    </row>
    <row r="27" spans="1:7" ht="14.4" x14ac:dyDescent="0.3">
      <c r="A27" s="1"/>
      <c r="B27" s="13" t="s">
        <v>27</v>
      </c>
      <c r="C27" s="13"/>
      <c r="D27" s="6">
        <f>SUM(D5:D26)</f>
        <v>14165</v>
      </c>
      <c r="E27" s="6">
        <f>SUM(E5:E26)</f>
        <v>86661</v>
      </c>
      <c r="F27" s="6">
        <f>SUM(F5:F26)</f>
        <v>146420</v>
      </c>
      <c r="G27" s="6">
        <f>SUM(G5:G26)</f>
        <v>484491</v>
      </c>
    </row>
    <row r="28" spans="1:7" s="17" customFormat="1" ht="14.4" x14ac:dyDescent="0.3">
      <c r="A28" s="14"/>
      <c r="B28" s="14"/>
      <c r="C28" s="14"/>
      <c r="D28" s="14" t="s">
        <v>28</v>
      </c>
      <c r="E28" s="15">
        <f>D27+E27</f>
        <v>100826</v>
      </c>
      <c r="F28" s="16" t="s">
        <v>29</v>
      </c>
      <c r="G28" s="15">
        <f>F27+G27</f>
        <v>630911</v>
      </c>
    </row>
    <row r="29" spans="1:7" s="17" customFormat="1" ht="14.4" x14ac:dyDescent="0.3">
      <c r="A29" s="14"/>
      <c r="B29" s="18" t="s">
        <v>30</v>
      </c>
      <c r="C29" s="18"/>
      <c r="D29" s="19">
        <f>[1]Consolidated!K34</f>
        <v>92938</v>
      </c>
    </row>
    <row r="30" spans="1:7" s="17" customFormat="1" ht="14.4" x14ac:dyDescent="0.3">
      <c r="B30" s="18" t="s">
        <v>31</v>
      </c>
      <c r="C30" s="18"/>
      <c r="D30" s="19">
        <f>[1]Consolidated!K35</f>
        <v>323275</v>
      </c>
    </row>
    <row r="31" spans="1:7" s="17" customFormat="1" ht="14.4" x14ac:dyDescent="0.3">
      <c r="B31" s="18" t="s">
        <v>32</v>
      </c>
      <c r="C31" s="18"/>
      <c r="D31" s="19">
        <f>[1]Consolidated!K36</f>
        <v>315524</v>
      </c>
    </row>
    <row r="32" spans="1:7" s="17" customFormat="1" ht="14.4" x14ac:dyDescent="0.3">
      <c r="B32" s="20" t="s">
        <v>33</v>
      </c>
      <c r="C32" s="20"/>
      <c r="D32" s="21">
        <f>SUM(D27:G27)</f>
        <v>731737</v>
      </c>
      <c r="E32" s="14"/>
      <c r="F32" s="16"/>
      <c r="G32" s="14"/>
    </row>
  </sheetData>
  <mergeCells count="2">
    <mergeCell ref="D3:E3"/>
    <mergeCell ref="F3:G3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EEF0-9265-4E43-9EF6-15C45D7F8047}">
  <dimension ref="A1:AMK24"/>
  <sheetViews>
    <sheetView showGridLines="0" zoomScaleNormal="100" workbookViewId="0">
      <selection activeCell="G20" sqref="G20:G21"/>
    </sheetView>
  </sheetViews>
  <sheetFormatPr defaultRowHeight="14.4" x14ac:dyDescent="0.3"/>
  <cols>
    <col min="1" max="1" width="17.109375" style="61" customWidth="1"/>
    <col min="2" max="2" width="11.6640625" style="61" customWidth="1"/>
    <col min="3" max="3" width="9" style="94" customWidth="1"/>
    <col min="4" max="4" width="13.109375" style="61" customWidth="1"/>
    <col min="5" max="5" width="12.88671875" style="61" customWidth="1"/>
    <col min="6" max="6" width="15.109375" style="61" customWidth="1"/>
    <col min="7" max="7" width="17.5546875" style="61" customWidth="1"/>
    <col min="8" max="8" width="9.88671875" style="61" customWidth="1"/>
    <col min="9" max="1025" width="9" style="94" customWidth="1"/>
    <col min="1026" max="16384" width="8.88671875" style="102"/>
  </cols>
  <sheetData>
    <row r="1" spans="1:7" ht="12.75" customHeight="1" thickBot="1" x14ac:dyDescent="0.35">
      <c r="A1" s="56" t="s">
        <v>51</v>
      </c>
      <c r="B1" s="57"/>
      <c r="C1" s="58"/>
      <c r="D1" s="59"/>
      <c r="E1" s="59"/>
      <c r="F1" s="59"/>
      <c r="G1" s="60"/>
    </row>
    <row r="2" spans="1:7" ht="60" customHeight="1" x14ac:dyDescent="0.3">
      <c r="A2" s="62" t="s">
        <v>52</v>
      </c>
      <c r="B2" s="63" t="s">
        <v>53</v>
      </c>
      <c r="C2" s="64" t="s">
        <v>54</v>
      </c>
      <c r="D2" s="65" t="s">
        <v>55</v>
      </c>
      <c r="E2" s="66" t="s">
        <v>56</v>
      </c>
      <c r="F2" s="67" t="s">
        <v>57</v>
      </c>
      <c r="G2" s="68" t="s">
        <v>58</v>
      </c>
    </row>
    <row r="3" spans="1:7" x14ac:dyDescent="0.3">
      <c r="A3" s="69" t="s">
        <v>47</v>
      </c>
      <c r="B3" s="70">
        <v>17</v>
      </c>
      <c r="C3" s="71">
        <v>6</v>
      </c>
      <c r="D3" s="72">
        <f>C3/B3</f>
        <v>0.35294117647058826</v>
      </c>
      <c r="E3" s="73">
        <v>60000</v>
      </c>
      <c r="F3" s="74">
        <v>60000</v>
      </c>
      <c r="G3" s="75">
        <v>0</v>
      </c>
    </row>
    <row r="4" spans="1:7" x14ac:dyDescent="0.3">
      <c r="A4" s="69" t="s">
        <v>38</v>
      </c>
      <c r="B4" s="70">
        <v>67</v>
      </c>
      <c r="C4" s="71">
        <v>46</v>
      </c>
      <c r="D4" s="72">
        <f t="shared" ref="D4:D11" si="0">C4/B4</f>
        <v>0.68656716417910446</v>
      </c>
      <c r="E4" s="73">
        <f>F4+G4</f>
        <v>727450</v>
      </c>
      <c r="F4" s="74">
        <f>459000-6000</f>
        <v>453000</v>
      </c>
      <c r="G4" s="75">
        <v>274450</v>
      </c>
    </row>
    <row r="5" spans="1:7" x14ac:dyDescent="0.3">
      <c r="A5" s="69" t="s">
        <v>36</v>
      </c>
      <c r="B5" s="70">
        <v>74</v>
      </c>
      <c r="C5" s="71">
        <v>40</v>
      </c>
      <c r="D5" s="72">
        <f t="shared" si="0"/>
        <v>0.54054054054054057</v>
      </c>
      <c r="E5" s="73">
        <v>771916</v>
      </c>
      <c r="F5" s="74">
        <v>498000</v>
      </c>
      <c r="G5" s="75">
        <v>273916</v>
      </c>
    </row>
    <row r="6" spans="1:7" x14ac:dyDescent="0.3">
      <c r="A6" s="69" t="s">
        <v>43</v>
      </c>
      <c r="B6" s="70">
        <v>61</v>
      </c>
      <c r="C6" s="71">
        <v>21</v>
      </c>
      <c r="D6" s="72">
        <f t="shared" si="0"/>
        <v>0.34426229508196721</v>
      </c>
      <c r="E6" s="73">
        <v>473280</v>
      </c>
      <c r="F6" s="74">
        <v>210000</v>
      </c>
      <c r="G6" s="75">
        <v>263280</v>
      </c>
    </row>
    <row r="7" spans="1:7" x14ac:dyDescent="0.3">
      <c r="A7" s="69" t="s">
        <v>41</v>
      </c>
      <c r="B7" s="70">
        <v>103</v>
      </c>
      <c r="C7" s="71">
        <v>31</v>
      </c>
      <c r="D7" s="72">
        <f t="shared" si="0"/>
        <v>0.30097087378640774</v>
      </c>
      <c r="E7" s="73">
        <v>625003</v>
      </c>
      <c r="F7" s="74">
        <v>285000</v>
      </c>
      <c r="G7" s="75">
        <v>340003</v>
      </c>
    </row>
    <row r="8" spans="1:7" x14ac:dyDescent="0.3">
      <c r="A8" s="69" t="s">
        <v>44</v>
      </c>
      <c r="B8" s="70">
        <v>28</v>
      </c>
      <c r="C8" s="71">
        <v>3</v>
      </c>
      <c r="D8" s="72">
        <f t="shared" si="0"/>
        <v>0.10714285714285714</v>
      </c>
      <c r="E8" s="73">
        <v>35000</v>
      </c>
      <c r="F8" s="74">
        <v>30000</v>
      </c>
      <c r="G8" s="75">
        <v>5000</v>
      </c>
    </row>
    <row r="9" spans="1:7" x14ac:dyDescent="0.3">
      <c r="A9" s="69" t="s">
        <v>59</v>
      </c>
      <c r="B9" s="70">
        <v>15</v>
      </c>
      <c r="C9" s="71">
        <v>4</v>
      </c>
      <c r="D9" s="72">
        <f t="shared" si="0"/>
        <v>0.26666666666666666</v>
      </c>
      <c r="E9" s="73">
        <v>55000</v>
      </c>
      <c r="F9" s="74">
        <v>40000</v>
      </c>
      <c r="G9" s="75">
        <v>15000</v>
      </c>
    </row>
    <row r="10" spans="1:7" x14ac:dyDescent="0.3">
      <c r="A10" s="69" t="s">
        <v>60</v>
      </c>
      <c r="B10" s="70">
        <v>15</v>
      </c>
      <c r="C10" s="71">
        <v>3</v>
      </c>
      <c r="D10" s="72">
        <f t="shared" si="0"/>
        <v>0.2</v>
      </c>
      <c r="E10" s="73">
        <v>79307</v>
      </c>
      <c r="F10" s="74">
        <v>30000</v>
      </c>
      <c r="G10" s="75">
        <v>49307</v>
      </c>
    </row>
    <row r="11" spans="1:7" x14ac:dyDescent="0.3">
      <c r="A11" s="69" t="s">
        <v>61</v>
      </c>
      <c r="B11" s="70">
        <v>10</v>
      </c>
      <c r="C11" s="71">
        <v>2</v>
      </c>
      <c r="D11" s="72">
        <f t="shared" si="0"/>
        <v>0.2</v>
      </c>
      <c r="E11" s="73">
        <v>20000</v>
      </c>
      <c r="F11" s="74">
        <v>20000</v>
      </c>
      <c r="G11" s="75">
        <v>0</v>
      </c>
    </row>
    <row r="12" spans="1:7" x14ac:dyDescent="0.3">
      <c r="A12" s="76" t="s">
        <v>62</v>
      </c>
      <c r="B12" s="77"/>
      <c r="C12" s="78">
        <v>1</v>
      </c>
      <c r="D12" s="79"/>
      <c r="E12" s="79">
        <v>10000</v>
      </c>
      <c r="F12" s="80">
        <v>10000</v>
      </c>
      <c r="G12" s="81"/>
    </row>
    <row r="13" spans="1:7" x14ac:dyDescent="0.3">
      <c r="A13" s="76" t="s">
        <v>63</v>
      </c>
      <c r="B13" s="77"/>
      <c r="C13" s="78">
        <v>2</v>
      </c>
      <c r="D13" s="79"/>
      <c r="E13" s="79">
        <v>15000</v>
      </c>
      <c r="F13" s="80">
        <v>15000</v>
      </c>
      <c r="G13" s="81"/>
    </row>
    <row r="14" spans="1:7" x14ac:dyDescent="0.3">
      <c r="A14" s="82" t="s">
        <v>64</v>
      </c>
      <c r="B14" s="77"/>
      <c r="C14" s="78">
        <v>3</v>
      </c>
      <c r="D14" s="79"/>
      <c r="E14" s="79">
        <f>62875+6000</f>
        <v>68875</v>
      </c>
      <c r="F14" s="80"/>
      <c r="G14" s="81">
        <f>62875+6000</f>
        <v>68875</v>
      </c>
    </row>
    <row r="15" spans="1:7" ht="15" thickBot="1" x14ac:dyDescent="0.35">
      <c r="A15" s="83" t="s">
        <v>35</v>
      </c>
      <c r="B15" s="84">
        <f>SUM(B3:B11)</f>
        <v>390</v>
      </c>
      <c r="C15" s="85">
        <f>SUM(C3:C14)</f>
        <v>162</v>
      </c>
      <c r="D15" s="86">
        <f>C15/B15</f>
        <v>0.41538461538461541</v>
      </c>
      <c r="E15" s="87">
        <f>SUM(E3:E14)</f>
        <v>2940831</v>
      </c>
      <c r="F15" s="88">
        <f>SUM(F3:F14)</f>
        <v>1651000</v>
      </c>
      <c r="G15" s="89">
        <f>SUM(G3:G14)</f>
        <v>1289831</v>
      </c>
    </row>
    <row r="16" spans="1:7" x14ac:dyDescent="0.3">
      <c r="A16" s="90"/>
      <c r="B16" s="90"/>
      <c r="C16" s="91"/>
      <c r="D16" s="90"/>
      <c r="E16" s="90"/>
      <c r="F16" s="90"/>
      <c r="G16" s="90"/>
    </row>
    <row r="17" spans="1:17" x14ac:dyDescent="0.3">
      <c r="A17" s="139" t="s">
        <v>65</v>
      </c>
      <c r="B17" s="139"/>
      <c r="C17" s="139"/>
      <c r="D17" s="139"/>
      <c r="E17" s="92">
        <v>66894</v>
      </c>
      <c r="F17" s="92">
        <f>E17</f>
        <v>66894</v>
      </c>
      <c r="G17" s="93"/>
    </row>
    <row r="18" spans="1:17" x14ac:dyDescent="0.3">
      <c r="A18" s="90"/>
      <c r="B18" s="90"/>
      <c r="C18" s="91"/>
      <c r="D18" s="95" t="s">
        <v>66</v>
      </c>
      <c r="E18" s="96">
        <f>E15+E17</f>
        <v>3007725</v>
      </c>
      <c r="F18" s="97">
        <f>SUM(F15+F17)</f>
        <v>1717894</v>
      </c>
      <c r="G18" s="98">
        <f>SUM(G15:G17)</f>
        <v>1289831</v>
      </c>
      <c r="Q18" s="94" t="s">
        <v>67</v>
      </c>
    </row>
    <row r="19" spans="1:17" x14ac:dyDescent="0.3">
      <c r="A19" s="90"/>
      <c r="B19" s="90"/>
      <c r="C19" s="91"/>
      <c r="D19" s="139" t="s">
        <v>68</v>
      </c>
      <c r="E19" s="139"/>
      <c r="F19" s="139"/>
      <c r="G19" s="92">
        <f>G20+G21</f>
        <v>717572</v>
      </c>
    </row>
    <row r="20" spans="1:17" x14ac:dyDescent="0.3">
      <c r="A20" s="90"/>
      <c r="B20" s="90"/>
      <c r="C20" s="91"/>
      <c r="D20" s="140" t="s">
        <v>69</v>
      </c>
      <c r="E20" s="141"/>
      <c r="F20" s="142"/>
      <c r="G20" s="73">
        <f>315524</f>
        <v>315524</v>
      </c>
    </row>
    <row r="21" spans="1:17" x14ac:dyDescent="0.3">
      <c r="A21" s="90"/>
      <c r="B21" s="90"/>
      <c r="C21" s="91"/>
      <c r="D21" s="143" t="s">
        <v>70</v>
      </c>
      <c r="E21" s="144"/>
      <c r="F21" s="145"/>
      <c r="G21" s="73">
        <v>402048</v>
      </c>
    </row>
    <row r="22" spans="1:17" x14ac:dyDescent="0.3">
      <c r="A22" s="90"/>
      <c r="B22" s="90"/>
      <c r="C22" s="91"/>
      <c r="D22" s="138" t="s">
        <v>71</v>
      </c>
      <c r="E22" s="138"/>
      <c r="F22" s="138"/>
      <c r="G22" s="99">
        <f>F15+F17</f>
        <v>1717894</v>
      </c>
    </row>
    <row r="23" spans="1:17" x14ac:dyDescent="0.3">
      <c r="A23" s="90"/>
      <c r="B23" s="90"/>
      <c r="C23" s="91"/>
      <c r="D23" s="138" t="s">
        <v>72</v>
      </c>
      <c r="E23" s="138"/>
      <c r="F23" s="138"/>
      <c r="G23" s="99">
        <f>G15-G19</f>
        <v>572259</v>
      </c>
    </row>
    <row r="24" spans="1:17" x14ac:dyDescent="0.3">
      <c r="A24" s="90"/>
      <c r="B24" s="90"/>
      <c r="C24" s="91"/>
      <c r="D24" s="90"/>
      <c r="E24" s="90"/>
      <c r="F24" s="100" t="s">
        <v>73</v>
      </c>
      <c r="G24" s="101">
        <f>SUM(G22:G23)</f>
        <v>2290153</v>
      </c>
    </row>
  </sheetData>
  <mergeCells count="6">
    <mergeCell ref="D23:F23"/>
    <mergeCell ref="A17:D17"/>
    <mergeCell ref="D19:F19"/>
    <mergeCell ref="D20:F20"/>
    <mergeCell ref="D21:F21"/>
    <mergeCell ref="D22:F22"/>
  </mergeCells>
  <conditionalFormatting sqref="D3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6060-1731-41CB-8B93-05063862E976}">
  <dimension ref="A1:T42"/>
  <sheetViews>
    <sheetView zoomScale="130" zoomScaleNormal="130" workbookViewId="0">
      <selection activeCell="A25" sqref="A25:A27"/>
    </sheetView>
  </sheetViews>
  <sheetFormatPr defaultRowHeight="13.2" x14ac:dyDescent="0.25"/>
  <cols>
    <col min="1" max="1" width="16.77734375" bestFit="1" customWidth="1"/>
    <col min="2" max="2" width="8.44140625" bestFit="1" customWidth="1"/>
    <col min="3" max="3" width="7.109375" bestFit="1" customWidth="1"/>
    <col min="4" max="4" width="13.33203125" bestFit="1" customWidth="1"/>
    <col min="5" max="7" width="13.88671875" bestFit="1" customWidth="1"/>
    <col min="9" max="9" width="16.77734375" style="103" bestFit="1" customWidth="1"/>
    <col min="10" max="10" width="12.88671875" bestFit="1" customWidth="1"/>
    <col min="12" max="12" width="1.5546875" customWidth="1"/>
    <col min="13" max="13" width="16.77734375" bestFit="1" customWidth="1"/>
    <col min="16" max="16" width="1.21875" customWidth="1"/>
    <col min="17" max="17" width="16.77734375" bestFit="1" customWidth="1"/>
    <col min="18" max="18" width="16.44140625" bestFit="1" customWidth="1"/>
  </cols>
  <sheetData>
    <row r="1" spans="1:20" ht="15" thickBot="1" x14ac:dyDescent="0.35">
      <c r="A1" s="56" t="s">
        <v>51</v>
      </c>
      <c r="B1" s="57"/>
      <c r="C1" s="58"/>
      <c r="D1" s="59"/>
      <c r="E1" s="59"/>
      <c r="F1" s="59"/>
      <c r="G1" s="60"/>
    </row>
    <row r="2" spans="1:20" ht="72.599999999999994" thickBot="1" x14ac:dyDescent="0.3">
      <c r="A2" s="62" t="s">
        <v>52</v>
      </c>
      <c r="B2" s="63" t="s">
        <v>53</v>
      </c>
      <c r="C2" s="64" t="s">
        <v>54</v>
      </c>
      <c r="D2" s="65" t="s">
        <v>55</v>
      </c>
      <c r="E2" s="66" t="s">
        <v>56</v>
      </c>
      <c r="F2" s="67" t="s">
        <v>57</v>
      </c>
      <c r="G2" s="68" t="s">
        <v>58</v>
      </c>
    </row>
    <row r="3" spans="1:20" ht="15" thickBot="1" x14ac:dyDescent="0.35">
      <c r="A3" s="69" t="s">
        <v>47</v>
      </c>
      <c r="B3" s="70">
        <v>17</v>
      </c>
      <c r="C3" s="71">
        <v>6</v>
      </c>
      <c r="D3" s="72">
        <f>C3/B3</f>
        <v>0.35294117647058826</v>
      </c>
      <c r="E3" s="73">
        <v>60000</v>
      </c>
      <c r="F3" s="74">
        <v>60000</v>
      </c>
      <c r="G3" s="75">
        <v>0</v>
      </c>
      <c r="I3" s="104" t="s">
        <v>47</v>
      </c>
      <c r="J3" s="123">
        <v>60000</v>
      </c>
      <c r="K3" s="127">
        <f>$J3/$J$15</f>
        <v>2.0402396465488835E-2</v>
      </c>
      <c r="L3" s="103"/>
      <c r="M3" s="104" t="s">
        <v>47</v>
      </c>
      <c r="N3" s="112">
        <v>60000</v>
      </c>
      <c r="O3" s="105">
        <f>$N3/$N$15</f>
        <v>3.6341611144760748E-2</v>
      </c>
      <c r="P3" s="103"/>
      <c r="Q3" s="104" t="s">
        <v>47</v>
      </c>
      <c r="R3" s="115">
        <v>0</v>
      </c>
      <c r="S3" s="105">
        <f>$R3/$R$15</f>
        <v>0</v>
      </c>
    </row>
    <row r="4" spans="1:20" ht="15" thickBot="1" x14ac:dyDescent="0.35">
      <c r="A4" s="69" t="s">
        <v>38</v>
      </c>
      <c r="B4" s="70">
        <v>67</v>
      </c>
      <c r="C4" s="71">
        <v>46</v>
      </c>
      <c r="D4" s="72">
        <f t="shared" ref="D4:D11" si="0">C4/B4</f>
        <v>0.68656716417910446</v>
      </c>
      <c r="E4" s="73">
        <f>F4+G4</f>
        <v>727450</v>
      </c>
      <c r="F4" s="74">
        <f>459000-6000</f>
        <v>453000</v>
      </c>
      <c r="G4" s="75">
        <v>274450</v>
      </c>
      <c r="I4" s="106" t="s">
        <v>38</v>
      </c>
      <c r="J4" s="123">
        <f>N4+R4</f>
        <v>727450</v>
      </c>
      <c r="K4" s="127">
        <f t="shared" ref="K4:K14" si="1">$J4/$J$15</f>
        <v>0.24736205514699758</v>
      </c>
      <c r="L4" s="103"/>
      <c r="M4" s="106" t="s">
        <v>38</v>
      </c>
      <c r="N4" s="111">
        <f>459000-6000</f>
        <v>453000</v>
      </c>
      <c r="O4" s="107">
        <f t="shared" ref="O4:O14" si="2">$N4/$N$15</f>
        <v>0.27437916414294367</v>
      </c>
      <c r="P4" s="103"/>
      <c r="Q4" s="106" t="s">
        <v>38</v>
      </c>
      <c r="R4" s="114">
        <v>274450</v>
      </c>
      <c r="S4" s="107">
        <f t="shared" ref="S4:S14" si="3">$R4/$R$15</f>
        <v>0.21277981378955849</v>
      </c>
    </row>
    <row r="5" spans="1:20" ht="15" thickBot="1" x14ac:dyDescent="0.35">
      <c r="A5" s="69" t="s">
        <v>36</v>
      </c>
      <c r="B5" s="70">
        <v>74</v>
      </c>
      <c r="C5" s="71">
        <v>40</v>
      </c>
      <c r="D5" s="72">
        <f t="shared" si="0"/>
        <v>0.54054054054054057</v>
      </c>
      <c r="E5" s="73">
        <v>771916</v>
      </c>
      <c r="F5" s="74">
        <v>498000</v>
      </c>
      <c r="G5" s="75">
        <v>273916</v>
      </c>
      <c r="I5" s="106" t="s">
        <v>36</v>
      </c>
      <c r="J5" s="123">
        <v>771916</v>
      </c>
      <c r="K5" s="127">
        <f t="shared" si="1"/>
        <v>0.26248227116757133</v>
      </c>
      <c r="L5" s="103"/>
      <c r="M5" s="106" t="s">
        <v>36</v>
      </c>
      <c r="N5" s="111">
        <v>498000</v>
      </c>
      <c r="O5" s="107">
        <f t="shared" si="2"/>
        <v>0.30163537250151423</v>
      </c>
      <c r="P5" s="103"/>
      <c r="Q5" s="106" t="s">
        <v>36</v>
      </c>
      <c r="R5" s="114">
        <v>273916</v>
      </c>
      <c r="S5" s="107">
        <f t="shared" si="3"/>
        <v>0.21236580606296485</v>
      </c>
    </row>
    <row r="6" spans="1:20" ht="15" thickBot="1" x14ac:dyDescent="0.35">
      <c r="A6" s="69" t="s">
        <v>43</v>
      </c>
      <c r="B6" s="70">
        <v>61</v>
      </c>
      <c r="C6" s="71">
        <v>21</v>
      </c>
      <c r="D6" s="72">
        <f t="shared" si="0"/>
        <v>0.34426229508196721</v>
      </c>
      <c r="E6" s="73">
        <v>473280</v>
      </c>
      <c r="F6" s="74">
        <v>210000</v>
      </c>
      <c r="G6" s="75">
        <v>263280</v>
      </c>
      <c r="I6" s="106" t="s">
        <v>43</v>
      </c>
      <c r="J6" s="123">
        <v>473280</v>
      </c>
      <c r="K6" s="127">
        <f t="shared" si="1"/>
        <v>0.16093410331977595</v>
      </c>
      <c r="L6" s="103"/>
      <c r="M6" s="106" t="s">
        <v>43</v>
      </c>
      <c r="N6" s="111">
        <v>210000</v>
      </c>
      <c r="O6" s="107">
        <f t="shared" si="2"/>
        <v>0.12719563900666264</v>
      </c>
      <c r="P6" s="103"/>
      <c r="Q6" s="106" t="s">
        <v>43</v>
      </c>
      <c r="R6" s="114">
        <v>263280</v>
      </c>
      <c r="S6" s="107">
        <f t="shared" si="3"/>
        <v>0.20411976452729078</v>
      </c>
    </row>
    <row r="7" spans="1:20" ht="15" thickBot="1" x14ac:dyDescent="0.35">
      <c r="A7" s="69" t="s">
        <v>41</v>
      </c>
      <c r="B7" s="70">
        <v>103</v>
      </c>
      <c r="C7" s="71">
        <v>31</v>
      </c>
      <c r="D7" s="72">
        <f t="shared" si="0"/>
        <v>0.30097087378640774</v>
      </c>
      <c r="E7" s="73">
        <v>625003</v>
      </c>
      <c r="F7" s="74">
        <v>285000</v>
      </c>
      <c r="G7" s="75">
        <v>340003</v>
      </c>
      <c r="I7" s="106" t="s">
        <v>41</v>
      </c>
      <c r="J7" s="123">
        <v>625003</v>
      </c>
      <c r="K7" s="127">
        <f t="shared" si="1"/>
        <v>0.21252598330199865</v>
      </c>
      <c r="L7" s="103"/>
      <c r="M7" s="106" t="s">
        <v>41</v>
      </c>
      <c r="N7" s="111">
        <v>285000</v>
      </c>
      <c r="O7" s="107">
        <f t="shared" si="2"/>
        <v>0.17262265293761356</v>
      </c>
      <c r="P7" s="103"/>
      <c r="Q7" s="106" t="s">
        <v>41</v>
      </c>
      <c r="R7" s="114">
        <v>340003</v>
      </c>
      <c r="S7" s="107">
        <f t="shared" si="3"/>
        <v>0.26360275105808434</v>
      </c>
    </row>
    <row r="8" spans="1:20" ht="15" thickBot="1" x14ac:dyDescent="0.35">
      <c r="A8" s="69" t="s">
        <v>44</v>
      </c>
      <c r="B8" s="70">
        <v>28</v>
      </c>
      <c r="C8" s="71">
        <v>3</v>
      </c>
      <c r="D8" s="72">
        <f t="shared" si="0"/>
        <v>0.10714285714285714</v>
      </c>
      <c r="E8" s="73">
        <v>35000</v>
      </c>
      <c r="F8" s="74">
        <v>30000</v>
      </c>
      <c r="G8" s="75">
        <v>5000</v>
      </c>
      <c r="I8" s="106" t="s">
        <v>44</v>
      </c>
      <c r="J8" s="123">
        <v>35000</v>
      </c>
      <c r="K8" s="127">
        <f t="shared" si="1"/>
        <v>1.1901397938201821E-2</v>
      </c>
      <c r="L8" s="103"/>
      <c r="M8" s="106" t="s">
        <v>44</v>
      </c>
      <c r="N8" s="111">
        <v>30000</v>
      </c>
      <c r="O8" s="107">
        <f t="shared" si="2"/>
        <v>1.8170805572380374E-2</v>
      </c>
      <c r="P8" s="103"/>
      <c r="Q8" s="106" t="s">
        <v>44</v>
      </c>
      <c r="R8" s="114">
        <v>5000</v>
      </c>
      <c r="S8" s="107">
        <f t="shared" si="3"/>
        <v>3.8764768407644101E-3</v>
      </c>
    </row>
    <row r="9" spans="1:20" ht="15" thickBot="1" x14ac:dyDescent="0.35">
      <c r="A9" s="69" t="s">
        <v>59</v>
      </c>
      <c r="B9" s="70">
        <v>15</v>
      </c>
      <c r="C9" s="71">
        <v>4</v>
      </c>
      <c r="D9" s="72">
        <f t="shared" si="0"/>
        <v>0.26666666666666666</v>
      </c>
      <c r="E9" s="73">
        <v>55000</v>
      </c>
      <c r="F9" s="74">
        <v>40000</v>
      </c>
      <c r="G9" s="75">
        <v>15000</v>
      </c>
      <c r="I9" s="106" t="s">
        <v>59</v>
      </c>
      <c r="J9" s="123">
        <v>55000</v>
      </c>
      <c r="K9" s="127">
        <f t="shared" si="1"/>
        <v>1.8702196760031434E-2</v>
      </c>
      <c r="L9" s="103"/>
      <c r="M9" s="106" t="s">
        <v>59</v>
      </c>
      <c r="N9" s="111">
        <v>40000</v>
      </c>
      <c r="O9" s="107">
        <f t="shared" si="2"/>
        <v>2.4227740763173834E-2</v>
      </c>
      <c r="P9" s="103"/>
      <c r="Q9" s="106" t="s">
        <v>59</v>
      </c>
      <c r="R9" s="114">
        <v>15000</v>
      </c>
      <c r="S9" s="107">
        <f t="shared" si="3"/>
        <v>1.1629430522293231E-2</v>
      </c>
    </row>
    <row r="10" spans="1:20" ht="15" thickBot="1" x14ac:dyDescent="0.35">
      <c r="A10" s="69" t="s">
        <v>60</v>
      </c>
      <c r="B10" s="70">
        <v>15</v>
      </c>
      <c r="C10" s="71">
        <v>3</v>
      </c>
      <c r="D10" s="72">
        <f t="shared" si="0"/>
        <v>0.2</v>
      </c>
      <c r="E10" s="73">
        <v>79307</v>
      </c>
      <c r="F10" s="74">
        <v>30000</v>
      </c>
      <c r="G10" s="75">
        <v>49307</v>
      </c>
      <c r="I10" s="106" t="s">
        <v>60</v>
      </c>
      <c r="J10" s="123">
        <v>79307</v>
      </c>
      <c r="K10" s="127">
        <f t="shared" si="1"/>
        <v>2.6967547608142052E-2</v>
      </c>
      <c r="L10" s="103"/>
      <c r="M10" s="106" t="s">
        <v>60</v>
      </c>
      <c r="N10" s="111">
        <v>30000</v>
      </c>
      <c r="O10" s="107">
        <f t="shared" si="2"/>
        <v>1.8170805572380374E-2</v>
      </c>
      <c r="P10" s="103"/>
      <c r="Q10" s="106" t="s">
        <v>60</v>
      </c>
      <c r="R10" s="114">
        <v>49307</v>
      </c>
      <c r="S10" s="107">
        <f t="shared" si="3"/>
        <v>3.8227488717514156E-2</v>
      </c>
    </row>
    <row r="11" spans="1:20" ht="15" thickBot="1" x14ac:dyDescent="0.35">
      <c r="A11" s="69" t="s">
        <v>61</v>
      </c>
      <c r="B11" s="70">
        <v>10</v>
      </c>
      <c r="C11" s="71">
        <v>2</v>
      </c>
      <c r="D11" s="72">
        <f t="shared" si="0"/>
        <v>0.2</v>
      </c>
      <c r="E11" s="73">
        <v>20000</v>
      </c>
      <c r="F11" s="74">
        <v>20000</v>
      </c>
      <c r="G11" s="75">
        <v>0</v>
      </c>
      <c r="I11" s="106" t="s">
        <v>61</v>
      </c>
      <c r="J11" s="123">
        <v>20000</v>
      </c>
      <c r="K11" s="127">
        <f t="shared" si="1"/>
        <v>6.8007988218296124E-3</v>
      </c>
      <c r="L11" s="103"/>
      <c r="M11" s="106" t="s">
        <v>61</v>
      </c>
      <c r="N11" s="111">
        <v>20000</v>
      </c>
      <c r="O11" s="107">
        <f t="shared" si="2"/>
        <v>1.2113870381586917E-2</v>
      </c>
      <c r="P11" s="103"/>
      <c r="Q11" s="106" t="s">
        <v>61</v>
      </c>
      <c r="R11" s="114">
        <v>0</v>
      </c>
      <c r="S11" s="107">
        <f t="shared" si="3"/>
        <v>0</v>
      </c>
    </row>
    <row r="12" spans="1:20" ht="15" thickBot="1" x14ac:dyDescent="0.35">
      <c r="A12" s="76" t="s">
        <v>62</v>
      </c>
      <c r="B12" s="77"/>
      <c r="C12" s="78">
        <v>1</v>
      </c>
      <c r="D12" s="79"/>
      <c r="E12" s="79">
        <v>10000</v>
      </c>
      <c r="F12" s="80">
        <v>10000</v>
      </c>
      <c r="G12" s="81"/>
      <c r="I12" s="108" t="s">
        <v>62</v>
      </c>
      <c r="J12" s="124">
        <v>10000</v>
      </c>
      <c r="K12" s="127">
        <f>$J12/$J$15</f>
        <v>3.4003994109148062E-3</v>
      </c>
      <c r="L12" s="103"/>
      <c r="M12" s="108" t="s">
        <v>62</v>
      </c>
      <c r="N12" s="111">
        <v>10000</v>
      </c>
      <c r="O12" s="107">
        <f t="shared" si="2"/>
        <v>6.0569351907934586E-3</v>
      </c>
      <c r="P12" s="103"/>
      <c r="Q12" s="108" t="s">
        <v>62</v>
      </c>
      <c r="R12" s="114"/>
      <c r="S12" s="107">
        <f t="shared" si="3"/>
        <v>0</v>
      </c>
    </row>
    <row r="13" spans="1:20" ht="15" thickBot="1" x14ac:dyDescent="0.35">
      <c r="A13" s="76" t="s">
        <v>63</v>
      </c>
      <c r="B13" s="77"/>
      <c r="C13" s="78">
        <v>2</v>
      </c>
      <c r="D13" s="79"/>
      <c r="E13" s="79">
        <v>15000</v>
      </c>
      <c r="F13" s="80">
        <v>15000</v>
      </c>
      <c r="G13" s="81"/>
      <c r="I13" s="108" t="s">
        <v>74</v>
      </c>
      <c r="J13" s="124">
        <v>15000</v>
      </c>
      <c r="K13" s="127">
        <f t="shared" si="1"/>
        <v>5.1005991163722087E-3</v>
      </c>
      <c r="L13" s="103"/>
      <c r="M13" s="108" t="s">
        <v>74</v>
      </c>
      <c r="N13" s="111">
        <v>15000</v>
      </c>
      <c r="O13" s="107">
        <f t="shared" si="2"/>
        <v>9.085402786190187E-3</v>
      </c>
      <c r="P13" s="103"/>
      <c r="Q13" s="108" t="s">
        <v>74</v>
      </c>
      <c r="R13" s="114"/>
      <c r="S13" s="107">
        <f t="shared" si="3"/>
        <v>0</v>
      </c>
    </row>
    <row r="14" spans="1:20" ht="14.4" x14ac:dyDescent="0.3">
      <c r="A14" s="82" t="s">
        <v>64</v>
      </c>
      <c r="B14" s="77"/>
      <c r="C14" s="78">
        <v>3</v>
      </c>
      <c r="D14" s="79"/>
      <c r="E14" s="79">
        <f>62875+6000</f>
        <v>68875</v>
      </c>
      <c r="F14" s="80"/>
      <c r="G14" s="81">
        <f>62875+6000</f>
        <v>68875</v>
      </c>
      <c r="I14" s="108" t="s">
        <v>64</v>
      </c>
      <c r="J14" s="124">
        <f>62875+6000</f>
        <v>68875</v>
      </c>
      <c r="K14" s="127">
        <f t="shared" si="1"/>
        <v>2.3420250942675726E-2</v>
      </c>
      <c r="L14" s="103"/>
      <c r="M14" s="108" t="s">
        <v>64</v>
      </c>
      <c r="N14" s="111"/>
      <c r="O14" s="107">
        <f t="shared" si="2"/>
        <v>0</v>
      </c>
      <c r="P14" s="103"/>
      <c r="Q14" s="108" t="s">
        <v>64</v>
      </c>
      <c r="R14" s="114">
        <f>62875+6000</f>
        <v>68875</v>
      </c>
      <c r="S14" s="107">
        <f t="shared" si="3"/>
        <v>5.3398468481529751E-2</v>
      </c>
    </row>
    <row r="15" spans="1:20" ht="15" thickBot="1" x14ac:dyDescent="0.35">
      <c r="A15" s="83" t="s">
        <v>35</v>
      </c>
      <c r="B15" s="84">
        <f>SUM(B3:B11)</f>
        <v>390</v>
      </c>
      <c r="C15" s="85">
        <f>SUM(C3:C14)</f>
        <v>162</v>
      </c>
      <c r="D15" s="86">
        <f>C15/B15</f>
        <v>0.41538461538461541</v>
      </c>
      <c r="E15" s="87">
        <f>SUM(E3:E14)</f>
        <v>2940831</v>
      </c>
      <c r="F15" s="88">
        <f>SUM(F3:F14)</f>
        <v>1651000</v>
      </c>
      <c r="G15" s="89">
        <f>SUM(G3:G14)</f>
        <v>1289831</v>
      </c>
      <c r="I15" s="109"/>
      <c r="J15" s="125">
        <f>SUM(J3:J14)</f>
        <v>2940831</v>
      </c>
      <c r="K15" s="128">
        <f>SUM(K3:K14)</f>
        <v>1</v>
      </c>
      <c r="L15" s="103"/>
      <c r="M15" s="109"/>
      <c r="N15" s="113">
        <f>SUM(N3:N14)</f>
        <v>1651000</v>
      </c>
      <c r="O15" s="110">
        <f>SUM(O3:O14)</f>
        <v>1</v>
      </c>
      <c r="P15" s="103"/>
      <c r="Q15" s="109"/>
      <c r="R15" s="116">
        <f>SUM(R3:R14)</f>
        <v>1289831</v>
      </c>
      <c r="S15" s="110">
        <f>SUM(S3:S14)</f>
        <v>1</v>
      </c>
    </row>
    <row r="16" spans="1:20" ht="14.4" x14ac:dyDescent="0.3">
      <c r="A16" s="90"/>
      <c r="B16" s="90"/>
      <c r="C16" s="91"/>
      <c r="D16" s="90"/>
      <c r="E16" s="90"/>
      <c r="F16" s="90"/>
      <c r="G16" s="90"/>
      <c r="T16" s="103"/>
    </row>
    <row r="17" spans="1:20" ht="14.4" x14ac:dyDescent="0.3">
      <c r="A17" s="139" t="s">
        <v>65</v>
      </c>
      <c r="B17" s="139"/>
      <c r="C17" s="139"/>
      <c r="D17" s="139"/>
      <c r="E17" s="92">
        <v>66894</v>
      </c>
      <c r="F17" s="92">
        <f>E17</f>
        <v>66894</v>
      </c>
      <c r="G17" s="93"/>
      <c r="T17" s="103"/>
    </row>
    <row r="18" spans="1:20" ht="14.4" x14ac:dyDescent="0.3">
      <c r="A18" s="90"/>
      <c r="B18" s="90"/>
      <c r="C18" s="91"/>
      <c r="D18" s="95" t="s">
        <v>66</v>
      </c>
      <c r="E18" s="96">
        <f>E15+E17</f>
        <v>3007725</v>
      </c>
      <c r="F18" s="97">
        <f>SUM(F15+F17)</f>
        <v>1717894</v>
      </c>
      <c r="G18" s="98">
        <f>SUM(G15:G17)</f>
        <v>1289831</v>
      </c>
    </row>
    <row r="19" spans="1:20" ht="14.4" x14ac:dyDescent="0.3">
      <c r="A19" s="90"/>
      <c r="B19" s="90"/>
      <c r="C19" s="91"/>
      <c r="D19" s="139" t="s">
        <v>68</v>
      </c>
      <c r="E19" s="139"/>
      <c r="F19" s="139"/>
      <c r="G19" s="92">
        <f>G20+G21</f>
        <v>717572</v>
      </c>
    </row>
    <row r="20" spans="1:20" ht="14.4" x14ac:dyDescent="0.3">
      <c r="A20" s="90"/>
      <c r="B20" s="90"/>
      <c r="C20" s="91"/>
      <c r="D20" s="140" t="s">
        <v>69</v>
      </c>
      <c r="E20" s="141"/>
      <c r="F20" s="142"/>
      <c r="G20" s="73">
        <f>315524</f>
        <v>315524</v>
      </c>
    </row>
    <row r="21" spans="1:20" ht="14.4" x14ac:dyDescent="0.3">
      <c r="A21" s="90"/>
      <c r="B21" s="90"/>
      <c r="C21" s="91"/>
      <c r="D21" s="143" t="s">
        <v>70</v>
      </c>
      <c r="E21" s="144"/>
      <c r="F21" s="145"/>
      <c r="G21" s="73">
        <v>402048</v>
      </c>
      <c r="Q21" t="s">
        <v>86</v>
      </c>
      <c r="R21" s="134">
        <f>E15</f>
        <v>2940831</v>
      </c>
    </row>
    <row r="22" spans="1:20" ht="14.4" x14ac:dyDescent="0.3">
      <c r="A22" s="90"/>
      <c r="B22" s="90"/>
      <c r="C22" s="91"/>
      <c r="D22" s="138" t="s">
        <v>71</v>
      </c>
      <c r="E22" s="138"/>
      <c r="F22" s="138"/>
      <c r="G22" s="99">
        <f>F15+F17</f>
        <v>1717894</v>
      </c>
      <c r="Q22" t="s">
        <v>90</v>
      </c>
      <c r="R22" s="134">
        <f>G19</f>
        <v>717572</v>
      </c>
    </row>
    <row r="23" spans="1:20" ht="14.4" x14ac:dyDescent="0.3">
      <c r="A23" s="90"/>
      <c r="B23" s="90"/>
      <c r="C23" s="91"/>
      <c r="D23" s="138" t="s">
        <v>72</v>
      </c>
      <c r="E23" s="138"/>
      <c r="F23" s="138"/>
      <c r="G23" s="99">
        <f>G15-G19</f>
        <v>572259</v>
      </c>
      <c r="Q23" t="s">
        <v>88</v>
      </c>
      <c r="R23" s="134">
        <f>G22</f>
        <v>1717894</v>
      </c>
    </row>
    <row r="24" spans="1:20" ht="14.4" x14ac:dyDescent="0.3">
      <c r="A24" s="90"/>
      <c r="B24" s="90"/>
      <c r="C24" s="91"/>
      <c r="D24" s="90"/>
      <c r="E24" s="90"/>
      <c r="F24" s="100" t="s">
        <v>73</v>
      </c>
      <c r="G24" s="101">
        <f>SUM(G22:G23)</f>
        <v>2290153</v>
      </c>
      <c r="Q24" t="s">
        <v>87</v>
      </c>
      <c r="R24" s="134">
        <f>F17</f>
        <v>66894</v>
      </c>
    </row>
    <row r="25" spans="1:20" x14ac:dyDescent="0.25">
      <c r="Q25" t="s">
        <v>89</v>
      </c>
      <c r="R25" s="134">
        <f>G23</f>
        <v>572259</v>
      </c>
    </row>
    <row r="28" spans="1:20" ht="13.8" thickBot="1" x14ac:dyDescent="0.3"/>
    <row r="29" spans="1:20" ht="57.6" x14ac:dyDescent="0.3">
      <c r="D29" s="122" t="s">
        <v>75</v>
      </c>
      <c r="E29" s="120">
        <v>60000</v>
      </c>
      <c r="F29" s="121"/>
      <c r="G29" s="117">
        <f t="shared" ref="G29:G33" si="4">I29/1000</f>
        <v>60</v>
      </c>
      <c r="I29" s="123">
        <v>60000</v>
      </c>
    </row>
    <row r="30" spans="1:20" ht="57.6" x14ac:dyDescent="0.3">
      <c r="D30" s="129" t="s">
        <v>76</v>
      </c>
      <c r="E30" s="118">
        <v>30000</v>
      </c>
      <c r="F30" s="119">
        <v>5000</v>
      </c>
      <c r="G30" s="117">
        <f t="shared" si="4"/>
        <v>35</v>
      </c>
      <c r="I30" s="123">
        <v>35000</v>
      </c>
    </row>
    <row r="31" spans="1:20" ht="57.6" x14ac:dyDescent="0.3">
      <c r="D31" s="129" t="s">
        <v>77</v>
      </c>
      <c r="E31" s="118">
        <v>40000</v>
      </c>
      <c r="F31" s="119">
        <v>15000</v>
      </c>
      <c r="G31" s="117">
        <f t="shared" si="4"/>
        <v>55</v>
      </c>
      <c r="I31" s="123">
        <v>55000</v>
      </c>
    </row>
    <row r="32" spans="1:20" ht="57.6" x14ac:dyDescent="0.3">
      <c r="D32" s="129" t="s">
        <v>78</v>
      </c>
      <c r="E32" s="118">
        <v>30000</v>
      </c>
      <c r="F32" s="119">
        <v>49307</v>
      </c>
      <c r="G32" s="117">
        <f t="shared" si="4"/>
        <v>79.307000000000002</v>
      </c>
      <c r="I32" s="123">
        <v>79307</v>
      </c>
    </row>
    <row r="33" spans="4:10" ht="57.6" x14ac:dyDescent="0.3">
      <c r="D33" s="129" t="s">
        <v>79</v>
      </c>
      <c r="E33" s="118">
        <v>20000</v>
      </c>
      <c r="F33" s="119"/>
      <c r="G33" s="117">
        <f t="shared" si="4"/>
        <v>20</v>
      </c>
      <c r="I33" s="123">
        <v>20000</v>
      </c>
    </row>
    <row r="34" spans="4:10" ht="72" x14ac:dyDescent="0.3">
      <c r="D34" s="130" t="s">
        <v>80</v>
      </c>
      <c r="E34" s="118">
        <v>25000</v>
      </c>
      <c r="F34" s="119">
        <f>62875+6000</f>
        <v>68875</v>
      </c>
      <c r="G34" s="117">
        <f>I35/1000</f>
        <v>0</v>
      </c>
      <c r="I34" s="126">
        <f>SUM(J34:J36)</f>
        <v>93875</v>
      </c>
      <c r="J34" s="124">
        <v>10000</v>
      </c>
    </row>
    <row r="35" spans="4:10" ht="14.4" x14ac:dyDescent="0.3">
      <c r="D35" s="108"/>
      <c r="E35" s="118"/>
      <c r="G35" s="117">
        <f>I36/1000</f>
        <v>0</v>
      </c>
      <c r="I35" s="126"/>
      <c r="J35" s="124">
        <v>15000</v>
      </c>
    </row>
    <row r="36" spans="4:10" ht="14.4" x14ac:dyDescent="0.3">
      <c r="D36" s="108"/>
      <c r="E36" s="118"/>
      <c r="F36" s="119"/>
      <c r="G36" s="117">
        <f>I34/1000</f>
        <v>93.875</v>
      </c>
      <c r="I36" s="126"/>
      <c r="J36" s="124">
        <f>62875+6000</f>
        <v>68875</v>
      </c>
    </row>
    <row r="37" spans="4:10" ht="14.4" x14ac:dyDescent="0.3">
      <c r="I37" s="93"/>
    </row>
    <row r="38" spans="4:10" ht="57.6" x14ac:dyDescent="0.3">
      <c r="D38" s="129" t="s">
        <v>81</v>
      </c>
      <c r="E38" s="131">
        <f>459000-6000</f>
        <v>453000</v>
      </c>
      <c r="F38" s="132">
        <v>274450</v>
      </c>
      <c r="G38" s="126">
        <f>N4+R4</f>
        <v>727450</v>
      </c>
    </row>
    <row r="39" spans="4:10" ht="57.6" x14ac:dyDescent="0.3">
      <c r="D39" s="129" t="s">
        <v>82</v>
      </c>
      <c r="E39" s="131">
        <v>498000</v>
      </c>
      <c r="F39" s="132">
        <v>273916</v>
      </c>
      <c r="G39" s="126">
        <v>771916</v>
      </c>
    </row>
    <row r="40" spans="4:10" ht="57.6" x14ac:dyDescent="0.3">
      <c r="D40" s="129" t="s">
        <v>83</v>
      </c>
      <c r="E40" s="131">
        <v>210000</v>
      </c>
      <c r="F40" s="132">
        <v>263280</v>
      </c>
      <c r="G40" s="126">
        <v>473280</v>
      </c>
    </row>
    <row r="41" spans="4:10" ht="57.6" x14ac:dyDescent="0.3">
      <c r="D41" s="129" t="s">
        <v>84</v>
      </c>
      <c r="E41" s="131">
        <v>285000</v>
      </c>
      <c r="F41" s="132">
        <v>340003</v>
      </c>
      <c r="G41" s="126">
        <v>625003</v>
      </c>
    </row>
    <row r="42" spans="4:10" ht="14.4" x14ac:dyDescent="0.3">
      <c r="D42" s="133" t="s">
        <v>85</v>
      </c>
    </row>
  </sheetData>
  <mergeCells count="6">
    <mergeCell ref="D23:F23"/>
    <mergeCell ref="A17:D17"/>
    <mergeCell ref="D19:F19"/>
    <mergeCell ref="D20:F20"/>
    <mergeCell ref="D21:F21"/>
    <mergeCell ref="D22:F22"/>
  </mergeCells>
  <conditionalFormatting sqref="D3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 Portal</vt:lpstr>
      <vt:lpstr>For Portal (2)</vt:lpstr>
      <vt:lpstr>Version 1 (22 Jan)</vt:lpstr>
      <vt:lpstr>dept-portal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Karthikeyan Subramanian s</dc:creator>
  <dc:description/>
  <cp:lastModifiedBy>Karthikeyan Subramanian s</cp:lastModifiedBy>
  <cp:revision>1</cp:revision>
  <dcterms:created xsi:type="dcterms:W3CDTF">2019-01-01T18:06:20Z</dcterms:created>
  <dcterms:modified xsi:type="dcterms:W3CDTF">2019-01-30T17:47:52Z</dcterms:modified>
  <dc:language>en-US</dc:language>
</cp:coreProperties>
</file>