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lopton\Documents\GitHub\controls-project-21\"/>
    </mc:Choice>
  </mc:AlternateContent>
  <xr:revisionPtr revIDLastSave="0" documentId="13_ncr:1_{84221647-4BC9-413E-BA79-4D241BEE0431}" xr6:coauthVersionLast="46" xr6:coauthVersionMax="46" xr10:uidLastSave="{00000000-0000-0000-0000-000000000000}"/>
  <bookViews>
    <workbookView xWindow="-108" yWindow="-108" windowWidth="23256" windowHeight="12576" xr2:uid="{A180E7C8-9689-42BA-BAFE-555D46562DBC}"/>
  </bookViews>
  <sheets>
    <sheet name="m = 0.003" sheetId="1" r:id="rId1"/>
    <sheet name="m = 0.0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M3" i="2"/>
  <c r="M4" i="2"/>
  <c r="M5" i="2"/>
  <c r="M6" i="2"/>
  <c r="M7" i="2"/>
  <c r="M8" i="2"/>
  <c r="M2" i="2"/>
  <c r="L3" i="2"/>
  <c r="L4" i="2"/>
  <c r="L5" i="2"/>
  <c r="L6" i="2"/>
  <c r="L7" i="2"/>
  <c r="L8" i="2"/>
  <c r="L2" i="2"/>
  <c r="J3" i="2"/>
  <c r="J4" i="2"/>
  <c r="J5" i="2"/>
  <c r="J6" i="2"/>
  <c r="J7" i="2"/>
  <c r="J8" i="2"/>
  <c r="J2" i="2"/>
  <c r="E8" i="2"/>
  <c r="F8" i="2" s="1"/>
  <c r="G8" i="2" s="1"/>
  <c r="C8" i="2"/>
  <c r="E7" i="2"/>
  <c r="F7" i="2" s="1"/>
  <c r="G7" i="2" s="1"/>
  <c r="C7" i="2"/>
  <c r="G6" i="2"/>
  <c r="H6" i="2" s="1"/>
  <c r="F6" i="2"/>
  <c r="E6" i="2"/>
  <c r="C6" i="2"/>
  <c r="F5" i="2"/>
  <c r="G5" i="2" s="1"/>
  <c r="E5" i="2"/>
  <c r="C5" i="2"/>
  <c r="E4" i="2"/>
  <c r="F4" i="2" s="1"/>
  <c r="G4" i="2" s="1"/>
  <c r="C4" i="2"/>
  <c r="F3" i="2"/>
  <c r="G3" i="2" s="1"/>
  <c r="E3" i="2"/>
  <c r="C3" i="2"/>
  <c r="E2" i="2"/>
  <c r="F2" i="2" s="1"/>
  <c r="G2" i="2" s="1"/>
  <c r="C2" i="2"/>
  <c r="J2" i="1"/>
  <c r="J3" i="1"/>
  <c r="J4" i="1"/>
  <c r="J5" i="1"/>
  <c r="J6" i="1"/>
  <c r="J7" i="1"/>
  <c r="J8" i="1"/>
  <c r="C3" i="1"/>
  <c r="C4" i="1"/>
  <c r="C5" i="1"/>
  <c r="C6" i="1"/>
  <c r="C7" i="1"/>
  <c r="C8" i="1"/>
  <c r="C2" i="1"/>
  <c r="E2" i="1"/>
  <c r="F2" i="1" s="1"/>
  <c r="G2" i="1" s="1"/>
  <c r="E3" i="1"/>
  <c r="F3" i="1" s="1"/>
  <c r="G3" i="1" s="1"/>
  <c r="E5" i="1"/>
  <c r="E6" i="1"/>
  <c r="E7" i="1"/>
  <c r="F7" i="1" s="1"/>
  <c r="G7" i="1" s="1"/>
  <c r="I7" i="1" s="1"/>
  <c r="E8" i="1"/>
  <c r="F8" i="1" s="1"/>
  <c r="G8" i="1" s="1"/>
  <c r="E4" i="1"/>
  <c r="F4" i="1" s="1"/>
  <c r="G4" i="1" s="1"/>
  <c r="F5" i="1"/>
  <c r="G5" i="1" s="1"/>
  <c r="I5" i="1" s="1"/>
  <c r="F6" i="1"/>
  <c r="G6" i="1" s="1"/>
  <c r="I6" i="1" s="1"/>
  <c r="I8" i="2" l="1"/>
  <c r="H8" i="2"/>
  <c r="I7" i="2"/>
  <c r="H7" i="2"/>
  <c r="I5" i="2"/>
  <c r="H5" i="2"/>
  <c r="I3" i="2"/>
  <c r="H3" i="2"/>
  <c r="I4" i="2"/>
  <c r="H4" i="2"/>
  <c r="I2" i="2"/>
  <c r="H2" i="2"/>
  <c r="I6" i="2"/>
  <c r="H2" i="1"/>
  <c r="I2" i="1"/>
  <c r="I3" i="1"/>
  <c r="H3" i="1"/>
  <c r="I4" i="1"/>
  <c r="H4" i="1"/>
  <c r="H8" i="1"/>
  <c r="I8" i="1"/>
  <c r="H7" i="1"/>
  <c r="H5" i="1"/>
  <c r="H6" i="1"/>
</calcChain>
</file>

<file path=xl/sharedStrings.xml><?xml version="1.0" encoding="utf-8"?>
<sst xmlns="http://schemas.openxmlformats.org/spreadsheetml/2006/main" count="24" uniqueCount="13">
  <si>
    <t>x0</t>
  </si>
  <si>
    <t>i0</t>
  </si>
  <si>
    <t>k</t>
  </si>
  <si>
    <t>c1</t>
  </si>
  <si>
    <t>c2</t>
  </si>
  <si>
    <t>v0</t>
  </si>
  <si>
    <t>PMW</t>
  </si>
  <si>
    <t>possible</t>
  </si>
  <si>
    <t>vmax</t>
  </si>
  <si>
    <t>PW_model</t>
  </si>
  <si>
    <t>kD/kP (e = 0.1p1)</t>
  </si>
  <si>
    <t>i0_new</t>
  </si>
  <si>
    <t>v0_new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</si>
</sst>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 = 0.003'!$A$2:$A$8</c:f>
              <c:numCache>
                <c:formatCode>General</c:formatCode>
                <c:ptCount val="7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0.04</c:v>
                </c:pt>
              </c:numCache>
            </c:numRef>
          </c:xVal>
          <c:yVal>
            <c:numRef>
              <c:f>'m = 0.003'!$H$2:$H$8</c:f>
              <c:numCache>
                <c:formatCode>General</c:formatCode>
                <c:ptCount val="7"/>
                <c:pt idx="0">
                  <c:v>11.772</c:v>
                </c:pt>
                <c:pt idx="1">
                  <c:v>7.8480000000000008</c:v>
                </c:pt>
                <c:pt idx="2">
                  <c:v>5.8860000000000001</c:v>
                </c:pt>
                <c:pt idx="3">
                  <c:v>4.7087999999999992</c:v>
                </c:pt>
                <c:pt idx="4">
                  <c:v>3.9239999999999999</c:v>
                </c:pt>
                <c:pt idx="5">
                  <c:v>3.3634285714285714</c:v>
                </c:pt>
                <c:pt idx="6">
                  <c:v>2.9430000000000001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E0-44A0-A3BC-AFAEF3322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666160"/>
        <c:axId val="1958667824"/>
      </c:scatterChart>
      <c:valAx>
        <c:axId val="195866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667824"/>
        <c:crosses val="autoZero"/>
        <c:crossBetween val="midCat"/>
      </c:valAx>
      <c:valAx>
        <c:axId val="1958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66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vs. Predicted PDW0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 = 0.003'!$A$2:$A$8</c:f>
              <c:numCache>
                <c:formatCode>General</c:formatCode>
                <c:ptCount val="7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0.04</c:v>
                </c:pt>
              </c:numCache>
            </c:numRef>
          </c:xVal>
          <c:yVal>
            <c:numRef>
              <c:f>'m = 0.003'!$B$2:$B$8</c:f>
              <c:numCache>
                <c:formatCode>General</c:formatCode>
                <c:ptCount val="7"/>
                <c:pt idx="0">
                  <c:v>11</c:v>
                </c:pt>
                <c:pt idx="1">
                  <c:v>10</c:v>
                </c:pt>
                <c:pt idx="2">
                  <c:v>17</c:v>
                </c:pt>
                <c:pt idx="3">
                  <c:v>40</c:v>
                </c:pt>
                <c:pt idx="4">
                  <c:v>84</c:v>
                </c:pt>
                <c:pt idx="5">
                  <c:v>155</c:v>
                </c:pt>
                <c:pt idx="6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A4-44D4-A7E1-F714714218B6}"/>
            </c:ext>
          </c:extLst>
        </c:ser>
        <c:ser>
          <c:idx val="1"/>
          <c:order val="1"/>
          <c:tx>
            <c:v>Model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 = 0.003'!$A$2:$A$8</c:f>
              <c:numCache>
                <c:formatCode>General</c:formatCode>
                <c:ptCount val="7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0.04</c:v>
                </c:pt>
              </c:numCache>
            </c:numRef>
          </c:xVal>
          <c:yVal>
            <c:numRef>
              <c:f>'m = 0.003'!$C$2:$C$8</c:f>
              <c:numCache>
                <c:formatCode>General</c:formatCode>
                <c:ptCount val="7"/>
                <c:pt idx="0">
                  <c:v>10.334975142857143</c:v>
                </c:pt>
                <c:pt idx="1">
                  <c:v>10.464162332142857</c:v>
                </c:pt>
                <c:pt idx="2">
                  <c:v>16.535960228571433</c:v>
                </c:pt>
                <c:pt idx="3">
                  <c:v>40.370996651785738</c:v>
                </c:pt>
                <c:pt idx="4">
                  <c:v>83.713298657142857</c:v>
                </c:pt>
                <c:pt idx="5">
                  <c:v>155.08922073750006</c:v>
                </c:pt>
                <c:pt idx="6">
                  <c:v>264.57536365714293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A4-44D4-A7E1-F71471421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401472"/>
        <c:axId val="1377403968"/>
      </c:scatterChart>
      <c:valAx>
        <c:axId val="137740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x0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403968"/>
        <c:crosses val="autoZero"/>
        <c:crossBetween val="midCat"/>
      </c:valAx>
      <c:valAx>
        <c:axId val="137740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40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220980</xdr:colOff>
      <xdr:row>3</xdr:row>
      <xdr:rowOff>114300</xdr:rowOff>
    </xdr:from>
    <xdr:to>
      <xdr:col>20</xdr:col>
      <xdr:colOff>525780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06485-A3DC-49B9-9E26-39A607356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274320</xdr:colOff>
      <xdr:row>13</xdr:row>
      <xdr:rowOff>15240</xdr:rowOff>
    </xdr:from>
    <xdr:to>
      <xdr:col>13</xdr:col>
      <xdr:colOff>172720</xdr:colOff>
      <xdr:row>30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FF6030-4882-487C-8E83-3F4940278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56C61-8EA5-44EC-850F-1BF18A6F5B43}">
  <dimension ref="A1:K12"/>
  <sheetViews>
    <sheetView tabSelected="1" workbookViewId="0">
      <selection activeCell="A2" sqref="A2:B8"/>
    </sheetView>
  </sheetViews>
  <sheetFormatPr defaultRowHeight="14.4" x14ac:dyDescent="0.3"/>
  <cols>
    <col min="3" max="3" width="10" customWidth="1"/>
  </cols>
  <sheetData>
    <row r="1" spans="1:11" x14ac:dyDescent="0.3">
      <c r="A1" t="s">
        <v>0</v>
      </c>
      <c r="B1" t="s">
        <v>6</v>
      </c>
      <c r="C1" t="s">
        <v>9</v>
      </c>
      <c r="D1" t="s">
        <v>8</v>
      </c>
      <c r="E1" t="s">
        <v>5</v>
      </c>
      <c r="F1" t="s">
        <v>1</v>
      </c>
      <c r="G1" t="s">
        <v>2</v>
      </c>
      <c r="H1" t="s">
        <v>3</v>
      </c>
      <c r="I1" t="s">
        <v>4</v>
      </c>
      <c r="J1" t="s">
        <v>10</v>
      </c>
      <c r="K1" t="s">
        <v>7</v>
      </c>
    </row>
    <row r="2" spans="1:11" x14ac:dyDescent="0.3">
      <c r="A2">
        <v>0.01</v>
      </c>
      <c r="B2">
        <v>11</v>
      </c>
      <c r="C2">
        <f>0.003*9.81*A2^4/(0.0000000175)*2.41/D2*255</f>
        <v>10.334975142857143</v>
      </c>
      <c r="D2">
        <v>1</v>
      </c>
      <c r="E2">
        <f t="shared" ref="E2:E8" si="0">B2/255*D2</f>
        <v>4.3137254901960784E-2</v>
      </c>
      <c r="F2">
        <f>E2/2.41</f>
        <v>1.7899275892929785E-2</v>
      </c>
      <c r="G2">
        <f t="shared" ref="G2:G8" si="1">0.003*9.81*A2^4/F2</f>
        <v>1.644200590909091E-8</v>
      </c>
      <c r="H2">
        <f t="shared" ref="H2:H8" si="2">G2*4*F2/A2^5</f>
        <v>11.772</v>
      </c>
      <c r="I2">
        <f t="shared" ref="I2:I8" si="3">-G2/A2^4</f>
        <v>-1.6442005909090909</v>
      </c>
      <c r="J2">
        <f>1/(0.9*SQRT(H2/0.003))</f>
        <v>1.7737523800391692E-2</v>
      </c>
      <c r="K2">
        <v>1</v>
      </c>
    </row>
    <row r="3" spans="1:11" x14ac:dyDescent="0.3">
      <c r="A3">
        <v>1.4999999999999999E-2</v>
      </c>
      <c r="B3">
        <v>10</v>
      </c>
      <c r="C3">
        <f t="shared" ref="C3:C8" si="4">0.003*9.81*A3^4/(0.0000000175)*2.41/D3*255</f>
        <v>10.464162332142857</v>
      </c>
      <c r="D3">
        <v>5</v>
      </c>
      <c r="E3">
        <f t="shared" si="0"/>
        <v>0.19607843137254902</v>
      </c>
      <c r="F3">
        <f>E3/2.41</f>
        <v>8.1360344967862652E-2</v>
      </c>
      <c r="G3">
        <f t="shared" si="1"/>
        <v>1.8312284081250004E-8</v>
      </c>
      <c r="H3">
        <f t="shared" si="2"/>
        <v>7.8480000000000008</v>
      </c>
      <c r="I3">
        <f t="shared" si="3"/>
        <v>-0.36172413000000009</v>
      </c>
      <c r="J3">
        <f t="shared" ref="J3:J8" si="5">1/(0.9*SQRT(H3/0.003))</f>
        <v>2.1723941305715973E-2</v>
      </c>
      <c r="K3">
        <v>1</v>
      </c>
    </row>
    <row r="4" spans="1:11" x14ac:dyDescent="0.3">
      <c r="A4">
        <v>0.02</v>
      </c>
      <c r="B4">
        <v>17</v>
      </c>
      <c r="C4">
        <f t="shared" si="4"/>
        <v>16.535960228571433</v>
      </c>
      <c r="D4">
        <v>10</v>
      </c>
      <c r="E4">
        <f t="shared" si="0"/>
        <v>0.66666666666666663</v>
      </c>
      <c r="F4">
        <f>E4/2.41</f>
        <v>0.27662517289073302</v>
      </c>
      <c r="G4">
        <f t="shared" si="1"/>
        <v>1.7022312000000002E-8</v>
      </c>
      <c r="H4">
        <f t="shared" si="2"/>
        <v>5.8860000000000001</v>
      </c>
      <c r="I4">
        <f t="shared" si="3"/>
        <v>-0.10638945000000001</v>
      </c>
      <c r="J4">
        <f t="shared" si="5"/>
        <v>2.5084646721429495E-2</v>
      </c>
      <c r="K4">
        <v>1</v>
      </c>
    </row>
    <row r="5" spans="1:11" x14ac:dyDescent="0.3">
      <c r="A5">
        <v>2.5000000000000001E-2</v>
      </c>
      <c r="B5">
        <v>40</v>
      </c>
      <c r="C5">
        <f t="shared" si="4"/>
        <v>40.370996651785738</v>
      </c>
      <c r="D5">
        <v>10</v>
      </c>
      <c r="E5">
        <f t="shared" si="0"/>
        <v>1.5686274509803921</v>
      </c>
      <c r="F5">
        <f>E5/2.41</f>
        <v>0.65088275974290122</v>
      </c>
      <c r="G5">
        <f t="shared" si="1"/>
        <v>1.7662311035156261E-8</v>
      </c>
      <c r="H5">
        <f t="shared" si="2"/>
        <v>4.7087999999999992</v>
      </c>
      <c r="I5">
        <f t="shared" si="3"/>
        <v>-4.5215516250000004E-2</v>
      </c>
      <c r="J5">
        <f t="shared" si="5"/>
        <v>2.8045487630341797E-2</v>
      </c>
      <c r="K5">
        <v>1</v>
      </c>
    </row>
    <row r="6" spans="1:11" x14ac:dyDescent="0.3">
      <c r="A6">
        <v>0.03</v>
      </c>
      <c r="B6">
        <v>84</v>
      </c>
      <c r="C6">
        <f t="shared" si="4"/>
        <v>83.713298657142857</v>
      </c>
      <c r="D6">
        <v>10</v>
      </c>
      <c r="E6">
        <f t="shared" si="0"/>
        <v>3.2941176470588234</v>
      </c>
      <c r="F6">
        <f t="shared" ref="F6:F8" si="6">E6/2.41</f>
        <v>1.3668537954600926</v>
      </c>
      <c r="G6">
        <f t="shared" si="1"/>
        <v>1.744027055357143E-8</v>
      </c>
      <c r="H6">
        <f t="shared" si="2"/>
        <v>3.9239999999999999</v>
      </c>
      <c r="I6">
        <f t="shared" si="3"/>
        <v>-2.1531198214285716E-2</v>
      </c>
      <c r="J6">
        <f t="shared" si="5"/>
        <v>3.0722292422740612E-2</v>
      </c>
      <c r="K6">
        <v>1</v>
      </c>
    </row>
    <row r="7" spans="1:11" x14ac:dyDescent="0.3">
      <c r="A7">
        <v>3.5000000000000003E-2</v>
      </c>
      <c r="B7">
        <v>155</v>
      </c>
      <c r="C7">
        <f t="shared" si="4"/>
        <v>155.08922073750006</v>
      </c>
      <c r="D7">
        <v>10</v>
      </c>
      <c r="E7">
        <f t="shared" si="0"/>
        <v>6.0784313725490193</v>
      </c>
      <c r="F7">
        <f t="shared" si="6"/>
        <v>2.5221706940037425</v>
      </c>
      <c r="G7">
        <f t="shared" si="1"/>
        <v>1.7510073309072588E-8</v>
      </c>
      <c r="H7">
        <f t="shared" si="2"/>
        <v>3.3634285714285714</v>
      </c>
      <c r="I7">
        <f t="shared" si="3"/>
        <v>-1.1668520322580648E-2</v>
      </c>
      <c r="J7">
        <f t="shared" si="5"/>
        <v>3.3183868475407087E-2</v>
      </c>
      <c r="K7">
        <v>1</v>
      </c>
    </row>
    <row r="8" spans="1:11" x14ac:dyDescent="0.3">
      <c r="A8">
        <v>0.04</v>
      </c>
      <c r="B8">
        <v>255</v>
      </c>
      <c r="C8">
        <f t="shared" si="4"/>
        <v>264.57536365714293</v>
      </c>
      <c r="D8">
        <v>10</v>
      </c>
      <c r="E8">
        <f t="shared" si="0"/>
        <v>10</v>
      </c>
      <c r="F8">
        <f t="shared" si="6"/>
        <v>4.1493775933609953</v>
      </c>
      <c r="G8">
        <f t="shared" si="1"/>
        <v>1.8157132800000004E-8</v>
      </c>
      <c r="H8">
        <f t="shared" si="2"/>
        <v>2.9430000000000001</v>
      </c>
      <c r="I8">
        <f t="shared" si="3"/>
        <v>-7.0926300000000017E-3</v>
      </c>
      <c r="J8">
        <f t="shared" si="5"/>
        <v>3.5475047600783384E-2</v>
      </c>
      <c r="K8">
        <v>0</v>
      </c>
    </row>
    <row r="12" spans="1:11" x14ac:dyDescent="0.3">
      <c r="H12">
        <f>1.1*SQRT(0.003/3.36)</f>
        <v>3.2868786756695828E-2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5B5FD-EE1B-4991-9795-CFC08DB4633B}">
  <dimension ref="A1:M8"/>
  <sheetViews>
    <sheetView topLeftCell="F1" workbookViewId="0">
      <selection activeCell="A4" sqref="A4"/>
    </sheetView>
  </sheetViews>
  <sheetFormatPr defaultRowHeight="14.4" x14ac:dyDescent="0.3"/>
  <sheetData>
    <row r="1" spans="1:13" x14ac:dyDescent="0.3">
      <c r="A1" t="s">
        <v>0</v>
      </c>
      <c r="B1" t="s">
        <v>6</v>
      </c>
      <c r="C1" t="s">
        <v>9</v>
      </c>
      <c r="D1" t="s">
        <v>8</v>
      </c>
      <c r="E1" t="s">
        <v>5</v>
      </c>
      <c r="F1" t="s">
        <v>1</v>
      </c>
      <c r="G1" t="s">
        <v>2</v>
      </c>
      <c r="H1" t="s">
        <v>3</v>
      </c>
      <c r="I1" t="s">
        <v>4</v>
      </c>
      <c r="J1" t="s">
        <v>10</v>
      </c>
      <c r="K1" t="s">
        <v>7</v>
      </c>
      <c r="L1" t="s">
        <v>11</v>
      </c>
      <c r="M1" t="s">
        <v>12</v>
      </c>
    </row>
    <row r="2" spans="1:13" x14ac:dyDescent="0.3">
      <c r="A2">
        <v>0.01</v>
      </c>
      <c r="B2">
        <v>11</v>
      </c>
      <c r="C2">
        <f>0.003*9.81*A2^4/(0.0000000175)*2.41/D2*255</f>
        <v>10.334975142857143</v>
      </c>
      <c r="D2">
        <v>1</v>
      </c>
      <c r="E2">
        <f t="shared" ref="E2:E8" si="0">B2/255*D2</f>
        <v>4.3137254901960784E-2</v>
      </c>
      <c r="F2">
        <f>E2/2.41</f>
        <v>1.7899275892929785E-2</v>
      </c>
      <c r="G2">
        <f t="shared" ref="G2:G8" si="1">0.003*9.81*A2^4/F2</f>
        <v>1.644200590909091E-8</v>
      </c>
      <c r="H2">
        <f t="shared" ref="H2:H8" si="2">G2*4*F2/A2^5</f>
        <v>11.772</v>
      </c>
      <c r="I2">
        <f t="shared" ref="I2:I8" si="3">-G2/A2^4</f>
        <v>-1.6442005909090909</v>
      </c>
      <c r="J2">
        <f>1/(0.9*SQRT(H2/0.01))</f>
        <v>3.2384139665864307E-2</v>
      </c>
      <c r="K2">
        <v>1</v>
      </c>
      <c r="L2">
        <f>0.01*9.81/0.0000000175*A2^4</f>
        <v>5.6057142857142854E-2</v>
      </c>
      <c r="M2">
        <f>L2*2.41</f>
        <v>0.13509771428571429</v>
      </c>
    </row>
    <row r="3" spans="1:13" x14ac:dyDescent="0.3">
      <c r="A3">
        <v>1.4999999999999999E-2</v>
      </c>
      <c r="B3">
        <v>10</v>
      </c>
      <c r="C3">
        <f t="shared" ref="C3:C8" si="4">0.003*9.81*A3^4/(0.0000000175)*2.41/D3*255</f>
        <v>10.464162332142857</v>
      </c>
      <c r="D3">
        <v>5</v>
      </c>
      <c r="E3">
        <f t="shared" si="0"/>
        <v>0.19607843137254902</v>
      </c>
      <c r="F3">
        <f>E3/2.41</f>
        <v>8.1360344967862652E-2</v>
      </c>
      <c r="G3">
        <f t="shared" si="1"/>
        <v>1.8312284081250004E-8</v>
      </c>
      <c r="H3">
        <f t="shared" si="2"/>
        <v>7.8480000000000008</v>
      </c>
      <c r="I3">
        <f t="shared" si="3"/>
        <v>-0.36172413000000009</v>
      </c>
      <c r="J3">
        <f t="shared" ref="J3:J8" si="5">1/(0.9*SQRT(H3/0.01))</f>
        <v>3.9662308970196236E-2</v>
      </c>
      <c r="K3">
        <v>1</v>
      </c>
      <c r="L3">
        <f t="shared" ref="L3:L8" si="6">0.01*9.81/0.0000000175*A3^4</f>
        <v>0.28378928571428569</v>
      </c>
      <c r="M3">
        <f t="shared" ref="M3:M8" si="7">L3*2.41</f>
        <v>0.68393217857142852</v>
      </c>
    </row>
    <row r="4" spans="1:13" x14ac:dyDescent="0.3">
      <c r="A4">
        <v>0.02</v>
      </c>
      <c r="B4">
        <v>17</v>
      </c>
      <c r="C4">
        <f t="shared" si="4"/>
        <v>16.535960228571433</v>
      </c>
      <c r="D4">
        <v>10</v>
      </c>
      <c r="E4">
        <f t="shared" si="0"/>
        <v>0.66666666666666663</v>
      </c>
      <c r="F4">
        <f>E4/2.41</f>
        <v>0.27662517289073302</v>
      </c>
      <c r="G4">
        <f t="shared" si="1"/>
        <v>1.7022312000000002E-8</v>
      </c>
      <c r="H4">
        <f t="shared" si="2"/>
        <v>5.8860000000000001</v>
      </c>
      <c r="I4">
        <f t="shared" si="3"/>
        <v>-0.10638945000000001</v>
      </c>
      <c r="J4">
        <f t="shared" si="5"/>
        <v>4.5798089521249807E-2</v>
      </c>
      <c r="K4">
        <v>1</v>
      </c>
      <c r="L4">
        <f t="shared" si="6"/>
        <v>0.89691428571428566</v>
      </c>
      <c r="M4">
        <f t="shared" si="7"/>
        <v>2.1615634285714287</v>
      </c>
    </row>
    <row r="5" spans="1:13" x14ac:dyDescent="0.3">
      <c r="A5">
        <v>2.5000000000000001E-2</v>
      </c>
      <c r="B5">
        <v>40</v>
      </c>
      <c r="C5">
        <f t="shared" si="4"/>
        <v>40.370996651785738</v>
      </c>
      <c r="D5">
        <v>10</v>
      </c>
      <c r="E5">
        <f t="shared" si="0"/>
        <v>1.5686274509803921</v>
      </c>
      <c r="F5">
        <f>E5/2.41</f>
        <v>0.65088275974290122</v>
      </c>
      <c r="G5">
        <f t="shared" si="1"/>
        <v>1.7662311035156261E-8</v>
      </c>
      <c r="H5">
        <f t="shared" si="2"/>
        <v>4.7087999999999992</v>
      </c>
      <c r="I5">
        <f t="shared" si="3"/>
        <v>-4.5215516250000004E-2</v>
      </c>
      <c r="J5">
        <f t="shared" si="5"/>
        <v>5.1203820704567693E-2</v>
      </c>
      <c r="K5">
        <v>1</v>
      </c>
      <c r="L5">
        <f t="shared" si="6"/>
        <v>2.1897321428571437</v>
      </c>
      <c r="M5">
        <f t="shared" si="7"/>
        <v>5.2772544642857167</v>
      </c>
    </row>
    <row r="6" spans="1:13" x14ac:dyDescent="0.3">
      <c r="A6">
        <v>0.03</v>
      </c>
      <c r="B6">
        <v>84</v>
      </c>
      <c r="C6">
        <f t="shared" si="4"/>
        <v>83.713298657142857</v>
      </c>
      <c r="D6">
        <v>10</v>
      </c>
      <c r="E6">
        <f t="shared" si="0"/>
        <v>3.2941176470588234</v>
      </c>
      <c r="F6">
        <f t="shared" ref="F6:F8" si="8">E6/2.41</f>
        <v>1.3668537954600926</v>
      </c>
      <c r="G6">
        <f t="shared" si="1"/>
        <v>1.744027055357143E-8</v>
      </c>
      <c r="H6">
        <f t="shared" si="2"/>
        <v>3.9239999999999999</v>
      </c>
      <c r="I6">
        <f t="shared" si="3"/>
        <v>-2.1531198214285716E-2</v>
      </c>
      <c r="J6">
        <f t="shared" si="5"/>
        <v>5.609097526068358E-2</v>
      </c>
      <c r="K6">
        <v>1</v>
      </c>
      <c r="L6">
        <f t="shared" si="6"/>
        <v>4.540628571428571</v>
      </c>
      <c r="M6">
        <f t="shared" si="7"/>
        <v>10.942914857142856</v>
      </c>
    </row>
    <row r="7" spans="1:13" x14ac:dyDescent="0.3">
      <c r="A7">
        <v>3.5000000000000003E-2</v>
      </c>
      <c r="B7">
        <v>155</v>
      </c>
      <c r="C7">
        <f t="shared" si="4"/>
        <v>155.08922073750006</v>
      </c>
      <c r="D7">
        <v>10</v>
      </c>
      <c r="E7">
        <f t="shared" si="0"/>
        <v>6.0784313725490193</v>
      </c>
      <c r="F7">
        <f t="shared" si="8"/>
        <v>2.5221706940037425</v>
      </c>
      <c r="G7">
        <f t="shared" si="1"/>
        <v>1.7510073309072588E-8</v>
      </c>
      <c r="H7">
        <f t="shared" si="2"/>
        <v>3.3634285714285714</v>
      </c>
      <c r="I7">
        <f t="shared" si="3"/>
        <v>-1.1668520322580648E-2</v>
      </c>
      <c r="J7">
        <f t="shared" si="5"/>
        <v>6.0585177697550084E-2</v>
      </c>
      <c r="K7">
        <v>1</v>
      </c>
      <c r="L7">
        <f t="shared" si="6"/>
        <v>8.4120750000000015</v>
      </c>
      <c r="M7">
        <f t="shared" si="7"/>
        <v>20.273100750000005</v>
      </c>
    </row>
    <row r="8" spans="1:13" x14ac:dyDescent="0.3">
      <c r="A8">
        <v>0.04</v>
      </c>
      <c r="B8">
        <v>255</v>
      </c>
      <c r="C8">
        <f t="shared" si="4"/>
        <v>264.57536365714293</v>
      </c>
      <c r="D8">
        <v>10</v>
      </c>
      <c r="E8">
        <f t="shared" si="0"/>
        <v>10</v>
      </c>
      <c r="F8">
        <f t="shared" si="8"/>
        <v>4.1493775933609953</v>
      </c>
      <c r="G8">
        <f t="shared" si="1"/>
        <v>1.8157132800000004E-8</v>
      </c>
      <c r="H8">
        <f t="shared" si="2"/>
        <v>2.9430000000000001</v>
      </c>
      <c r="I8">
        <f t="shared" si="3"/>
        <v>-7.0926300000000017E-3</v>
      </c>
      <c r="J8">
        <f t="shared" si="5"/>
        <v>6.4768279331728615E-2</v>
      </c>
      <c r="K8">
        <v>0</v>
      </c>
      <c r="L8">
        <f t="shared" si="6"/>
        <v>14.350628571428571</v>
      </c>
      <c r="M8">
        <f t="shared" si="7"/>
        <v>34.585014857142859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 = 0.003</vt:lpstr>
      <vt:lpstr>m = 0.01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Aiden Carley-Clopton</dc:creator>
  <cp:lastModifiedBy>Aiden Carley-Clopton</cp:lastModifiedBy>
  <dcterms:created xsi:type="dcterms:W3CDTF">2021-05-09T12:41:03Z</dcterms:created>
  <dcterms:modified xsi:type="dcterms:W3CDTF">2021-05-11T17:53:54Z</dcterms:modified>
</cp:coreProperties>
</file>