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NG\Desktop\Excel_Webapp\"/>
    </mc:Choice>
  </mc:AlternateContent>
  <xr:revisionPtr revIDLastSave="0" documentId="13_ncr:1_{088A37AA-2F00-42E6-ACF8-D5D2A4E8D042}" xr6:coauthVersionLast="47" xr6:coauthVersionMax="47" xr10:uidLastSave="{00000000-0000-0000-0000-000000000000}"/>
  <bookViews>
    <workbookView xWindow="-27990" yWindow="-10965" windowWidth="28110" windowHeight="16440" firstSheet="5" activeTab="5" xr2:uid="{00000000-000D-0000-FFFF-FFFF00000000}"/>
  </bookViews>
  <sheets>
    <sheet name="Database" sheetId="1" r:id="rId1"/>
    <sheet name="Assym_DB" sheetId="4" r:id="rId2"/>
    <sheet name="Boxed_Up_DB" sheetId="9" r:id="rId3"/>
    <sheet name="Rec_Tube_DB" sheetId="6" r:id="rId4"/>
    <sheet name="Circular_Tube_DB" sheetId="7" r:id="rId5"/>
    <sheet name="Beam_Check" sheetId="3" r:id="rId6"/>
    <sheet name="Database_2" sheetId="2" state="hidden" r:id="rId7"/>
  </sheets>
  <definedNames>
    <definedName name="PICTURE" localSheetId="5">INDIRECT(#REF!)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7" l="1"/>
  <c r="E184" i="3" s="1"/>
  <c r="D4" i="7"/>
  <c r="D4" i="6"/>
  <c r="E154" i="3" s="1"/>
  <c r="C4" i="6"/>
  <c r="E153" i="3" s="1"/>
  <c r="B4" i="6"/>
  <c r="E152" i="3" s="1"/>
  <c r="F4" i="9"/>
  <c r="E124" i="3" s="1"/>
  <c r="E4" i="9"/>
  <c r="E123" i="3" s="1"/>
  <c r="D4" i="9"/>
  <c r="E122" i="3" s="1"/>
  <c r="C4" i="9"/>
  <c r="E121" i="3" s="1"/>
  <c r="B4" i="9"/>
  <c r="E120" i="3" s="1"/>
  <c r="I4" i="4"/>
  <c r="E90" i="3" s="1"/>
  <c r="H4" i="4"/>
  <c r="E89" i="3" s="1"/>
  <c r="G4" i="4"/>
  <c r="E88" i="3" s="1"/>
  <c r="F4" i="4"/>
  <c r="E87" i="3" s="1"/>
  <c r="E4" i="4"/>
  <c r="E86" i="3" s="1"/>
  <c r="D4" i="4"/>
  <c r="E91" i="3"/>
  <c r="D87" i="3"/>
  <c r="D88" i="3"/>
  <c r="D89" i="3"/>
  <c r="M712" i="1"/>
  <c r="G1022" i="1"/>
  <c r="R12" i="4"/>
  <c r="E84" i="3"/>
  <c r="D51" i="3"/>
  <c r="D52" i="3"/>
  <c r="D53" i="3"/>
  <c r="D54" i="3"/>
  <c r="D55" i="3"/>
  <c r="D56" i="3"/>
  <c r="F56" i="3"/>
  <c r="F54" i="3"/>
  <c r="F53" i="3"/>
  <c r="F52" i="3"/>
  <c r="F51" i="3"/>
  <c r="D1022" i="1"/>
  <c r="E1022" i="1"/>
  <c r="F1022" i="1"/>
  <c r="M1017" i="1"/>
  <c r="D104" i="3"/>
  <c r="D103" i="3"/>
  <c r="D102" i="3"/>
  <c r="D101" i="3"/>
  <c r="D100" i="3"/>
  <c r="D99" i="3"/>
  <c r="D98" i="3"/>
  <c r="D96" i="3"/>
  <c r="D95" i="3"/>
  <c r="D94" i="3"/>
  <c r="D92" i="3"/>
  <c r="D90" i="3"/>
  <c r="D86" i="3"/>
  <c r="D85" i="3"/>
  <c r="D84" i="3"/>
  <c r="D76" i="3"/>
  <c r="L611" i="1"/>
  <c r="AT33" i="1"/>
  <c r="AT32" i="1"/>
  <c r="X181" i="1" s="1" a="1"/>
  <c r="X181" i="1" s="1"/>
  <c r="AV21" i="1"/>
  <c r="AT25" i="1" s="1"/>
  <c r="E36" i="3"/>
  <c r="E35" i="3"/>
  <c r="L56" i="3"/>
  <c r="L54" i="3"/>
  <c r="L53" i="3"/>
  <c r="L52" i="3"/>
  <c r="L51" i="3"/>
  <c r="E52" i="3"/>
  <c r="E51" i="3"/>
  <c r="E53" i="3"/>
  <c r="E54" i="3"/>
  <c r="E55" i="3"/>
  <c r="E50" i="3"/>
  <c r="D68" i="3"/>
  <c r="D67" i="3"/>
  <c r="D66" i="3"/>
  <c r="D65" i="3"/>
  <c r="D64" i="3"/>
  <c r="D63" i="3"/>
  <c r="D62" i="3"/>
  <c r="D60" i="3"/>
  <c r="D59" i="3"/>
  <c r="D58" i="3"/>
  <c r="D50" i="3"/>
  <c r="M1020" i="1"/>
  <c r="M1021" i="1"/>
  <c r="T431" i="1"/>
  <c r="I454" i="1"/>
  <c r="L454" i="1" s="1"/>
  <c r="I1021" i="1"/>
  <c r="L1021" i="1" s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E25" i="3" s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AT4" i="1"/>
  <c r="AG12" i="1" s="1"/>
  <c r="Z5" i="1"/>
  <c r="AB5" i="1" s="1" a="1"/>
  <c r="AB5" i="1" s="1"/>
  <c r="AA5" i="1"/>
  <c r="Z6" i="1"/>
  <c r="AB6" i="1" s="1" a="1"/>
  <c r="AB6" i="1" s="1"/>
  <c r="AA6" i="1"/>
  <c r="Z7" i="1"/>
  <c r="AB7" i="1" s="1" a="1"/>
  <c r="AB7" i="1" s="1"/>
  <c r="AA7" i="1"/>
  <c r="Z8" i="1"/>
  <c r="AB8" i="1" s="1" a="1"/>
  <c r="AB8" i="1" s="1"/>
  <c r="AA8" i="1"/>
  <c r="Z9" i="1"/>
  <c r="AB9" i="1" s="1" a="1"/>
  <c r="AB9" i="1" s="1"/>
  <c r="AA9" i="1"/>
  <c r="Z10" i="1"/>
  <c r="AB10" i="1" s="1" a="1"/>
  <c r="AB10" i="1" s="1"/>
  <c r="AA10" i="1"/>
  <c r="Z11" i="1"/>
  <c r="AB11" i="1" s="1" a="1"/>
  <c r="AB11" i="1" s="1"/>
  <c r="AA11" i="1"/>
  <c r="Z12" i="1"/>
  <c r="AB12" i="1" s="1" a="1"/>
  <c r="AB12" i="1" s="1"/>
  <c r="AA12" i="1"/>
  <c r="Z13" i="1"/>
  <c r="AB13" i="1" s="1" a="1"/>
  <c r="AB13" i="1" s="1"/>
  <c r="AA13" i="1"/>
  <c r="Z14" i="1"/>
  <c r="AB14" i="1" s="1" a="1"/>
  <c r="AB14" i="1" s="1"/>
  <c r="AA14" i="1"/>
  <c r="Z15" i="1"/>
  <c r="AB15" i="1" s="1" a="1"/>
  <c r="AB15" i="1" s="1"/>
  <c r="AA15" i="1"/>
  <c r="Z16" i="1"/>
  <c r="AB16" i="1" s="1" a="1"/>
  <c r="AB16" i="1" s="1"/>
  <c r="AA16" i="1"/>
  <c r="Z17" i="1"/>
  <c r="AB17" i="1" s="1" a="1"/>
  <c r="AB17" i="1" s="1"/>
  <c r="AA17" i="1"/>
  <c r="Z18" i="1"/>
  <c r="AB18" i="1" s="1" a="1"/>
  <c r="AB18" i="1" s="1"/>
  <c r="AA18" i="1"/>
  <c r="Z19" i="1"/>
  <c r="AB19" i="1" s="1" a="1"/>
  <c r="AB19" i="1" s="1"/>
  <c r="AA19" i="1"/>
  <c r="Z20" i="1"/>
  <c r="AB20" i="1" s="1" a="1"/>
  <c r="AB20" i="1" s="1"/>
  <c r="AA20" i="1"/>
  <c r="Z21" i="1"/>
  <c r="AB21" i="1" s="1" a="1"/>
  <c r="AB21" i="1" s="1"/>
  <c r="AA21" i="1"/>
  <c r="Z22" i="1"/>
  <c r="AB22" i="1" s="1" a="1"/>
  <c r="AB22" i="1" s="1"/>
  <c r="AA22" i="1"/>
  <c r="Z23" i="1"/>
  <c r="AB23" i="1" s="1" a="1"/>
  <c r="AB23" i="1" s="1"/>
  <c r="AA23" i="1"/>
  <c r="Z24" i="1"/>
  <c r="AB24" i="1" s="1" a="1"/>
  <c r="AB24" i="1" s="1"/>
  <c r="AA24" i="1"/>
  <c r="Z25" i="1"/>
  <c r="AB25" i="1" s="1" a="1"/>
  <c r="AB25" i="1" s="1"/>
  <c r="AA25" i="1"/>
  <c r="Z26" i="1"/>
  <c r="AB26" i="1" s="1" a="1"/>
  <c r="AB26" i="1" s="1"/>
  <c r="AA26" i="1"/>
  <c r="Z27" i="1"/>
  <c r="AB27" i="1" s="1" a="1"/>
  <c r="AB27" i="1" s="1"/>
  <c r="AA27" i="1"/>
  <c r="Z28" i="1"/>
  <c r="AB28" i="1" s="1" a="1"/>
  <c r="AB28" i="1" s="1"/>
  <c r="AA28" i="1"/>
  <c r="Z29" i="1"/>
  <c r="AB29" i="1" s="1" a="1"/>
  <c r="AB29" i="1" s="1"/>
  <c r="AA29" i="1"/>
  <c r="Z30" i="1"/>
  <c r="AB30" i="1" s="1" a="1"/>
  <c r="AB30" i="1" s="1"/>
  <c r="AA30" i="1"/>
  <c r="Z31" i="1"/>
  <c r="AB31" i="1" s="1" a="1"/>
  <c r="AB31" i="1" s="1"/>
  <c r="AA31" i="1"/>
  <c r="Z32" i="1"/>
  <c r="AB32" i="1" s="1" a="1"/>
  <c r="AB32" i="1" s="1"/>
  <c r="AA32" i="1"/>
  <c r="Z33" i="1"/>
  <c r="AB33" i="1" s="1" a="1"/>
  <c r="AB33" i="1" s="1"/>
  <c r="AA33" i="1"/>
  <c r="Z34" i="1"/>
  <c r="AB34" i="1" s="1" a="1"/>
  <c r="AB34" i="1" s="1"/>
  <c r="AA34" i="1"/>
  <c r="Z35" i="1"/>
  <c r="AB35" i="1" s="1" a="1"/>
  <c r="AB35" i="1" s="1"/>
  <c r="AA35" i="1"/>
  <c r="Z36" i="1"/>
  <c r="AB36" i="1" s="1" a="1"/>
  <c r="AB36" i="1" s="1"/>
  <c r="AA36" i="1"/>
  <c r="Z37" i="1"/>
  <c r="AB37" i="1" s="1" a="1"/>
  <c r="AB37" i="1" s="1"/>
  <c r="AA37" i="1"/>
  <c r="Z38" i="1"/>
  <c r="AB38" i="1" s="1" a="1"/>
  <c r="AB38" i="1" s="1"/>
  <c r="AA38" i="1"/>
  <c r="Z39" i="1"/>
  <c r="AB39" i="1" s="1" a="1"/>
  <c r="AB39" i="1" s="1"/>
  <c r="AA39" i="1"/>
  <c r="Z40" i="1"/>
  <c r="AB40" i="1" s="1" a="1"/>
  <c r="AB40" i="1" s="1"/>
  <c r="AA40" i="1"/>
  <c r="Z41" i="1"/>
  <c r="AB41" i="1" s="1" a="1"/>
  <c r="AB41" i="1" s="1"/>
  <c r="AA41" i="1"/>
  <c r="Z42" i="1"/>
  <c r="AB42" i="1" s="1" a="1"/>
  <c r="AB42" i="1" s="1"/>
  <c r="AA42" i="1"/>
  <c r="Z43" i="1"/>
  <c r="AB43" i="1" s="1" a="1"/>
  <c r="AB43" i="1" s="1"/>
  <c r="AA43" i="1"/>
  <c r="Z44" i="1"/>
  <c r="AB44" i="1" s="1" a="1"/>
  <c r="AB44" i="1" s="1"/>
  <c r="AA44" i="1"/>
  <c r="Z45" i="1"/>
  <c r="AB45" i="1" s="1" a="1"/>
  <c r="AB45" i="1" s="1"/>
  <c r="AA45" i="1"/>
  <c r="Z46" i="1"/>
  <c r="AB46" i="1" s="1" a="1"/>
  <c r="AB46" i="1" s="1"/>
  <c r="AA46" i="1"/>
  <c r="Z47" i="1"/>
  <c r="AB47" i="1" s="1" a="1"/>
  <c r="AB47" i="1" s="1"/>
  <c r="AA47" i="1"/>
  <c r="Z48" i="1"/>
  <c r="AB48" i="1" s="1" a="1"/>
  <c r="AB48" i="1" s="1"/>
  <c r="AA48" i="1"/>
  <c r="Z49" i="1"/>
  <c r="AB49" i="1" s="1" a="1"/>
  <c r="AB49" i="1" s="1"/>
  <c r="AA49" i="1"/>
  <c r="Z50" i="1"/>
  <c r="AB50" i="1" s="1" a="1"/>
  <c r="AB50" i="1" s="1"/>
  <c r="AA50" i="1"/>
  <c r="Z51" i="1"/>
  <c r="AB51" i="1" s="1" a="1"/>
  <c r="AB51" i="1" s="1"/>
  <c r="AA51" i="1"/>
  <c r="Z52" i="1"/>
  <c r="AB52" i="1" s="1" a="1"/>
  <c r="AB52" i="1" s="1"/>
  <c r="AA52" i="1"/>
  <c r="Z53" i="1"/>
  <c r="AB53" i="1" s="1" a="1"/>
  <c r="AB53" i="1" s="1"/>
  <c r="AA53" i="1"/>
  <c r="Z54" i="1"/>
  <c r="AB54" i="1" s="1" a="1"/>
  <c r="AB54" i="1" s="1"/>
  <c r="AA54" i="1"/>
  <c r="Z55" i="1"/>
  <c r="AB55" i="1" s="1" a="1"/>
  <c r="AB55" i="1" s="1"/>
  <c r="AA55" i="1"/>
  <c r="Z56" i="1"/>
  <c r="AB56" i="1" s="1" a="1"/>
  <c r="AB56" i="1" s="1"/>
  <c r="AA56" i="1"/>
  <c r="Z57" i="1"/>
  <c r="AB57" i="1" s="1" a="1"/>
  <c r="AB57" i="1" s="1"/>
  <c r="AA57" i="1"/>
  <c r="Z58" i="1"/>
  <c r="AB58" i="1" s="1" a="1"/>
  <c r="AB58" i="1" s="1"/>
  <c r="AA58" i="1"/>
  <c r="Z59" i="1"/>
  <c r="AB59" i="1" s="1" a="1"/>
  <c r="AB59" i="1" s="1"/>
  <c r="AA59" i="1"/>
  <c r="Z60" i="1"/>
  <c r="AB60" i="1" s="1" a="1"/>
  <c r="AB60" i="1" s="1"/>
  <c r="AA60" i="1"/>
  <c r="Z61" i="1"/>
  <c r="AB61" i="1" s="1" a="1"/>
  <c r="AB61" i="1" s="1"/>
  <c r="AA61" i="1"/>
  <c r="Z62" i="1"/>
  <c r="AB62" i="1" s="1" a="1"/>
  <c r="AB62" i="1" s="1"/>
  <c r="AA62" i="1"/>
  <c r="Z63" i="1"/>
  <c r="AB63" i="1" s="1" a="1"/>
  <c r="AB63" i="1" s="1"/>
  <c r="AA63" i="1"/>
  <c r="Z64" i="1"/>
  <c r="AB64" i="1" s="1" a="1"/>
  <c r="AB64" i="1" s="1"/>
  <c r="AA64" i="1"/>
  <c r="Z65" i="1"/>
  <c r="AB65" i="1" s="1" a="1"/>
  <c r="AB65" i="1" s="1"/>
  <c r="AA65" i="1"/>
  <c r="Z66" i="1"/>
  <c r="AB66" i="1" s="1" a="1"/>
  <c r="AB66" i="1" s="1"/>
  <c r="AA66" i="1"/>
  <c r="Z67" i="1"/>
  <c r="AB67" i="1" s="1" a="1"/>
  <c r="AB67" i="1" s="1"/>
  <c r="AA67" i="1"/>
  <c r="Z68" i="1"/>
  <c r="AB68" i="1" s="1" a="1"/>
  <c r="AB68" i="1" s="1"/>
  <c r="AA68" i="1"/>
  <c r="Z69" i="1"/>
  <c r="AB69" i="1" s="1" a="1"/>
  <c r="AB69" i="1" s="1"/>
  <c r="AA69" i="1"/>
  <c r="Z70" i="1"/>
  <c r="AB70" i="1" s="1" a="1"/>
  <c r="AB70" i="1" s="1"/>
  <c r="AA70" i="1"/>
  <c r="Z71" i="1"/>
  <c r="AB71" i="1" s="1" a="1"/>
  <c r="AB71" i="1" s="1"/>
  <c r="AA71" i="1"/>
  <c r="Z72" i="1"/>
  <c r="AB72" i="1" s="1" a="1"/>
  <c r="AB72" i="1" s="1"/>
  <c r="AA72" i="1"/>
  <c r="Z73" i="1"/>
  <c r="AB73" i="1" s="1" a="1"/>
  <c r="AB73" i="1" s="1"/>
  <c r="AA73" i="1"/>
  <c r="Z74" i="1"/>
  <c r="AB74" i="1" s="1" a="1"/>
  <c r="AB74" i="1" s="1"/>
  <c r="AA74" i="1"/>
  <c r="Z75" i="1"/>
  <c r="AB75" i="1" s="1" a="1"/>
  <c r="AB75" i="1" s="1"/>
  <c r="AA75" i="1"/>
  <c r="Z76" i="1"/>
  <c r="AB76" i="1" s="1" a="1"/>
  <c r="AB76" i="1" s="1"/>
  <c r="AA76" i="1"/>
  <c r="Z77" i="1"/>
  <c r="AB77" i="1" s="1" a="1"/>
  <c r="AB77" i="1" s="1"/>
  <c r="AA77" i="1"/>
  <c r="Z78" i="1"/>
  <c r="AB78" i="1" s="1" a="1"/>
  <c r="AB78" i="1" s="1"/>
  <c r="AA78" i="1"/>
  <c r="Z79" i="1"/>
  <c r="AB79" i="1" s="1" a="1"/>
  <c r="AB79" i="1" s="1"/>
  <c r="AA79" i="1"/>
  <c r="Z80" i="1"/>
  <c r="AB80" i="1" s="1" a="1"/>
  <c r="AB80" i="1" s="1"/>
  <c r="AA80" i="1"/>
  <c r="Z81" i="1"/>
  <c r="AB81" i="1" s="1" a="1"/>
  <c r="AB81" i="1" s="1"/>
  <c r="AA81" i="1"/>
  <c r="Z82" i="1"/>
  <c r="AB82" i="1" s="1" a="1"/>
  <c r="AB82" i="1" s="1"/>
  <c r="AA82" i="1"/>
  <c r="Z83" i="1"/>
  <c r="AB83" i="1" s="1" a="1"/>
  <c r="AB83" i="1" s="1"/>
  <c r="AA83" i="1"/>
  <c r="Z84" i="1"/>
  <c r="AB84" i="1" s="1" a="1"/>
  <c r="AB84" i="1" s="1"/>
  <c r="AA84" i="1"/>
  <c r="Z85" i="1"/>
  <c r="AB85" i="1" s="1" a="1"/>
  <c r="AB85" i="1" s="1"/>
  <c r="AA85" i="1"/>
  <c r="Z86" i="1"/>
  <c r="AB86" i="1" s="1" a="1"/>
  <c r="AB86" i="1" s="1"/>
  <c r="AA86" i="1"/>
  <c r="Z87" i="1"/>
  <c r="AB87" i="1" s="1" a="1"/>
  <c r="AB87" i="1" s="1"/>
  <c r="AA87" i="1"/>
  <c r="Z88" i="1"/>
  <c r="AB88" i="1" s="1" a="1"/>
  <c r="AB88" i="1" s="1"/>
  <c r="AA88" i="1"/>
  <c r="Z89" i="1"/>
  <c r="AB89" i="1" s="1" a="1"/>
  <c r="AB89" i="1" s="1"/>
  <c r="AA89" i="1"/>
  <c r="Z90" i="1"/>
  <c r="AB90" i="1" s="1" a="1"/>
  <c r="AB90" i="1" s="1"/>
  <c r="AA90" i="1"/>
  <c r="Z91" i="1"/>
  <c r="AB91" i="1" s="1" a="1"/>
  <c r="AB91" i="1" s="1"/>
  <c r="AA91" i="1"/>
  <c r="Z92" i="1"/>
  <c r="AB92" i="1" s="1" a="1"/>
  <c r="AB92" i="1" s="1"/>
  <c r="AA92" i="1"/>
  <c r="Z93" i="1"/>
  <c r="AB93" i="1" s="1" a="1"/>
  <c r="AB93" i="1" s="1"/>
  <c r="AA93" i="1"/>
  <c r="Z94" i="1"/>
  <c r="AB94" i="1" s="1" a="1"/>
  <c r="AB94" i="1" s="1"/>
  <c r="AA94" i="1"/>
  <c r="Z95" i="1"/>
  <c r="AB95" i="1" s="1" a="1"/>
  <c r="AB95" i="1" s="1"/>
  <c r="AA95" i="1"/>
  <c r="Z96" i="1"/>
  <c r="AB96" i="1" s="1" a="1"/>
  <c r="AB96" i="1" s="1"/>
  <c r="AA96" i="1"/>
  <c r="Z97" i="1"/>
  <c r="AB97" i="1" s="1" a="1"/>
  <c r="AB97" i="1" s="1"/>
  <c r="AA97" i="1"/>
  <c r="Z98" i="1"/>
  <c r="AB98" i="1" s="1" a="1"/>
  <c r="AB98" i="1" s="1"/>
  <c r="AA98" i="1"/>
  <c r="Z99" i="1"/>
  <c r="AB99" i="1" s="1" a="1"/>
  <c r="AB99" i="1" s="1"/>
  <c r="AA99" i="1"/>
  <c r="Z100" i="1"/>
  <c r="AB100" i="1" s="1" a="1"/>
  <c r="AB100" i="1" s="1"/>
  <c r="AA100" i="1"/>
  <c r="Z101" i="1"/>
  <c r="AB101" i="1" s="1" a="1"/>
  <c r="AB101" i="1" s="1"/>
  <c r="AA101" i="1"/>
  <c r="Z102" i="1"/>
  <c r="AB102" i="1" s="1" a="1"/>
  <c r="AB102" i="1" s="1"/>
  <c r="AA102" i="1"/>
  <c r="Z103" i="1"/>
  <c r="AB103" i="1" s="1" a="1"/>
  <c r="AB103" i="1" s="1"/>
  <c r="AA103" i="1"/>
  <c r="Z104" i="1"/>
  <c r="AB104" i="1" s="1" a="1"/>
  <c r="AB104" i="1" s="1"/>
  <c r="AA104" i="1"/>
  <c r="Z105" i="1"/>
  <c r="AB105" i="1" s="1" a="1"/>
  <c r="AB105" i="1" s="1"/>
  <c r="AA105" i="1"/>
  <c r="Z106" i="1"/>
  <c r="AB106" i="1" s="1" a="1"/>
  <c r="AB106" i="1" s="1"/>
  <c r="AA106" i="1"/>
  <c r="Z107" i="1"/>
  <c r="AB107" i="1" s="1" a="1"/>
  <c r="AB107" i="1" s="1"/>
  <c r="AA107" i="1"/>
  <c r="Z108" i="1"/>
  <c r="AB108" i="1" s="1" a="1"/>
  <c r="AB108" i="1" s="1"/>
  <c r="AA108" i="1"/>
  <c r="Z109" i="1"/>
  <c r="AB109" i="1" s="1" a="1"/>
  <c r="AB109" i="1" s="1"/>
  <c r="AA109" i="1"/>
  <c r="Z110" i="1"/>
  <c r="AB110" i="1" s="1" a="1"/>
  <c r="AB110" i="1" s="1"/>
  <c r="AA110" i="1"/>
  <c r="Z111" i="1"/>
  <c r="AB111" i="1" s="1" a="1"/>
  <c r="AB111" i="1" s="1"/>
  <c r="AA111" i="1"/>
  <c r="Z112" i="1"/>
  <c r="AB112" i="1" s="1" a="1"/>
  <c r="AB112" i="1" s="1"/>
  <c r="AA112" i="1"/>
  <c r="Z113" i="1"/>
  <c r="AB113" i="1" s="1" a="1"/>
  <c r="AB113" i="1" s="1"/>
  <c r="AA113" i="1"/>
  <c r="Z114" i="1"/>
  <c r="AB114" i="1" s="1" a="1"/>
  <c r="AB114" i="1" s="1"/>
  <c r="AA114" i="1"/>
  <c r="Z115" i="1"/>
  <c r="AB115" i="1" s="1" a="1"/>
  <c r="AB115" i="1" s="1"/>
  <c r="AA115" i="1"/>
  <c r="Z116" i="1"/>
  <c r="AB116" i="1" s="1" a="1"/>
  <c r="AB116" i="1" s="1"/>
  <c r="AA116" i="1"/>
  <c r="Z117" i="1"/>
  <c r="AB117" i="1" s="1" a="1"/>
  <c r="AB117" i="1" s="1"/>
  <c r="AA117" i="1"/>
  <c r="Z118" i="1"/>
  <c r="AB118" i="1" s="1" a="1"/>
  <c r="AB118" i="1" s="1"/>
  <c r="AA118" i="1"/>
  <c r="Z119" i="1"/>
  <c r="AB119" i="1" s="1" a="1"/>
  <c r="AB119" i="1" s="1"/>
  <c r="AA119" i="1"/>
  <c r="Z120" i="1"/>
  <c r="AB120" i="1" s="1" a="1"/>
  <c r="AB120" i="1" s="1"/>
  <c r="AA120" i="1"/>
  <c r="Z121" i="1"/>
  <c r="AB121" i="1" s="1" a="1"/>
  <c r="AB121" i="1" s="1"/>
  <c r="AA121" i="1"/>
  <c r="Z122" i="1"/>
  <c r="AB122" i="1" s="1" a="1"/>
  <c r="AB122" i="1" s="1"/>
  <c r="AA122" i="1"/>
  <c r="Z123" i="1"/>
  <c r="AB123" i="1" s="1" a="1"/>
  <c r="AB123" i="1" s="1"/>
  <c r="AA123" i="1"/>
  <c r="Z124" i="1"/>
  <c r="AB124" i="1" s="1" a="1"/>
  <c r="AB124" i="1" s="1"/>
  <c r="AA124" i="1"/>
  <c r="Z125" i="1"/>
  <c r="AB125" i="1" s="1" a="1"/>
  <c r="AB125" i="1" s="1"/>
  <c r="AA125" i="1"/>
  <c r="Z126" i="1"/>
  <c r="AB126" i="1" s="1" a="1"/>
  <c r="AB126" i="1" s="1"/>
  <c r="AA126" i="1"/>
  <c r="Z127" i="1"/>
  <c r="AB127" i="1" s="1" a="1"/>
  <c r="AB127" i="1" s="1"/>
  <c r="AA127" i="1"/>
  <c r="Z128" i="1"/>
  <c r="AB128" i="1" s="1" a="1"/>
  <c r="AB128" i="1" s="1"/>
  <c r="AA128" i="1"/>
  <c r="Z129" i="1"/>
  <c r="AB129" i="1" s="1" a="1"/>
  <c r="AB129" i="1" s="1"/>
  <c r="AA129" i="1"/>
  <c r="Z130" i="1"/>
  <c r="AB130" i="1" s="1" a="1"/>
  <c r="AB130" i="1" s="1"/>
  <c r="AA130" i="1"/>
  <c r="Z131" i="1"/>
  <c r="AB131" i="1" s="1" a="1"/>
  <c r="AB131" i="1" s="1"/>
  <c r="AA131" i="1"/>
  <c r="Z132" i="1"/>
  <c r="AB132" i="1" s="1" a="1"/>
  <c r="AB132" i="1" s="1"/>
  <c r="AA132" i="1"/>
  <c r="Z133" i="1"/>
  <c r="AB133" i="1" s="1" a="1"/>
  <c r="AB133" i="1" s="1"/>
  <c r="AA133" i="1"/>
  <c r="Z134" i="1"/>
  <c r="AB134" i="1" s="1" a="1"/>
  <c r="AB134" i="1" s="1"/>
  <c r="AA134" i="1"/>
  <c r="Z135" i="1"/>
  <c r="AB135" i="1" s="1" a="1"/>
  <c r="AB135" i="1" s="1"/>
  <c r="AA135" i="1"/>
  <c r="Z136" i="1"/>
  <c r="AB136" i="1" s="1" a="1"/>
  <c r="AB136" i="1" s="1"/>
  <c r="AA136" i="1"/>
  <c r="Z137" i="1"/>
  <c r="AB137" i="1" s="1" a="1"/>
  <c r="AB137" i="1" s="1"/>
  <c r="AA137" i="1"/>
  <c r="Z138" i="1"/>
  <c r="AB138" i="1" s="1" a="1"/>
  <c r="AB138" i="1" s="1"/>
  <c r="AA138" i="1"/>
  <c r="Z139" i="1"/>
  <c r="AB139" i="1" s="1" a="1"/>
  <c r="AB139" i="1" s="1"/>
  <c r="AA139" i="1"/>
  <c r="Z140" i="1"/>
  <c r="AB140" i="1" s="1" a="1"/>
  <c r="AB140" i="1" s="1"/>
  <c r="AA140" i="1"/>
  <c r="Z141" i="1"/>
  <c r="AB141" i="1" s="1" a="1"/>
  <c r="AB141" i="1" s="1"/>
  <c r="AA141" i="1"/>
  <c r="Z142" i="1"/>
  <c r="AB142" i="1" s="1" a="1"/>
  <c r="AB142" i="1" s="1"/>
  <c r="AA142" i="1"/>
  <c r="Z143" i="1"/>
  <c r="AB143" i="1" s="1" a="1"/>
  <c r="AB143" i="1" s="1"/>
  <c r="AA143" i="1"/>
  <c r="Z144" i="1"/>
  <c r="AB144" i="1" s="1" a="1"/>
  <c r="AB144" i="1" s="1"/>
  <c r="AA144" i="1"/>
  <c r="Z145" i="1"/>
  <c r="AB145" i="1" s="1" a="1"/>
  <c r="AB145" i="1" s="1"/>
  <c r="AA145" i="1"/>
  <c r="Z146" i="1"/>
  <c r="AB146" i="1" s="1" a="1"/>
  <c r="AB146" i="1" s="1"/>
  <c r="AA146" i="1"/>
  <c r="Z147" i="1"/>
  <c r="AB147" i="1" s="1" a="1"/>
  <c r="AB147" i="1" s="1"/>
  <c r="AA147" i="1"/>
  <c r="Z148" i="1"/>
  <c r="AB148" i="1" s="1" a="1"/>
  <c r="AB148" i="1" s="1"/>
  <c r="AA148" i="1"/>
  <c r="Z149" i="1"/>
  <c r="AB149" i="1" s="1" a="1"/>
  <c r="AB149" i="1" s="1"/>
  <c r="AA149" i="1"/>
  <c r="Z150" i="1"/>
  <c r="AB150" i="1" s="1" a="1"/>
  <c r="AB150" i="1" s="1"/>
  <c r="AA150" i="1"/>
  <c r="Z151" i="1"/>
  <c r="AB151" i="1" s="1" a="1"/>
  <c r="AB151" i="1" s="1"/>
  <c r="AA151" i="1"/>
  <c r="Z152" i="1"/>
  <c r="AB152" i="1" s="1" a="1"/>
  <c r="AB152" i="1" s="1"/>
  <c r="AA152" i="1"/>
  <c r="Z153" i="1"/>
  <c r="AB153" i="1" s="1" a="1"/>
  <c r="AB153" i="1" s="1"/>
  <c r="AA153" i="1"/>
  <c r="Z154" i="1"/>
  <c r="AB154" i="1" s="1" a="1"/>
  <c r="AB154" i="1" s="1"/>
  <c r="AA154" i="1"/>
  <c r="Z155" i="1"/>
  <c r="AB155" i="1" s="1" a="1"/>
  <c r="AB155" i="1" s="1"/>
  <c r="AA155" i="1"/>
  <c r="Z156" i="1"/>
  <c r="AB156" i="1" s="1" a="1"/>
  <c r="AB156" i="1" s="1"/>
  <c r="AA156" i="1"/>
  <c r="Z157" i="1"/>
  <c r="AB157" i="1" s="1" a="1"/>
  <c r="AB157" i="1" s="1"/>
  <c r="AA157" i="1"/>
  <c r="Z158" i="1"/>
  <c r="AB158" i="1" s="1" a="1"/>
  <c r="AB158" i="1" s="1"/>
  <c r="AA158" i="1"/>
  <c r="Z159" i="1"/>
  <c r="AB159" i="1" s="1" a="1"/>
  <c r="AB159" i="1" s="1"/>
  <c r="AA159" i="1"/>
  <c r="Z160" i="1"/>
  <c r="AB160" i="1" s="1" a="1"/>
  <c r="AB160" i="1" s="1"/>
  <c r="AA160" i="1"/>
  <c r="Z161" i="1"/>
  <c r="AB161" i="1" s="1" a="1"/>
  <c r="AB161" i="1" s="1"/>
  <c r="AA161" i="1"/>
  <c r="Z162" i="1"/>
  <c r="AB162" i="1" s="1" a="1"/>
  <c r="AB162" i="1" s="1"/>
  <c r="AA162" i="1"/>
  <c r="Z163" i="1"/>
  <c r="AB163" i="1" s="1" a="1"/>
  <c r="AB163" i="1" s="1"/>
  <c r="AA163" i="1"/>
  <c r="Z164" i="1"/>
  <c r="AB164" i="1" s="1" a="1"/>
  <c r="AB164" i="1" s="1"/>
  <c r="AA164" i="1"/>
  <c r="Z165" i="1"/>
  <c r="AB165" i="1" s="1" a="1"/>
  <c r="AB165" i="1" s="1"/>
  <c r="AA165" i="1"/>
  <c r="Z166" i="1"/>
  <c r="AB166" i="1" s="1" a="1"/>
  <c r="AB166" i="1" s="1"/>
  <c r="AA166" i="1"/>
  <c r="Z167" i="1"/>
  <c r="AB167" i="1" s="1" a="1"/>
  <c r="AB167" i="1" s="1"/>
  <c r="AA167" i="1"/>
  <c r="Z168" i="1"/>
  <c r="AB168" i="1" s="1" a="1"/>
  <c r="AB168" i="1" s="1"/>
  <c r="AA168" i="1"/>
  <c r="Z169" i="1"/>
  <c r="AB169" i="1" s="1" a="1"/>
  <c r="AB169" i="1" s="1"/>
  <c r="AA169" i="1"/>
  <c r="Z170" i="1"/>
  <c r="AB170" i="1" s="1" a="1"/>
  <c r="AB170" i="1" s="1"/>
  <c r="AA170" i="1"/>
  <c r="Z171" i="1"/>
  <c r="AB171" i="1" s="1" a="1"/>
  <c r="AB171" i="1" s="1"/>
  <c r="AA171" i="1"/>
  <c r="Z172" i="1"/>
  <c r="AB172" i="1" s="1" a="1"/>
  <c r="AB172" i="1" s="1"/>
  <c r="AA172" i="1"/>
  <c r="Z173" i="1"/>
  <c r="AB173" i="1" s="1" a="1"/>
  <c r="AB173" i="1" s="1"/>
  <c r="AA173" i="1"/>
  <c r="Z174" i="1"/>
  <c r="AB174" i="1" s="1" a="1"/>
  <c r="AB174" i="1" s="1"/>
  <c r="AA174" i="1"/>
  <c r="Z175" i="1"/>
  <c r="AB175" i="1" s="1" a="1"/>
  <c r="AB175" i="1" s="1"/>
  <c r="AA175" i="1"/>
  <c r="Z176" i="1"/>
  <c r="AB176" i="1" s="1" a="1"/>
  <c r="AB176" i="1" s="1"/>
  <c r="AA176" i="1"/>
  <c r="Z177" i="1"/>
  <c r="AB177" i="1" s="1" a="1"/>
  <c r="AB177" i="1" s="1"/>
  <c r="AA177" i="1"/>
  <c r="Z178" i="1"/>
  <c r="AB178" i="1" s="1" a="1"/>
  <c r="AB178" i="1" s="1"/>
  <c r="AA178" i="1"/>
  <c r="Z179" i="1"/>
  <c r="AB179" i="1" s="1" a="1"/>
  <c r="AB179" i="1" s="1"/>
  <c r="AA179" i="1"/>
  <c r="Z180" i="1"/>
  <c r="AB180" i="1" s="1" a="1"/>
  <c r="AB180" i="1" s="1"/>
  <c r="AA180" i="1"/>
  <c r="Z181" i="1"/>
  <c r="AB181" i="1" s="1" a="1"/>
  <c r="AB181" i="1" s="1"/>
  <c r="AA181" i="1"/>
  <c r="Z182" i="1"/>
  <c r="AB182" i="1" s="1" a="1"/>
  <c r="AB182" i="1" s="1"/>
  <c r="AA182" i="1"/>
  <c r="Z183" i="1"/>
  <c r="AB183" i="1" s="1" a="1"/>
  <c r="AB183" i="1" s="1"/>
  <c r="AA183" i="1"/>
  <c r="Z184" i="1"/>
  <c r="AB184" i="1" s="1" a="1"/>
  <c r="AB184" i="1" s="1"/>
  <c r="AA184" i="1"/>
  <c r="Z185" i="1"/>
  <c r="AB185" i="1" s="1" a="1"/>
  <c r="AB185" i="1" s="1"/>
  <c r="AA185" i="1"/>
  <c r="Z186" i="1"/>
  <c r="AB186" i="1" s="1" a="1"/>
  <c r="AB186" i="1" s="1"/>
  <c r="AA186" i="1"/>
  <c r="Z187" i="1"/>
  <c r="AB187" i="1" s="1" a="1"/>
  <c r="AB187" i="1" s="1"/>
  <c r="AA187" i="1"/>
  <c r="Z188" i="1"/>
  <c r="AB188" i="1" s="1" a="1"/>
  <c r="AB188" i="1" s="1"/>
  <c r="AA188" i="1"/>
  <c r="Z189" i="1"/>
  <c r="AB189" i="1" s="1" a="1"/>
  <c r="AB189" i="1" s="1"/>
  <c r="AA189" i="1"/>
  <c r="Z190" i="1"/>
  <c r="AB190" i="1" s="1" a="1"/>
  <c r="AB190" i="1" s="1"/>
  <c r="AA190" i="1"/>
  <c r="Z191" i="1"/>
  <c r="AB191" i="1" s="1" a="1"/>
  <c r="AB191" i="1" s="1"/>
  <c r="AA191" i="1"/>
  <c r="Z192" i="1"/>
  <c r="AB192" i="1" s="1" a="1"/>
  <c r="AB192" i="1" s="1"/>
  <c r="AA192" i="1"/>
  <c r="Z193" i="1"/>
  <c r="AB193" i="1" s="1" a="1"/>
  <c r="AB193" i="1" s="1"/>
  <c r="AA193" i="1"/>
  <c r="Z194" i="1"/>
  <c r="AB194" i="1" s="1" a="1"/>
  <c r="AB194" i="1" s="1"/>
  <c r="AA194" i="1"/>
  <c r="Z195" i="1"/>
  <c r="AB195" i="1" s="1" a="1"/>
  <c r="AB195" i="1" s="1"/>
  <c r="AA195" i="1"/>
  <c r="Z196" i="1"/>
  <c r="AB196" i="1" s="1" a="1"/>
  <c r="AB196" i="1" s="1"/>
  <c r="AA196" i="1"/>
  <c r="Z197" i="1"/>
  <c r="AB197" i="1" s="1" a="1"/>
  <c r="AB197" i="1" s="1"/>
  <c r="AA197" i="1"/>
  <c r="Z198" i="1"/>
  <c r="AB198" i="1" s="1" a="1"/>
  <c r="AB198" i="1" s="1"/>
  <c r="AA198" i="1"/>
  <c r="Z199" i="1"/>
  <c r="AB199" i="1" s="1" a="1"/>
  <c r="AB199" i="1" s="1"/>
  <c r="AA199" i="1"/>
  <c r="Z200" i="1"/>
  <c r="AB200" i="1" s="1" a="1"/>
  <c r="AB200" i="1" s="1"/>
  <c r="AA200" i="1"/>
  <c r="Z201" i="1"/>
  <c r="AB201" i="1" s="1" a="1"/>
  <c r="AB201" i="1" s="1"/>
  <c r="AA201" i="1"/>
  <c r="Z202" i="1"/>
  <c r="AB202" i="1" s="1" a="1"/>
  <c r="AB202" i="1" s="1"/>
  <c r="AA202" i="1"/>
  <c r="Z203" i="1"/>
  <c r="AB203" i="1" s="1" a="1"/>
  <c r="AB203" i="1" s="1"/>
  <c r="AA203" i="1"/>
  <c r="Z204" i="1"/>
  <c r="AB204" i="1" s="1" a="1"/>
  <c r="AB204" i="1" s="1"/>
  <c r="AA204" i="1"/>
  <c r="Z205" i="1"/>
  <c r="AB205" i="1" s="1" a="1"/>
  <c r="AB205" i="1" s="1"/>
  <c r="AA205" i="1"/>
  <c r="Z206" i="1"/>
  <c r="AB206" i="1" s="1" a="1"/>
  <c r="AB206" i="1" s="1"/>
  <c r="AA206" i="1"/>
  <c r="Z207" i="1"/>
  <c r="AB207" i="1" s="1" a="1"/>
  <c r="AB207" i="1" s="1"/>
  <c r="AA207" i="1"/>
  <c r="Z208" i="1"/>
  <c r="AB208" i="1" s="1" a="1"/>
  <c r="AB208" i="1" s="1"/>
  <c r="AA208" i="1"/>
  <c r="Z209" i="1"/>
  <c r="AB209" i="1" s="1" a="1"/>
  <c r="AB209" i="1" s="1"/>
  <c r="AA209" i="1"/>
  <c r="Z210" i="1"/>
  <c r="AB210" i="1" s="1" a="1"/>
  <c r="AB210" i="1" s="1"/>
  <c r="AA210" i="1"/>
  <c r="Z211" i="1"/>
  <c r="AB211" i="1" s="1" a="1"/>
  <c r="AB211" i="1" s="1"/>
  <c r="AA211" i="1"/>
  <c r="Z212" i="1"/>
  <c r="AB212" i="1" s="1" a="1"/>
  <c r="AB212" i="1" s="1"/>
  <c r="AA212" i="1"/>
  <c r="Z213" i="1"/>
  <c r="AB213" i="1" s="1" a="1"/>
  <c r="AB213" i="1" s="1"/>
  <c r="AA213" i="1"/>
  <c r="Z214" i="1"/>
  <c r="AB214" i="1" s="1" a="1"/>
  <c r="AB214" i="1" s="1"/>
  <c r="AA214" i="1"/>
  <c r="Z215" i="1"/>
  <c r="AB215" i="1" s="1" a="1"/>
  <c r="AB215" i="1" s="1"/>
  <c r="AA215" i="1"/>
  <c r="Z216" i="1"/>
  <c r="AB216" i="1" s="1" a="1"/>
  <c r="AB216" i="1" s="1"/>
  <c r="AA216" i="1"/>
  <c r="Z217" i="1"/>
  <c r="AB217" i="1" s="1" a="1"/>
  <c r="AB217" i="1" s="1"/>
  <c r="AA217" i="1"/>
  <c r="Z218" i="1"/>
  <c r="AB218" i="1" s="1" a="1"/>
  <c r="AB218" i="1" s="1"/>
  <c r="AA218" i="1"/>
  <c r="Z219" i="1"/>
  <c r="AB219" i="1" s="1" a="1"/>
  <c r="AB219" i="1" s="1"/>
  <c r="AA219" i="1"/>
  <c r="Z220" i="1"/>
  <c r="AB220" i="1" s="1" a="1"/>
  <c r="AB220" i="1" s="1"/>
  <c r="AA220" i="1"/>
  <c r="Z221" i="1"/>
  <c r="AB221" i="1" s="1" a="1"/>
  <c r="AB221" i="1" s="1"/>
  <c r="AA221" i="1"/>
  <c r="Z222" i="1"/>
  <c r="AB222" i="1" s="1" a="1"/>
  <c r="AB222" i="1" s="1"/>
  <c r="AA222" i="1"/>
  <c r="Z223" i="1"/>
  <c r="AB223" i="1" s="1" a="1"/>
  <c r="AB223" i="1" s="1"/>
  <c r="AA223" i="1"/>
  <c r="Z224" i="1"/>
  <c r="AB224" i="1" s="1" a="1"/>
  <c r="AB224" i="1" s="1"/>
  <c r="AA224" i="1"/>
  <c r="Z225" i="1"/>
  <c r="AB225" i="1" s="1" a="1"/>
  <c r="AB225" i="1" s="1"/>
  <c r="AA225" i="1"/>
  <c r="Z226" i="1"/>
  <c r="AB226" i="1" s="1" a="1"/>
  <c r="AB226" i="1" s="1"/>
  <c r="AA226" i="1"/>
  <c r="Z227" i="1"/>
  <c r="AB227" i="1" s="1" a="1"/>
  <c r="AB227" i="1" s="1"/>
  <c r="AA227" i="1"/>
  <c r="Z228" i="1"/>
  <c r="AB228" i="1" s="1" a="1"/>
  <c r="AB228" i="1" s="1"/>
  <c r="AA228" i="1"/>
  <c r="Z229" i="1"/>
  <c r="AB229" i="1" s="1" a="1"/>
  <c r="AB229" i="1" s="1"/>
  <c r="AA229" i="1"/>
  <c r="Z230" i="1"/>
  <c r="AB230" i="1" s="1" a="1"/>
  <c r="AB230" i="1" s="1"/>
  <c r="AA230" i="1"/>
  <c r="Z231" i="1"/>
  <c r="AB231" i="1" s="1" a="1"/>
  <c r="AB231" i="1" s="1"/>
  <c r="AA231" i="1"/>
  <c r="Z232" i="1"/>
  <c r="AB232" i="1" s="1" a="1"/>
  <c r="AB232" i="1" s="1"/>
  <c r="AA232" i="1"/>
  <c r="Z233" i="1"/>
  <c r="AB233" i="1" s="1" a="1"/>
  <c r="AB233" i="1" s="1"/>
  <c r="AA233" i="1"/>
  <c r="Z234" i="1"/>
  <c r="AB234" i="1" s="1" a="1"/>
  <c r="AB234" i="1" s="1"/>
  <c r="AA234" i="1"/>
  <c r="Z235" i="1"/>
  <c r="AB235" i="1" s="1" a="1"/>
  <c r="AB235" i="1" s="1"/>
  <c r="AA235" i="1"/>
  <c r="Z236" i="1"/>
  <c r="AB236" i="1" s="1" a="1"/>
  <c r="AB236" i="1" s="1"/>
  <c r="AA236" i="1"/>
  <c r="Z237" i="1"/>
  <c r="AB237" i="1" s="1" a="1"/>
  <c r="AB237" i="1" s="1"/>
  <c r="AA237" i="1"/>
  <c r="Z238" i="1"/>
  <c r="AB238" i="1" s="1" a="1"/>
  <c r="AB238" i="1" s="1"/>
  <c r="AA238" i="1"/>
  <c r="Z239" i="1"/>
  <c r="AB239" i="1" s="1" a="1"/>
  <c r="AB239" i="1" s="1"/>
  <c r="AA239" i="1"/>
  <c r="Z240" i="1"/>
  <c r="AB240" i="1" s="1" a="1"/>
  <c r="AB240" i="1" s="1"/>
  <c r="AA240" i="1"/>
  <c r="Z241" i="1"/>
  <c r="AB241" i="1" s="1" a="1"/>
  <c r="AB241" i="1" s="1"/>
  <c r="AA241" i="1"/>
  <c r="Z242" i="1"/>
  <c r="AB242" i="1" s="1" a="1"/>
  <c r="AB242" i="1" s="1"/>
  <c r="AA242" i="1"/>
  <c r="Z243" i="1"/>
  <c r="AB243" i="1" s="1" a="1"/>
  <c r="AB243" i="1" s="1"/>
  <c r="AA243" i="1"/>
  <c r="Z244" i="1"/>
  <c r="AB244" i="1" s="1" a="1"/>
  <c r="AB244" i="1" s="1"/>
  <c r="AA244" i="1"/>
  <c r="Z245" i="1"/>
  <c r="AB245" i="1" s="1" a="1"/>
  <c r="AB245" i="1" s="1"/>
  <c r="AA245" i="1"/>
  <c r="Z246" i="1"/>
  <c r="AB246" i="1" s="1" a="1"/>
  <c r="AB246" i="1" s="1"/>
  <c r="AA246" i="1"/>
  <c r="Z247" i="1"/>
  <c r="AB247" i="1" s="1" a="1"/>
  <c r="AB247" i="1" s="1"/>
  <c r="AA247" i="1"/>
  <c r="Z248" i="1"/>
  <c r="AB248" i="1" s="1" a="1"/>
  <c r="AB248" i="1" s="1"/>
  <c r="AA248" i="1"/>
  <c r="Z249" i="1"/>
  <c r="AB249" i="1" s="1" a="1"/>
  <c r="AB249" i="1" s="1"/>
  <c r="AA249" i="1"/>
  <c r="Z250" i="1"/>
  <c r="AB250" i="1" s="1" a="1"/>
  <c r="AB250" i="1" s="1"/>
  <c r="AA250" i="1"/>
  <c r="Z251" i="1"/>
  <c r="AB251" i="1" s="1" a="1"/>
  <c r="AB251" i="1" s="1"/>
  <c r="AA251" i="1"/>
  <c r="Z252" i="1"/>
  <c r="AB252" i="1" s="1" a="1"/>
  <c r="AB252" i="1" s="1"/>
  <c r="AA252" i="1"/>
  <c r="Z253" i="1"/>
  <c r="AB253" i="1" s="1" a="1"/>
  <c r="AB253" i="1" s="1"/>
  <c r="AA253" i="1"/>
  <c r="Z254" i="1"/>
  <c r="AB254" i="1" s="1" a="1"/>
  <c r="AB254" i="1" s="1"/>
  <c r="AA254" i="1"/>
  <c r="Z255" i="1"/>
  <c r="AB255" i="1" s="1" a="1"/>
  <c r="AB255" i="1" s="1"/>
  <c r="AA255" i="1"/>
  <c r="Z256" i="1"/>
  <c r="AB256" i="1" s="1" a="1"/>
  <c r="AB256" i="1" s="1"/>
  <c r="AA256" i="1"/>
  <c r="Z257" i="1"/>
  <c r="AB257" i="1" s="1" a="1"/>
  <c r="AB257" i="1" s="1"/>
  <c r="AA257" i="1"/>
  <c r="Z258" i="1"/>
  <c r="AB258" i="1" s="1" a="1"/>
  <c r="AB258" i="1" s="1"/>
  <c r="AA258" i="1"/>
  <c r="Z259" i="1"/>
  <c r="AB259" i="1" s="1" a="1"/>
  <c r="AB259" i="1" s="1"/>
  <c r="AA259" i="1"/>
  <c r="Z260" i="1"/>
  <c r="AB260" i="1" s="1" a="1"/>
  <c r="AB260" i="1" s="1"/>
  <c r="AA260" i="1"/>
  <c r="Z261" i="1"/>
  <c r="AB261" i="1" s="1" a="1"/>
  <c r="AB261" i="1" s="1"/>
  <c r="AA261" i="1"/>
  <c r="Z262" i="1"/>
  <c r="AB262" i="1" s="1" a="1"/>
  <c r="AB262" i="1" s="1"/>
  <c r="AA262" i="1"/>
  <c r="Z263" i="1"/>
  <c r="AB263" i="1" s="1" a="1"/>
  <c r="AB263" i="1" s="1"/>
  <c r="AA263" i="1"/>
  <c r="Z264" i="1"/>
  <c r="AB264" i="1" s="1" a="1"/>
  <c r="AB264" i="1" s="1"/>
  <c r="AA264" i="1"/>
  <c r="Z265" i="1"/>
  <c r="AB265" i="1" s="1" a="1"/>
  <c r="AB265" i="1" s="1"/>
  <c r="AA265" i="1"/>
  <c r="Z266" i="1"/>
  <c r="AB266" i="1" s="1" a="1"/>
  <c r="AB266" i="1" s="1"/>
  <c r="AA266" i="1"/>
  <c r="Z267" i="1"/>
  <c r="AB267" i="1" s="1" a="1"/>
  <c r="AB267" i="1" s="1"/>
  <c r="AA267" i="1"/>
  <c r="Z268" i="1"/>
  <c r="AB268" i="1" s="1" a="1"/>
  <c r="AB268" i="1" s="1"/>
  <c r="AA268" i="1"/>
  <c r="Z269" i="1"/>
  <c r="AB269" i="1" s="1" a="1"/>
  <c r="AB269" i="1" s="1"/>
  <c r="AA269" i="1"/>
  <c r="Z270" i="1"/>
  <c r="AB270" i="1" s="1" a="1"/>
  <c r="AB270" i="1" s="1"/>
  <c r="AA270" i="1"/>
  <c r="Z271" i="1"/>
  <c r="AB271" i="1" s="1" a="1"/>
  <c r="AB271" i="1" s="1"/>
  <c r="AA271" i="1"/>
  <c r="Z272" i="1"/>
  <c r="AB272" i="1" s="1" a="1"/>
  <c r="AB272" i="1" s="1"/>
  <c r="AA272" i="1"/>
  <c r="Z273" i="1"/>
  <c r="AB273" i="1" s="1" a="1"/>
  <c r="AB273" i="1" s="1"/>
  <c r="AA273" i="1"/>
  <c r="Z274" i="1"/>
  <c r="AB274" i="1" s="1" a="1"/>
  <c r="AB274" i="1" s="1"/>
  <c r="AA274" i="1"/>
  <c r="Z275" i="1"/>
  <c r="AB275" i="1" s="1" a="1"/>
  <c r="AB275" i="1" s="1"/>
  <c r="AA275" i="1"/>
  <c r="Z276" i="1"/>
  <c r="AB276" i="1" s="1" a="1"/>
  <c r="AB276" i="1" s="1"/>
  <c r="AA276" i="1"/>
  <c r="Z277" i="1"/>
  <c r="AB277" i="1" s="1" a="1"/>
  <c r="AB277" i="1" s="1"/>
  <c r="AA277" i="1"/>
  <c r="Z278" i="1"/>
  <c r="AB278" i="1" s="1" a="1"/>
  <c r="AB278" i="1" s="1"/>
  <c r="AA278" i="1"/>
  <c r="Z279" i="1"/>
  <c r="AB279" i="1" s="1" a="1"/>
  <c r="AB279" i="1" s="1"/>
  <c r="AA279" i="1"/>
  <c r="Z280" i="1"/>
  <c r="AB280" i="1" s="1" a="1"/>
  <c r="AB280" i="1" s="1"/>
  <c r="AA280" i="1"/>
  <c r="Z281" i="1"/>
  <c r="AB281" i="1" s="1" a="1"/>
  <c r="AB281" i="1" s="1"/>
  <c r="AA281" i="1"/>
  <c r="Z282" i="1"/>
  <c r="AB282" i="1" s="1" a="1"/>
  <c r="AB282" i="1" s="1"/>
  <c r="AA282" i="1"/>
  <c r="Z283" i="1"/>
  <c r="AB283" i="1" s="1" a="1"/>
  <c r="AB283" i="1" s="1"/>
  <c r="AA283" i="1"/>
  <c r="Z284" i="1"/>
  <c r="AB284" i="1" s="1" a="1"/>
  <c r="AB284" i="1" s="1"/>
  <c r="AA284" i="1"/>
  <c r="Z285" i="1"/>
  <c r="AB285" i="1" s="1" a="1"/>
  <c r="AB285" i="1" s="1"/>
  <c r="AA285" i="1"/>
  <c r="Z286" i="1"/>
  <c r="AB286" i="1" s="1" a="1"/>
  <c r="AB286" i="1" s="1"/>
  <c r="AA286" i="1"/>
  <c r="Z287" i="1"/>
  <c r="AB287" i="1" s="1" a="1"/>
  <c r="AB287" i="1" s="1"/>
  <c r="AA287" i="1"/>
  <c r="Z288" i="1"/>
  <c r="AB288" i="1" s="1" a="1"/>
  <c r="AB288" i="1" s="1"/>
  <c r="AA288" i="1"/>
  <c r="Z289" i="1"/>
  <c r="AB289" i="1" s="1" a="1"/>
  <c r="AB289" i="1" s="1"/>
  <c r="AA289" i="1"/>
  <c r="Z290" i="1"/>
  <c r="AB290" i="1" s="1" a="1"/>
  <c r="AB290" i="1" s="1"/>
  <c r="AA290" i="1"/>
  <c r="Z291" i="1"/>
  <c r="AB291" i="1" s="1" a="1"/>
  <c r="AB291" i="1" s="1"/>
  <c r="AA291" i="1"/>
  <c r="Z292" i="1"/>
  <c r="AB292" i="1" s="1" a="1"/>
  <c r="AB292" i="1" s="1"/>
  <c r="AA292" i="1"/>
  <c r="Z293" i="1"/>
  <c r="AB293" i="1" s="1" a="1"/>
  <c r="AB293" i="1" s="1"/>
  <c r="AA293" i="1"/>
  <c r="Z294" i="1"/>
  <c r="AB294" i="1" s="1" a="1"/>
  <c r="AB294" i="1" s="1"/>
  <c r="AA294" i="1"/>
  <c r="Z295" i="1"/>
  <c r="AB295" i="1" s="1" a="1"/>
  <c r="AB295" i="1" s="1"/>
  <c r="AA295" i="1"/>
  <c r="Z296" i="1"/>
  <c r="AB296" i="1" s="1" a="1"/>
  <c r="AB296" i="1" s="1"/>
  <c r="AA296" i="1"/>
  <c r="Z297" i="1"/>
  <c r="AB297" i="1" s="1" a="1"/>
  <c r="AB297" i="1" s="1"/>
  <c r="AA297" i="1"/>
  <c r="Z298" i="1"/>
  <c r="AB298" i="1" s="1" a="1"/>
  <c r="AB298" i="1" s="1"/>
  <c r="AA298" i="1"/>
  <c r="Z299" i="1"/>
  <c r="AB299" i="1" s="1" a="1"/>
  <c r="AB299" i="1" s="1"/>
  <c r="AA299" i="1"/>
  <c r="Z300" i="1"/>
  <c r="AB300" i="1" s="1" a="1"/>
  <c r="AB300" i="1" s="1"/>
  <c r="AA300" i="1"/>
  <c r="Z301" i="1"/>
  <c r="AB301" i="1" s="1" a="1"/>
  <c r="AB301" i="1" s="1"/>
  <c r="AA301" i="1"/>
  <c r="Z302" i="1"/>
  <c r="AB302" i="1" s="1" a="1"/>
  <c r="AB302" i="1" s="1"/>
  <c r="AA302" i="1"/>
  <c r="Z303" i="1"/>
  <c r="AB303" i="1" s="1" a="1"/>
  <c r="AB303" i="1" s="1"/>
  <c r="AA303" i="1"/>
  <c r="Z304" i="1"/>
  <c r="AB304" i="1" s="1" a="1"/>
  <c r="AB304" i="1" s="1"/>
  <c r="AA304" i="1"/>
  <c r="Z305" i="1"/>
  <c r="AB305" i="1" s="1" a="1"/>
  <c r="AB305" i="1" s="1"/>
  <c r="AA305" i="1"/>
  <c r="Z306" i="1"/>
  <c r="AB306" i="1" s="1" a="1"/>
  <c r="AB306" i="1" s="1"/>
  <c r="AA306" i="1"/>
  <c r="Z307" i="1"/>
  <c r="AB307" i="1" s="1" a="1"/>
  <c r="AB307" i="1" s="1"/>
  <c r="AA307" i="1"/>
  <c r="Z308" i="1"/>
  <c r="AB308" i="1" s="1" a="1"/>
  <c r="AB308" i="1" s="1"/>
  <c r="AA308" i="1"/>
  <c r="Z309" i="1"/>
  <c r="AB309" i="1" s="1" a="1"/>
  <c r="AB309" i="1" s="1"/>
  <c r="AA309" i="1"/>
  <c r="Z310" i="1"/>
  <c r="AB310" i="1" s="1" a="1"/>
  <c r="AB310" i="1" s="1"/>
  <c r="AA310" i="1"/>
  <c r="Z311" i="1"/>
  <c r="AB311" i="1" s="1" a="1"/>
  <c r="AB311" i="1" s="1"/>
  <c r="AA311" i="1"/>
  <c r="Z312" i="1"/>
  <c r="AB312" i="1" s="1" a="1"/>
  <c r="AB312" i="1" s="1"/>
  <c r="AA312" i="1"/>
  <c r="Z313" i="1"/>
  <c r="AB313" i="1" s="1" a="1"/>
  <c r="AB313" i="1" s="1"/>
  <c r="AA313" i="1"/>
  <c r="Z314" i="1"/>
  <c r="AB314" i="1" s="1" a="1"/>
  <c r="AB314" i="1" s="1"/>
  <c r="AA314" i="1"/>
  <c r="Z315" i="1"/>
  <c r="AB315" i="1" s="1" a="1"/>
  <c r="AB315" i="1" s="1"/>
  <c r="AA315" i="1"/>
  <c r="Z316" i="1"/>
  <c r="AB316" i="1" s="1" a="1"/>
  <c r="AB316" i="1" s="1"/>
  <c r="AA316" i="1"/>
  <c r="Z317" i="1"/>
  <c r="AB317" i="1" s="1" a="1"/>
  <c r="AB317" i="1" s="1"/>
  <c r="AA317" i="1"/>
  <c r="Z318" i="1"/>
  <c r="AB318" i="1" s="1" a="1"/>
  <c r="AB318" i="1" s="1"/>
  <c r="AA318" i="1"/>
  <c r="Z319" i="1"/>
  <c r="AB319" i="1" s="1" a="1"/>
  <c r="AB319" i="1" s="1"/>
  <c r="AA319" i="1"/>
  <c r="Z320" i="1"/>
  <c r="AB320" i="1" s="1" a="1"/>
  <c r="AB320" i="1" s="1"/>
  <c r="AA320" i="1"/>
  <c r="Z321" i="1"/>
  <c r="AB321" i="1" s="1" a="1"/>
  <c r="AB321" i="1" s="1"/>
  <c r="AA321" i="1"/>
  <c r="Z322" i="1"/>
  <c r="AB322" i="1" s="1" a="1"/>
  <c r="AB322" i="1" s="1"/>
  <c r="AA322" i="1"/>
  <c r="Z323" i="1"/>
  <c r="AB323" i="1" s="1" a="1"/>
  <c r="AB323" i="1" s="1"/>
  <c r="AA323" i="1"/>
  <c r="Z324" i="1"/>
  <c r="AB324" i="1" s="1" a="1"/>
  <c r="AB324" i="1" s="1"/>
  <c r="AA324" i="1"/>
  <c r="Z325" i="1"/>
  <c r="AB325" i="1" s="1" a="1"/>
  <c r="AB325" i="1" s="1"/>
  <c r="AA325" i="1"/>
  <c r="Z326" i="1"/>
  <c r="AB326" i="1" s="1" a="1"/>
  <c r="AB326" i="1" s="1"/>
  <c r="AA326" i="1"/>
  <c r="Z327" i="1"/>
  <c r="AB327" i="1" s="1" a="1"/>
  <c r="AB327" i="1" s="1"/>
  <c r="AA327" i="1"/>
  <c r="Z328" i="1"/>
  <c r="AB328" i="1" s="1" a="1"/>
  <c r="AB328" i="1" s="1"/>
  <c r="AA328" i="1"/>
  <c r="Z329" i="1"/>
  <c r="AB329" i="1" s="1" a="1"/>
  <c r="AB329" i="1" s="1"/>
  <c r="AA329" i="1"/>
  <c r="Z330" i="1"/>
  <c r="AB330" i="1" s="1" a="1"/>
  <c r="AB330" i="1" s="1"/>
  <c r="AA330" i="1"/>
  <c r="Z331" i="1"/>
  <c r="AB331" i="1" s="1" a="1"/>
  <c r="AB331" i="1" s="1"/>
  <c r="AA331" i="1"/>
  <c r="Z332" i="1"/>
  <c r="AB332" i="1" s="1" a="1"/>
  <c r="AB332" i="1" s="1"/>
  <c r="AA332" i="1"/>
  <c r="Z333" i="1"/>
  <c r="AB333" i="1" s="1" a="1"/>
  <c r="AB333" i="1" s="1"/>
  <c r="AA333" i="1"/>
  <c r="Z334" i="1"/>
  <c r="AB334" i="1" s="1" a="1"/>
  <c r="AB334" i="1" s="1"/>
  <c r="AA334" i="1"/>
  <c r="Z335" i="1"/>
  <c r="AB335" i="1" s="1" a="1"/>
  <c r="AB335" i="1" s="1"/>
  <c r="AA335" i="1"/>
  <c r="Z336" i="1"/>
  <c r="AB336" i="1" s="1" a="1"/>
  <c r="AB336" i="1" s="1"/>
  <c r="AA336" i="1"/>
  <c r="Z337" i="1"/>
  <c r="AB337" i="1" s="1" a="1"/>
  <c r="AB337" i="1" s="1"/>
  <c r="AA337" i="1"/>
  <c r="Z338" i="1"/>
  <c r="AB338" i="1" s="1" a="1"/>
  <c r="AB338" i="1" s="1"/>
  <c r="AA338" i="1"/>
  <c r="Z339" i="1"/>
  <c r="AB339" i="1" s="1" a="1"/>
  <c r="AB339" i="1" s="1"/>
  <c r="AA339" i="1"/>
  <c r="Z340" i="1"/>
  <c r="AB340" i="1" s="1" a="1"/>
  <c r="AB340" i="1" s="1"/>
  <c r="AA340" i="1"/>
  <c r="Z341" i="1"/>
  <c r="AB341" i="1" s="1" a="1"/>
  <c r="AB341" i="1" s="1"/>
  <c r="AA341" i="1"/>
  <c r="Z342" i="1"/>
  <c r="AB342" i="1" s="1" a="1"/>
  <c r="AB342" i="1" s="1"/>
  <c r="AA342" i="1"/>
  <c r="Z343" i="1"/>
  <c r="AB343" i="1" s="1" a="1"/>
  <c r="AB343" i="1" s="1"/>
  <c r="AA343" i="1"/>
  <c r="Z344" i="1"/>
  <c r="AB344" i="1" s="1" a="1"/>
  <c r="AB344" i="1" s="1"/>
  <c r="AA344" i="1"/>
  <c r="Z345" i="1"/>
  <c r="AB345" i="1" s="1" a="1"/>
  <c r="AB345" i="1" s="1"/>
  <c r="AA345" i="1"/>
  <c r="Z346" i="1"/>
  <c r="AB346" i="1" s="1" a="1"/>
  <c r="AB346" i="1" s="1"/>
  <c r="AA346" i="1"/>
  <c r="Z347" i="1"/>
  <c r="AB347" i="1" s="1" a="1"/>
  <c r="AB347" i="1" s="1"/>
  <c r="AA347" i="1"/>
  <c r="Z348" i="1"/>
  <c r="AB348" i="1" s="1" a="1"/>
  <c r="AB348" i="1" s="1"/>
  <c r="AA348" i="1"/>
  <c r="Z349" i="1"/>
  <c r="AB349" i="1" s="1" a="1"/>
  <c r="AB349" i="1" s="1"/>
  <c r="AA349" i="1"/>
  <c r="Z350" i="1"/>
  <c r="AB350" i="1" s="1" a="1"/>
  <c r="AB350" i="1" s="1"/>
  <c r="AA350" i="1"/>
  <c r="Z351" i="1"/>
  <c r="AB351" i="1" s="1" a="1"/>
  <c r="AB351" i="1" s="1"/>
  <c r="AA351" i="1"/>
  <c r="Z352" i="1"/>
  <c r="AB352" i="1" s="1" a="1"/>
  <c r="AB352" i="1" s="1"/>
  <c r="AA352" i="1"/>
  <c r="Z353" i="1"/>
  <c r="AB353" i="1" s="1" a="1"/>
  <c r="AB353" i="1" s="1"/>
  <c r="AA353" i="1"/>
  <c r="Z354" i="1"/>
  <c r="AB354" i="1" s="1" a="1"/>
  <c r="AB354" i="1" s="1"/>
  <c r="AA354" i="1"/>
  <c r="Z355" i="1"/>
  <c r="AB355" i="1" s="1" a="1"/>
  <c r="AB355" i="1" s="1"/>
  <c r="AA355" i="1"/>
  <c r="Z356" i="1"/>
  <c r="AB356" i="1" s="1" a="1"/>
  <c r="AB356" i="1" s="1"/>
  <c r="AA356" i="1"/>
  <c r="Z357" i="1"/>
  <c r="AB357" i="1" s="1" a="1"/>
  <c r="AB357" i="1" s="1"/>
  <c r="AA357" i="1"/>
  <c r="Z358" i="1"/>
  <c r="AB358" i="1" s="1" a="1"/>
  <c r="AB358" i="1" s="1"/>
  <c r="AA358" i="1"/>
  <c r="Z359" i="1"/>
  <c r="AB359" i="1" s="1" a="1"/>
  <c r="AB359" i="1" s="1"/>
  <c r="AA359" i="1"/>
  <c r="Z360" i="1"/>
  <c r="AB360" i="1" s="1" a="1"/>
  <c r="AB360" i="1" s="1"/>
  <c r="AA360" i="1"/>
  <c r="Z361" i="1"/>
  <c r="AB361" i="1" s="1" a="1"/>
  <c r="AB361" i="1" s="1"/>
  <c r="AA361" i="1"/>
  <c r="Z362" i="1"/>
  <c r="AB362" i="1" s="1" a="1"/>
  <c r="AB362" i="1" s="1"/>
  <c r="AA362" i="1"/>
  <c r="Z363" i="1"/>
  <c r="AB363" i="1" s="1" a="1"/>
  <c r="AB363" i="1" s="1"/>
  <c r="AA363" i="1"/>
  <c r="Z364" i="1"/>
  <c r="AB364" i="1" s="1" a="1"/>
  <c r="AB364" i="1" s="1"/>
  <c r="AA364" i="1"/>
  <c r="Z365" i="1"/>
  <c r="AB365" i="1" s="1" a="1"/>
  <c r="AB365" i="1" s="1"/>
  <c r="AA365" i="1"/>
  <c r="Z366" i="1"/>
  <c r="AB366" i="1" s="1" a="1"/>
  <c r="AB366" i="1" s="1"/>
  <c r="AA366" i="1"/>
  <c r="Z367" i="1"/>
  <c r="AB367" i="1" s="1" a="1"/>
  <c r="AB367" i="1" s="1"/>
  <c r="AA367" i="1"/>
  <c r="Z368" i="1"/>
  <c r="AB368" i="1" s="1" a="1"/>
  <c r="AB368" i="1" s="1"/>
  <c r="AA368" i="1"/>
  <c r="Z369" i="1"/>
  <c r="AB369" i="1" s="1" a="1"/>
  <c r="AB369" i="1" s="1"/>
  <c r="AA369" i="1"/>
  <c r="Z370" i="1"/>
  <c r="AB370" i="1" s="1" a="1"/>
  <c r="AB370" i="1" s="1"/>
  <c r="AA370" i="1"/>
  <c r="Z371" i="1"/>
  <c r="AB371" i="1" s="1" a="1"/>
  <c r="AB371" i="1" s="1"/>
  <c r="AA371" i="1"/>
  <c r="Z372" i="1"/>
  <c r="AB372" i="1" s="1" a="1"/>
  <c r="AB372" i="1" s="1"/>
  <c r="AA372" i="1"/>
  <c r="Z373" i="1"/>
  <c r="AB373" i="1" s="1" a="1"/>
  <c r="AB373" i="1" s="1"/>
  <c r="AA373" i="1"/>
  <c r="Z374" i="1"/>
  <c r="AB374" i="1" s="1" a="1"/>
  <c r="AB374" i="1" s="1"/>
  <c r="AA374" i="1"/>
  <c r="Z375" i="1"/>
  <c r="AB375" i="1" s="1" a="1"/>
  <c r="AB375" i="1" s="1"/>
  <c r="AA375" i="1"/>
  <c r="Z376" i="1"/>
  <c r="AB376" i="1" s="1" a="1"/>
  <c r="AB376" i="1" s="1"/>
  <c r="AA376" i="1"/>
  <c r="Z377" i="1"/>
  <c r="AB377" i="1" s="1" a="1"/>
  <c r="AB377" i="1" s="1"/>
  <c r="AA377" i="1"/>
  <c r="Z378" i="1"/>
  <c r="AB378" i="1" s="1" a="1"/>
  <c r="AB378" i="1" s="1"/>
  <c r="AA378" i="1"/>
  <c r="Z379" i="1"/>
  <c r="AB379" i="1" s="1" a="1"/>
  <c r="AB379" i="1" s="1"/>
  <c r="AA379" i="1"/>
  <c r="Z380" i="1"/>
  <c r="AB380" i="1" s="1" a="1"/>
  <c r="AB380" i="1" s="1"/>
  <c r="AA380" i="1"/>
  <c r="Z381" i="1"/>
  <c r="AB381" i="1" s="1" a="1"/>
  <c r="AB381" i="1" s="1"/>
  <c r="AA381" i="1"/>
  <c r="Z382" i="1"/>
  <c r="AB382" i="1" s="1" a="1"/>
  <c r="AB382" i="1" s="1"/>
  <c r="AA382" i="1"/>
  <c r="Z383" i="1"/>
  <c r="AB383" i="1" s="1" a="1"/>
  <c r="AB383" i="1" s="1"/>
  <c r="AA383" i="1"/>
  <c r="Z384" i="1"/>
  <c r="AB384" i="1" s="1" a="1"/>
  <c r="AB384" i="1" s="1"/>
  <c r="AA384" i="1"/>
  <c r="Z385" i="1"/>
  <c r="AB385" i="1" s="1" a="1"/>
  <c r="AB385" i="1" s="1"/>
  <c r="AA385" i="1"/>
  <c r="Z386" i="1"/>
  <c r="AB386" i="1" s="1" a="1"/>
  <c r="AB386" i="1" s="1"/>
  <c r="AA386" i="1"/>
  <c r="Z387" i="1"/>
  <c r="AB387" i="1" s="1" a="1"/>
  <c r="AB387" i="1" s="1"/>
  <c r="AA387" i="1"/>
  <c r="Z388" i="1"/>
  <c r="AB388" i="1" s="1" a="1"/>
  <c r="AB388" i="1" s="1"/>
  <c r="AA388" i="1"/>
  <c r="Z389" i="1"/>
  <c r="AB389" i="1" s="1" a="1"/>
  <c r="AB389" i="1" s="1"/>
  <c r="AA389" i="1"/>
  <c r="Z390" i="1"/>
  <c r="AB390" i="1" s="1" a="1"/>
  <c r="AB390" i="1" s="1"/>
  <c r="AA390" i="1"/>
  <c r="Z391" i="1"/>
  <c r="AB391" i="1" s="1" a="1"/>
  <c r="AB391" i="1" s="1"/>
  <c r="AA391" i="1"/>
  <c r="Z392" i="1"/>
  <c r="AB392" i="1" s="1" a="1"/>
  <c r="AB392" i="1" s="1"/>
  <c r="AA392" i="1"/>
  <c r="Z393" i="1"/>
  <c r="AB393" i="1" s="1" a="1"/>
  <c r="AB393" i="1" s="1"/>
  <c r="AA393" i="1"/>
  <c r="Z394" i="1"/>
  <c r="AB394" i="1" s="1" a="1"/>
  <c r="AB394" i="1" s="1"/>
  <c r="AA394" i="1"/>
  <c r="Z395" i="1"/>
  <c r="AB395" i="1" s="1" a="1"/>
  <c r="AB395" i="1" s="1"/>
  <c r="AA395" i="1"/>
  <c r="Z396" i="1"/>
  <c r="AB396" i="1" s="1" a="1"/>
  <c r="AB396" i="1" s="1"/>
  <c r="AA396" i="1"/>
  <c r="Z397" i="1"/>
  <c r="AB397" i="1" s="1" a="1"/>
  <c r="AB397" i="1" s="1"/>
  <c r="AA397" i="1"/>
  <c r="Z398" i="1"/>
  <c r="AB398" i="1" s="1" a="1"/>
  <c r="AB398" i="1" s="1"/>
  <c r="AA398" i="1"/>
  <c r="Z399" i="1"/>
  <c r="AB399" i="1" s="1" a="1"/>
  <c r="AB399" i="1" s="1"/>
  <c r="AA399" i="1"/>
  <c r="Z400" i="1"/>
  <c r="AB400" i="1" s="1" a="1"/>
  <c r="AB400" i="1" s="1"/>
  <c r="AA400" i="1"/>
  <c r="Z401" i="1"/>
  <c r="AB401" i="1" s="1" a="1"/>
  <c r="AB401" i="1" s="1"/>
  <c r="AA401" i="1"/>
  <c r="Z402" i="1"/>
  <c r="AB402" i="1" s="1" a="1"/>
  <c r="AB402" i="1" s="1"/>
  <c r="AA402" i="1"/>
  <c r="Z403" i="1"/>
  <c r="AB403" i="1" s="1" a="1"/>
  <c r="AB403" i="1" s="1"/>
  <c r="AA403" i="1"/>
  <c r="Z404" i="1"/>
  <c r="AB404" i="1" s="1" a="1"/>
  <c r="AB404" i="1" s="1"/>
  <c r="AA404" i="1"/>
  <c r="Z405" i="1"/>
  <c r="AB405" i="1" s="1" a="1"/>
  <c r="AB405" i="1" s="1"/>
  <c r="AA405" i="1"/>
  <c r="Z406" i="1"/>
  <c r="AB406" i="1" s="1" a="1"/>
  <c r="AB406" i="1" s="1"/>
  <c r="AA406" i="1"/>
  <c r="Z407" i="1"/>
  <c r="AB407" i="1" s="1" a="1"/>
  <c r="AB407" i="1" s="1"/>
  <c r="AA407" i="1"/>
  <c r="Z408" i="1"/>
  <c r="AB408" i="1" s="1" a="1"/>
  <c r="AB408" i="1" s="1"/>
  <c r="AA408" i="1"/>
  <c r="Z409" i="1"/>
  <c r="AB409" i="1" s="1" a="1"/>
  <c r="AB409" i="1" s="1"/>
  <c r="AA409" i="1"/>
  <c r="Z410" i="1"/>
  <c r="AB410" i="1" s="1" a="1"/>
  <c r="AB410" i="1" s="1"/>
  <c r="AA410" i="1"/>
  <c r="Z411" i="1"/>
  <c r="AB411" i="1" s="1" a="1"/>
  <c r="AB411" i="1" s="1"/>
  <c r="AA411" i="1"/>
  <c r="Z412" i="1"/>
  <c r="AB412" i="1" s="1" a="1"/>
  <c r="AB412" i="1" s="1"/>
  <c r="AA412" i="1"/>
  <c r="Z413" i="1"/>
  <c r="AB413" i="1" s="1" a="1"/>
  <c r="AB413" i="1" s="1"/>
  <c r="AA413" i="1"/>
  <c r="Z414" i="1"/>
  <c r="AB414" i="1" s="1" a="1"/>
  <c r="AB414" i="1" s="1"/>
  <c r="AA414" i="1"/>
  <c r="Z415" i="1"/>
  <c r="AB415" i="1" s="1" a="1"/>
  <c r="AB415" i="1" s="1"/>
  <c r="AA415" i="1"/>
  <c r="Z416" i="1"/>
  <c r="AB416" i="1" s="1" a="1"/>
  <c r="AB416" i="1" s="1"/>
  <c r="AA416" i="1"/>
  <c r="Z417" i="1"/>
  <c r="AB417" i="1" s="1" a="1"/>
  <c r="AB417" i="1" s="1"/>
  <c r="AA417" i="1"/>
  <c r="Z418" i="1"/>
  <c r="AB418" i="1" s="1" a="1"/>
  <c r="AB418" i="1" s="1"/>
  <c r="AA418" i="1"/>
  <c r="Z419" i="1"/>
  <c r="AB419" i="1" s="1" a="1"/>
  <c r="AB419" i="1" s="1"/>
  <c r="AA419" i="1"/>
  <c r="Z420" i="1"/>
  <c r="AB420" i="1" s="1" a="1"/>
  <c r="AB420" i="1" s="1"/>
  <c r="AA420" i="1"/>
  <c r="Z421" i="1"/>
  <c r="AB421" i="1" s="1" a="1"/>
  <c r="AB421" i="1" s="1"/>
  <c r="AA421" i="1"/>
  <c r="Z422" i="1"/>
  <c r="AB422" i="1" s="1" a="1"/>
  <c r="AB422" i="1" s="1"/>
  <c r="AA422" i="1"/>
  <c r="Z423" i="1"/>
  <c r="AB423" i="1" s="1" a="1"/>
  <c r="AB423" i="1" s="1"/>
  <c r="AA423" i="1"/>
  <c r="Z424" i="1"/>
  <c r="AB424" i="1" s="1" a="1"/>
  <c r="AB424" i="1" s="1"/>
  <c r="AA424" i="1"/>
  <c r="Z425" i="1"/>
  <c r="AB425" i="1" s="1" a="1"/>
  <c r="AB425" i="1" s="1"/>
  <c r="AA425" i="1"/>
  <c r="Z426" i="1"/>
  <c r="AB426" i="1" s="1" a="1"/>
  <c r="AB426" i="1" s="1"/>
  <c r="AA426" i="1"/>
  <c r="Z427" i="1"/>
  <c r="AB427" i="1" s="1" a="1"/>
  <c r="AB427" i="1" s="1"/>
  <c r="AA427" i="1"/>
  <c r="Z428" i="1"/>
  <c r="AB428" i="1" s="1" a="1"/>
  <c r="AB428" i="1" s="1"/>
  <c r="AA428" i="1"/>
  <c r="Z429" i="1"/>
  <c r="AB429" i="1" s="1" a="1"/>
  <c r="AB429" i="1" s="1"/>
  <c r="AA429" i="1"/>
  <c r="Z430" i="1"/>
  <c r="AB430" i="1" s="1" a="1"/>
  <c r="AB430" i="1" s="1"/>
  <c r="AA430" i="1"/>
  <c r="Z431" i="1"/>
  <c r="AB431" i="1" s="1" a="1"/>
  <c r="AB431" i="1" s="1"/>
  <c r="AA431" i="1"/>
  <c r="Z432" i="1"/>
  <c r="AB432" i="1" s="1" a="1"/>
  <c r="AB432" i="1" s="1"/>
  <c r="AA432" i="1"/>
  <c r="Z433" i="1"/>
  <c r="AB433" i="1" s="1" a="1"/>
  <c r="AB433" i="1" s="1"/>
  <c r="AA433" i="1"/>
  <c r="Z434" i="1"/>
  <c r="AB434" i="1" s="1" a="1"/>
  <c r="AB434" i="1" s="1"/>
  <c r="AA434" i="1"/>
  <c r="Z435" i="1"/>
  <c r="AB435" i="1" s="1" a="1"/>
  <c r="AB435" i="1" s="1"/>
  <c r="AA435" i="1"/>
  <c r="Z436" i="1"/>
  <c r="AB436" i="1" s="1" a="1"/>
  <c r="AB436" i="1" s="1"/>
  <c r="AA436" i="1"/>
  <c r="Z437" i="1"/>
  <c r="AB437" i="1" s="1" a="1"/>
  <c r="AB437" i="1" s="1"/>
  <c r="AA437" i="1"/>
  <c r="Z438" i="1"/>
  <c r="AB438" i="1" s="1" a="1"/>
  <c r="AB438" i="1" s="1"/>
  <c r="AA438" i="1"/>
  <c r="Z439" i="1"/>
  <c r="AB439" i="1" s="1" a="1"/>
  <c r="AB439" i="1" s="1"/>
  <c r="AA439" i="1"/>
  <c r="Z440" i="1"/>
  <c r="AB440" i="1" s="1" a="1"/>
  <c r="AB440" i="1" s="1"/>
  <c r="AA440" i="1"/>
  <c r="Z441" i="1"/>
  <c r="AB441" i="1" s="1" a="1"/>
  <c r="AB441" i="1" s="1"/>
  <c r="AA441" i="1"/>
  <c r="Z442" i="1"/>
  <c r="AB442" i="1" s="1" a="1"/>
  <c r="AB442" i="1" s="1"/>
  <c r="AA442" i="1"/>
  <c r="Z443" i="1"/>
  <c r="AB443" i="1" s="1" a="1"/>
  <c r="AB443" i="1" s="1"/>
  <c r="AA443" i="1"/>
  <c r="Z444" i="1"/>
  <c r="AB444" i="1" s="1" a="1"/>
  <c r="AB444" i="1" s="1"/>
  <c r="AA444" i="1"/>
  <c r="Z445" i="1"/>
  <c r="AB445" i="1" s="1" a="1"/>
  <c r="AB445" i="1" s="1"/>
  <c r="AA445" i="1"/>
  <c r="Z446" i="1"/>
  <c r="AB446" i="1" s="1" a="1"/>
  <c r="AB446" i="1" s="1"/>
  <c r="AA446" i="1"/>
  <c r="Z447" i="1"/>
  <c r="AB447" i="1" s="1" a="1"/>
  <c r="AB447" i="1" s="1"/>
  <c r="AA447" i="1"/>
  <c r="Z448" i="1"/>
  <c r="AB448" i="1" s="1" a="1"/>
  <c r="AB448" i="1" s="1"/>
  <c r="AA448" i="1"/>
  <c r="Z449" i="1"/>
  <c r="AB449" i="1" s="1" a="1"/>
  <c r="AB449" i="1" s="1"/>
  <c r="AA449" i="1"/>
  <c r="Z450" i="1"/>
  <c r="AB450" i="1" s="1" a="1"/>
  <c r="AB450" i="1" s="1"/>
  <c r="AA450" i="1"/>
  <c r="Z451" i="1"/>
  <c r="AB451" i="1" s="1" a="1"/>
  <c r="AB451" i="1" s="1"/>
  <c r="AA451" i="1"/>
  <c r="Z452" i="1"/>
  <c r="AB452" i="1" s="1" a="1"/>
  <c r="AB452" i="1" s="1"/>
  <c r="AA452" i="1"/>
  <c r="Z453" i="1"/>
  <c r="AB453" i="1" s="1" a="1"/>
  <c r="AB453" i="1" s="1"/>
  <c r="AA453" i="1"/>
  <c r="Z454" i="1"/>
  <c r="AB454" i="1" s="1" a="1"/>
  <c r="AB454" i="1" s="1"/>
  <c r="AA454" i="1"/>
  <c r="Z455" i="1"/>
  <c r="AB455" i="1" s="1" a="1"/>
  <c r="AB455" i="1" s="1"/>
  <c r="AA455" i="1"/>
  <c r="Z456" i="1"/>
  <c r="AB456" i="1" s="1" a="1"/>
  <c r="AB456" i="1" s="1"/>
  <c r="AA456" i="1"/>
  <c r="Z457" i="1"/>
  <c r="AB457" i="1" s="1" a="1"/>
  <c r="AB457" i="1" s="1"/>
  <c r="AA457" i="1"/>
  <c r="Z458" i="1"/>
  <c r="AB458" i="1" s="1" a="1"/>
  <c r="AB458" i="1" s="1"/>
  <c r="AA458" i="1"/>
  <c r="Z459" i="1"/>
  <c r="AB459" i="1" s="1" a="1"/>
  <c r="AB459" i="1" s="1"/>
  <c r="AA459" i="1"/>
  <c r="Z460" i="1"/>
  <c r="AB460" i="1" s="1" a="1"/>
  <c r="AB460" i="1" s="1"/>
  <c r="AA460" i="1"/>
  <c r="Z461" i="1"/>
  <c r="AB461" i="1" s="1" a="1"/>
  <c r="AB461" i="1" s="1"/>
  <c r="AA461" i="1"/>
  <c r="Z462" i="1"/>
  <c r="AB462" i="1" s="1" a="1"/>
  <c r="AB462" i="1" s="1"/>
  <c r="AA462" i="1"/>
  <c r="Z463" i="1"/>
  <c r="AB463" i="1" s="1" a="1"/>
  <c r="AB463" i="1" s="1"/>
  <c r="AA463" i="1"/>
  <c r="Z464" i="1"/>
  <c r="AB464" i="1" s="1" a="1"/>
  <c r="AB464" i="1" s="1"/>
  <c r="AA464" i="1"/>
  <c r="Z465" i="1"/>
  <c r="AB465" i="1" s="1" a="1"/>
  <c r="AB465" i="1" s="1"/>
  <c r="AA465" i="1"/>
  <c r="Z466" i="1"/>
  <c r="AB466" i="1" s="1" a="1"/>
  <c r="AB466" i="1" s="1"/>
  <c r="AA466" i="1"/>
  <c r="Z467" i="1"/>
  <c r="AB467" i="1" s="1" a="1"/>
  <c r="AB467" i="1" s="1"/>
  <c r="AA467" i="1"/>
  <c r="Z468" i="1"/>
  <c r="AB468" i="1" s="1" a="1"/>
  <c r="AB468" i="1" s="1"/>
  <c r="AA468" i="1"/>
  <c r="Z469" i="1"/>
  <c r="AB469" i="1" s="1" a="1"/>
  <c r="AB469" i="1" s="1"/>
  <c r="AA469" i="1"/>
  <c r="Z470" i="1"/>
  <c r="AB470" i="1" s="1" a="1"/>
  <c r="AB470" i="1" s="1"/>
  <c r="AA470" i="1"/>
  <c r="Z471" i="1"/>
  <c r="AB471" i="1" s="1" a="1"/>
  <c r="AB471" i="1" s="1"/>
  <c r="AA471" i="1"/>
  <c r="Z472" i="1"/>
  <c r="AB472" i="1" s="1" a="1"/>
  <c r="AB472" i="1" s="1"/>
  <c r="AA472" i="1"/>
  <c r="Z473" i="1"/>
  <c r="AB473" i="1" s="1" a="1"/>
  <c r="AB473" i="1" s="1"/>
  <c r="AA473" i="1"/>
  <c r="Z474" i="1"/>
  <c r="AB474" i="1" s="1" a="1"/>
  <c r="AB474" i="1" s="1"/>
  <c r="AA474" i="1"/>
  <c r="Z475" i="1"/>
  <c r="AB475" i="1" s="1" a="1"/>
  <c r="AB475" i="1" s="1"/>
  <c r="AA475" i="1"/>
  <c r="Z476" i="1"/>
  <c r="AB476" i="1" s="1" a="1"/>
  <c r="AB476" i="1" s="1"/>
  <c r="AA476" i="1"/>
  <c r="Z477" i="1"/>
  <c r="AB477" i="1" s="1" a="1"/>
  <c r="AB477" i="1" s="1"/>
  <c r="AA477" i="1"/>
  <c r="Z478" i="1"/>
  <c r="AB478" i="1" s="1" a="1"/>
  <c r="AB478" i="1" s="1"/>
  <c r="AA478" i="1"/>
  <c r="Z479" i="1"/>
  <c r="AB479" i="1" s="1" a="1"/>
  <c r="AB479" i="1" s="1"/>
  <c r="AA479" i="1"/>
  <c r="Z480" i="1"/>
  <c r="AB480" i="1" s="1" a="1"/>
  <c r="AB480" i="1" s="1"/>
  <c r="AA480" i="1"/>
  <c r="Z481" i="1"/>
  <c r="AB481" i="1" s="1" a="1"/>
  <c r="AB481" i="1" s="1"/>
  <c r="AA481" i="1"/>
  <c r="Z482" i="1"/>
  <c r="AB482" i="1" s="1" a="1"/>
  <c r="AB482" i="1" s="1"/>
  <c r="AA482" i="1"/>
  <c r="Z483" i="1"/>
  <c r="AB483" i="1" s="1" a="1"/>
  <c r="AB483" i="1" s="1"/>
  <c r="AA483" i="1"/>
  <c r="Z484" i="1"/>
  <c r="AB484" i="1" s="1" a="1"/>
  <c r="AB484" i="1" s="1"/>
  <c r="AA484" i="1"/>
  <c r="Z485" i="1"/>
  <c r="AB485" i="1" s="1" a="1"/>
  <c r="AB485" i="1" s="1"/>
  <c r="AA485" i="1"/>
  <c r="Z486" i="1"/>
  <c r="AB486" i="1" s="1" a="1"/>
  <c r="AB486" i="1" s="1"/>
  <c r="AA486" i="1"/>
  <c r="Z487" i="1"/>
  <c r="AB487" i="1" s="1" a="1"/>
  <c r="AB487" i="1" s="1"/>
  <c r="AA487" i="1"/>
  <c r="Z488" i="1"/>
  <c r="AB488" i="1" s="1" a="1"/>
  <c r="AB488" i="1" s="1"/>
  <c r="AA488" i="1"/>
  <c r="Z489" i="1"/>
  <c r="AB489" i="1" s="1" a="1"/>
  <c r="AB489" i="1" s="1"/>
  <c r="AA489" i="1"/>
  <c r="Z490" i="1"/>
  <c r="AB490" i="1" s="1" a="1"/>
  <c r="AB490" i="1" s="1"/>
  <c r="AA490" i="1"/>
  <c r="Z491" i="1"/>
  <c r="AB491" i="1" s="1" a="1"/>
  <c r="AB491" i="1" s="1"/>
  <c r="AA491" i="1"/>
  <c r="Z492" i="1"/>
  <c r="AB492" i="1" s="1" a="1"/>
  <c r="AB492" i="1" s="1"/>
  <c r="AA492" i="1"/>
  <c r="Z493" i="1"/>
  <c r="AB493" i="1" s="1" a="1"/>
  <c r="AB493" i="1" s="1"/>
  <c r="AA493" i="1"/>
  <c r="Z494" i="1"/>
  <c r="AB494" i="1" s="1" a="1"/>
  <c r="AB494" i="1" s="1"/>
  <c r="AA494" i="1"/>
  <c r="Z495" i="1"/>
  <c r="AB495" i="1" s="1" a="1"/>
  <c r="AB495" i="1" s="1"/>
  <c r="AA495" i="1"/>
  <c r="Z496" i="1"/>
  <c r="AB496" i="1" s="1" a="1"/>
  <c r="AB496" i="1" s="1"/>
  <c r="AA496" i="1"/>
  <c r="Z497" i="1"/>
  <c r="AB497" i="1" s="1" a="1"/>
  <c r="AB497" i="1" s="1"/>
  <c r="AA497" i="1"/>
  <c r="Z498" i="1"/>
  <c r="AB498" i="1" s="1" a="1"/>
  <c r="AB498" i="1" s="1"/>
  <c r="AA498" i="1"/>
  <c r="Z499" i="1"/>
  <c r="AB499" i="1" s="1" a="1"/>
  <c r="AB499" i="1" s="1"/>
  <c r="AA499" i="1"/>
  <c r="Z500" i="1"/>
  <c r="AB500" i="1" s="1" a="1"/>
  <c r="AB500" i="1" s="1"/>
  <c r="AA500" i="1"/>
  <c r="Z501" i="1"/>
  <c r="AB501" i="1" s="1" a="1"/>
  <c r="AB501" i="1" s="1"/>
  <c r="AA501" i="1"/>
  <c r="Z502" i="1"/>
  <c r="AB502" i="1" s="1" a="1"/>
  <c r="AB502" i="1" s="1"/>
  <c r="AA502" i="1"/>
  <c r="Z503" i="1"/>
  <c r="AB503" i="1" s="1" a="1"/>
  <c r="AB503" i="1" s="1"/>
  <c r="AA503" i="1"/>
  <c r="Z504" i="1"/>
  <c r="AB504" i="1" s="1" a="1"/>
  <c r="AB504" i="1" s="1"/>
  <c r="AA504" i="1"/>
  <c r="Z505" i="1"/>
  <c r="AB505" i="1" s="1" a="1"/>
  <c r="AB505" i="1" s="1"/>
  <c r="AA505" i="1"/>
  <c r="Z506" i="1"/>
  <c r="AB506" i="1" s="1" a="1"/>
  <c r="AB506" i="1" s="1"/>
  <c r="AA506" i="1"/>
  <c r="Z507" i="1"/>
  <c r="AB507" i="1" s="1" a="1"/>
  <c r="AB507" i="1" s="1"/>
  <c r="AA507" i="1"/>
  <c r="Z508" i="1"/>
  <c r="AB508" i="1" s="1" a="1"/>
  <c r="AB508" i="1" s="1"/>
  <c r="AA508" i="1"/>
  <c r="Z509" i="1"/>
  <c r="AB509" i="1" s="1" a="1"/>
  <c r="AB509" i="1" s="1"/>
  <c r="AA509" i="1"/>
  <c r="Z510" i="1"/>
  <c r="AB510" i="1" s="1" a="1"/>
  <c r="AB510" i="1" s="1"/>
  <c r="AA510" i="1"/>
  <c r="Z511" i="1"/>
  <c r="AB511" i="1" s="1" a="1"/>
  <c r="AB511" i="1" s="1"/>
  <c r="AA511" i="1"/>
  <c r="Z512" i="1"/>
  <c r="AB512" i="1" s="1" a="1"/>
  <c r="AB512" i="1" s="1"/>
  <c r="AA512" i="1"/>
  <c r="Z513" i="1"/>
  <c r="AB513" i="1" s="1" a="1"/>
  <c r="AB513" i="1" s="1"/>
  <c r="AA513" i="1"/>
  <c r="Z514" i="1"/>
  <c r="AB514" i="1" s="1" a="1"/>
  <c r="AB514" i="1" s="1"/>
  <c r="AA514" i="1"/>
  <c r="Z515" i="1"/>
  <c r="AB515" i="1" s="1" a="1"/>
  <c r="AB515" i="1" s="1"/>
  <c r="AA515" i="1"/>
  <c r="Z516" i="1"/>
  <c r="AB516" i="1" s="1" a="1"/>
  <c r="AB516" i="1" s="1"/>
  <c r="AA516" i="1"/>
  <c r="Z517" i="1"/>
  <c r="AB517" i="1" s="1" a="1"/>
  <c r="AB517" i="1" s="1"/>
  <c r="AA517" i="1"/>
  <c r="Z518" i="1"/>
  <c r="AB518" i="1" s="1" a="1"/>
  <c r="AB518" i="1" s="1"/>
  <c r="AA518" i="1"/>
  <c r="Z519" i="1"/>
  <c r="AB519" i="1" s="1" a="1"/>
  <c r="AB519" i="1" s="1"/>
  <c r="AA519" i="1"/>
  <c r="Z520" i="1"/>
  <c r="AB520" i="1" s="1" a="1"/>
  <c r="AB520" i="1" s="1"/>
  <c r="AA520" i="1"/>
  <c r="Z521" i="1"/>
  <c r="AB521" i="1" s="1" a="1"/>
  <c r="AB521" i="1" s="1"/>
  <c r="AA521" i="1"/>
  <c r="Z522" i="1"/>
  <c r="AB522" i="1" s="1" a="1"/>
  <c r="AB522" i="1" s="1"/>
  <c r="AA522" i="1"/>
  <c r="Z523" i="1"/>
  <c r="AB523" i="1" s="1" a="1"/>
  <c r="AB523" i="1" s="1"/>
  <c r="AA523" i="1"/>
  <c r="Z524" i="1"/>
  <c r="AB524" i="1" s="1" a="1"/>
  <c r="AB524" i="1" s="1"/>
  <c r="AA524" i="1"/>
  <c r="Z525" i="1"/>
  <c r="AB525" i="1" s="1" a="1"/>
  <c r="AB525" i="1" s="1"/>
  <c r="AA525" i="1"/>
  <c r="Z526" i="1"/>
  <c r="AB526" i="1" s="1" a="1"/>
  <c r="AB526" i="1" s="1"/>
  <c r="AA526" i="1"/>
  <c r="Z527" i="1"/>
  <c r="AB527" i="1" s="1" a="1"/>
  <c r="AB527" i="1" s="1"/>
  <c r="AA527" i="1"/>
  <c r="Z528" i="1"/>
  <c r="AB528" i="1" s="1" a="1"/>
  <c r="AB528" i="1" s="1"/>
  <c r="AA528" i="1"/>
  <c r="Z529" i="1"/>
  <c r="AB529" i="1" s="1" a="1"/>
  <c r="AB529" i="1" s="1"/>
  <c r="AA529" i="1"/>
  <c r="Z530" i="1"/>
  <c r="AB530" i="1" s="1" a="1"/>
  <c r="AB530" i="1" s="1"/>
  <c r="AA530" i="1"/>
  <c r="Z531" i="1"/>
  <c r="AB531" i="1" s="1" a="1"/>
  <c r="AB531" i="1" s="1"/>
  <c r="AA531" i="1"/>
  <c r="Z532" i="1"/>
  <c r="AB532" i="1" s="1" a="1"/>
  <c r="AB532" i="1" s="1"/>
  <c r="AA532" i="1"/>
  <c r="Z533" i="1"/>
  <c r="AB533" i="1" s="1" a="1"/>
  <c r="AB533" i="1" s="1"/>
  <c r="AA533" i="1"/>
  <c r="Z534" i="1"/>
  <c r="AB534" i="1" s="1" a="1"/>
  <c r="AB534" i="1" s="1"/>
  <c r="AA534" i="1"/>
  <c r="Z535" i="1"/>
  <c r="AB535" i="1" s="1" a="1"/>
  <c r="AB535" i="1" s="1"/>
  <c r="AA535" i="1"/>
  <c r="Z536" i="1"/>
  <c r="AB536" i="1" s="1" a="1"/>
  <c r="AB536" i="1" s="1"/>
  <c r="AA536" i="1"/>
  <c r="Z537" i="1"/>
  <c r="AB537" i="1" s="1" a="1"/>
  <c r="AB537" i="1" s="1"/>
  <c r="AA537" i="1"/>
  <c r="Z538" i="1"/>
  <c r="AB538" i="1" s="1" a="1"/>
  <c r="AB538" i="1" s="1"/>
  <c r="AA538" i="1"/>
  <c r="Z539" i="1"/>
  <c r="AB539" i="1" s="1" a="1"/>
  <c r="AB539" i="1" s="1"/>
  <c r="AA539" i="1"/>
  <c r="Z540" i="1"/>
  <c r="AB540" i="1" s="1" a="1"/>
  <c r="AB540" i="1" s="1"/>
  <c r="AA540" i="1"/>
  <c r="Z541" i="1"/>
  <c r="AB541" i="1" s="1" a="1"/>
  <c r="AB541" i="1" s="1"/>
  <c r="AA541" i="1"/>
  <c r="Z542" i="1"/>
  <c r="AB542" i="1" s="1" a="1"/>
  <c r="AB542" i="1" s="1"/>
  <c r="AA542" i="1"/>
  <c r="Z543" i="1"/>
  <c r="AB543" i="1" s="1" a="1"/>
  <c r="AB543" i="1" s="1"/>
  <c r="AA543" i="1"/>
  <c r="Z544" i="1"/>
  <c r="AB544" i="1" s="1" a="1"/>
  <c r="AB544" i="1" s="1"/>
  <c r="AA544" i="1"/>
  <c r="Z545" i="1"/>
  <c r="AB545" i="1" s="1" a="1"/>
  <c r="AB545" i="1" s="1"/>
  <c r="AA545" i="1"/>
  <c r="Z546" i="1"/>
  <c r="AB546" i="1" s="1" a="1"/>
  <c r="AB546" i="1" s="1"/>
  <c r="AA546" i="1"/>
  <c r="Z547" i="1"/>
  <c r="AB547" i="1" s="1" a="1"/>
  <c r="AB547" i="1" s="1"/>
  <c r="AA547" i="1"/>
  <c r="Z548" i="1"/>
  <c r="AB548" i="1" s="1" a="1"/>
  <c r="AB548" i="1" s="1"/>
  <c r="AA548" i="1"/>
  <c r="Z549" i="1"/>
  <c r="AB549" i="1" s="1" a="1"/>
  <c r="AB549" i="1" s="1"/>
  <c r="AA549" i="1"/>
  <c r="Z550" i="1"/>
  <c r="AB550" i="1" s="1" a="1"/>
  <c r="AB550" i="1" s="1"/>
  <c r="AA550" i="1"/>
  <c r="Z551" i="1"/>
  <c r="AB551" i="1" s="1" a="1"/>
  <c r="AB551" i="1" s="1"/>
  <c r="AA551" i="1"/>
  <c r="Z552" i="1"/>
  <c r="AB552" i="1" s="1" a="1"/>
  <c r="AB552" i="1" s="1"/>
  <c r="AA552" i="1"/>
  <c r="Z553" i="1"/>
  <c r="AB553" i="1" s="1" a="1"/>
  <c r="AB553" i="1" s="1"/>
  <c r="AA553" i="1"/>
  <c r="Z554" i="1"/>
  <c r="AB554" i="1" s="1" a="1"/>
  <c r="AB554" i="1" s="1"/>
  <c r="AA554" i="1"/>
  <c r="Z555" i="1"/>
  <c r="AB555" i="1" s="1" a="1"/>
  <c r="AB555" i="1" s="1"/>
  <c r="AA555" i="1"/>
  <c r="Z556" i="1"/>
  <c r="AB556" i="1" s="1" a="1"/>
  <c r="AB556" i="1" s="1"/>
  <c r="AA556" i="1"/>
  <c r="Z557" i="1"/>
  <c r="AB557" i="1" s="1" a="1"/>
  <c r="AB557" i="1" s="1"/>
  <c r="AA557" i="1"/>
  <c r="Z558" i="1"/>
  <c r="AB558" i="1" s="1" a="1"/>
  <c r="AB558" i="1" s="1"/>
  <c r="AA558" i="1"/>
  <c r="Z559" i="1"/>
  <c r="AB559" i="1" s="1" a="1"/>
  <c r="AB559" i="1" s="1"/>
  <c r="AA559" i="1"/>
  <c r="Z560" i="1"/>
  <c r="AB560" i="1" s="1" a="1"/>
  <c r="AB560" i="1" s="1"/>
  <c r="AA560" i="1"/>
  <c r="Z561" i="1"/>
  <c r="AB561" i="1" s="1" a="1"/>
  <c r="AB561" i="1" s="1"/>
  <c r="AA561" i="1"/>
  <c r="Z562" i="1"/>
  <c r="AB562" i="1" s="1" a="1"/>
  <c r="AB562" i="1" s="1"/>
  <c r="AA562" i="1"/>
  <c r="Z563" i="1"/>
  <c r="AB563" i="1" s="1" a="1"/>
  <c r="AB563" i="1" s="1"/>
  <c r="AA563" i="1"/>
  <c r="Z564" i="1"/>
  <c r="AB564" i="1" s="1" a="1"/>
  <c r="AB564" i="1" s="1"/>
  <c r="AA564" i="1"/>
  <c r="Z565" i="1"/>
  <c r="AB565" i="1" s="1" a="1"/>
  <c r="AB565" i="1" s="1"/>
  <c r="AA565" i="1"/>
  <c r="Z566" i="1"/>
  <c r="AB566" i="1" s="1" a="1"/>
  <c r="AB566" i="1" s="1"/>
  <c r="AA566" i="1"/>
  <c r="Z567" i="1"/>
  <c r="AB567" i="1" s="1" a="1"/>
  <c r="AB567" i="1" s="1"/>
  <c r="AA567" i="1"/>
  <c r="Z568" i="1"/>
  <c r="AB568" i="1" s="1" a="1"/>
  <c r="AB568" i="1" s="1"/>
  <c r="AA568" i="1"/>
  <c r="Z569" i="1"/>
  <c r="AB569" i="1" s="1" a="1"/>
  <c r="AB569" i="1" s="1"/>
  <c r="AA569" i="1"/>
  <c r="Z570" i="1"/>
  <c r="AB570" i="1" s="1" a="1"/>
  <c r="AB570" i="1" s="1"/>
  <c r="AA570" i="1"/>
  <c r="Z571" i="1"/>
  <c r="AB571" i="1" s="1" a="1"/>
  <c r="AB571" i="1" s="1"/>
  <c r="AA571" i="1"/>
  <c r="Z572" i="1"/>
  <c r="AB572" i="1" s="1" a="1"/>
  <c r="AB572" i="1" s="1"/>
  <c r="AA572" i="1"/>
  <c r="Z573" i="1"/>
  <c r="AB573" i="1" s="1" a="1"/>
  <c r="AB573" i="1" s="1"/>
  <c r="AA573" i="1"/>
  <c r="Z574" i="1"/>
  <c r="AB574" i="1" s="1" a="1"/>
  <c r="AB574" i="1" s="1"/>
  <c r="AA574" i="1"/>
  <c r="Z575" i="1"/>
  <c r="AB575" i="1" s="1" a="1"/>
  <c r="AB575" i="1" s="1"/>
  <c r="AA575" i="1"/>
  <c r="Z576" i="1"/>
  <c r="AB576" i="1" s="1" a="1"/>
  <c r="AB576" i="1" s="1"/>
  <c r="AA576" i="1"/>
  <c r="Z577" i="1"/>
  <c r="AB577" i="1" s="1" a="1"/>
  <c r="AB577" i="1" s="1"/>
  <c r="AA577" i="1"/>
  <c r="Z578" i="1"/>
  <c r="AB578" i="1" s="1" a="1"/>
  <c r="AB578" i="1" s="1"/>
  <c r="AA578" i="1"/>
  <c r="Z579" i="1"/>
  <c r="AB579" i="1" s="1" a="1"/>
  <c r="AB579" i="1" s="1"/>
  <c r="AA579" i="1"/>
  <c r="Z580" i="1"/>
  <c r="AB580" i="1" s="1" a="1"/>
  <c r="AB580" i="1" s="1"/>
  <c r="AA580" i="1"/>
  <c r="Z581" i="1"/>
  <c r="AB581" i="1" s="1" a="1"/>
  <c r="AB581" i="1" s="1"/>
  <c r="AA581" i="1"/>
  <c r="Z582" i="1"/>
  <c r="AB582" i="1" s="1" a="1"/>
  <c r="AB582" i="1" s="1"/>
  <c r="AA582" i="1"/>
  <c r="Z583" i="1"/>
  <c r="AB583" i="1" s="1" a="1"/>
  <c r="AB583" i="1" s="1"/>
  <c r="AA583" i="1"/>
  <c r="Z584" i="1"/>
  <c r="AB584" i="1" s="1" a="1"/>
  <c r="AB584" i="1" s="1"/>
  <c r="AA584" i="1"/>
  <c r="Z585" i="1"/>
  <c r="AB585" i="1" s="1" a="1"/>
  <c r="AB585" i="1" s="1"/>
  <c r="AA585" i="1"/>
  <c r="Z586" i="1"/>
  <c r="AB586" i="1" s="1" a="1"/>
  <c r="AB586" i="1" s="1"/>
  <c r="AA586" i="1"/>
  <c r="Z587" i="1"/>
  <c r="AB587" i="1" s="1" a="1"/>
  <c r="AB587" i="1" s="1"/>
  <c r="AA587" i="1"/>
  <c r="Z588" i="1"/>
  <c r="AB588" i="1" s="1" a="1"/>
  <c r="AB588" i="1" s="1"/>
  <c r="AA588" i="1"/>
  <c r="Z589" i="1"/>
  <c r="AB589" i="1" s="1" a="1"/>
  <c r="AB589" i="1" s="1"/>
  <c r="AA589" i="1"/>
  <c r="Z590" i="1"/>
  <c r="AB590" i="1" s="1" a="1"/>
  <c r="AB590" i="1" s="1"/>
  <c r="AA590" i="1"/>
  <c r="Z591" i="1"/>
  <c r="AB591" i="1" s="1" a="1"/>
  <c r="AB591" i="1" s="1"/>
  <c r="AA591" i="1"/>
  <c r="Z592" i="1"/>
  <c r="AB592" i="1" s="1" a="1"/>
  <c r="AB592" i="1" s="1"/>
  <c r="AA592" i="1"/>
  <c r="Z593" i="1"/>
  <c r="AB593" i="1" s="1" a="1"/>
  <c r="AB593" i="1" s="1"/>
  <c r="AA593" i="1"/>
  <c r="Z594" i="1"/>
  <c r="AB594" i="1" s="1" a="1"/>
  <c r="AB594" i="1" s="1"/>
  <c r="AA594" i="1"/>
  <c r="Z595" i="1"/>
  <c r="AB595" i="1" s="1" a="1"/>
  <c r="AB595" i="1" s="1"/>
  <c r="AA595" i="1"/>
  <c r="Z596" i="1"/>
  <c r="AB596" i="1" s="1" a="1"/>
  <c r="AB596" i="1" s="1"/>
  <c r="AA596" i="1"/>
  <c r="Z597" i="1"/>
  <c r="AB597" i="1" s="1" a="1"/>
  <c r="AB597" i="1" s="1"/>
  <c r="AA597" i="1"/>
  <c r="Z598" i="1"/>
  <c r="AB598" i="1" s="1" a="1"/>
  <c r="AB598" i="1" s="1"/>
  <c r="AA598" i="1"/>
  <c r="Z599" i="1"/>
  <c r="AB599" i="1" s="1" a="1"/>
  <c r="AB599" i="1" s="1"/>
  <c r="AA599" i="1"/>
  <c r="Z600" i="1"/>
  <c r="AB600" i="1" s="1" a="1"/>
  <c r="AB600" i="1" s="1"/>
  <c r="AA600" i="1"/>
  <c r="Z601" i="1"/>
  <c r="AB601" i="1" s="1" a="1"/>
  <c r="AB601" i="1" s="1"/>
  <c r="AA601" i="1"/>
  <c r="Z602" i="1"/>
  <c r="AB602" i="1" s="1" a="1"/>
  <c r="AB602" i="1" s="1"/>
  <c r="AA602" i="1"/>
  <c r="Z603" i="1"/>
  <c r="AB603" i="1" s="1" a="1"/>
  <c r="AB603" i="1" s="1"/>
  <c r="AA603" i="1"/>
  <c r="Z604" i="1"/>
  <c r="AB604" i="1" s="1" a="1"/>
  <c r="AB604" i="1" s="1"/>
  <c r="AA604" i="1"/>
  <c r="Z605" i="1"/>
  <c r="AB605" i="1" s="1" a="1"/>
  <c r="AB605" i="1" s="1"/>
  <c r="AA605" i="1"/>
  <c r="Z606" i="1"/>
  <c r="AB606" i="1" s="1" a="1"/>
  <c r="AB606" i="1" s="1"/>
  <c r="AA606" i="1"/>
  <c r="Z607" i="1"/>
  <c r="AB607" i="1" s="1" a="1"/>
  <c r="AB607" i="1" s="1"/>
  <c r="AA607" i="1"/>
  <c r="Z608" i="1"/>
  <c r="AB608" i="1" s="1" a="1"/>
  <c r="AB608" i="1" s="1"/>
  <c r="AA608" i="1"/>
  <c r="Z609" i="1"/>
  <c r="AB609" i="1" s="1" a="1"/>
  <c r="AB609" i="1" s="1"/>
  <c r="AA609" i="1"/>
  <c r="Z610" i="1"/>
  <c r="AB610" i="1" s="1" a="1"/>
  <c r="AB610" i="1" s="1"/>
  <c r="AA610" i="1"/>
  <c r="Z611" i="1"/>
  <c r="AB611" i="1" s="1" a="1"/>
  <c r="AB611" i="1" s="1"/>
  <c r="AA611" i="1"/>
  <c r="Z612" i="1"/>
  <c r="AB612" i="1" s="1" a="1"/>
  <c r="AB612" i="1" s="1"/>
  <c r="AA612" i="1"/>
  <c r="Z613" i="1"/>
  <c r="AB613" i="1" s="1" a="1"/>
  <c r="AB613" i="1" s="1"/>
  <c r="AA613" i="1"/>
  <c r="Z614" i="1"/>
  <c r="AB614" i="1" s="1" a="1"/>
  <c r="AB614" i="1" s="1"/>
  <c r="AA614" i="1"/>
  <c r="Z615" i="1"/>
  <c r="AB615" i="1" s="1" a="1"/>
  <c r="AB615" i="1" s="1"/>
  <c r="AA615" i="1"/>
  <c r="Z616" i="1"/>
  <c r="AB616" i="1" s="1" a="1"/>
  <c r="AB616" i="1" s="1"/>
  <c r="AA616" i="1"/>
  <c r="Z617" i="1"/>
  <c r="AB617" i="1" s="1" a="1"/>
  <c r="AB617" i="1" s="1"/>
  <c r="AA617" i="1"/>
  <c r="Z618" i="1"/>
  <c r="AB618" i="1" s="1" a="1"/>
  <c r="AB618" i="1" s="1"/>
  <c r="AA618" i="1"/>
  <c r="Z619" i="1"/>
  <c r="AB619" i="1" s="1" a="1"/>
  <c r="AB619" i="1" s="1"/>
  <c r="AA619" i="1"/>
  <c r="Z620" i="1"/>
  <c r="AB620" i="1" s="1" a="1"/>
  <c r="AB620" i="1" s="1"/>
  <c r="AA620" i="1"/>
  <c r="Z621" i="1"/>
  <c r="AB621" i="1" s="1" a="1"/>
  <c r="AB621" i="1" s="1"/>
  <c r="AA621" i="1"/>
  <c r="Z622" i="1"/>
  <c r="AB622" i="1" s="1" a="1"/>
  <c r="AB622" i="1" s="1"/>
  <c r="AA622" i="1"/>
  <c r="Z623" i="1"/>
  <c r="AB623" i="1" s="1" a="1"/>
  <c r="AB623" i="1" s="1"/>
  <c r="AA623" i="1"/>
  <c r="Z624" i="1"/>
  <c r="AB624" i="1" s="1" a="1"/>
  <c r="AB624" i="1" s="1"/>
  <c r="AA624" i="1"/>
  <c r="Z625" i="1"/>
  <c r="AB625" i="1" s="1" a="1"/>
  <c r="AB625" i="1" s="1"/>
  <c r="AA625" i="1"/>
  <c r="Z626" i="1"/>
  <c r="AB626" i="1" s="1" a="1"/>
  <c r="AB626" i="1" s="1"/>
  <c r="AA626" i="1"/>
  <c r="Z627" i="1"/>
  <c r="AB627" i="1" s="1" a="1"/>
  <c r="AB627" i="1" s="1"/>
  <c r="AA627" i="1"/>
  <c r="Z628" i="1"/>
  <c r="AB628" i="1" s="1" a="1"/>
  <c r="AB628" i="1" s="1"/>
  <c r="AA628" i="1"/>
  <c r="Z629" i="1"/>
  <c r="AB629" i="1" s="1" a="1"/>
  <c r="AB629" i="1" s="1"/>
  <c r="AA629" i="1"/>
  <c r="Z630" i="1"/>
  <c r="AB630" i="1" s="1" a="1"/>
  <c r="AB630" i="1" s="1"/>
  <c r="AA630" i="1"/>
  <c r="Z631" i="1"/>
  <c r="AB631" i="1" s="1" a="1"/>
  <c r="AB631" i="1" s="1"/>
  <c r="AA631" i="1"/>
  <c r="Z632" i="1"/>
  <c r="AB632" i="1" s="1" a="1"/>
  <c r="AB632" i="1" s="1"/>
  <c r="AA632" i="1"/>
  <c r="Z633" i="1"/>
  <c r="AB633" i="1" s="1" a="1"/>
  <c r="AB633" i="1" s="1"/>
  <c r="AA633" i="1"/>
  <c r="Z634" i="1"/>
  <c r="AB634" i="1" s="1" a="1"/>
  <c r="AB634" i="1" s="1"/>
  <c r="AA634" i="1"/>
  <c r="Z635" i="1"/>
  <c r="AB635" i="1" s="1" a="1"/>
  <c r="AB635" i="1" s="1"/>
  <c r="AA635" i="1"/>
  <c r="Z636" i="1"/>
  <c r="AB636" i="1" s="1" a="1"/>
  <c r="AB636" i="1" s="1"/>
  <c r="AA636" i="1"/>
  <c r="Z637" i="1"/>
  <c r="AB637" i="1" s="1" a="1"/>
  <c r="AB637" i="1" s="1"/>
  <c r="AA637" i="1"/>
  <c r="Z638" i="1"/>
  <c r="AB638" i="1" s="1" a="1"/>
  <c r="AB638" i="1" s="1"/>
  <c r="AA638" i="1"/>
  <c r="Z639" i="1"/>
  <c r="AB639" i="1" s="1" a="1"/>
  <c r="AB639" i="1" s="1"/>
  <c r="AA639" i="1"/>
  <c r="Z640" i="1"/>
  <c r="AB640" i="1" s="1" a="1"/>
  <c r="AB640" i="1" s="1"/>
  <c r="AA640" i="1"/>
  <c r="Z641" i="1"/>
  <c r="AB641" i="1" s="1" a="1"/>
  <c r="AB641" i="1" s="1"/>
  <c r="AA641" i="1"/>
  <c r="Z642" i="1"/>
  <c r="AB642" i="1" s="1" a="1"/>
  <c r="AB642" i="1" s="1"/>
  <c r="AA642" i="1"/>
  <c r="Z643" i="1"/>
  <c r="AB643" i="1" s="1" a="1"/>
  <c r="AB643" i="1" s="1"/>
  <c r="AA643" i="1"/>
  <c r="Z644" i="1"/>
  <c r="AB644" i="1" s="1" a="1"/>
  <c r="AB644" i="1" s="1"/>
  <c r="AA644" i="1"/>
  <c r="Z645" i="1"/>
  <c r="AB645" i="1" s="1" a="1"/>
  <c r="AB645" i="1" s="1"/>
  <c r="AA645" i="1"/>
  <c r="Z646" i="1"/>
  <c r="AB646" i="1" s="1" a="1"/>
  <c r="AB646" i="1" s="1"/>
  <c r="AA646" i="1"/>
  <c r="Z647" i="1"/>
  <c r="AB647" i="1" s="1" a="1"/>
  <c r="AB647" i="1" s="1"/>
  <c r="AA647" i="1"/>
  <c r="Z648" i="1"/>
  <c r="AB648" i="1" s="1" a="1"/>
  <c r="AB648" i="1" s="1"/>
  <c r="AA648" i="1"/>
  <c r="Z649" i="1"/>
  <c r="AB649" i="1" s="1" a="1"/>
  <c r="AB649" i="1" s="1"/>
  <c r="AA649" i="1"/>
  <c r="Z650" i="1"/>
  <c r="AB650" i="1" s="1" a="1"/>
  <c r="AB650" i="1" s="1"/>
  <c r="AA650" i="1"/>
  <c r="Z651" i="1"/>
  <c r="AB651" i="1" s="1" a="1"/>
  <c r="AB651" i="1" s="1"/>
  <c r="AA651" i="1"/>
  <c r="Z652" i="1"/>
  <c r="AB652" i="1" s="1" a="1"/>
  <c r="AB652" i="1" s="1"/>
  <c r="AA652" i="1"/>
  <c r="Z653" i="1"/>
  <c r="AB653" i="1" s="1" a="1"/>
  <c r="AB653" i="1" s="1"/>
  <c r="AA653" i="1"/>
  <c r="Z654" i="1"/>
  <c r="AB654" i="1" s="1" a="1"/>
  <c r="AB654" i="1" s="1"/>
  <c r="AA654" i="1"/>
  <c r="Z655" i="1"/>
  <c r="AB655" i="1" s="1" a="1"/>
  <c r="AB655" i="1" s="1"/>
  <c r="AA655" i="1"/>
  <c r="Z656" i="1"/>
  <c r="AB656" i="1" s="1" a="1"/>
  <c r="AB656" i="1" s="1"/>
  <c r="AA656" i="1"/>
  <c r="Z657" i="1"/>
  <c r="AB657" i="1" s="1" a="1"/>
  <c r="AB657" i="1" s="1"/>
  <c r="AA657" i="1"/>
  <c r="Z658" i="1"/>
  <c r="AB658" i="1" s="1" a="1"/>
  <c r="AB658" i="1" s="1"/>
  <c r="AA658" i="1"/>
  <c r="Z659" i="1"/>
  <c r="AB659" i="1" s="1" a="1"/>
  <c r="AB659" i="1" s="1"/>
  <c r="AA659" i="1"/>
  <c r="Z660" i="1"/>
  <c r="AB660" i="1" s="1" a="1"/>
  <c r="AB660" i="1" s="1"/>
  <c r="AA660" i="1"/>
  <c r="Z661" i="1"/>
  <c r="AB661" i="1" s="1" a="1"/>
  <c r="AB661" i="1" s="1"/>
  <c r="AA661" i="1"/>
  <c r="Z662" i="1"/>
  <c r="AB662" i="1" s="1" a="1"/>
  <c r="AB662" i="1" s="1"/>
  <c r="AA662" i="1"/>
  <c r="Z663" i="1"/>
  <c r="AB663" i="1" s="1" a="1"/>
  <c r="AB663" i="1" s="1"/>
  <c r="AA663" i="1"/>
  <c r="Z664" i="1"/>
  <c r="AB664" i="1" s="1" a="1"/>
  <c r="AB664" i="1" s="1"/>
  <c r="AA664" i="1"/>
  <c r="Z665" i="1"/>
  <c r="AB665" i="1" s="1" a="1"/>
  <c r="AB665" i="1" s="1"/>
  <c r="AA665" i="1"/>
  <c r="Z666" i="1"/>
  <c r="AB666" i="1" s="1" a="1"/>
  <c r="AB666" i="1" s="1"/>
  <c r="AA666" i="1"/>
  <c r="Z667" i="1"/>
  <c r="AB667" i="1" s="1" a="1"/>
  <c r="AB667" i="1" s="1"/>
  <c r="AA667" i="1"/>
  <c r="Z668" i="1"/>
  <c r="AB668" i="1" s="1" a="1"/>
  <c r="AB668" i="1" s="1"/>
  <c r="AA668" i="1"/>
  <c r="Z669" i="1"/>
  <c r="AB669" i="1" s="1" a="1"/>
  <c r="AB669" i="1" s="1"/>
  <c r="AA669" i="1"/>
  <c r="Z670" i="1"/>
  <c r="AB670" i="1" s="1" a="1"/>
  <c r="AB670" i="1" s="1"/>
  <c r="AA670" i="1"/>
  <c r="Z671" i="1"/>
  <c r="AB671" i="1" s="1" a="1"/>
  <c r="AB671" i="1" s="1"/>
  <c r="AA671" i="1"/>
  <c r="Z672" i="1"/>
  <c r="AB672" i="1" s="1" a="1"/>
  <c r="AB672" i="1" s="1"/>
  <c r="AA672" i="1"/>
  <c r="Z673" i="1"/>
  <c r="AB673" i="1" s="1" a="1"/>
  <c r="AB673" i="1" s="1"/>
  <c r="AA673" i="1"/>
  <c r="Z674" i="1"/>
  <c r="AB674" i="1" s="1" a="1"/>
  <c r="AB674" i="1" s="1"/>
  <c r="AA674" i="1"/>
  <c r="Z675" i="1"/>
  <c r="AB675" i="1" s="1" a="1"/>
  <c r="AB675" i="1" s="1"/>
  <c r="AA675" i="1"/>
  <c r="Z676" i="1"/>
  <c r="AB676" i="1" s="1" a="1"/>
  <c r="AB676" i="1" s="1"/>
  <c r="AA676" i="1"/>
  <c r="Z677" i="1"/>
  <c r="AB677" i="1" s="1" a="1"/>
  <c r="AB677" i="1" s="1"/>
  <c r="AA677" i="1"/>
  <c r="Z678" i="1"/>
  <c r="AB678" i="1" s="1" a="1"/>
  <c r="AB678" i="1" s="1"/>
  <c r="AA678" i="1"/>
  <c r="Z679" i="1"/>
  <c r="AB679" i="1" s="1" a="1"/>
  <c r="AB679" i="1" s="1"/>
  <c r="AA679" i="1"/>
  <c r="Z680" i="1"/>
  <c r="AB680" i="1" s="1" a="1"/>
  <c r="AB680" i="1" s="1"/>
  <c r="AA680" i="1"/>
  <c r="Z681" i="1"/>
  <c r="AB681" i="1" s="1" a="1"/>
  <c r="AB681" i="1" s="1"/>
  <c r="AA681" i="1"/>
  <c r="Z682" i="1"/>
  <c r="AB682" i="1" s="1" a="1"/>
  <c r="AB682" i="1" s="1"/>
  <c r="AA682" i="1"/>
  <c r="Z683" i="1"/>
  <c r="AB683" i="1" s="1" a="1"/>
  <c r="AB683" i="1" s="1"/>
  <c r="AA683" i="1"/>
  <c r="Z684" i="1"/>
  <c r="AB684" i="1" s="1" a="1"/>
  <c r="AB684" i="1" s="1"/>
  <c r="AA684" i="1"/>
  <c r="Z685" i="1"/>
  <c r="AB685" i="1" s="1" a="1"/>
  <c r="AB685" i="1" s="1"/>
  <c r="AA685" i="1"/>
  <c r="Z686" i="1"/>
  <c r="AB686" i="1" s="1" a="1"/>
  <c r="AB686" i="1" s="1"/>
  <c r="AA686" i="1"/>
  <c r="Z687" i="1"/>
  <c r="AB687" i="1" s="1" a="1"/>
  <c r="AB687" i="1" s="1"/>
  <c r="AA687" i="1"/>
  <c r="Z688" i="1"/>
  <c r="AB688" i="1" s="1" a="1"/>
  <c r="AB688" i="1" s="1"/>
  <c r="AA688" i="1"/>
  <c r="Z689" i="1"/>
  <c r="AB689" i="1" s="1" a="1"/>
  <c r="AB689" i="1" s="1"/>
  <c r="AA689" i="1"/>
  <c r="Z690" i="1"/>
  <c r="AB690" i="1" s="1" a="1"/>
  <c r="AB690" i="1" s="1"/>
  <c r="AA690" i="1"/>
  <c r="Z691" i="1"/>
  <c r="AB691" i="1" s="1" a="1"/>
  <c r="AB691" i="1" s="1"/>
  <c r="AA691" i="1"/>
  <c r="Z692" i="1"/>
  <c r="AB692" i="1" s="1" a="1"/>
  <c r="AB692" i="1" s="1"/>
  <c r="AA692" i="1"/>
  <c r="Z693" i="1"/>
  <c r="AB693" i="1" s="1" a="1"/>
  <c r="AB693" i="1" s="1"/>
  <c r="AA693" i="1"/>
  <c r="Z694" i="1"/>
  <c r="AB694" i="1" s="1" a="1"/>
  <c r="AB694" i="1" s="1"/>
  <c r="AA694" i="1"/>
  <c r="Z695" i="1"/>
  <c r="AB695" i="1" s="1" a="1"/>
  <c r="AB695" i="1" s="1"/>
  <c r="AA695" i="1"/>
  <c r="Z696" i="1"/>
  <c r="AB696" i="1" s="1" a="1"/>
  <c r="AB696" i="1" s="1"/>
  <c r="AA696" i="1"/>
  <c r="Z697" i="1"/>
  <c r="AB697" i="1" s="1" a="1"/>
  <c r="AB697" i="1" s="1"/>
  <c r="AA697" i="1"/>
  <c r="Z698" i="1"/>
  <c r="AB698" i="1" s="1" a="1"/>
  <c r="AB698" i="1" s="1"/>
  <c r="AA698" i="1"/>
  <c r="Z699" i="1"/>
  <c r="AB699" i="1" s="1" a="1"/>
  <c r="AB699" i="1" s="1"/>
  <c r="AA699" i="1"/>
  <c r="Z700" i="1"/>
  <c r="AB700" i="1" s="1" a="1"/>
  <c r="AB700" i="1" s="1"/>
  <c r="AA700" i="1"/>
  <c r="Z701" i="1"/>
  <c r="AB701" i="1" s="1" a="1"/>
  <c r="AB701" i="1" s="1"/>
  <c r="AA701" i="1"/>
  <c r="Z702" i="1"/>
  <c r="AB702" i="1" s="1" a="1"/>
  <c r="AB702" i="1" s="1"/>
  <c r="AA702" i="1"/>
  <c r="Z703" i="1"/>
  <c r="AB703" i="1" s="1" a="1"/>
  <c r="AB703" i="1" s="1"/>
  <c r="AA703" i="1"/>
  <c r="Z704" i="1"/>
  <c r="AB704" i="1" s="1" a="1"/>
  <c r="AB704" i="1" s="1"/>
  <c r="AA704" i="1"/>
  <c r="Z705" i="1"/>
  <c r="AB705" i="1" s="1" a="1"/>
  <c r="AB705" i="1" s="1"/>
  <c r="AA705" i="1"/>
  <c r="Z706" i="1"/>
  <c r="AB706" i="1" s="1" a="1"/>
  <c r="AB706" i="1" s="1"/>
  <c r="AA706" i="1"/>
  <c r="Z707" i="1"/>
  <c r="AB707" i="1" s="1" a="1"/>
  <c r="AB707" i="1" s="1"/>
  <c r="AA707" i="1"/>
  <c r="Z708" i="1"/>
  <c r="AB708" i="1" s="1" a="1"/>
  <c r="AB708" i="1" s="1"/>
  <c r="AA708" i="1"/>
  <c r="Z709" i="1"/>
  <c r="AB709" i="1" s="1" a="1"/>
  <c r="AB709" i="1" s="1"/>
  <c r="AA709" i="1"/>
  <c r="Z710" i="1"/>
  <c r="AB710" i="1" s="1" a="1"/>
  <c r="AB710" i="1" s="1"/>
  <c r="AA710" i="1"/>
  <c r="Z711" i="1"/>
  <c r="AB711" i="1" s="1" a="1"/>
  <c r="AB711" i="1" s="1"/>
  <c r="AA711" i="1"/>
  <c r="Z712" i="1"/>
  <c r="AB712" i="1" s="1" a="1"/>
  <c r="AB712" i="1" s="1"/>
  <c r="AA712" i="1"/>
  <c r="Z713" i="1"/>
  <c r="AB713" i="1" s="1" a="1"/>
  <c r="AB713" i="1" s="1"/>
  <c r="AA713" i="1"/>
  <c r="Z714" i="1"/>
  <c r="AB714" i="1" s="1" a="1"/>
  <c r="AB714" i="1" s="1"/>
  <c r="AA714" i="1"/>
  <c r="Z715" i="1"/>
  <c r="AB715" i="1" s="1" a="1"/>
  <c r="AB715" i="1" s="1"/>
  <c r="AA715" i="1"/>
  <c r="Z716" i="1"/>
  <c r="AB716" i="1" s="1" a="1"/>
  <c r="AB716" i="1" s="1"/>
  <c r="AA716" i="1"/>
  <c r="Z717" i="1"/>
  <c r="AB717" i="1" s="1" a="1"/>
  <c r="AB717" i="1" s="1"/>
  <c r="AA717" i="1"/>
  <c r="Z718" i="1"/>
  <c r="AB718" i="1" s="1" a="1"/>
  <c r="AB718" i="1" s="1"/>
  <c r="AA718" i="1"/>
  <c r="Z719" i="1"/>
  <c r="AB719" i="1" s="1" a="1"/>
  <c r="AB719" i="1" s="1"/>
  <c r="AA719" i="1"/>
  <c r="Z720" i="1"/>
  <c r="AB720" i="1" s="1" a="1"/>
  <c r="AB720" i="1" s="1"/>
  <c r="AA720" i="1"/>
  <c r="Z721" i="1"/>
  <c r="AB721" i="1" s="1" a="1"/>
  <c r="AB721" i="1" s="1"/>
  <c r="AA721" i="1"/>
  <c r="Z722" i="1"/>
  <c r="AB722" i="1" s="1" a="1"/>
  <c r="AB722" i="1" s="1"/>
  <c r="AA722" i="1"/>
  <c r="Z723" i="1"/>
  <c r="AB723" i="1" s="1" a="1"/>
  <c r="AB723" i="1" s="1"/>
  <c r="AA723" i="1"/>
  <c r="Z724" i="1"/>
  <c r="AB724" i="1" s="1" a="1"/>
  <c r="AB724" i="1" s="1"/>
  <c r="AA724" i="1"/>
  <c r="Z725" i="1"/>
  <c r="AB725" i="1" s="1" a="1"/>
  <c r="AB725" i="1" s="1"/>
  <c r="AA725" i="1"/>
  <c r="Z726" i="1"/>
  <c r="AB726" i="1" s="1" a="1"/>
  <c r="AB726" i="1" s="1"/>
  <c r="AA726" i="1"/>
  <c r="Z727" i="1"/>
  <c r="AB727" i="1" s="1" a="1"/>
  <c r="AB727" i="1" s="1"/>
  <c r="AA727" i="1"/>
  <c r="Z728" i="1"/>
  <c r="AB728" i="1" s="1" a="1"/>
  <c r="AB728" i="1" s="1"/>
  <c r="AA728" i="1"/>
  <c r="Z729" i="1"/>
  <c r="AB729" i="1" s="1" a="1"/>
  <c r="AB729" i="1" s="1"/>
  <c r="AA729" i="1"/>
  <c r="Z730" i="1"/>
  <c r="AB730" i="1" s="1" a="1"/>
  <c r="AB730" i="1" s="1"/>
  <c r="AA730" i="1"/>
  <c r="Z731" i="1"/>
  <c r="AB731" i="1" s="1" a="1"/>
  <c r="AB731" i="1" s="1"/>
  <c r="AA731" i="1"/>
  <c r="Z732" i="1"/>
  <c r="AB732" i="1" s="1" a="1"/>
  <c r="AB732" i="1" s="1"/>
  <c r="AA732" i="1"/>
  <c r="Z733" i="1"/>
  <c r="AB733" i="1" s="1" a="1"/>
  <c r="AB733" i="1" s="1"/>
  <c r="AA733" i="1"/>
  <c r="Z734" i="1"/>
  <c r="AB734" i="1" s="1" a="1"/>
  <c r="AB734" i="1" s="1"/>
  <c r="AA734" i="1"/>
  <c r="Z735" i="1"/>
  <c r="AB735" i="1" s="1" a="1"/>
  <c r="AB735" i="1" s="1"/>
  <c r="AA735" i="1"/>
  <c r="Z736" i="1"/>
  <c r="AB736" i="1" s="1" a="1"/>
  <c r="AB736" i="1" s="1"/>
  <c r="AA736" i="1"/>
  <c r="Z737" i="1"/>
  <c r="AB737" i="1" s="1" a="1"/>
  <c r="AB737" i="1" s="1"/>
  <c r="AA737" i="1"/>
  <c r="Z738" i="1"/>
  <c r="AB738" i="1" s="1" a="1"/>
  <c r="AB738" i="1" s="1"/>
  <c r="AA738" i="1"/>
  <c r="Z739" i="1"/>
  <c r="AB739" i="1" s="1" a="1"/>
  <c r="AB739" i="1" s="1"/>
  <c r="AA739" i="1"/>
  <c r="Z740" i="1"/>
  <c r="AB740" i="1" s="1" a="1"/>
  <c r="AB740" i="1" s="1"/>
  <c r="AA740" i="1"/>
  <c r="Z741" i="1"/>
  <c r="AB741" i="1" s="1" a="1"/>
  <c r="AB741" i="1" s="1"/>
  <c r="AA741" i="1"/>
  <c r="Z742" i="1"/>
  <c r="AB742" i="1" s="1" a="1"/>
  <c r="AB742" i="1" s="1"/>
  <c r="AA742" i="1"/>
  <c r="Z743" i="1"/>
  <c r="AB743" i="1" s="1" a="1"/>
  <c r="AB743" i="1" s="1"/>
  <c r="AA743" i="1"/>
  <c r="Z744" i="1"/>
  <c r="AB744" i="1" s="1" a="1"/>
  <c r="AB744" i="1" s="1"/>
  <c r="AA744" i="1"/>
  <c r="Z745" i="1"/>
  <c r="AB745" i="1" s="1" a="1"/>
  <c r="AB745" i="1" s="1"/>
  <c r="AA745" i="1"/>
  <c r="Z746" i="1"/>
  <c r="AB746" i="1" s="1" a="1"/>
  <c r="AB746" i="1" s="1"/>
  <c r="AA746" i="1"/>
  <c r="Z747" i="1"/>
  <c r="AB747" i="1" s="1" a="1"/>
  <c r="AB747" i="1" s="1"/>
  <c r="AA747" i="1"/>
  <c r="Z748" i="1"/>
  <c r="AB748" i="1" s="1" a="1"/>
  <c r="AB748" i="1" s="1"/>
  <c r="AA748" i="1"/>
  <c r="Z749" i="1"/>
  <c r="AB749" i="1" s="1" a="1"/>
  <c r="AB749" i="1" s="1"/>
  <c r="AA749" i="1"/>
  <c r="Z750" i="1"/>
  <c r="AB750" i="1" s="1" a="1"/>
  <c r="AB750" i="1" s="1"/>
  <c r="AA750" i="1"/>
  <c r="Z751" i="1"/>
  <c r="AB751" i="1" s="1" a="1"/>
  <c r="AB751" i="1" s="1"/>
  <c r="AA751" i="1"/>
  <c r="Z752" i="1"/>
  <c r="AB752" i="1" s="1" a="1"/>
  <c r="AB752" i="1" s="1"/>
  <c r="AA752" i="1"/>
  <c r="Z753" i="1"/>
  <c r="AB753" i="1" s="1" a="1"/>
  <c r="AB753" i="1" s="1"/>
  <c r="AA753" i="1"/>
  <c r="Z754" i="1"/>
  <c r="AB754" i="1" s="1" a="1"/>
  <c r="AB754" i="1" s="1"/>
  <c r="AA754" i="1"/>
  <c r="Z755" i="1"/>
  <c r="AB755" i="1" s="1" a="1"/>
  <c r="AB755" i="1" s="1"/>
  <c r="AA755" i="1"/>
  <c r="Z756" i="1"/>
  <c r="AB756" i="1" s="1" a="1"/>
  <c r="AB756" i="1" s="1"/>
  <c r="AA756" i="1"/>
  <c r="Z757" i="1"/>
  <c r="AB757" i="1" s="1" a="1"/>
  <c r="AB757" i="1" s="1"/>
  <c r="AA757" i="1"/>
  <c r="Z758" i="1"/>
  <c r="AB758" i="1" s="1" a="1"/>
  <c r="AB758" i="1" s="1"/>
  <c r="AA758" i="1"/>
  <c r="Z759" i="1"/>
  <c r="AB759" i="1" s="1" a="1"/>
  <c r="AB759" i="1" s="1"/>
  <c r="AA759" i="1"/>
  <c r="Z760" i="1"/>
  <c r="AB760" i="1" s="1" a="1"/>
  <c r="AB760" i="1" s="1"/>
  <c r="AA760" i="1"/>
  <c r="Z761" i="1"/>
  <c r="AB761" i="1" s="1" a="1"/>
  <c r="AB761" i="1" s="1"/>
  <c r="AA761" i="1"/>
  <c r="Z762" i="1"/>
  <c r="AB762" i="1" s="1" a="1"/>
  <c r="AB762" i="1" s="1"/>
  <c r="AA762" i="1"/>
  <c r="Z763" i="1"/>
  <c r="AB763" i="1" s="1" a="1"/>
  <c r="AB763" i="1" s="1"/>
  <c r="AA763" i="1"/>
  <c r="Z764" i="1"/>
  <c r="AB764" i="1" s="1" a="1"/>
  <c r="AB764" i="1" s="1"/>
  <c r="AA764" i="1"/>
  <c r="Z765" i="1"/>
  <c r="AB765" i="1" s="1" a="1"/>
  <c r="AB765" i="1" s="1"/>
  <c r="AA765" i="1"/>
  <c r="Z766" i="1"/>
  <c r="AB766" i="1" s="1" a="1"/>
  <c r="AB766" i="1" s="1"/>
  <c r="AA766" i="1"/>
  <c r="Z767" i="1"/>
  <c r="AB767" i="1" s="1" a="1"/>
  <c r="AB767" i="1" s="1"/>
  <c r="AA767" i="1"/>
  <c r="Z768" i="1"/>
  <c r="AB768" i="1" s="1" a="1"/>
  <c r="AB768" i="1" s="1"/>
  <c r="AA768" i="1"/>
  <c r="Z769" i="1"/>
  <c r="AB769" i="1" s="1" a="1"/>
  <c r="AB769" i="1" s="1"/>
  <c r="AA769" i="1"/>
  <c r="Z770" i="1"/>
  <c r="AB770" i="1" s="1" a="1"/>
  <c r="AB770" i="1" s="1"/>
  <c r="AA770" i="1"/>
  <c r="Z771" i="1"/>
  <c r="AB771" i="1" s="1" a="1"/>
  <c r="AB771" i="1" s="1"/>
  <c r="AA771" i="1"/>
  <c r="Z772" i="1"/>
  <c r="AB772" i="1" s="1" a="1"/>
  <c r="AB772" i="1" s="1"/>
  <c r="AA772" i="1"/>
  <c r="Z773" i="1"/>
  <c r="AB773" i="1" s="1" a="1"/>
  <c r="AB773" i="1" s="1"/>
  <c r="AA773" i="1"/>
  <c r="Z774" i="1"/>
  <c r="AB774" i="1" s="1" a="1"/>
  <c r="AB774" i="1" s="1"/>
  <c r="AA774" i="1"/>
  <c r="Z775" i="1"/>
  <c r="AB775" i="1" s="1" a="1"/>
  <c r="AB775" i="1" s="1"/>
  <c r="AA775" i="1"/>
  <c r="Z776" i="1"/>
  <c r="AB776" i="1" s="1" a="1"/>
  <c r="AB776" i="1" s="1"/>
  <c r="AA776" i="1"/>
  <c r="Z777" i="1"/>
  <c r="AB777" i="1" s="1" a="1"/>
  <c r="AB777" i="1" s="1"/>
  <c r="AA777" i="1"/>
  <c r="Z778" i="1"/>
  <c r="AB778" i="1" s="1" a="1"/>
  <c r="AB778" i="1" s="1"/>
  <c r="AA778" i="1"/>
  <c r="Z779" i="1"/>
  <c r="AB779" i="1" s="1" a="1"/>
  <c r="AB779" i="1" s="1"/>
  <c r="AA779" i="1"/>
  <c r="Z780" i="1"/>
  <c r="AB780" i="1" s="1" a="1"/>
  <c r="AB780" i="1" s="1"/>
  <c r="AA780" i="1"/>
  <c r="Z781" i="1"/>
  <c r="AB781" i="1" s="1" a="1"/>
  <c r="AB781" i="1" s="1"/>
  <c r="AA781" i="1"/>
  <c r="Z782" i="1"/>
  <c r="AB782" i="1" s="1" a="1"/>
  <c r="AB782" i="1" s="1"/>
  <c r="AA782" i="1"/>
  <c r="Z783" i="1"/>
  <c r="AB783" i="1" s="1" a="1"/>
  <c r="AB783" i="1" s="1"/>
  <c r="AA783" i="1"/>
  <c r="Z784" i="1"/>
  <c r="AB784" i="1" s="1" a="1"/>
  <c r="AB784" i="1" s="1"/>
  <c r="AA784" i="1"/>
  <c r="Z785" i="1"/>
  <c r="AB785" i="1" s="1" a="1"/>
  <c r="AB785" i="1" s="1"/>
  <c r="AA785" i="1"/>
  <c r="Z786" i="1"/>
  <c r="AB786" i="1" s="1" a="1"/>
  <c r="AB786" i="1" s="1"/>
  <c r="AA786" i="1"/>
  <c r="Z787" i="1"/>
  <c r="AB787" i="1" s="1" a="1"/>
  <c r="AB787" i="1" s="1"/>
  <c r="AA787" i="1"/>
  <c r="Z788" i="1"/>
  <c r="AB788" i="1" s="1" a="1"/>
  <c r="AB788" i="1" s="1"/>
  <c r="AA788" i="1"/>
  <c r="Z789" i="1"/>
  <c r="AB789" i="1" s="1" a="1"/>
  <c r="AB789" i="1" s="1"/>
  <c r="AA789" i="1"/>
  <c r="Z790" i="1"/>
  <c r="AB790" i="1" s="1" a="1"/>
  <c r="AB790" i="1" s="1"/>
  <c r="AA790" i="1"/>
  <c r="Z791" i="1"/>
  <c r="AB791" i="1" s="1" a="1"/>
  <c r="AB791" i="1" s="1"/>
  <c r="AA791" i="1"/>
  <c r="Z792" i="1"/>
  <c r="AB792" i="1" s="1" a="1"/>
  <c r="AB792" i="1" s="1"/>
  <c r="AA792" i="1"/>
  <c r="Z793" i="1"/>
  <c r="AB793" i="1" s="1" a="1"/>
  <c r="AB793" i="1" s="1"/>
  <c r="AA793" i="1"/>
  <c r="Z794" i="1"/>
  <c r="AB794" i="1" s="1" a="1"/>
  <c r="AB794" i="1" s="1"/>
  <c r="AA794" i="1"/>
  <c r="Z795" i="1"/>
  <c r="AB795" i="1" s="1" a="1"/>
  <c r="AB795" i="1" s="1"/>
  <c r="AA795" i="1"/>
  <c r="Z796" i="1"/>
  <c r="AB796" i="1" s="1" a="1"/>
  <c r="AB796" i="1" s="1"/>
  <c r="AA796" i="1"/>
  <c r="Z797" i="1"/>
  <c r="AB797" i="1" s="1" a="1"/>
  <c r="AB797" i="1" s="1"/>
  <c r="AA797" i="1"/>
  <c r="Z798" i="1"/>
  <c r="AB798" i="1" s="1" a="1"/>
  <c r="AB798" i="1" s="1"/>
  <c r="AA798" i="1"/>
  <c r="Z799" i="1"/>
  <c r="AB799" i="1" s="1" a="1"/>
  <c r="AB799" i="1" s="1"/>
  <c r="AA799" i="1"/>
  <c r="Z800" i="1"/>
  <c r="AB800" i="1" s="1" a="1"/>
  <c r="AB800" i="1" s="1"/>
  <c r="AA800" i="1"/>
  <c r="Z801" i="1"/>
  <c r="AB801" i="1" s="1" a="1"/>
  <c r="AB801" i="1" s="1"/>
  <c r="AA801" i="1"/>
  <c r="Z802" i="1"/>
  <c r="AB802" i="1" s="1" a="1"/>
  <c r="AB802" i="1" s="1"/>
  <c r="AA802" i="1"/>
  <c r="Z803" i="1"/>
  <c r="AB803" i="1" s="1" a="1"/>
  <c r="AB803" i="1" s="1"/>
  <c r="AA803" i="1"/>
  <c r="Z804" i="1"/>
  <c r="AB804" i="1" s="1" a="1"/>
  <c r="AB804" i="1" s="1"/>
  <c r="AA804" i="1"/>
  <c r="Z805" i="1"/>
  <c r="AB805" i="1" s="1" a="1"/>
  <c r="AB805" i="1" s="1"/>
  <c r="AA805" i="1"/>
  <c r="Z806" i="1"/>
  <c r="AB806" i="1" s="1" a="1"/>
  <c r="AB806" i="1" s="1"/>
  <c r="AA806" i="1"/>
  <c r="Z807" i="1"/>
  <c r="AB807" i="1" s="1" a="1"/>
  <c r="AB807" i="1" s="1"/>
  <c r="AA807" i="1"/>
  <c r="Z808" i="1"/>
  <c r="AB808" i="1" s="1" a="1"/>
  <c r="AB808" i="1" s="1"/>
  <c r="AA808" i="1"/>
  <c r="Z809" i="1"/>
  <c r="AB809" i="1" s="1" a="1"/>
  <c r="AB809" i="1" s="1"/>
  <c r="AA809" i="1"/>
  <c r="Z810" i="1"/>
  <c r="AB810" i="1" s="1" a="1"/>
  <c r="AB810" i="1" s="1"/>
  <c r="AA810" i="1"/>
  <c r="Z811" i="1"/>
  <c r="AB811" i="1" s="1" a="1"/>
  <c r="AB811" i="1" s="1"/>
  <c r="AA811" i="1"/>
  <c r="Z812" i="1"/>
  <c r="AB812" i="1" s="1" a="1"/>
  <c r="AB812" i="1" s="1"/>
  <c r="AA812" i="1"/>
  <c r="Z813" i="1"/>
  <c r="AB813" i="1" s="1" a="1"/>
  <c r="AB813" i="1" s="1"/>
  <c r="AA813" i="1"/>
  <c r="Z814" i="1"/>
  <c r="AB814" i="1" s="1" a="1"/>
  <c r="AB814" i="1" s="1"/>
  <c r="AA814" i="1"/>
  <c r="Z815" i="1"/>
  <c r="AB815" i="1" s="1" a="1"/>
  <c r="AB815" i="1" s="1"/>
  <c r="AA815" i="1"/>
  <c r="Z816" i="1"/>
  <c r="AB816" i="1" s="1" a="1"/>
  <c r="AB816" i="1" s="1"/>
  <c r="AA816" i="1"/>
  <c r="Z817" i="1"/>
  <c r="AB817" i="1" s="1" a="1"/>
  <c r="AB817" i="1" s="1"/>
  <c r="AA817" i="1"/>
  <c r="Z818" i="1"/>
  <c r="AB818" i="1" s="1" a="1"/>
  <c r="AB818" i="1" s="1"/>
  <c r="AA818" i="1"/>
  <c r="Z819" i="1"/>
  <c r="AB819" i="1" s="1" a="1"/>
  <c r="AB819" i="1" s="1"/>
  <c r="AA819" i="1"/>
  <c r="Z820" i="1"/>
  <c r="AB820" i="1" s="1" a="1"/>
  <c r="AB820" i="1" s="1"/>
  <c r="AA820" i="1"/>
  <c r="Z821" i="1"/>
  <c r="AB821" i="1" s="1" a="1"/>
  <c r="AB821" i="1" s="1"/>
  <c r="AA821" i="1"/>
  <c r="Z822" i="1"/>
  <c r="AB822" i="1" s="1" a="1"/>
  <c r="AB822" i="1" s="1"/>
  <c r="AA822" i="1"/>
  <c r="Z823" i="1"/>
  <c r="AB823" i="1" s="1" a="1"/>
  <c r="AB823" i="1" s="1"/>
  <c r="AA823" i="1"/>
  <c r="Z824" i="1"/>
  <c r="AB824" i="1" s="1" a="1"/>
  <c r="AB824" i="1" s="1"/>
  <c r="AA824" i="1"/>
  <c r="Z825" i="1"/>
  <c r="AB825" i="1" s="1" a="1"/>
  <c r="AB825" i="1" s="1"/>
  <c r="AA825" i="1"/>
  <c r="Z826" i="1"/>
  <c r="AB826" i="1" s="1" a="1"/>
  <c r="AB826" i="1" s="1"/>
  <c r="AA826" i="1"/>
  <c r="Z827" i="1"/>
  <c r="AB827" i="1" s="1" a="1"/>
  <c r="AB827" i="1" s="1"/>
  <c r="AA827" i="1"/>
  <c r="Z828" i="1"/>
  <c r="AB828" i="1" s="1" a="1"/>
  <c r="AB828" i="1" s="1"/>
  <c r="AA828" i="1"/>
  <c r="Z829" i="1"/>
  <c r="AB829" i="1" s="1" a="1"/>
  <c r="AB829" i="1" s="1"/>
  <c r="AA829" i="1"/>
  <c r="Z830" i="1"/>
  <c r="AB830" i="1" s="1" a="1"/>
  <c r="AB830" i="1" s="1"/>
  <c r="AA830" i="1"/>
  <c r="Z831" i="1"/>
  <c r="AB831" i="1" s="1" a="1"/>
  <c r="AB831" i="1" s="1"/>
  <c r="AA831" i="1"/>
  <c r="Z832" i="1"/>
  <c r="AB832" i="1" s="1" a="1"/>
  <c r="AB832" i="1" s="1"/>
  <c r="AA832" i="1"/>
  <c r="Z833" i="1"/>
  <c r="AB833" i="1" s="1" a="1"/>
  <c r="AB833" i="1" s="1"/>
  <c r="AA833" i="1"/>
  <c r="Z834" i="1"/>
  <c r="AB834" i="1" s="1" a="1"/>
  <c r="AB834" i="1" s="1"/>
  <c r="AA834" i="1"/>
  <c r="Z835" i="1"/>
  <c r="AB835" i="1" s="1" a="1"/>
  <c r="AB835" i="1" s="1"/>
  <c r="AA835" i="1"/>
  <c r="Z836" i="1"/>
  <c r="AB836" i="1" s="1" a="1"/>
  <c r="AB836" i="1" s="1"/>
  <c r="AA836" i="1"/>
  <c r="Z837" i="1"/>
  <c r="AB837" i="1" s="1" a="1"/>
  <c r="AB837" i="1" s="1"/>
  <c r="AA837" i="1"/>
  <c r="Z838" i="1"/>
  <c r="AB838" i="1" s="1" a="1"/>
  <c r="AB838" i="1" s="1"/>
  <c r="AA838" i="1"/>
  <c r="Z839" i="1"/>
  <c r="AB839" i="1" s="1" a="1"/>
  <c r="AB839" i="1" s="1"/>
  <c r="AA839" i="1"/>
  <c r="Z840" i="1"/>
  <c r="AB840" i="1" s="1" a="1"/>
  <c r="AB840" i="1" s="1"/>
  <c r="AA840" i="1"/>
  <c r="Z841" i="1"/>
  <c r="AB841" i="1" s="1" a="1"/>
  <c r="AB841" i="1" s="1"/>
  <c r="AA841" i="1"/>
  <c r="Z842" i="1"/>
  <c r="AB842" i="1" s="1" a="1"/>
  <c r="AB842" i="1" s="1"/>
  <c r="AA842" i="1"/>
  <c r="Z843" i="1"/>
  <c r="AB843" i="1" s="1" a="1"/>
  <c r="AB843" i="1" s="1"/>
  <c r="AA843" i="1"/>
  <c r="Z844" i="1"/>
  <c r="AB844" i="1" s="1" a="1"/>
  <c r="AB844" i="1" s="1"/>
  <c r="AA844" i="1"/>
  <c r="Z845" i="1"/>
  <c r="AB845" i="1" s="1" a="1"/>
  <c r="AB845" i="1" s="1"/>
  <c r="AA845" i="1"/>
  <c r="Z846" i="1"/>
  <c r="AB846" i="1" s="1" a="1"/>
  <c r="AB846" i="1" s="1"/>
  <c r="AA846" i="1"/>
  <c r="Z847" i="1"/>
  <c r="AB847" i="1" s="1" a="1"/>
  <c r="AB847" i="1" s="1"/>
  <c r="AA847" i="1"/>
  <c r="Z848" i="1"/>
  <c r="AB848" i="1" s="1" a="1"/>
  <c r="AB848" i="1" s="1"/>
  <c r="AA848" i="1"/>
  <c r="Z849" i="1"/>
  <c r="AB849" i="1" s="1" a="1"/>
  <c r="AB849" i="1" s="1"/>
  <c r="AA849" i="1"/>
  <c r="Z850" i="1"/>
  <c r="AB850" i="1" s="1" a="1"/>
  <c r="AB850" i="1" s="1"/>
  <c r="AA850" i="1"/>
  <c r="Z851" i="1"/>
  <c r="AB851" i="1" s="1" a="1"/>
  <c r="AB851" i="1" s="1"/>
  <c r="AA851" i="1"/>
  <c r="Z852" i="1"/>
  <c r="AB852" i="1" s="1" a="1"/>
  <c r="AB852" i="1" s="1"/>
  <c r="AA852" i="1"/>
  <c r="Z853" i="1"/>
  <c r="AB853" i="1" s="1" a="1"/>
  <c r="AB853" i="1" s="1"/>
  <c r="AA853" i="1"/>
  <c r="Z854" i="1"/>
  <c r="AB854" i="1" s="1" a="1"/>
  <c r="AB854" i="1" s="1"/>
  <c r="AA854" i="1"/>
  <c r="Z855" i="1"/>
  <c r="AB855" i="1" s="1" a="1"/>
  <c r="AB855" i="1" s="1"/>
  <c r="AA855" i="1"/>
  <c r="Z856" i="1"/>
  <c r="AB856" i="1" s="1" a="1"/>
  <c r="AB856" i="1" s="1"/>
  <c r="AA856" i="1"/>
  <c r="Z857" i="1"/>
  <c r="AB857" i="1" s="1" a="1"/>
  <c r="AB857" i="1" s="1"/>
  <c r="AA857" i="1"/>
  <c r="Z858" i="1"/>
  <c r="AB858" i="1" s="1" a="1"/>
  <c r="AB858" i="1" s="1"/>
  <c r="AA858" i="1"/>
  <c r="Z859" i="1"/>
  <c r="AB859" i="1" s="1" a="1"/>
  <c r="AB859" i="1" s="1"/>
  <c r="AA859" i="1"/>
  <c r="Z860" i="1"/>
  <c r="AB860" i="1" s="1" a="1"/>
  <c r="AB860" i="1" s="1"/>
  <c r="AA860" i="1"/>
  <c r="Z861" i="1"/>
  <c r="AB861" i="1" s="1" a="1"/>
  <c r="AB861" i="1" s="1"/>
  <c r="AA861" i="1"/>
  <c r="Z862" i="1"/>
  <c r="AB862" i="1" s="1" a="1"/>
  <c r="AB862" i="1" s="1"/>
  <c r="AA862" i="1"/>
  <c r="Z863" i="1"/>
  <c r="AB863" i="1" s="1" a="1"/>
  <c r="AB863" i="1" s="1"/>
  <c r="AA863" i="1"/>
  <c r="Z864" i="1"/>
  <c r="AB864" i="1" s="1" a="1"/>
  <c r="AB864" i="1" s="1"/>
  <c r="AA864" i="1"/>
  <c r="Z865" i="1"/>
  <c r="AB865" i="1" s="1" a="1"/>
  <c r="AB865" i="1" s="1"/>
  <c r="AA865" i="1"/>
  <c r="Z866" i="1"/>
  <c r="AB866" i="1" s="1" a="1"/>
  <c r="AB866" i="1" s="1"/>
  <c r="AA866" i="1"/>
  <c r="Z867" i="1"/>
  <c r="AB867" i="1" s="1" a="1"/>
  <c r="AB867" i="1" s="1"/>
  <c r="AA867" i="1"/>
  <c r="Z868" i="1"/>
  <c r="AB868" i="1" s="1" a="1"/>
  <c r="AB868" i="1" s="1"/>
  <c r="AA868" i="1"/>
  <c r="Z869" i="1"/>
  <c r="AB869" i="1" s="1" a="1"/>
  <c r="AB869" i="1" s="1"/>
  <c r="AA869" i="1"/>
  <c r="Z870" i="1"/>
  <c r="AB870" i="1" s="1" a="1"/>
  <c r="AB870" i="1" s="1"/>
  <c r="AA870" i="1"/>
  <c r="Z871" i="1"/>
  <c r="AB871" i="1" s="1" a="1"/>
  <c r="AB871" i="1" s="1"/>
  <c r="AA871" i="1"/>
  <c r="Z872" i="1"/>
  <c r="AB872" i="1" s="1" a="1"/>
  <c r="AB872" i="1" s="1"/>
  <c r="AA872" i="1"/>
  <c r="Z873" i="1"/>
  <c r="AB873" i="1" s="1" a="1"/>
  <c r="AB873" i="1" s="1"/>
  <c r="AA873" i="1"/>
  <c r="Z874" i="1"/>
  <c r="AB874" i="1" s="1" a="1"/>
  <c r="AB874" i="1" s="1"/>
  <c r="AA874" i="1"/>
  <c r="Z875" i="1"/>
  <c r="AB875" i="1" s="1" a="1"/>
  <c r="AB875" i="1" s="1"/>
  <c r="AA875" i="1"/>
  <c r="Z876" i="1"/>
  <c r="AB876" i="1" s="1" a="1"/>
  <c r="AB876" i="1" s="1"/>
  <c r="AA876" i="1"/>
  <c r="Z877" i="1"/>
  <c r="AB877" i="1" s="1" a="1"/>
  <c r="AB877" i="1" s="1"/>
  <c r="AA877" i="1"/>
  <c r="Z878" i="1"/>
  <c r="AB878" i="1" s="1" a="1"/>
  <c r="AB878" i="1" s="1"/>
  <c r="AA878" i="1"/>
  <c r="Z879" i="1"/>
  <c r="AB879" i="1" s="1" a="1"/>
  <c r="AB879" i="1" s="1"/>
  <c r="AA879" i="1"/>
  <c r="Z880" i="1"/>
  <c r="AB880" i="1" s="1" a="1"/>
  <c r="AB880" i="1" s="1"/>
  <c r="AA880" i="1"/>
  <c r="Z881" i="1"/>
  <c r="AB881" i="1" s="1" a="1"/>
  <c r="AB881" i="1" s="1"/>
  <c r="AA881" i="1"/>
  <c r="Z882" i="1"/>
  <c r="AB882" i="1" s="1" a="1"/>
  <c r="AB882" i="1" s="1"/>
  <c r="AA882" i="1"/>
  <c r="Z883" i="1"/>
  <c r="AB883" i="1" s="1" a="1"/>
  <c r="AB883" i="1" s="1"/>
  <c r="AA883" i="1"/>
  <c r="Z884" i="1"/>
  <c r="AB884" i="1" s="1" a="1"/>
  <c r="AB884" i="1" s="1"/>
  <c r="AA884" i="1"/>
  <c r="Z885" i="1"/>
  <c r="AB885" i="1" s="1" a="1"/>
  <c r="AB885" i="1" s="1"/>
  <c r="AA885" i="1"/>
  <c r="Z886" i="1"/>
  <c r="AB886" i="1" s="1" a="1"/>
  <c r="AB886" i="1" s="1"/>
  <c r="AA886" i="1"/>
  <c r="Z887" i="1"/>
  <c r="AB887" i="1" s="1" a="1"/>
  <c r="AB887" i="1" s="1"/>
  <c r="AA887" i="1"/>
  <c r="Z888" i="1"/>
  <c r="AB888" i="1" s="1" a="1"/>
  <c r="AB888" i="1" s="1"/>
  <c r="AA888" i="1"/>
  <c r="Z889" i="1"/>
  <c r="AB889" i="1" s="1" a="1"/>
  <c r="AB889" i="1" s="1"/>
  <c r="AA889" i="1"/>
  <c r="Z890" i="1"/>
  <c r="AB890" i="1" s="1" a="1"/>
  <c r="AB890" i="1" s="1"/>
  <c r="AA890" i="1"/>
  <c r="Z891" i="1"/>
  <c r="AB891" i="1" s="1" a="1"/>
  <c r="AB891" i="1" s="1"/>
  <c r="AA891" i="1"/>
  <c r="Z892" i="1"/>
  <c r="AB892" i="1" s="1" a="1"/>
  <c r="AB892" i="1" s="1"/>
  <c r="AA892" i="1"/>
  <c r="Z893" i="1"/>
  <c r="AB893" i="1" s="1" a="1"/>
  <c r="AB893" i="1" s="1"/>
  <c r="AA893" i="1"/>
  <c r="Z894" i="1"/>
  <c r="AB894" i="1" s="1" a="1"/>
  <c r="AB894" i="1" s="1"/>
  <c r="AA894" i="1"/>
  <c r="Z895" i="1"/>
  <c r="AB895" i="1" s="1" a="1"/>
  <c r="AB895" i="1" s="1"/>
  <c r="AA895" i="1"/>
  <c r="Z896" i="1"/>
  <c r="AB896" i="1" s="1" a="1"/>
  <c r="AB896" i="1" s="1"/>
  <c r="AA896" i="1"/>
  <c r="Z897" i="1"/>
  <c r="AB897" i="1" s="1" a="1"/>
  <c r="AB897" i="1" s="1"/>
  <c r="AA897" i="1"/>
  <c r="Z898" i="1"/>
  <c r="AB898" i="1" s="1" a="1"/>
  <c r="AB898" i="1" s="1"/>
  <c r="AA898" i="1"/>
  <c r="Z899" i="1"/>
  <c r="AB899" i="1" s="1" a="1"/>
  <c r="AB899" i="1" s="1"/>
  <c r="AA899" i="1"/>
  <c r="Z900" i="1"/>
  <c r="AB900" i="1" s="1" a="1"/>
  <c r="AB900" i="1" s="1"/>
  <c r="AA900" i="1"/>
  <c r="Z901" i="1"/>
  <c r="AB901" i="1" s="1" a="1"/>
  <c r="AB901" i="1" s="1"/>
  <c r="AA901" i="1"/>
  <c r="Z902" i="1"/>
  <c r="AB902" i="1" s="1" a="1"/>
  <c r="AB902" i="1" s="1"/>
  <c r="AA902" i="1"/>
  <c r="Z903" i="1"/>
  <c r="AB903" i="1" s="1" a="1"/>
  <c r="AB903" i="1" s="1"/>
  <c r="AA903" i="1"/>
  <c r="Z904" i="1"/>
  <c r="AB904" i="1" s="1" a="1"/>
  <c r="AB904" i="1" s="1"/>
  <c r="AA904" i="1"/>
  <c r="Z905" i="1"/>
  <c r="AB905" i="1" s="1" a="1"/>
  <c r="AB905" i="1" s="1"/>
  <c r="AA905" i="1"/>
  <c r="Z906" i="1"/>
  <c r="AB906" i="1" s="1" a="1"/>
  <c r="AB906" i="1" s="1"/>
  <c r="AA906" i="1"/>
  <c r="Z907" i="1"/>
  <c r="AB907" i="1" s="1" a="1"/>
  <c r="AB907" i="1" s="1"/>
  <c r="AA907" i="1"/>
  <c r="Z908" i="1"/>
  <c r="AB908" i="1" s="1" a="1"/>
  <c r="AB908" i="1" s="1"/>
  <c r="AA908" i="1"/>
  <c r="Z909" i="1"/>
  <c r="AB909" i="1" s="1" a="1"/>
  <c r="AB909" i="1" s="1"/>
  <c r="AA909" i="1"/>
  <c r="Z910" i="1"/>
  <c r="AB910" i="1" s="1" a="1"/>
  <c r="AB910" i="1" s="1"/>
  <c r="AA910" i="1"/>
  <c r="Z911" i="1"/>
  <c r="AB911" i="1" s="1" a="1"/>
  <c r="AB911" i="1" s="1"/>
  <c r="AA911" i="1"/>
  <c r="Z912" i="1"/>
  <c r="AB912" i="1" s="1" a="1"/>
  <c r="AB912" i="1" s="1"/>
  <c r="AA912" i="1"/>
  <c r="Z913" i="1"/>
  <c r="AB913" i="1" s="1" a="1"/>
  <c r="AB913" i="1" s="1"/>
  <c r="AA913" i="1"/>
  <c r="Z914" i="1"/>
  <c r="AB914" i="1" s="1" a="1"/>
  <c r="AB914" i="1" s="1"/>
  <c r="AA914" i="1"/>
  <c r="Z915" i="1"/>
  <c r="AB915" i="1" s="1" a="1"/>
  <c r="AB915" i="1" s="1"/>
  <c r="AA915" i="1"/>
  <c r="Z916" i="1"/>
  <c r="AB916" i="1" s="1" a="1"/>
  <c r="AB916" i="1" s="1"/>
  <c r="AA916" i="1"/>
  <c r="Z917" i="1"/>
  <c r="AB917" i="1" s="1" a="1"/>
  <c r="AB917" i="1" s="1"/>
  <c r="AA917" i="1"/>
  <c r="Z918" i="1"/>
  <c r="AB918" i="1" s="1" a="1"/>
  <c r="AB918" i="1" s="1"/>
  <c r="AA918" i="1"/>
  <c r="Z919" i="1"/>
  <c r="AB919" i="1" s="1" a="1"/>
  <c r="AB919" i="1" s="1"/>
  <c r="AA919" i="1"/>
  <c r="Z920" i="1"/>
  <c r="AB920" i="1" s="1" a="1"/>
  <c r="AB920" i="1" s="1"/>
  <c r="AA920" i="1"/>
  <c r="Z921" i="1"/>
  <c r="AB921" i="1" s="1" a="1"/>
  <c r="AB921" i="1" s="1"/>
  <c r="AA921" i="1"/>
  <c r="Z922" i="1"/>
  <c r="AB922" i="1" s="1" a="1"/>
  <c r="AB922" i="1" s="1"/>
  <c r="AA922" i="1"/>
  <c r="Z923" i="1"/>
  <c r="AB923" i="1" s="1" a="1"/>
  <c r="AB923" i="1" s="1"/>
  <c r="AA923" i="1"/>
  <c r="Z924" i="1"/>
  <c r="AB924" i="1" s="1" a="1"/>
  <c r="AB924" i="1" s="1"/>
  <c r="AA924" i="1"/>
  <c r="Z925" i="1"/>
  <c r="AB925" i="1" s="1" a="1"/>
  <c r="AB925" i="1" s="1"/>
  <c r="AA925" i="1"/>
  <c r="Z926" i="1"/>
  <c r="AB926" i="1" s="1" a="1"/>
  <c r="AB926" i="1" s="1"/>
  <c r="AA926" i="1"/>
  <c r="Z927" i="1"/>
  <c r="AB927" i="1" s="1" a="1"/>
  <c r="AB927" i="1" s="1"/>
  <c r="AA927" i="1"/>
  <c r="Z928" i="1"/>
  <c r="AB928" i="1" s="1" a="1"/>
  <c r="AB928" i="1" s="1"/>
  <c r="AA928" i="1"/>
  <c r="Z929" i="1"/>
  <c r="AB929" i="1" s="1" a="1"/>
  <c r="AB929" i="1" s="1"/>
  <c r="AA929" i="1"/>
  <c r="Z930" i="1"/>
  <c r="AB930" i="1" s="1" a="1"/>
  <c r="AB930" i="1" s="1"/>
  <c r="AA930" i="1"/>
  <c r="Z931" i="1"/>
  <c r="AB931" i="1" s="1" a="1"/>
  <c r="AB931" i="1" s="1"/>
  <c r="AA931" i="1"/>
  <c r="Z932" i="1"/>
  <c r="AB932" i="1" s="1" a="1"/>
  <c r="AB932" i="1" s="1"/>
  <c r="AA932" i="1"/>
  <c r="Z933" i="1"/>
  <c r="AB933" i="1" s="1" a="1"/>
  <c r="AB933" i="1" s="1"/>
  <c r="AA933" i="1"/>
  <c r="Z934" i="1"/>
  <c r="AB934" i="1" s="1" a="1"/>
  <c r="AB934" i="1" s="1"/>
  <c r="AA934" i="1"/>
  <c r="Z935" i="1"/>
  <c r="AB935" i="1" s="1" a="1"/>
  <c r="AB935" i="1" s="1"/>
  <c r="AA935" i="1"/>
  <c r="Z936" i="1"/>
  <c r="AB936" i="1" s="1" a="1"/>
  <c r="AB936" i="1" s="1"/>
  <c r="AA936" i="1"/>
  <c r="Z937" i="1"/>
  <c r="AB937" i="1" s="1" a="1"/>
  <c r="AB937" i="1" s="1"/>
  <c r="AA937" i="1"/>
  <c r="Z938" i="1"/>
  <c r="AB938" i="1" s="1" a="1"/>
  <c r="AB938" i="1" s="1"/>
  <c r="AA938" i="1"/>
  <c r="Z939" i="1"/>
  <c r="AB939" i="1" s="1" a="1"/>
  <c r="AB939" i="1" s="1"/>
  <c r="AA939" i="1"/>
  <c r="Z940" i="1"/>
  <c r="AB940" i="1" s="1" a="1"/>
  <c r="AB940" i="1" s="1"/>
  <c r="AA940" i="1"/>
  <c r="Z941" i="1"/>
  <c r="AB941" i="1" s="1" a="1"/>
  <c r="AB941" i="1" s="1"/>
  <c r="AA941" i="1"/>
  <c r="Z942" i="1"/>
  <c r="AB942" i="1" s="1" a="1"/>
  <c r="AB942" i="1" s="1"/>
  <c r="AA942" i="1"/>
  <c r="Z943" i="1"/>
  <c r="AB943" i="1" s="1" a="1"/>
  <c r="AB943" i="1" s="1"/>
  <c r="AA943" i="1"/>
  <c r="Z944" i="1"/>
  <c r="AB944" i="1" s="1" a="1"/>
  <c r="AB944" i="1" s="1"/>
  <c r="AA944" i="1"/>
  <c r="Z945" i="1"/>
  <c r="AB945" i="1" s="1" a="1"/>
  <c r="AB945" i="1" s="1"/>
  <c r="AA945" i="1"/>
  <c r="Z946" i="1"/>
  <c r="AB946" i="1" s="1" a="1"/>
  <c r="AB946" i="1" s="1"/>
  <c r="AA946" i="1"/>
  <c r="Z947" i="1"/>
  <c r="AB947" i="1" s="1" a="1"/>
  <c r="AB947" i="1" s="1"/>
  <c r="AA947" i="1"/>
  <c r="Z948" i="1"/>
  <c r="AB948" i="1" s="1" a="1"/>
  <c r="AB948" i="1" s="1"/>
  <c r="AA948" i="1"/>
  <c r="Z949" i="1"/>
  <c r="AB949" i="1" s="1" a="1"/>
  <c r="AB949" i="1" s="1"/>
  <c r="AA949" i="1"/>
  <c r="Z950" i="1"/>
  <c r="AB950" i="1" s="1" a="1"/>
  <c r="AB950" i="1" s="1"/>
  <c r="AA950" i="1"/>
  <c r="Z951" i="1"/>
  <c r="AB951" i="1" s="1" a="1"/>
  <c r="AB951" i="1" s="1"/>
  <c r="AA951" i="1"/>
  <c r="Z952" i="1"/>
  <c r="AB952" i="1" s="1" a="1"/>
  <c r="AB952" i="1" s="1"/>
  <c r="AA952" i="1"/>
  <c r="Z953" i="1"/>
  <c r="AB953" i="1" s="1" a="1"/>
  <c r="AB953" i="1" s="1"/>
  <c r="AA953" i="1"/>
  <c r="Z954" i="1"/>
  <c r="AB954" i="1" s="1" a="1"/>
  <c r="AB954" i="1" s="1"/>
  <c r="AA954" i="1"/>
  <c r="Z955" i="1"/>
  <c r="AB955" i="1" s="1" a="1"/>
  <c r="AB955" i="1" s="1"/>
  <c r="AA955" i="1"/>
  <c r="Z956" i="1"/>
  <c r="AB956" i="1" s="1" a="1"/>
  <c r="AB956" i="1" s="1"/>
  <c r="AA956" i="1"/>
  <c r="Z957" i="1"/>
  <c r="AB957" i="1" s="1" a="1"/>
  <c r="AB957" i="1" s="1"/>
  <c r="AA957" i="1"/>
  <c r="Z958" i="1"/>
  <c r="AB958" i="1" s="1" a="1"/>
  <c r="AB958" i="1" s="1"/>
  <c r="AA958" i="1"/>
  <c r="Z959" i="1"/>
  <c r="AB959" i="1" s="1" a="1"/>
  <c r="AB959" i="1" s="1"/>
  <c r="AA959" i="1"/>
  <c r="Z960" i="1"/>
  <c r="AB960" i="1" s="1" a="1"/>
  <c r="AB960" i="1" s="1"/>
  <c r="AA960" i="1"/>
  <c r="Z961" i="1"/>
  <c r="AB961" i="1" s="1" a="1"/>
  <c r="AB961" i="1" s="1"/>
  <c r="AA961" i="1"/>
  <c r="Z962" i="1"/>
  <c r="AB962" i="1" s="1" a="1"/>
  <c r="AB962" i="1" s="1"/>
  <c r="AA962" i="1"/>
  <c r="Z963" i="1"/>
  <c r="AB963" i="1" s="1" a="1"/>
  <c r="AB963" i="1" s="1"/>
  <c r="AA963" i="1"/>
  <c r="Z964" i="1"/>
  <c r="AB964" i="1" s="1" a="1"/>
  <c r="AB964" i="1" s="1"/>
  <c r="AA964" i="1"/>
  <c r="Z965" i="1"/>
  <c r="AB965" i="1" s="1" a="1"/>
  <c r="AB965" i="1" s="1"/>
  <c r="AA965" i="1"/>
  <c r="Z966" i="1"/>
  <c r="AB966" i="1" s="1" a="1"/>
  <c r="AB966" i="1" s="1"/>
  <c r="AA966" i="1"/>
  <c r="Z967" i="1"/>
  <c r="AB967" i="1" s="1" a="1"/>
  <c r="AB967" i="1" s="1"/>
  <c r="AA967" i="1"/>
  <c r="Z968" i="1"/>
  <c r="AB968" i="1" s="1" a="1"/>
  <c r="AB968" i="1" s="1"/>
  <c r="AA968" i="1"/>
  <c r="Z969" i="1"/>
  <c r="AB969" i="1" s="1" a="1"/>
  <c r="AB969" i="1" s="1"/>
  <c r="AA969" i="1"/>
  <c r="Z970" i="1"/>
  <c r="AB970" i="1" s="1" a="1"/>
  <c r="AB970" i="1" s="1"/>
  <c r="AA970" i="1"/>
  <c r="Z971" i="1"/>
  <c r="AB971" i="1" s="1" a="1"/>
  <c r="AB971" i="1" s="1"/>
  <c r="AA971" i="1"/>
  <c r="Z972" i="1"/>
  <c r="AB972" i="1" s="1" a="1"/>
  <c r="AB972" i="1" s="1"/>
  <c r="AA972" i="1"/>
  <c r="Z973" i="1"/>
  <c r="AB973" i="1" s="1" a="1"/>
  <c r="AB973" i="1" s="1"/>
  <c r="AA973" i="1"/>
  <c r="Z974" i="1"/>
  <c r="AB974" i="1" s="1" a="1"/>
  <c r="AB974" i="1" s="1"/>
  <c r="AA974" i="1"/>
  <c r="Z975" i="1"/>
  <c r="AB975" i="1" s="1" a="1"/>
  <c r="AB975" i="1" s="1"/>
  <c r="AA975" i="1"/>
  <c r="Z976" i="1"/>
  <c r="AB976" i="1" s="1" a="1"/>
  <c r="AB976" i="1" s="1"/>
  <c r="AA976" i="1"/>
  <c r="Z977" i="1"/>
  <c r="AB977" i="1" s="1" a="1"/>
  <c r="AB977" i="1" s="1"/>
  <c r="AA977" i="1"/>
  <c r="Z978" i="1"/>
  <c r="AB978" i="1" s="1" a="1"/>
  <c r="AB978" i="1" s="1"/>
  <c r="AA978" i="1"/>
  <c r="Z979" i="1"/>
  <c r="AB979" i="1" s="1" a="1"/>
  <c r="AB979" i="1" s="1"/>
  <c r="AA979" i="1"/>
  <c r="Z980" i="1"/>
  <c r="AB980" i="1" s="1" a="1"/>
  <c r="AB980" i="1" s="1"/>
  <c r="AA980" i="1"/>
  <c r="Z981" i="1"/>
  <c r="AB981" i="1" s="1" a="1"/>
  <c r="AB981" i="1" s="1"/>
  <c r="AA981" i="1"/>
  <c r="Z982" i="1"/>
  <c r="AB982" i="1" s="1" a="1"/>
  <c r="AB982" i="1" s="1"/>
  <c r="AA982" i="1"/>
  <c r="Z983" i="1"/>
  <c r="AB983" i="1" s="1" a="1"/>
  <c r="AB983" i="1" s="1"/>
  <c r="AA983" i="1"/>
  <c r="Z984" i="1"/>
  <c r="AB984" i="1" s="1" a="1"/>
  <c r="AB984" i="1" s="1"/>
  <c r="AA984" i="1"/>
  <c r="Z985" i="1"/>
  <c r="AB985" i="1" s="1" a="1"/>
  <c r="AB985" i="1" s="1"/>
  <c r="AA985" i="1"/>
  <c r="Z986" i="1"/>
  <c r="AB986" i="1" s="1" a="1"/>
  <c r="AB986" i="1" s="1"/>
  <c r="AA986" i="1"/>
  <c r="Z987" i="1"/>
  <c r="AB987" i="1" s="1" a="1"/>
  <c r="AB987" i="1" s="1"/>
  <c r="AA987" i="1"/>
  <c r="Z988" i="1"/>
  <c r="AB988" i="1" s="1" a="1"/>
  <c r="AB988" i="1" s="1"/>
  <c r="AA988" i="1"/>
  <c r="Z989" i="1"/>
  <c r="AB989" i="1" s="1" a="1"/>
  <c r="AB989" i="1" s="1"/>
  <c r="AA989" i="1"/>
  <c r="Z990" i="1"/>
  <c r="AB990" i="1" s="1" a="1"/>
  <c r="AB990" i="1" s="1"/>
  <c r="AA990" i="1"/>
  <c r="Z991" i="1"/>
  <c r="AB991" i="1" s="1" a="1"/>
  <c r="AB991" i="1" s="1"/>
  <c r="AA991" i="1"/>
  <c r="Z992" i="1"/>
  <c r="AB992" i="1" s="1" a="1"/>
  <c r="AB992" i="1" s="1"/>
  <c r="AA992" i="1"/>
  <c r="Z993" i="1"/>
  <c r="AB993" i="1" s="1" a="1"/>
  <c r="AB993" i="1" s="1"/>
  <c r="AA993" i="1"/>
  <c r="Z994" i="1"/>
  <c r="AB994" i="1" s="1" a="1"/>
  <c r="AB994" i="1" s="1"/>
  <c r="AA994" i="1"/>
  <c r="Z995" i="1"/>
  <c r="AB995" i="1" s="1" a="1"/>
  <c r="AB995" i="1" s="1"/>
  <c r="AA995" i="1"/>
  <c r="Z996" i="1"/>
  <c r="AB996" i="1" s="1" a="1"/>
  <c r="AB996" i="1" s="1"/>
  <c r="AA996" i="1"/>
  <c r="Z997" i="1"/>
  <c r="AB997" i="1" s="1" a="1"/>
  <c r="AB997" i="1" s="1"/>
  <c r="AA997" i="1"/>
  <c r="Z998" i="1"/>
  <c r="AB998" i="1" s="1" a="1"/>
  <c r="AB998" i="1" s="1"/>
  <c r="AA998" i="1"/>
  <c r="Z999" i="1"/>
  <c r="AB999" i="1" s="1" a="1"/>
  <c r="AB999" i="1" s="1"/>
  <c r="AA999" i="1"/>
  <c r="Z1000" i="1"/>
  <c r="AB1000" i="1" s="1" a="1"/>
  <c r="AB1000" i="1" s="1"/>
  <c r="AA1000" i="1"/>
  <c r="Z1001" i="1"/>
  <c r="AB1001" i="1" s="1" a="1"/>
  <c r="AB1001" i="1" s="1"/>
  <c r="AA1001" i="1"/>
  <c r="Z1002" i="1"/>
  <c r="AB1002" i="1" s="1" a="1"/>
  <c r="AB1002" i="1" s="1"/>
  <c r="AA1002" i="1"/>
  <c r="Z1003" i="1"/>
  <c r="AB1003" i="1" s="1" a="1"/>
  <c r="AB1003" i="1" s="1"/>
  <c r="AA1003" i="1"/>
  <c r="Z1004" i="1"/>
  <c r="AB1004" i="1" s="1" a="1"/>
  <c r="AB1004" i="1" s="1"/>
  <c r="AA1004" i="1"/>
  <c r="Z1005" i="1"/>
  <c r="AB1005" i="1" s="1" a="1"/>
  <c r="AB1005" i="1" s="1"/>
  <c r="AA1005" i="1"/>
  <c r="Z1006" i="1"/>
  <c r="AB1006" i="1" s="1" a="1"/>
  <c r="AB1006" i="1" s="1"/>
  <c r="AA1006" i="1"/>
  <c r="Z1007" i="1"/>
  <c r="AB1007" i="1" s="1" a="1"/>
  <c r="AB1007" i="1" s="1"/>
  <c r="AA1007" i="1"/>
  <c r="Z1008" i="1"/>
  <c r="AB1008" i="1" s="1" a="1"/>
  <c r="AB1008" i="1" s="1"/>
  <c r="AA1008" i="1"/>
  <c r="Z1009" i="1"/>
  <c r="AB1009" i="1" s="1" a="1"/>
  <c r="AB1009" i="1" s="1"/>
  <c r="AA1009" i="1"/>
  <c r="Z1010" i="1"/>
  <c r="AB1010" i="1" s="1" a="1"/>
  <c r="AB1010" i="1" s="1"/>
  <c r="AA1010" i="1"/>
  <c r="Z1011" i="1"/>
  <c r="AB1011" i="1" s="1" a="1"/>
  <c r="AB1011" i="1" s="1"/>
  <c r="AA1011" i="1"/>
  <c r="Z1012" i="1"/>
  <c r="AB1012" i="1" s="1" a="1"/>
  <c r="AB1012" i="1" s="1"/>
  <c r="AA1012" i="1"/>
  <c r="Z1013" i="1"/>
  <c r="AB1013" i="1" s="1" a="1"/>
  <c r="AB1013" i="1" s="1"/>
  <c r="AA1013" i="1"/>
  <c r="Z1014" i="1"/>
  <c r="AB1014" i="1" s="1" a="1"/>
  <c r="AB1014" i="1" s="1"/>
  <c r="AA1014" i="1"/>
  <c r="Z1015" i="1"/>
  <c r="AB1015" i="1" s="1" a="1"/>
  <c r="AB1015" i="1" s="1"/>
  <c r="AA1015" i="1"/>
  <c r="Z1016" i="1"/>
  <c r="AB1016" i="1" s="1" a="1"/>
  <c r="AB1016" i="1" s="1"/>
  <c r="AA1016" i="1"/>
  <c r="Z1017" i="1"/>
  <c r="AB1017" i="1" s="1" a="1"/>
  <c r="AB1017" i="1" s="1"/>
  <c r="AA1017" i="1"/>
  <c r="Z1018" i="1"/>
  <c r="AB1018" i="1" s="1" a="1"/>
  <c r="AB1018" i="1" s="1"/>
  <c r="AA1018" i="1"/>
  <c r="Z1019" i="1"/>
  <c r="AB1019" i="1" s="1" a="1"/>
  <c r="AB1019" i="1" s="1"/>
  <c r="AA1019" i="1"/>
  <c r="Z1020" i="1"/>
  <c r="AB1020" i="1" s="1" a="1"/>
  <c r="AB1020" i="1" s="1"/>
  <c r="AA1020" i="1"/>
  <c r="Z1021" i="1"/>
  <c r="AB1021" i="1" s="1" a="1"/>
  <c r="AB1021" i="1" s="1"/>
  <c r="AA1021" i="1"/>
  <c r="AA4" i="1"/>
  <c r="AC4" i="1" s="1" a="1"/>
  <c r="AC4" i="1" s="1"/>
  <c r="Z4" i="1"/>
  <c r="AB4" i="1" s="1" a="1"/>
  <c r="AB4" i="1" s="1"/>
  <c r="K4" i="1"/>
  <c r="L4" i="1"/>
  <c r="K5" i="1"/>
  <c r="L5" i="1"/>
  <c r="K6" i="1"/>
  <c r="L6" i="1"/>
  <c r="K7" i="1"/>
  <c r="L7" i="1"/>
  <c r="K8" i="1"/>
  <c r="L8" i="1"/>
  <c r="K9" i="1"/>
  <c r="L9" i="1"/>
  <c r="K10" i="1"/>
  <c r="L10" i="1"/>
  <c r="K11" i="1"/>
  <c r="L11" i="1"/>
  <c r="K12" i="1"/>
  <c r="L12" i="1"/>
  <c r="K13" i="1"/>
  <c r="L13" i="1"/>
  <c r="K14" i="1"/>
  <c r="L14" i="1"/>
  <c r="K15" i="1"/>
  <c r="L15" i="1"/>
  <c r="K16" i="1"/>
  <c r="L16" i="1"/>
  <c r="K17" i="1"/>
  <c r="L17" i="1"/>
  <c r="K18" i="1"/>
  <c r="L18" i="1"/>
  <c r="K19" i="1"/>
  <c r="L19" i="1"/>
  <c r="K20" i="1"/>
  <c r="L20" i="1"/>
  <c r="K21" i="1"/>
  <c r="L21" i="1"/>
  <c r="K22" i="1"/>
  <c r="L22" i="1"/>
  <c r="K23" i="1"/>
  <c r="L23" i="1"/>
  <c r="K24" i="1"/>
  <c r="L24" i="1"/>
  <c r="K25" i="1"/>
  <c r="L25" i="1"/>
  <c r="K26" i="1"/>
  <c r="L26" i="1"/>
  <c r="K27" i="1"/>
  <c r="L27" i="1"/>
  <c r="K28" i="1"/>
  <c r="L28" i="1"/>
  <c r="K29" i="1"/>
  <c r="L29" i="1"/>
  <c r="K30" i="1"/>
  <c r="L30" i="1"/>
  <c r="K31" i="1"/>
  <c r="L31" i="1"/>
  <c r="K32" i="1"/>
  <c r="L32" i="1"/>
  <c r="K33" i="1"/>
  <c r="L33" i="1"/>
  <c r="K34" i="1"/>
  <c r="L34" i="1"/>
  <c r="K35" i="1"/>
  <c r="L35" i="1"/>
  <c r="K36" i="1"/>
  <c r="L36" i="1"/>
  <c r="K37" i="1"/>
  <c r="L37" i="1"/>
  <c r="K38" i="1"/>
  <c r="L38" i="1"/>
  <c r="K39" i="1"/>
  <c r="L39" i="1"/>
  <c r="K40" i="1"/>
  <c r="L40" i="1"/>
  <c r="K41" i="1"/>
  <c r="L41" i="1"/>
  <c r="K42" i="1"/>
  <c r="L42" i="1"/>
  <c r="K43" i="1"/>
  <c r="L43" i="1"/>
  <c r="K44" i="1"/>
  <c r="L44" i="1"/>
  <c r="K45" i="1"/>
  <c r="L45" i="1"/>
  <c r="K46" i="1"/>
  <c r="L46" i="1"/>
  <c r="K47" i="1"/>
  <c r="L47" i="1"/>
  <c r="K48" i="1"/>
  <c r="L48" i="1"/>
  <c r="K49" i="1"/>
  <c r="L49" i="1"/>
  <c r="K50" i="1"/>
  <c r="L50" i="1"/>
  <c r="AC50" i="1" s="1" a="1"/>
  <c r="AC50" i="1" s="1"/>
  <c r="K51" i="1"/>
  <c r="L51" i="1"/>
  <c r="K52" i="1"/>
  <c r="L52" i="1"/>
  <c r="K53" i="1"/>
  <c r="L53" i="1"/>
  <c r="K54" i="1"/>
  <c r="L54" i="1"/>
  <c r="K55" i="1"/>
  <c r="L55" i="1"/>
  <c r="K56" i="1"/>
  <c r="L56" i="1"/>
  <c r="K57" i="1"/>
  <c r="L57" i="1"/>
  <c r="K58" i="1"/>
  <c r="L58" i="1"/>
  <c r="K59" i="1"/>
  <c r="L59" i="1"/>
  <c r="K60" i="1"/>
  <c r="L60" i="1"/>
  <c r="K61" i="1"/>
  <c r="L61" i="1"/>
  <c r="K62" i="1"/>
  <c r="L62" i="1"/>
  <c r="K63" i="1"/>
  <c r="L63" i="1"/>
  <c r="K64" i="1"/>
  <c r="L64" i="1"/>
  <c r="K65" i="1"/>
  <c r="L65" i="1"/>
  <c r="K66" i="1"/>
  <c r="L66" i="1"/>
  <c r="K67" i="1"/>
  <c r="L67" i="1"/>
  <c r="K68" i="1"/>
  <c r="L68" i="1"/>
  <c r="K69" i="1"/>
  <c r="L69" i="1"/>
  <c r="K70" i="1"/>
  <c r="L70" i="1"/>
  <c r="K71" i="1"/>
  <c r="L71" i="1"/>
  <c r="K72" i="1"/>
  <c r="L72" i="1"/>
  <c r="K73" i="1"/>
  <c r="L73" i="1"/>
  <c r="K74" i="1"/>
  <c r="L74" i="1"/>
  <c r="K75" i="1"/>
  <c r="L75" i="1"/>
  <c r="K76" i="1"/>
  <c r="L76" i="1"/>
  <c r="K77" i="1"/>
  <c r="L77" i="1"/>
  <c r="K78" i="1"/>
  <c r="L78" i="1"/>
  <c r="K79" i="1"/>
  <c r="L79" i="1"/>
  <c r="K80" i="1"/>
  <c r="L80" i="1"/>
  <c r="K81" i="1"/>
  <c r="L81" i="1"/>
  <c r="K82" i="1"/>
  <c r="L82" i="1"/>
  <c r="K83" i="1"/>
  <c r="L83" i="1"/>
  <c r="K84" i="1"/>
  <c r="L84" i="1"/>
  <c r="K85" i="1"/>
  <c r="L85" i="1"/>
  <c r="K86" i="1"/>
  <c r="L86" i="1"/>
  <c r="K87" i="1"/>
  <c r="L87" i="1"/>
  <c r="K88" i="1"/>
  <c r="L88" i="1"/>
  <c r="K89" i="1"/>
  <c r="L89" i="1"/>
  <c r="K90" i="1"/>
  <c r="L90" i="1"/>
  <c r="K91" i="1"/>
  <c r="L91" i="1"/>
  <c r="K92" i="1"/>
  <c r="L92" i="1"/>
  <c r="K93" i="1"/>
  <c r="L93" i="1"/>
  <c r="K94" i="1"/>
  <c r="L94" i="1"/>
  <c r="K95" i="1"/>
  <c r="L95" i="1"/>
  <c r="K96" i="1"/>
  <c r="L96" i="1"/>
  <c r="K97" i="1"/>
  <c r="L97" i="1"/>
  <c r="K98" i="1"/>
  <c r="L98" i="1"/>
  <c r="K99" i="1"/>
  <c r="L99" i="1"/>
  <c r="K100" i="1"/>
  <c r="L100" i="1"/>
  <c r="K101" i="1"/>
  <c r="L101" i="1"/>
  <c r="K102" i="1"/>
  <c r="L102" i="1"/>
  <c r="K103" i="1"/>
  <c r="L103" i="1"/>
  <c r="K104" i="1"/>
  <c r="L104" i="1"/>
  <c r="K105" i="1"/>
  <c r="L105" i="1"/>
  <c r="K106" i="1"/>
  <c r="L106" i="1"/>
  <c r="K107" i="1"/>
  <c r="L107" i="1"/>
  <c r="K108" i="1"/>
  <c r="L108" i="1"/>
  <c r="K109" i="1"/>
  <c r="L109" i="1"/>
  <c r="K110" i="1"/>
  <c r="L110" i="1"/>
  <c r="K111" i="1"/>
  <c r="L111" i="1"/>
  <c r="K112" i="1"/>
  <c r="L112" i="1"/>
  <c r="K113" i="1"/>
  <c r="L113" i="1"/>
  <c r="K114" i="1"/>
  <c r="L114" i="1"/>
  <c r="K115" i="1"/>
  <c r="L115" i="1"/>
  <c r="K116" i="1"/>
  <c r="L116" i="1"/>
  <c r="K117" i="1"/>
  <c r="L117" i="1"/>
  <c r="K118" i="1"/>
  <c r="L118" i="1"/>
  <c r="K119" i="1"/>
  <c r="L119" i="1"/>
  <c r="K120" i="1"/>
  <c r="L120" i="1"/>
  <c r="K121" i="1"/>
  <c r="L121" i="1"/>
  <c r="K122" i="1"/>
  <c r="L122" i="1"/>
  <c r="K123" i="1"/>
  <c r="L123" i="1"/>
  <c r="K124" i="1"/>
  <c r="L124" i="1"/>
  <c r="K125" i="1"/>
  <c r="L125" i="1"/>
  <c r="K126" i="1"/>
  <c r="L126" i="1"/>
  <c r="K127" i="1"/>
  <c r="L127" i="1"/>
  <c r="K128" i="1"/>
  <c r="L128" i="1"/>
  <c r="K129" i="1"/>
  <c r="L129" i="1"/>
  <c r="K130" i="1"/>
  <c r="L130" i="1"/>
  <c r="K131" i="1"/>
  <c r="L131" i="1"/>
  <c r="K132" i="1"/>
  <c r="L132" i="1"/>
  <c r="K133" i="1"/>
  <c r="L133" i="1"/>
  <c r="K134" i="1"/>
  <c r="L134" i="1"/>
  <c r="K135" i="1"/>
  <c r="L135" i="1"/>
  <c r="K136" i="1"/>
  <c r="L136" i="1"/>
  <c r="K137" i="1"/>
  <c r="L137" i="1"/>
  <c r="K138" i="1"/>
  <c r="L138" i="1"/>
  <c r="K139" i="1"/>
  <c r="L139" i="1"/>
  <c r="K140" i="1"/>
  <c r="L140" i="1"/>
  <c r="K141" i="1"/>
  <c r="L141" i="1"/>
  <c r="AC141" i="1" s="1" a="1"/>
  <c r="AC141" i="1" s="1"/>
  <c r="K142" i="1"/>
  <c r="L142" i="1"/>
  <c r="K143" i="1"/>
  <c r="L143" i="1"/>
  <c r="K144" i="1"/>
  <c r="L144" i="1"/>
  <c r="K145" i="1"/>
  <c r="L145" i="1"/>
  <c r="K146" i="1"/>
  <c r="L146" i="1"/>
  <c r="K147" i="1"/>
  <c r="L147" i="1"/>
  <c r="K148" i="1"/>
  <c r="L148" i="1"/>
  <c r="K149" i="1"/>
  <c r="L149" i="1"/>
  <c r="K150" i="1"/>
  <c r="L150" i="1"/>
  <c r="K151" i="1"/>
  <c r="L151" i="1"/>
  <c r="K152" i="1"/>
  <c r="L152" i="1"/>
  <c r="K153" i="1"/>
  <c r="L153" i="1"/>
  <c r="K154" i="1"/>
  <c r="L154" i="1"/>
  <c r="K155" i="1"/>
  <c r="L155" i="1"/>
  <c r="K156" i="1"/>
  <c r="L156" i="1"/>
  <c r="K157" i="1"/>
  <c r="L157" i="1"/>
  <c r="K158" i="1"/>
  <c r="L158" i="1"/>
  <c r="K159" i="1"/>
  <c r="L159" i="1"/>
  <c r="K160" i="1"/>
  <c r="L160" i="1"/>
  <c r="K161" i="1"/>
  <c r="L161" i="1"/>
  <c r="K162" i="1"/>
  <c r="L162" i="1"/>
  <c r="K163" i="1"/>
  <c r="L163" i="1"/>
  <c r="K164" i="1"/>
  <c r="L164" i="1"/>
  <c r="K165" i="1"/>
  <c r="L165" i="1"/>
  <c r="K166" i="1"/>
  <c r="L166" i="1"/>
  <c r="K167" i="1"/>
  <c r="L167" i="1"/>
  <c r="K168" i="1"/>
  <c r="L168" i="1"/>
  <c r="K169" i="1"/>
  <c r="L169" i="1"/>
  <c r="K170" i="1"/>
  <c r="L170" i="1"/>
  <c r="K171" i="1"/>
  <c r="L171" i="1"/>
  <c r="K172" i="1"/>
  <c r="L172" i="1"/>
  <c r="K173" i="1"/>
  <c r="L173" i="1"/>
  <c r="K174" i="1"/>
  <c r="L174" i="1"/>
  <c r="K175" i="1"/>
  <c r="L175" i="1"/>
  <c r="K176" i="1"/>
  <c r="L176" i="1"/>
  <c r="K177" i="1"/>
  <c r="L177" i="1"/>
  <c r="K178" i="1"/>
  <c r="L178" i="1"/>
  <c r="K179" i="1"/>
  <c r="L179" i="1"/>
  <c r="K180" i="1"/>
  <c r="L180" i="1"/>
  <c r="K181" i="1"/>
  <c r="L181" i="1"/>
  <c r="K182" i="1"/>
  <c r="L182" i="1"/>
  <c r="K183" i="1"/>
  <c r="L183" i="1"/>
  <c r="K184" i="1"/>
  <c r="L184" i="1"/>
  <c r="K185" i="1"/>
  <c r="L185" i="1"/>
  <c r="K186" i="1"/>
  <c r="L186" i="1"/>
  <c r="K187" i="1"/>
  <c r="L187" i="1"/>
  <c r="K188" i="1"/>
  <c r="L188" i="1"/>
  <c r="K189" i="1"/>
  <c r="L189" i="1"/>
  <c r="K190" i="1"/>
  <c r="L190" i="1"/>
  <c r="K191" i="1"/>
  <c r="L191" i="1"/>
  <c r="K192" i="1"/>
  <c r="L192" i="1"/>
  <c r="K193" i="1"/>
  <c r="L193" i="1"/>
  <c r="K194" i="1"/>
  <c r="L194" i="1"/>
  <c r="K195" i="1"/>
  <c r="L195" i="1"/>
  <c r="K196" i="1"/>
  <c r="L196" i="1"/>
  <c r="K197" i="1"/>
  <c r="L197" i="1"/>
  <c r="K198" i="1"/>
  <c r="L198" i="1"/>
  <c r="K199" i="1"/>
  <c r="L199" i="1"/>
  <c r="K200" i="1"/>
  <c r="L200" i="1"/>
  <c r="K201" i="1"/>
  <c r="L201" i="1"/>
  <c r="K202" i="1"/>
  <c r="L202" i="1"/>
  <c r="K203" i="1"/>
  <c r="L203" i="1"/>
  <c r="K204" i="1"/>
  <c r="L204" i="1"/>
  <c r="K205" i="1"/>
  <c r="L205" i="1"/>
  <c r="K206" i="1"/>
  <c r="L206" i="1"/>
  <c r="K207" i="1"/>
  <c r="L207" i="1"/>
  <c r="K208" i="1"/>
  <c r="L208" i="1"/>
  <c r="K209" i="1"/>
  <c r="L209" i="1"/>
  <c r="K210" i="1"/>
  <c r="L210" i="1"/>
  <c r="K211" i="1"/>
  <c r="L211" i="1"/>
  <c r="K212" i="1"/>
  <c r="L212" i="1"/>
  <c r="K213" i="1"/>
  <c r="L213" i="1"/>
  <c r="K214" i="1"/>
  <c r="L214" i="1"/>
  <c r="K215" i="1"/>
  <c r="L215" i="1"/>
  <c r="K216" i="1"/>
  <c r="L216" i="1"/>
  <c r="K217" i="1"/>
  <c r="L217" i="1"/>
  <c r="K218" i="1"/>
  <c r="L218" i="1"/>
  <c r="K219" i="1"/>
  <c r="L219" i="1"/>
  <c r="K220" i="1"/>
  <c r="L220" i="1"/>
  <c r="K221" i="1"/>
  <c r="L221" i="1"/>
  <c r="K222" i="1"/>
  <c r="L222" i="1"/>
  <c r="K223" i="1"/>
  <c r="L223" i="1"/>
  <c r="K224" i="1"/>
  <c r="L224" i="1"/>
  <c r="K225" i="1"/>
  <c r="L225" i="1"/>
  <c r="K226" i="1"/>
  <c r="L226" i="1"/>
  <c r="K227" i="1"/>
  <c r="L227" i="1"/>
  <c r="K228" i="1"/>
  <c r="L228" i="1"/>
  <c r="K229" i="1"/>
  <c r="L229" i="1"/>
  <c r="K230" i="1"/>
  <c r="L230" i="1"/>
  <c r="K231" i="1"/>
  <c r="L231" i="1"/>
  <c r="K232" i="1"/>
  <c r="L232" i="1"/>
  <c r="K233" i="1"/>
  <c r="L233" i="1"/>
  <c r="K234" i="1"/>
  <c r="L234" i="1"/>
  <c r="K235" i="1"/>
  <c r="L235" i="1"/>
  <c r="K236" i="1"/>
  <c r="L236" i="1"/>
  <c r="K237" i="1"/>
  <c r="L237" i="1"/>
  <c r="K238" i="1"/>
  <c r="L238" i="1"/>
  <c r="K239" i="1"/>
  <c r="L239" i="1"/>
  <c r="K240" i="1"/>
  <c r="L240" i="1"/>
  <c r="K241" i="1"/>
  <c r="L241" i="1"/>
  <c r="K242" i="1"/>
  <c r="L242" i="1"/>
  <c r="K243" i="1"/>
  <c r="L243" i="1"/>
  <c r="K244" i="1"/>
  <c r="L244" i="1"/>
  <c r="K245" i="1"/>
  <c r="L245" i="1"/>
  <c r="K246" i="1"/>
  <c r="L246" i="1"/>
  <c r="K247" i="1"/>
  <c r="L247" i="1"/>
  <c r="K248" i="1"/>
  <c r="L248" i="1"/>
  <c r="K249" i="1"/>
  <c r="L249" i="1"/>
  <c r="K250" i="1"/>
  <c r="L250" i="1"/>
  <c r="K251" i="1"/>
  <c r="L251" i="1"/>
  <c r="K252" i="1"/>
  <c r="L252" i="1"/>
  <c r="K253" i="1"/>
  <c r="L253" i="1"/>
  <c r="K254" i="1"/>
  <c r="L254" i="1"/>
  <c r="K255" i="1"/>
  <c r="L255" i="1"/>
  <c r="K256" i="1"/>
  <c r="L256" i="1"/>
  <c r="K257" i="1"/>
  <c r="L257" i="1"/>
  <c r="K258" i="1"/>
  <c r="L258" i="1"/>
  <c r="K259" i="1"/>
  <c r="L259" i="1"/>
  <c r="K260" i="1"/>
  <c r="L260" i="1"/>
  <c r="K261" i="1"/>
  <c r="L261" i="1"/>
  <c r="K262" i="1"/>
  <c r="L262" i="1"/>
  <c r="K263" i="1"/>
  <c r="L263" i="1"/>
  <c r="K264" i="1"/>
  <c r="L264" i="1"/>
  <c r="K265" i="1"/>
  <c r="L265" i="1"/>
  <c r="K266" i="1"/>
  <c r="L266" i="1"/>
  <c r="K267" i="1"/>
  <c r="L267" i="1"/>
  <c r="K268" i="1"/>
  <c r="L268" i="1"/>
  <c r="K269" i="1"/>
  <c r="L269" i="1"/>
  <c r="K270" i="1"/>
  <c r="L270" i="1"/>
  <c r="K271" i="1"/>
  <c r="L271" i="1"/>
  <c r="K272" i="1"/>
  <c r="L272" i="1"/>
  <c r="K273" i="1"/>
  <c r="L273" i="1"/>
  <c r="K274" i="1"/>
  <c r="L274" i="1"/>
  <c r="K275" i="1"/>
  <c r="L275" i="1"/>
  <c r="K276" i="1"/>
  <c r="L276" i="1"/>
  <c r="K277" i="1"/>
  <c r="L277" i="1"/>
  <c r="K278" i="1"/>
  <c r="L278" i="1"/>
  <c r="K279" i="1"/>
  <c r="L279" i="1"/>
  <c r="K280" i="1"/>
  <c r="L280" i="1"/>
  <c r="K281" i="1"/>
  <c r="L281" i="1"/>
  <c r="K282" i="1"/>
  <c r="L282" i="1"/>
  <c r="K283" i="1"/>
  <c r="L283" i="1"/>
  <c r="K284" i="1"/>
  <c r="L284" i="1"/>
  <c r="K285" i="1"/>
  <c r="L285" i="1"/>
  <c r="K286" i="1"/>
  <c r="L286" i="1"/>
  <c r="K287" i="1"/>
  <c r="L287" i="1"/>
  <c r="K288" i="1"/>
  <c r="L288" i="1"/>
  <c r="K289" i="1"/>
  <c r="L289" i="1"/>
  <c r="K290" i="1"/>
  <c r="L290" i="1"/>
  <c r="K291" i="1"/>
  <c r="L291" i="1"/>
  <c r="K292" i="1"/>
  <c r="L292" i="1"/>
  <c r="K293" i="1"/>
  <c r="L293" i="1"/>
  <c r="K294" i="1"/>
  <c r="L294" i="1"/>
  <c r="K295" i="1"/>
  <c r="L295" i="1"/>
  <c r="K296" i="1"/>
  <c r="L296" i="1"/>
  <c r="K297" i="1"/>
  <c r="L297" i="1"/>
  <c r="K298" i="1"/>
  <c r="L298" i="1"/>
  <c r="K299" i="1"/>
  <c r="L299" i="1"/>
  <c r="K300" i="1"/>
  <c r="L300" i="1"/>
  <c r="K301" i="1"/>
  <c r="L301" i="1"/>
  <c r="K302" i="1"/>
  <c r="L302" i="1"/>
  <c r="K303" i="1"/>
  <c r="L303" i="1"/>
  <c r="K304" i="1"/>
  <c r="L304" i="1"/>
  <c r="K305" i="1"/>
  <c r="L305" i="1"/>
  <c r="K306" i="1"/>
  <c r="L306" i="1"/>
  <c r="K307" i="1"/>
  <c r="L307" i="1"/>
  <c r="K308" i="1"/>
  <c r="L308" i="1"/>
  <c r="K309" i="1"/>
  <c r="L309" i="1"/>
  <c r="K310" i="1"/>
  <c r="L310" i="1"/>
  <c r="K311" i="1"/>
  <c r="L311" i="1"/>
  <c r="K312" i="1"/>
  <c r="L312" i="1"/>
  <c r="K313" i="1"/>
  <c r="L313" i="1"/>
  <c r="K314" i="1"/>
  <c r="L314" i="1"/>
  <c r="K315" i="1"/>
  <c r="L315" i="1"/>
  <c r="K316" i="1"/>
  <c r="L316" i="1"/>
  <c r="K317" i="1"/>
  <c r="L317" i="1"/>
  <c r="K318" i="1"/>
  <c r="L318" i="1"/>
  <c r="K319" i="1"/>
  <c r="L319" i="1"/>
  <c r="K320" i="1"/>
  <c r="L320" i="1"/>
  <c r="K321" i="1"/>
  <c r="L321" i="1"/>
  <c r="K322" i="1"/>
  <c r="L322" i="1"/>
  <c r="K323" i="1"/>
  <c r="L323" i="1"/>
  <c r="K324" i="1"/>
  <c r="L324" i="1"/>
  <c r="K325" i="1"/>
  <c r="L325" i="1"/>
  <c r="K326" i="1"/>
  <c r="L326" i="1"/>
  <c r="K327" i="1"/>
  <c r="L327" i="1"/>
  <c r="K328" i="1"/>
  <c r="L328" i="1"/>
  <c r="K329" i="1"/>
  <c r="L329" i="1"/>
  <c r="K330" i="1"/>
  <c r="L330" i="1"/>
  <c r="K331" i="1"/>
  <c r="L331" i="1"/>
  <c r="K332" i="1"/>
  <c r="L332" i="1"/>
  <c r="K333" i="1"/>
  <c r="L333" i="1"/>
  <c r="K334" i="1"/>
  <c r="L334" i="1"/>
  <c r="K335" i="1"/>
  <c r="L335" i="1"/>
  <c r="K336" i="1"/>
  <c r="L336" i="1"/>
  <c r="K337" i="1"/>
  <c r="L337" i="1"/>
  <c r="K338" i="1"/>
  <c r="L338" i="1"/>
  <c r="K339" i="1"/>
  <c r="L339" i="1"/>
  <c r="K340" i="1"/>
  <c r="L340" i="1"/>
  <c r="K341" i="1"/>
  <c r="L341" i="1"/>
  <c r="K342" i="1"/>
  <c r="L342" i="1"/>
  <c r="K343" i="1"/>
  <c r="L343" i="1"/>
  <c r="K344" i="1"/>
  <c r="L344" i="1"/>
  <c r="K345" i="1"/>
  <c r="L345" i="1"/>
  <c r="K346" i="1"/>
  <c r="L346" i="1"/>
  <c r="K347" i="1"/>
  <c r="L347" i="1"/>
  <c r="K348" i="1"/>
  <c r="L348" i="1"/>
  <c r="K349" i="1"/>
  <c r="L349" i="1"/>
  <c r="K350" i="1"/>
  <c r="L350" i="1"/>
  <c r="K351" i="1"/>
  <c r="L351" i="1"/>
  <c r="K352" i="1"/>
  <c r="L352" i="1"/>
  <c r="K353" i="1"/>
  <c r="L353" i="1"/>
  <c r="K354" i="1"/>
  <c r="L354" i="1"/>
  <c r="K355" i="1"/>
  <c r="L355" i="1"/>
  <c r="K356" i="1"/>
  <c r="L356" i="1"/>
  <c r="K357" i="1"/>
  <c r="L357" i="1"/>
  <c r="K358" i="1"/>
  <c r="L358" i="1"/>
  <c r="K359" i="1"/>
  <c r="L359" i="1"/>
  <c r="K360" i="1"/>
  <c r="L360" i="1"/>
  <c r="K361" i="1"/>
  <c r="L361" i="1"/>
  <c r="K362" i="1"/>
  <c r="L362" i="1"/>
  <c r="K363" i="1"/>
  <c r="L363" i="1"/>
  <c r="K1021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364" i="1"/>
  <c r="T365" i="1"/>
  <c r="L38" i="3"/>
  <c r="L37" i="3"/>
  <c r="L36" i="3"/>
  <c r="D36" i="3"/>
  <c r="L35" i="3"/>
  <c r="D35" i="3"/>
  <c r="L34" i="3"/>
  <c r="D34" i="3"/>
  <c r="D33" i="3"/>
  <c r="E32" i="3"/>
  <c r="D32" i="3"/>
  <c r="E31" i="3"/>
  <c r="D31" i="3"/>
  <c r="E30" i="3"/>
  <c r="D30" i="3"/>
  <c r="E29" i="3"/>
  <c r="E28" i="3"/>
  <c r="D28" i="3"/>
  <c r="E27" i="3"/>
  <c r="D27" i="3"/>
  <c r="E26" i="3"/>
  <c r="D26" i="3"/>
  <c r="E24" i="3"/>
  <c r="D24" i="3"/>
  <c r="E23" i="3"/>
  <c r="E22" i="3"/>
  <c r="D22" i="3"/>
  <c r="E21" i="3"/>
  <c r="D21" i="3"/>
  <c r="E20" i="3"/>
  <c r="D20" i="3"/>
  <c r="E19" i="3"/>
  <c r="D19" i="3"/>
  <c r="E18" i="3"/>
  <c r="D18" i="3"/>
  <c r="B17" i="3"/>
  <c r="C13" i="3"/>
  <c r="A7" i="3"/>
  <c r="N3" i="3"/>
  <c r="M1021" i="2"/>
  <c r="K1021" i="2"/>
  <c r="J1021" i="2"/>
  <c r="I1021" i="2"/>
  <c r="L1021" i="2" s="1"/>
  <c r="M1020" i="2"/>
  <c r="K1020" i="2"/>
  <c r="J1020" i="2"/>
  <c r="I1020" i="2"/>
  <c r="L1020" i="2" s="1"/>
  <c r="M1019" i="2"/>
  <c r="L1019" i="2"/>
  <c r="K1019" i="2"/>
  <c r="J1019" i="2"/>
  <c r="I1019" i="2"/>
  <c r="M1018" i="2"/>
  <c r="K1018" i="2"/>
  <c r="J1018" i="2"/>
  <c r="I1018" i="2"/>
  <c r="L1018" i="2" s="1"/>
  <c r="M1017" i="2"/>
  <c r="L1017" i="2"/>
  <c r="K1017" i="2"/>
  <c r="J1017" i="2"/>
  <c r="I1017" i="2"/>
  <c r="M1016" i="2"/>
  <c r="L1016" i="2"/>
  <c r="K1016" i="2"/>
  <c r="J1016" i="2"/>
  <c r="I1016" i="2"/>
  <c r="M1015" i="2"/>
  <c r="K1015" i="2"/>
  <c r="J1015" i="2"/>
  <c r="I1015" i="2"/>
  <c r="L1015" i="2" s="1"/>
  <c r="M1014" i="2"/>
  <c r="K1014" i="2"/>
  <c r="J1014" i="2"/>
  <c r="I1014" i="2"/>
  <c r="L1014" i="2" s="1"/>
  <c r="M1013" i="2"/>
  <c r="K1013" i="2"/>
  <c r="J1013" i="2"/>
  <c r="I1013" i="2"/>
  <c r="L1013" i="2" s="1"/>
  <c r="M1012" i="2"/>
  <c r="L1012" i="2"/>
  <c r="K1012" i="2"/>
  <c r="J1012" i="2"/>
  <c r="I1012" i="2"/>
  <c r="M1011" i="2"/>
  <c r="K1011" i="2"/>
  <c r="J1011" i="2"/>
  <c r="I1011" i="2"/>
  <c r="L1011" i="2" s="1"/>
  <c r="M1010" i="2"/>
  <c r="L1010" i="2"/>
  <c r="K1010" i="2"/>
  <c r="J1010" i="2"/>
  <c r="I1010" i="2"/>
  <c r="M1009" i="2"/>
  <c r="L1009" i="2"/>
  <c r="K1009" i="2"/>
  <c r="J1009" i="2"/>
  <c r="I1009" i="2"/>
  <c r="M1008" i="2"/>
  <c r="K1008" i="2"/>
  <c r="J1008" i="2"/>
  <c r="I1008" i="2"/>
  <c r="L1008" i="2" s="1"/>
  <c r="M1007" i="2"/>
  <c r="L1007" i="2"/>
  <c r="K1007" i="2"/>
  <c r="J1007" i="2"/>
  <c r="I1007" i="2"/>
  <c r="M1006" i="2"/>
  <c r="K1006" i="2"/>
  <c r="J1006" i="2"/>
  <c r="I1006" i="2"/>
  <c r="L1006" i="2" s="1"/>
  <c r="M1005" i="2"/>
  <c r="L1005" i="2"/>
  <c r="K1005" i="2"/>
  <c r="J1005" i="2"/>
  <c r="I1005" i="2"/>
  <c r="M1004" i="2"/>
  <c r="K1004" i="2"/>
  <c r="J1004" i="2"/>
  <c r="I1004" i="2"/>
  <c r="L1004" i="2" s="1"/>
  <c r="M1003" i="2"/>
  <c r="L1003" i="2"/>
  <c r="K1003" i="2"/>
  <c r="J1003" i="2"/>
  <c r="I1003" i="2"/>
  <c r="M1002" i="2"/>
  <c r="L1002" i="2"/>
  <c r="K1002" i="2"/>
  <c r="J1002" i="2"/>
  <c r="I1002" i="2"/>
  <c r="M1001" i="2"/>
  <c r="K1001" i="2"/>
  <c r="J1001" i="2"/>
  <c r="I1001" i="2"/>
  <c r="L1001" i="2" s="1"/>
  <c r="M1000" i="2"/>
  <c r="L1000" i="2"/>
  <c r="K1000" i="2"/>
  <c r="J1000" i="2"/>
  <c r="I1000" i="2"/>
  <c r="M999" i="2"/>
  <c r="K999" i="2"/>
  <c r="J999" i="2"/>
  <c r="I999" i="2"/>
  <c r="L999" i="2" s="1"/>
  <c r="M998" i="2"/>
  <c r="L998" i="2"/>
  <c r="K998" i="2"/>
  <c r="J998" i="2"/>
  <c r="I998" i="2"/>
  <c r="M997" i="2"/>
  <c r="K997" i="2"/>
  <c r="J997" i="2"/>
  <c r="I997" i="2"/>
  <c r="L997" i="2" s="1"/>
  <c r="M996" i="2"/>
  <c r="L996" i="2"/>
  <c r="K996" i="2"/>
  <c r="J996" i="2"/>
  <c r="I996" i="2"/>
  <c r="M995" i="2"/>
  <c r="L995" i="2"/>
  <c r="K995" i="2"/>
  <c r="J995" i="2"/>
  <c r="I995" i="2"/>
  <c r="M994" i="2"/>
  <c r="L994" i="2"/>
  <c r="K994" i="2"/>
  <c r="J994" i="2"/>
  <c r="I994" i="2"/>
  <c r="M993" i="2"/>
  <c r="L993" i="2"/>
  <c r="K993" i="2"/>
  <c r="J993" i="2"/>
  <c r="I993" i="2"/>
  <c r="M992" i="2"/>
  <c r="K992" i="2"/>
  <c r="J992" i="2"/>
  <c r="I992" i="2"/>
  <c r="L992" i="2" s="1"/>
  <c r="M991" i="2"/>
  <c r="L991" i="2"/>
  <c r="K991" i="2"/>
  <c r="J991" i="2"/>
  <c r="I991" i="2"/>
  <c r="M990" i="2"/>
  <c r="K990" i="2"/>
  <c r="J990" i="2"/>
  <c r="I990" i="2"/>
  <c r="L990" i="2" s="1"/>
  <c r="M989" i="2"/>
  <c r="L989" i="2"/>
  <c r="K989" i="2"/>
  <c r="J989" i="2"/>
  <c r="I989" i="2"/>
  <c r="M988" i="2"/>
  <c r="L988" i="2"/>
  <c r="K988" i="2"/>
  <c r="J988" i="2"/>
  <c r="I988" i="2"/>
  <c r="M987" i="2"/>
  <c r="L987" i="2"/>
  <c r="K987" i="2"/>
  <c r="J987" i="2"/>
  <c r="I987" i="2"/>
  <c r="M986" i="2"/>
  <c r="L986" i="2"/>
  <c r="K986" i="2"/>
  <c r="J986" i="2"/>
  <c r="I986" i="2"/>
  <c r="M985" i="2"/>
  <c r="K985" i="2"/>
  <c r="J985" i="2"/>
  <c r="I985" i="2"/>
  <c r="L985" i="2" s="1"/>
  <c r="M984" i="2"/>
  <c r="L984" i="2"/>
  <c r="K984" i="2"/>
  <c r="J984" i="2"/>
  <c r="I984" i="2"/>
  <c r="M983" i="2"/>
  <c r="K983" i="2"/>
  <c r="J983" i="2"/>
  <c r="I983" i="2"/>
  <c r="L983" i="2" s="1"/>
  <c r="M982" i="2"/>
  <c r="L982" i="2"/>
  <c r="K982" i="2"/>
  <c r="J982" i="2"/>
  <c r="I982" i="2"/>
  <c r="M981" i="2"/>
  <c r="L981" i="2"/>
  <c r="K981" i="2"/>
  <c r="J981" i="2"/>
  <c r="I981" i="2"/>
  <c r="M980" i="2"/>
  <c r="L980" i="2"/>
  <c r="K980" i="2"/>
  <c r="J980" i="2"/>
  <c r="I980" i="2"/>
  <c r="M979" i="2"/>
  <c r="L979" i="2"/>
  <c r="K979" i="2"/>
  <c r="J979" i="2"/>
  <c r="I979" i="2"/>
  <c r="M978" i="2"/>
  <c r="K978" i="2"/>
  <c r="J978" i="2"/>
  <c r="I978" i="2"/>
  <c r="L978" i="2" s="1"/>
  <c r="M977" i="2"/>
  <c r="K977" i="2"/>
  <c r="J977" i="2"/>
  <c r="I977" i="2"/>
  <c r="L977" i="2" s="1"/>
  <c r="M976" i="2"/>
  <c r="K976" i="2"/>
  <c r="J976" i="2"/>
  <c r="I976" i="2"/>
  <c r="L976" i="2" s="1"/>
  <c r="M975" i="2"/>
  <c r="L975" i="2"/>
  <c r="K975" i="2"/>
  <c r="J975" i="2"/>
  <c r="I975" i="2"/>
  <c r="M974" i="2"/>
  <c r="L974" i="2"/>
  <c r="K974" i="2"/>
  <c r="J974" i="2"/>
  <c r="I974" i="2"/>
  <c r="M973" i="2"/>
  <c r="K973" i="2"/>
  <c r="J973" i="2"/>
  <c r="I973" i="2"/>
  <c r="L973" i="2" s="1"/>
  <c r="M972" i="2"/>
  <c r="L972" i="2"/>
  <c r="K972" i="2"/>
  <c r="J972" i="2"/>
  <c r="I972" i="2"/>
  <c r="M971" i="2"/>
  <c r="K971" i="2"/>
  <c r="J971" i="2"/>
  <c r="I971" i="2"/>
  <c r="L971" i="2" s="1"/>
  <c r="M970" i="2"/>
  <c r="K970" i="2"/>
  <c r="J970" i="2"/>
  <c r="I970" i="2"/>
  <c r="L970" i="2" s="1"/>
  <c r="M969" i="2"/>
  <c r="K969" i="2"/>
  <c r="J969" i="2"/>
  <c r="I969" i="2"/>
  <c r="L969" i="2" s="1"/>
  <c r="M968" i="2"/>
  <c r="L968" i="2"/>
  <c r="K968" i="2"/>
  <c r="J968" i="2"/>
  <c r="I968" i="2"/>
  <c r="M967" i="2"/>
  <c r="L967" i="2"/>
  <c r="K967" i="2"/>
  <c r="J967" i="2"/>
  <c r="I967" i="2"/>
  <c r="M966" i="2"/>
  <c r="L966" i="2"/>
  <c r="K966" i="2"/>
  <c r="J966" i="2"/>
  <c r="I966" i="2"/>
  <c r="M965" i="2"/>
  <c r="L965" i="2"/>
  <c r="K965" i="2"/>
  <c r="J965" i="2"/>
  <c r="I965" i="2"/>
  <c r="M964" i="2"/>
  <c r="K964" i="2"/>
  <c r="J964" i="2"/>
  <c r="I964" i="2"/>
  <c r="L964" i="2" s="1"/>
  <c r="M963" i="2"/>
  <c r="K963" i="2"/>
  <c r="J963" i="2"/>
  <c r="I963" i="2"/>
  <c r="L963" i="2" s="1"/>
  <c r="M962" i="2"/>
  <c r="K962" i="2"/>
  <c r="J962" i="2"/>
  <c r="I962" i="2"/>
  <c r="L962" i="2" s="1"/>
  <c r="M961" i="2"/>
  <c r="L961" i="2"/>
  <c r="K961" i="2"/>
  <c r="J961" i="2"/>
  <c r="I961" i="2"/>
  <c r="M960" i="2"/>
  <c r="L960" i="2"/>
  <c r="K960" i="2"/>
  <c r="J960" i="2"/>
  <c r="I960" i="2"/>
  <c r="M959" i="2"/>
  <c r="K959" i="2"/>
  <c r="J959" i="2"/>
  <c r="I959" i="2"/>
  <c r="L959" i="2" s="1"/>
  <c r="M958" i="2"/>
  <c r="L958" i="2"/>
  <c r="K958" i="2"/>
  <c r="J958" i="2"/>
  <c r="I958" i="2"/>
  <c r="M957" i="2"/>
  <c r="K957" i="2"/>
  <c r="J957" i="2"/>
  <c r="I957" i="2"/>
  <c r="L957" i="2" s="1"/>
  <c r="M956" i="2"/>
  <c r="K956" i="2"/>
  <c r="J956" i="2"/>
  <c r="I956" i="2"/>
  <c r="L956" i="2" s="1"/>
  <c r="M955" i="2"/>
  <c r="K955" i="2"/>
  <c r="J955" i="2"/>
  <c r="I955" i="2"/>
  <c r="L955" i="2" s="1"/>
  <c r="M954" i="2"/>
  <c r="K954" i="2"/>
  <c r="J954" i="2"/>
  <c r="I954" i="2"/>
  <c r="L954" i="2" s="1"/>
  <c r="M953" i="2"/>
  <c r="L953" i="2"/>
  <c r="K953" i="2"/>
  <c r="J953" i="2"/>
  <c r="I953" i="2"/>
  <c r="M952" i="2"/>
  <c r="K952" i="2"/>
  <c r="J952" i="2"/>
  <c r="I952" i="2"/>
  <c r="L952" i="2" s="1"/>
  <c r="M951" i="2"/>
  <c r="L951" i="2"/>
  <c r="K951" i="2"/>
  <c r="J951" i="2"/>
  <c r="I951" i="2"/>
  <c r="M950" i="2"/>
  <c r="K950" i="2"/>
  <c r="J950" i="2"/>
  <c r="I950" i="2"/>
  <c r="L950" i="2" s="1"/>
  <c r="M949" i="2"/>
  <c r="L949" i="2"/>
  <c r="K949" i="2"/>
  <c r="J949" i="2"/>
  <c r="I949" i="2"/>
  <c r="M948" i="2"/>
  <c r="K948" i="2"/>
  <c r="J948" i="2"/>
  <c r="I948" i="2"/>
  <c r="L948" i="2" s="1"/>
  <c r="M947" i="2"/>
  <c r="L947" i="2"/>
  <c r="K947" i="2"/>
  <c r="J947" i="2"/>
  <c r="I947" i="2"/>
  <c r="M946" i="2"/>
  <c r="L946" i="2"/>
  <c r="K946" i="2"/>
  <c r="J946" i="2"/>
  <c r="I946" i="2"/>
  <c r="M945" i="2"/>
  <c r="K945" i="2"/>
  <c r="J945" i="2"/>
  <c r="I945" i="2"/>
  <c r="L945" i="2" s="1"/>
  <c r="M944" i="2"/>
  <c r="L944" i="2"/>
  <c r="K944" i="2"/>
  <c r="J944" i="2"/>
  <c r="I944" i="2"/>
  <c r="M943" i="2"/>
  <c r="K943" i="2"/>
  <c r="J943" i="2"/>
  <c r="I943" i="2"/>
  <c r="L943" i="2" s="1"/>
  <c r="M942" i="2"/>
  <c r="K942" i="2"/>
  <c r="J942" i="2"/>
  <c r="I942" i="2"/>
  <c r="L942" i="2" s="1"/>
  <c r="M941" i="2"/>
  <c r="K941" i="2"/>
  <c r="J941" i="2"/>
  <c r="I941" i="2"/>
  <c r="L941" i="2" s="1"/>
  <c r="M940" i="2"/>
  <c r="L940" i="2"/>
  <c r="K940" i="2"/>
  <c r="J940" i="2"/>
  <c r="I940" i="2"/>
  <c r="M939" i="2"/>
  <c r="L939" i="2"/>
  <c r="K939" i="2"/>
  <c r="J939" i="2"/>
  <c r="I939" i="2"/>
  <c r="M938" i="2"/>
  <c r="K938" i="2"/>
  <c r="J938" i="2"/>
  <c r="I938" i="2"/>
  <c r="L938" i="2" s="1"/>
  <c r="M937" i="2"/>
  <c r="K937" i="2"/>
  <c r="J937" i="2"/>
  <c r="I937" i="2"/>
  <c r="L937" i="2" s="1"/>
  <c r="M936" i="2"/>
  <c r="K936" i="2"/>
  <c r="J936" i="2"/>
  <c r="I936" i="2"/>
  <c r="L936" i="2" s="1"/>
  <c r="M935" i="2"/>
  <c r="L935" i="2"/>
  <c r="K935" i="2"/>
  <c r="J935" i="2"/>
  <c r="I935" i="2"/>
  <c r="M934" i="2"/>
  <c r="K934" i="2"/>
  <c r="J934" i="2"/>
  <c r="I934" i="2"/>
  <c r="L934" i="2" s="1"/>
  <c r="M933" i="2"/>
  <c r="K933" i="2"/>
  <c r="J933" i="2"/>
  <c r="I933" i="2"/>
  <c r="L933" i="2" s="1"/>
  <c r="M932" i="2"/>
  <c r="L932" i="2"/>
  <c r="K932" i="2"/>
  <c r="J932" i="2"/>
  <c r="I932" i="2"/>
  <c r="M931" i="2"/>
  <c r="L931" i="2"/>
  <c r="K931" i="2"/>
  <c r="J931" i="2"/>
  <c r="I931" i="2"/>
  <c r="M930" i="2"/>
  <c r="L930" i="2"/>
  <c r="K930" i="2"/>
  <c r="J930" i="2"/>
  <c r="I930" i="2"/>
  <c r="M929" i="2"/>
  <c r="K929" i="2"/>
  <c r="J929" i="2"/>
  <c r="I929" i="2"/>
  <c r="L929" i="2" s="1"/>
  <c r="M928" i="2"/>
  <c r="K928" i="2"/>
  <c r="J928" i="2"/>
  <c r="I928" i="2"/>
  <c r="L928" i="2" s="1"/>
  <c r="M927" i="2"/>
  <c r="K927" i="2"/>
  <c r="J927" i="2"/>
  <c r="I927" i="2"/>
  <c r="L927" i="2" s="1"/>
  <c r="M926" i="2"/>
  <c r="L926" i="2"/>
  <c r="K926" i="2"/>
  <c r="J926" i="2"/>
  <c r="I926" i="2"/>
  <c r="M925" i="2"/>
  <c r="L925" i="2"/>
  <c r="K925" i="2"/>
  <c r="J925" i="2"/>
  <c r="I925" i="2"/>
  <c r="M924" i="2"/>
  <c r="K924" i="2"/>
  <c r="J924" i="2"/>
  <c r="I924" i="2"/>
  <c r="L924" i="2" s="1"/>
  <c r="M923" i="2"/>
  <c r="K923" i="2"/>
  <c r="J923" i="2"/>
  <c r="I923" i="2"/>
  <c r="L923" i="2" s="1"/>
  <c r="M922" i="2"/>
  <c r="K922" i="2"/>
  <c r="J922" i="2"/>
  <c r="I922" i="2"/>
  <c r="L922" i="2" s="1"/>
  <c r="M921" i="2"/>
  <c r="K921" i="2"/>
  <c r="J921" i="2"/>
  <c r="I921" i="2"/>
  <c r="L921" i="2" s="1"/>
  <c r="M920" i="2"/>
  <c r="K920" i="2"/>
  <c r="J920" i="2"/>
  <c r="I920" i="2"/>
  <c r="L920" i="2" s="1"/>
  <c r="M919" i="2"/>
  <c r="K919" i="2"/>
  <c r="J919" i="2"/>
  <c r="I919" i="2"/>
  <c r="L919" i="2" s="1"/>
  <c r="M918" i="2"/>
  <c r="L918" i="2"/>
  <c r="K918" i="2"/>
  <c r="J918" i="2"/>
  <c r="I918" i="2"/>
  <c r="M917" i="2"/>
  <c r="L917" i="2"/>
  <c r="K917" i="2"/>
  <c r="J917" i="2"/>
  <c r="I917" i="2"/>
  <c r="M916" i="2"/>
  <c r="L916" i="2"/>
  <c r="K916" i="2"/>
  <c r="J916" i="2"/>
  <c r="I916" i="2"/>
  <c r="M915" i="2"/>
  <c r="K915" i="2"/>
  <c r="J915" i="2"/>
  <c r="I915" i="2"/>
  <c r="L915" i="2" s="1"/>
  <c r="M914" i="2"/>
  <c r="K914" i="2"/>
  <c r="J914" i="2"/>
  <c r="I914" i="2"/>
  <c r="L914" i="2" s="1"/>
  <c r="M913" i="2"/>
  <c r="K913" i="2"/>
  <c r="J913" i="2"/>
  <c r="I913" i="2"/>
  <c r="L913" i="2" s="1"/>
  <c r="M912" i="2"/>
  <c r="L912" i="2"/>
  <c r="K912" i="2"/>
  <c r="J912" i="2"/>
  <c r="I912" i="2"/>
  <c r="M911" i="2"/>
  <c r="L911" i="2"/>
  <c r="K911" i="2"/>
  <c r="J911" i="2"/>
  <c r="I911" i="2"/>
  <c r="M910" i="2"/>
  <c r="K910" i="2"/>
  <c r="J910" i="2"/>
  <c r="I910" i="2"/>
  <c r="L910" i="2" s="1"/>
  <c r="M909" i="2"/>
  <c r="K909" i="2"/>
  <c r="J909" i="2"/>
  <c r="I909" i="2"/>
  <c r="L909" i="2" s="1"/>
  <c r="M908" i="2"/>
  <c r="K908" i="2"/>
  <c r="J908" i="2"/>
  <c r="I908" i="2"/>
  <c r="L908" i="2" s="1"/>
  <c r="M907" i="2"/>
  <c r="L907" i="2"/>
  <c r="K907" i="2"/>
  <c r="J907" i="2"/>
  <c r="I907" i="2"/>
  <c r="M906" i="2"/>
  <c r="K906" i="2"/>
  <c r="J906" i="2"/>
  <c r="I906" i="2"/>
  <c r="L906" i="2" s="1"/>
  <c r="M905" i="2"/>
  <c r="K905" i="2"/>
  <c r="J905" i="2"/>
  <c r="I905" i="2"/>
  <c r="L905" i="2" s="1"/>
  <c r="M904" i="2"/>
  <c r="L904" i="2"/>
  <c r="K904" i="2"/>
  <c r="J904" i="2"/>
  <c r="I904" i="2"/>
  <c r="M903" i="2"/>
  <c r="L903" i="2"/>
  <c r="K903" i="2"/>
  <c r="J903" i="2"/>
  <c r="I903" i="2"/>
  <c r="M902" i="2"/>
  <c r="K902" i="2"/>
  <c r="J902" i="2"/>
  <c r="I902" i="2"/>
  <c r="L902" i="2" s="1"/>
  <c r="M901" i="2"/>
  <c r="K901" i="2"/>
  <c r="J901" i="2"/>
  <c r="I901" i="2"/>
  <c r="L901" i="2" s="1"/>
  <c r="M900" i="2"/>
  <c r="L900" i="2"/>
  <c r="K900" i="2"/>
  <c r="J900" i="2"/>
  <c r="I900" i="2"/>
  <c r="M899" i="2"/>
  <c r="K899" i="2"/>
  <c r="J899" i="2"/>
  <c r="I899" i="2"/>
  <c r="L899" i="2" s="1"/>
  <c r="M898" i="2"/>
  <c r="K898" i="2"/>
  <c r="J898" i="2"/>
  <c r="I898" i="2"/>
  <c r="L898" i="2" s="1"/>
  <c r="M897" i="2"/>
  <c r="L897" i="2"/>
  <c r="K897" i="2"/>
  <c r="J897" i="2"/>
  <c r="I897" i="2"/>
  <c r="M896" i="2"/>
  <c r="K896" i="2"/>
  <c r="J896" i="2"/>
  <c r="I896" i="2"/>
  <c r="L896" i="2" s="1"/>
  <c r="M895" i="2"/>
  <c r="L895" i="2"/>
  <c r="K895" i="2"/>
  <c r="J895" i="2"/>
  <c r="I895" i="2"/>
  <c r="M894" i="2"/>
  <c r="K894" i="2"/>
  <c r="J894" i="2"/>
  <c r="I894" i="2"/>
  <c r="L894" i="2" s="1"/>
  <c r="M893" i="2"/>
  <c r="K893" i="2"/>
  <c r="J893" i="2"/>
  <c r="I893" i="2"/>
  <c r="L893" i="2" s="1"/>
  <c r="M892" i="2"/>
  <c r="K892" i="2"/>
  <c r="J892" i="2"/>
  <c r="I892" i="2"/>
  <c r="L892" i="2" s="1"/>
  <c r="M891" i="2"/>
  <c r="L891" i="2"/>
  <c r="K891" i="2"/>
  <c r="J891" i="2"/>
  <c r="I891" i="2"/>
  <c r="M890" i="2"/>
  <c r="L890" i="2"/>
  <c r="K890" i="2"/>
  <c r="J890" i="2"/>
  <c r="I890" i="2"/>
  <c r="M889" i="2"/>
  <c r="L889" i="2"/>
  <c r="K889" i="2"/>
  <c r="J889" i="2"/>
  <c r="I889" i="2"/>
  <c r="M888" i="2"/>
  <c r="K888" i="2"/>
  <c r="J888" i="2"/>
  <c r="I888" i="2"/>
  <c r="L888" i="2" s="1"/>
  <c r="M887" i="2"/>
  <c r="K887" i="2"/>
  <c r="J887" i="2"/>
  <c r="I887" i="2"/>
  <c r="L887" i="2" s="1"/>
  <c r="M886" i="2"/>
  <c r="L886" i="2"/>
  <c r="K886" i="2"/>
  <c r="J886" i="2"/>
  <c r="I886" i="2"/>
  <c r="M885" i="2"/>
  <c r="K885" i="2"/>
  <c r="J885" i="2"/>
  <c r="I885" i="2"/>
  <c r="L885" i="2" s="1"/>
  <c r="M884" i="2"/>
  <c r="K884" i="2"/>
  <c r="J884" i="2"/>
  <c r="I884" i="2"/>
  <c r="L884" i="2" s="1"/>
  <c r="M883" i="2"/>
  <c r="L883" i="2"/>
  <c r="K883" i="2"/>
  <c r="J883" i="2"/>
  <c r="I883" i="2"/>
  <c r="M882" i="2"/>
  <c r="L882" i="2"/>
  <c r="K882" i="2"/>
  <c r="J882" i="2"/>
  <c r="I882" i="2"/>
  <c r="M881" i="2"/>
  <c r="L881" i="2"/>
  <c r="K881" i="2"/>
  <c r="J881" i="2"/>
  <c r="I881" i="2"/>
  <c r="M880" i="2"/>
  <c r="K880" i="2"/>
  <c r="J880" i="2"/>
  <c r="I880" i="2"/>
  <c r="L880" i="2" s="1"/>
  <c r="M879" i="2"/>
  <c r="K879" i="2"/>
  <c r="J879" i="2"/>
  <c r="I879" i="2"/>
  <c r="L879" i="2" s="1"/>
  <c r="M878" i="2"/>
  <c r="K878" i="2"/>
  <c r="J878" i="2"/>
  <c r="I878" i="2"/>
  <c r="L878" i="2" s="1"/>
  <c r="M877" i="2"/>
  <c r="L877" i="2"/>
  <c r="K877" i="2"/>
  <c r="J877" i="2"/>
  <c r="I877" i="2"/>
  <c r="M876" i="2"/>
  <c r="L876" i="2"/>
  <c r="K876" i="2"/>
  <c r="J876" i="2"/>
  <c r="I876" i="2"/>
  <c r="M875" i="2"/>
  <c r="K875" i="2"/>
  <c r="J875" i="2"/>
  <c r="I875" i="2"/>
  <c r="L875" i="2" s="1"/>
  <c r="M874" i="2"/>
  <c r="K874" i="2"/>
  <c r="J874" i="2"/>
  <c r="I874" i="2"/>
  <c r="L874" i="2" s="1"/>
  <c r="M873" i="2"/>
  <c r="K873" i="2"/>
  <c r="J873" i="2"/>
  <c r="I873" i="2"/>
  <c r="L873" i="2" s="1"/>
  <c r="M872" i="2"/>
  <c r="L872" i="2"/>
  <c r="K872" i="2"/>
  <c r="J872" i="2"/>
  <c r="I872" i="2"/>
  <c r="M871" i="2"/>
  <c r="K871" i="2"/>
  <c r="J871" i="2"/>
  <c r="I871" i="2"/>
  <c r="L871" i="2" s="1"/>
  <c r="M870" i="2"/>
  <c r="K870" i="2"/>
  <c r="J870" i="2"/>
  <c r="I870" i="2"/>
  <c r="L870" i="2" s="1"/>
  <c r="M869" i="2"/>
  <c r="L869" i="2"/>
  <c r="K869" i="2"/>
  <c r="J869" i="2"/>
  <c r="I869" i="2"/>
  <c r="M868" i="2"/>
  <c r="L868" i="2"/>
  <c r="K868" i="2"/>
  <c r="J868" i="2"/>
  <c r="I868" i="2"/>
  <c r="M867" i="2"/>
  <c r="L867" i="2"/>
  <c r="K867" i="2"/>
  <c r="J867" i="2"/>
  <c r="I867" i="2"/>
  <c r="M866" i="2"/>
  <c r="K866" i="2"/>
  <c r="J866" i="2"/>
  <c r="I866" i="2"/>
  <c r="L866" i="2" s="1"/>
  <c r="M865" i="2"/>
  <c r="K865" i="2"/>
  <c r="J865" i="2"/>
  <c r="I865" i="2"/>
  <c r="L865" i="2" s="1"/>
  <c r="M864" i="2"/>
  <c r="K864" i="2"/>
  <c r="J864" i="2"/>
  <c r="I864" i="2"/>
  <c r="L864" i="2" s="1"/>
  <c r="M863" i="2"/>
  <c r="L863" i="2"/>
  <c r="K863" i="2"/>
  <c r="J863" i="2"/>
  <c r="I863" i="2"/>
  <c r="M862" i="2"/>
  <c r="L862" i="2"/>
  <c r="K862" i="2"/>
  <c r="J862" i="2"/>
  <c r="I862" i="2"/>
  <c r="M861" i="2"/>
  <c r="K861" i="2"/>
  <c r="J861" i="2"/>
  <c r="I861" i="2"/>
  <c r="L861" i="2" s="1"/>
  <c r="M860" i="2"/>
  <c r="K860" i="2"/>
  <c r="J860" i="2"/>
  <c r="I860" i="2"/>
  <c r="L860" i="2" s="1"/>
  <c r="M859" i="2"/>
  <c r="K859" i="2"/>
  <c r="J859" i="2"/>
  <c r="I859" i="2"/>
  <c r="L859" i="2" s="1"/>
  <c r="M858" i="2"/>
  <c r="L858" i="2"/>
  <c r="K858" i="2"/>
  <c r="J858" i="2"/>
  <c r="I858" i="2"/>
  <c r="M857" i="2"/>
  <c r="K857" i="2"/>
  <c r="J857" i="2"/>
  <c r="I857" i="2"/>
  <c r="L857" i="2" s="1"/>
  <c r="M856" i="2"/>
  <c r="L856" i="2"/>
  <c r="K856" i="2"/>
  <c r="J856" i="2"/>
  <c r="I856" i="2"/>
  <c r="M855" i="2"/>
  <c r="L855" i="2"/>
  <c r="K855" i="2"/>
  <c r="J855" i="2"/>
  <c r="I855" i="2"/>
  <c r="M854" i="2"/>
  <c r="K854" i="2"/>
  <c r="J854" i="2"/>
  <c r="I854" i="2"/>
  <c r="L854" i="2" s="1"/>
  <c r="M853" i="2"/>
  <c r="L853" i="2"/>
  <c r="K853" i="2"/>
  <c r="J853" i="2"/>
  <c r="I853" i="2"/>
  <c r="M852" i="2"/>
  <c r="K852" i="2"/>
  <c r="J852" i="2"/>
  <c r="I852" i="2"/>
  <c r="L852" i="2" s="1"/>
  <c r="M851" i="2"/>
  <c r="L851" i="2"/>
  <c r="K851" i="2"/>
  <c r="J851" i="2"/>
  <c r="I851" i="2"/>
  <c r="M850" i="2"/>
  <c r="K850" i="2"/>
  <c r="J850" i="2"/>
  <c r="I850" i="2"/>
  <c r="L850" i="2" s="1"/>
  <c r="M849" i="2"/>
  <c r="L849" i="2"/>
  <c r="K849" i="2"/>
  <c r="J849" i="2"/>
  <c r="I849" i="2"/>
  <c r="M848" i="2"/>
  <c r="K848" i="2"/>
  <c r="J848" i="2"/>
  <c r="I848" i="2"/>
  <c r="L848" i="2" s="1"/>
  <c r="M847" i="2"/>
  <c r="K847" i="2"/>
  <c r="J847" i="2"/>
  <c r="I847" i="2"/>
  <c r="L847" i="2" s="1"/>
  <c r="M846" i="2"/>
  <c r="L846" i="2"/>
  <c r="K846" i="2"/>
  <c r="J846" i="2"/>
  <c r="I846" i="2"/>
  <c r="M845" i="2"/>
  <c r="K845" i="2"/>
  <c r="J845" i="2"/>
  <c r="I845" i="2"/>
  <c r="L845" i="2" s="1"/>
  <c r="M844" i="2"/>
  <c r="K844" i="2"/>
  <c r="J844" i="2"/>
  <c r="I844" i="2"/>
  <c r="L844" i="2" s="1"/>
  <c r="M843" i="2"/>
  <c r="K843" i="2"/>
  <c r="J843" i="2"/>
  <c r="I843" i="2"/>
  <c r="L843" i="2" s="1"/>
  <c r="M842" i="2"/>
  <c r="L842" i="2"/>
  <c r="K842" i="2"/>
  <c r="J842" i="2"/>
  <c r="I842" i="2"/>
  <c r="M841" i="2"/>
  <c r="L841" i="2"/>
  <c r="K841" i="2"/>
  <c r="J841" i="2"/>
  <c r="I841" i="2"/>
  <c r="M840" i="2"/>
  <c r="K840" i="2"/>
  <c r="J840" i="2"/>
  <c r="I840" i="2"/>
  <c r="L840" i="2" s="1"/>
  <c r="M839" i="2"/>
  <c r="K839" i="2"/>
  <c r="J839" i="2"/>
  <c r="I839" i="2"/>
  <c r="L839" i="2" s="1"/>
  <c r="M838" i="2"/>
  <c r="K838" i="2"/>
  <c r="J838" i="2"/>
  <c r="I838" i="2"/>
  <c r="L838" i="2" s="1"/>
  <c r="M837" i="2"/>
  <c r="L837" i="2"/>
  <c r="K837" i="2"/>
  <c r="J837" i="2"/>
  <c r="I837" i="2"/>
  <c r="M836" i="2"/>
  <c r="K836" i="2"/>
  <c r="J836" i="2"/>
  <c r="I836" i="2"/>
  <c r="L836" i="2" s="1"/>
  <c r="M835" i="2"/>
  <c r="K835" i="2"/>
  <c r="J835" i="2"/>
  <c r="I835" i="2"/>
  <c r="L835" i="2" s="1"/>
  <c r="M834" i="2"/>
  <c r="K834" i="2"/>
  <c r="J834" i="2"/>
  <c r="I834" i="2"/>
  <c r="L834" i="2" s="1"/>
  <c r="M833" i="2"/>
  <c r="L833" i="2"/>
  <c r="K833" i="2"/>
  <c r="J833" i="2"/>
  <c r="I833" i="2"/>
  <c r="M832" i="2"/>
  <c r="L832" i="2"/>
  <c r="K832" i="2"/>
  <c r="J832" i="2"/>
  <c r="I832" i="2"/>
  <c r="M831" i="2"/>
  <c r="K831" i="2"/>
  <c r="J831" i="2"/>
  <c r="I831" i="2"/>
  <c r="L831" i="2" s="1"/>
  <c r="M830" i="2"/>
  <c r="K830" i="2"/>
  <c r="J830" i="2"/>
  <c r="I830" i="2"/>
  <c r="L830" i="2" s="1"/>
  <c r="M829" i="2"/>
  <c r="K829" i="2"/>
  <c r="J829" i="2"/>
  <c r="I829" i="2"/>
  <c r="L829" i="2" s="1"/>
  <c r="M828" i="2"/>
  <c r="L828" i="2"/>
  <c r="K828" i="2"/>
  <c r="J828" i="2"/>
  <c r="I828" i="2"/>
  <c r="M827" i="2"/>
  <c r="L827" i="2"/>
  <c r="K827" i="2"/>
  <c r="J827" i="2"/>
  <c r="I827" i="2"/>
  <c r="M826" i="2"/>
  <c r="K826" i="2"/>
  <c r="J826" i="2"/>
  <c r="I826" i="2"/>
  <c r="L826" i="2" s="1"/>
  <c r="M825" i="2"/>
  <c r="L825" i="2"/>
  <c r="K825" i="2"/>
  <c r="J825" i="2"/>
  <c r="I825" i="2"/>
  <c r="M824" i="2"/>
  <c r="K824" i="2"/>
  <c r="J824" i="2"/>
  <c r="I824" i="2"/>
  <c r="L824" i="2" s="1"/>
  <c r="M823" i="2"/>
  <c r="K823" i="2"/>
  <c r="J823" i="2"/>
  <c r="I823" i="2"/>
  <c r="L823" i="2" s="1"/>
  <c r="M822" i="2"/>
  <c r="K822" i="2"/>
  <c r="J822" i="2"/>
  <c r="I822" i="2"/>
  <c r="L822" i="2" s="1"/>
  <c r="M821" i="2"/>
  <c r="L821" i="2"/>
  <c r="K821" i="2"/>
  <c r="J821" i="2"/>
  <c r="I821" i="2"/>
  <c r="M820" i="2"/>
  <c r="L820" i="2"/>
  <c r="K820" i="2"/>
  <c r="J820" i="2"/>
  <c r="I820" i="2"/>
  <c r="M819" i="2"/>
  <c r="K819" i="2"/>
  <c r="J819" i="2"/>
  <c r="I819" i="2"/>
  <c r="L819" i="2" s="1"/>
  <c r="M818" i="2"/>
  <c r="K818" i="2"/>
  <c r="J818" i="2"/>
  <c r="I818" i="2"/>
  <c r="L818" i="2" s="1"/>
  <c r="M817" i="2"/>
  <c r="L817" i="2"/>
  <c r="K817" i="2"/>
  <c r="J817" i="2"/>
  <c r="I817" i="2"/>
  <c r="M816" i="2"/>
  <c r="L816" i="2"/>
  <c r="K816" i="2"/>
  <c r="J816" i="2"/>
  <c r="I816" i="2"/>
  <c r="M815" i="2"/>
  <c r="K815" i="2"/>
  <c r="J815" i="2"/>
  <c r="I815" i="2"/>
  <c r="L815" i="2" s="1"/>
  <c r="M814" i="2"/>
  <c r="K814" i="2"/>
  <c r="J814" i="2"/>
  <c r="I814" i="2"/>
  <c r="L814" i="2" s="1"/>
  <c r="M813" i="2"/>
  <c r="K813" i="2"/>
  <c r="J813" i="2"/>
  <c r="I813" i="2"/>
  <c r="L813" i="2" s="1"/>
  <c r="M812" i="2"/>
  <c r="K812" i="2"/>
  <c r="J812" i="2"/>
  <c r="I812" i="2"/>
  <c r="L812" i="2" s="1"/>
  <c r="M811" i="2"/>
  <c r="L811" i="2"/>
  <c r="K811" i="2"/>
  <c r="J811" i="2"/>
  <c r="I811" i="2"/>
  <c r="M810" i="2"/>
  <c r="L810" i="2"/>
  <c r="K810" i="2"/>
  <c r="J810" i="2"/>
  <c r="I810" i="2"/>
  <c r="M809" i="2"/>
  <c r="K809" i="2"/>
  <c r="J809" i="2"/>
  <c r="I809" i="2"/>
  <c r="L809" i="2" s="1"/>
  <c r="M808" i="2"/>
  <c r="K808" i="2"/>
  <c r="J808" i="2"/>
  <c r="I808" i="2"/>
  <c r="L808" i="2" s="1"/>
  <c r="M807" i="2"/>
  <c r="K807" i="2"/>
  <c r="J807" i="2"/>
  <c r="I807" i="2"/>
  <c r="L807" i="2" s="1"/>
  <c r="M806" i="2"/>
  <c r="L806" i="2"/>
  <c r="K806" i="2"/>
  <c r="J806" i="2"/>
  <c r="I806" i="2"/>
  <c r="M805" i="2"/>
  <c r="L805" i="2"/>
  <c r="K805" i="2"/>
  <c r="J805" i="2"/>
  <c r="I805" i="2"/>
  <c r="M804" i="2"/>
  <c r="K804" i="2"/>
  <c r="J804" i="2"/>
  <c r="I804" i="2"/>
  <c r="L804" i="2" s="1"/>
  <c r="M803" i="2"/>
  <c r="K803" i="2"/>
  <c r="J803" i="2"/>
  <c r="I803" i="2"/>
  <c r="L803" i="2" s="1"/>
  <c r="M802" i="2"/>
  <c r="K802" i="2"/>
  <c r="J802" i="2"/>
  <c r="I802" i="2"/>
  <c r="L802" i="2" s="1"/>
  <c r="M801" i="2"/>
  <c r="K801" i="2"/>
  <c r="J801" i="2"/>
  <c r="I801" i="2"/>
  <c r="L801" i="2" s="1"/>
  <c r="M800" i="2"/>
  <c r="L800" i="2"/>
  <c r="K800" i="2"/>
  <c r="J800" i="2"/>
  <c r="I800" i="2"/>
  <c r="M799" i="2"/>
  <c r="L799" i="2"/>
  <c r="K799" i="2"/>
  <c r="J799" i="2"/>
  <c r="I799" i="2"/>
  <c r="M798" i="2"/>
  <c r="K798" i="2"/>
  <c r="J798" i="2"/>
  <c r="I798" i="2"/>
  <c r="L798" i="2" s="1"/>
  <c r="M797" i="2"/>
  <c r="K797" i="2"/>
  <c r="J797" i="2"/>
  <c r="I797" i="2"/>
  <c r="L797" i="2" s="1"/>
  <c r="M796" i="2"/>
  <c r="L796" i="2"/>
  <c r="K796" i="2"/>
  <c r="J796" i="2"/>
  <c r="I796" i="2"/>
  <c r="M795" i="2"/>
  <c r="L795" i="2"/>
  <c r="K795" i="2"/>
  <c r="J795" i="2"/>
  <c r="I795" i="2"/>
  <c r="M794" i="2"/>
  <c r="K794" i="2"/>
  <c r="J794" i="2"/>
  <c r="I794" i="2"/>
  <c r="L794" i="2" s="1"/>
  <c r="M793" i="2"/>
  <c r="K793" i="2"/>
  <c r="J793" i="2"/>
  <c r="I793" i="2"/>
  <c r="L793" i="2" s="1"/>
  <c r="M792" i="2"/>
  <c r="K792" i="2"/>
  <c r="J792" i="2"/>
  <c r="I792" i="2"/>
  <c r="L792" i="2" s="1"/>
  <c r="M791" i="2"/>
  <c r="K791" i="2"/>
  <c r="J791" i="2"/>
  <c r="I791" i="2"/>
  <c r="L791" i="2" s="1"/>
  <c r="M790" i="2"/>
  <c r="K790" i="2"/>
  <c r="J790" i="2"/>
  <c r="I790" i="2"/>
  <c r="L790" i="2" s="1"/>
  <c r="M789" i="2"/>
  <c r="L789" i="2"/>
  <c r="K789" i="2"/>
  <c r="J789" i="2"/>
  <c r="I789" i="2"/>
  <c r="M788" i="2"/>
  <c r="L788" i="2"/>
  <c r="K788" i="2"/>
  <c r="J788" i="2"/>
  <c r="I788" i="2"/>
  <c r="M787" i="2"/>
  <c r="K787" i="2"/>
  <c r="J787" i="2"/>
  <c r="I787" i="2"/>
  <c r="L787" i="2" s="1"/>
  <c r="M786" i="2"/>
  <c r="K786" i="2"/>
  <c r="J786" i="2"/>
  <c r="I786" i="2"/>
  <c r="L786" i="2" s="1"/>
  <c r="M785" i="2"/>
  <c r="K785" i="2"/>
  <c r="J785" i="2"/>
  <c r="I785" i="2"/>
  <c r="L785" i="2" s="1"/>
  <c r="M784" i="2"/>
  <c r="L784" i="2"/>
  <c r="K784" i="2"/>
  <c r="J784" i="2"/>
  <c r="I784" i="2"/>
  <c r="M783" i="2"/>
  <c r="L783" i="2"/>
  <c r="K783" i="2"/>
  <c r="J783" i="2"/>
  <c r="I783" i="2"/>
  <c r="M782" i="2"/>
  <c r="L782" i="2"/>
  <c r="K782" i="2"/>
  <c r="J782" i="2"/>
  <c r="I782" i="2"/>
  <c r="M781" i="2"/>
  <c r="K781" i="2"/>
  <c r="J781" i="2"/>
  <c r="I781" i="2"/>
  <c r="L781" i="2" s="1"/>
  <c r="M780" i="2"/>
  <c r="K780" i="2"/>
  <c r="J780" i="2"/>
  <c r="I780" i="2"/>
  <c r="L780" i="2" s="1"/>
  <c r="M779" i="2"/>
  <c r="L779" i="2"/>
  <c r="K779" i="2"/>
  <c r="J779" i="2"/>
  <c r="I779" i="2"/>
  <c r="M778" i="2"/>
  <c r="L778" i="2"/>
  <c r="K778" i="2"/>
  <c r="J778" i="2"/>
  <c r="I778" i="2"/>
  <c r="M777" i="2"/>
  <c r="L777" i="2"/>
  <c r="K777" i="2"/>
  <c r="J777" i="2"/>
  <c r="I777" i="2"/>
  <c r="M776" i="2"/>
  <c r="K776" i="2"/>
  <c r="J776" i="2"/>
  <c r="I776" i="2"/>
  <c r="L776" i="2" s="1"/>
  <c r="M775" i="2"/>
  <c r="K775" i="2"/>
  <c r="J775" i="2"/>
  <c r="I775" i="2"/>
  <c r="L775" i="2" s="1"/>
  <c r="M774" i="2"/>
  <c r="L774" i="2"/>
  <c r="K774" i="2"/>
  <c r="J774" i="2"/>
  <c r="I774" i="2"/>
  <c r="M773" i="2"/>
  <c r="K773" i="2"/>
  <c r="J773" i="2"/>
  <c r="I773" i="2"/>
  <c r="L773" i="2" s="1"/>
  <c r="M772" i="2"/>
  <c r="K772" i="2"/>
  <c r="J772" i="2"/>
  <c r="I772" i="2"/>
  <c r="L772" i="2" s="1"/>
  <c r="M771" i="2"/>
  <c r="K771" i="2"/>
  <c r="J771" i="2"/>
  <c r="I771" i="2"/>
  <c r="L771" i="2" s="1"/>
  <c r="M770" i="2"/>
  <c r="K770" i="2"/>
  <c r="J770" i="2"/>
  <c r="I770" i="2"/>
  <c r="L770" i="2" s="1"/>
  <c r="M769" i="2"/>
  <c r="K769" i="2"/>
  <c r="J769" i="2"/>
  <c r="I769" i="2"/>
  <c r="L769" i="2" s="1"/>
  <c r="M768" i="2"/>
  <c r="L768" i="2"/>
  <c r="K768" i="2"/>
  <c r="J768" i="2"/>
  <c r="I768" i="2"/>
  <c r="M767" i="2"/>
  <c r="L767" i="2"/>
  <c r="K767" i="2"/>
  <c r="J767" i="2"/>
  <c r="I767" i="2"/>
  <c r="M766" i="2"/>
  <c r="K766" i="2"/>
  <c r="J766" i="2"/>
  <c r="I766" i="2"/>
  <c r="L766" i="2" s="1"/>
  <c r="M765" i="2"/>
  <c r="K765" i="2"/>
  <c r="J765" i="2"/>
  <c r="I765" i="2"/>
  <c r="L765" i="2" s="1"/>
  <c r="M764" i="2"/>
  <c r="K764" i="2"/>
  <c r="J764" i="2"/>
  <c r="I764" i="2"/>
  <c r="L764" i="2" s="1"/>
  <c r="M763" i="2"/>
  <c r="K763" i="2"/>
  <c r="J763" i="2"/>
  <c r="I763" i="2"/>
  <c r="L763" i="2" s="1"/>
  <c r="M762" i="2"/>
  <c r="L762" i="2"/>
  <c r="K762" i="2"/>
  <c r="J762" i="2"/>
  <c r="I762" i="2"/>
  <c r="M761" i="2"/>
  <c r="L761" i="2"/>
  <c r="K761" i="2"/>
  <c r="J761" i="2"/>
  <c r="I761" i="2"/>
  <c r="M760" i="2"/>
  <c r="L760" i="2"/>
  <c r="K760" i="2"/>
  <c r="J760" i="2"/>
  <c r="I760" i="2"/>
  <c r="M759" i="2"/>
  <c r="K759" i="2"/>
  <c r="J759" i="2"/>
  <c r="I759" i="2"/>
  <c r="L759" i="2" s="1"/>
  <c r="M758" i="2"/>
  <c r="K758" i="2"/>
  <c r="J758" i="2"/>
  <c r="I758" i="2"/>
  <c r="L758" i="2" s="1"/>
  <c r="M757" i="2"/>
  <c r="K757" i="2"/>
  <c r="J757" i="2"/>
  <c r="I757" i="2"/>
  <c r="L757" i="2" s="1"/>
  <c r="M756" i="2"/>
  <c r="L756" i="2"/>
  <c r="K756" i="2"/>
  <c r="J756" i="2"/>
  <c r="I756" i="2"/>
  <c r="M755" i="2"/>
  <c r="L755" i="2"/>
  <c r="K755" i="2"/>
  <c r="J755" i="2"/>
  <c r="I755" i="2"/>
  <c r="M754" i="2"/>
  <c r="K754" i="2"/>
  <c r="J754" i="2"/>
  <c r="I754" i="2"/>
  <c r="L754" i="2" s="1"/>
  <c r="M753" i="2"/>
  <c r="K753" i="2"/>
  <c r="J753" i="2"/>
  <c r="I753" i="2"/>
  <c r="L753" i="2" s="1"/>
  <c r="M752" i="2"/>
  <c r="K752" i="2"/>
  <c r="J752" i="2"/>
  <c r="I752" i="2"/>
  <c r="L752" i="2" s="1"/>
  <c r="M751" i="2"/>
  <c r="L751" i="2"/>
  <c r="K751" i="2"/>
  <c r="J751" i="2"/>
  <c r="I751" i="2"/>
  <c r="M750" i="2"/>
  <c r="K750" i="2"/>
  <c r="J750" i="2"/>
  <c r="I750" i="2"/>
  <c r="L750" i="2" s="1"/>
  <c r="M749" i="2"/>
  <c r="K749" i="2"/>
  <c r="J749" i="2"/>
  <c r="I749" i="2"/>
  <c r="L749" i="2" s="1"/>
  <c r="M748" i="2"/>
  <c r="K748" i="2"/>
  <c r="J748" i="2"/>
  <c r="I748" i="2"/>
  <c r="L748" i="2" s="1"/>
  <c r="M747" i="2"/>
  <c r="K747" i="2"/>
  <c r="J747" i="2"/>
  <c r="I747" i="2"/>
  <c r="L747" i="2" s="1"/>
  <c r="M746" i="2"/>
  <c r="L746" i="2"/>
  <c r="K746" i="2"/>
  <c r="J746" i="2"/>
  <c r="I746" i="2"/>
  <c r="M745" i="2"/>
  <c r="K745" i="2"/>
  <c r="J745" i="2"/>
  <c r="I745" i="2"/>
  <c r="L745" i="2" s="1"/>
  <c r="M744" i="2"/>
  <c r="L744" i="2"/>
  <c r="K744" i="2"/>
  <c r="J744" i="2"/>
  <c r="I744" i="2"/>
  <c r="M743" i="2"/>
  <c r="K743" i="2"/>
  <c r="J743" i="2"/>
  <c r="I743" i="2"/>
  <c r="L743" i="2" s="1"/>
  <c r="M742" i="2"/>
  <c r="K742" i="2"/>
  <c r="J742" i="2"/>
  <c r="I742" i="2"/>
  <c r="L742" i="2" s="1"/>
  <c r="M741" i="2"/>
  <c r="K741" i="2"/>
  <c r="J741" i="2"/>
  <c r="I741" i="2"/>
  <c r="L741" i="2" s="1"/>
  <c r="M740" i="2"/>
  <c r="L740" i="2"/>
  <c r="K740" i="2"/>
  <c r="J740" i="2"/>
  <c r="I740" i="2"/>
  <c r="M739" i="2"/>
  <c r="L739" i="2"/>
  <c r="K739" i="2"/>
  <c r="J739" i="2"/>
  <c r="I739" i="2"/>
  <c r="M738" i="2"/>
  <c r="K738" i="2"/>
  <c r="J738" i="2"/>
  <c r="I738" i="2"/>
  <c r="L738" i="2" s="1"/>
  <c r="M737" i="2"/>
  <c r="K737" i="2"/>
  <c r="J737" i="2"/>
  <c r="I737" i="2"/>
  <c r="L737" i="2" s="1"/>
  <c r="M736" i="2"/>
  <c r="K736" i="2"/>
  <c r="J736" i="2"/>
  <c r="I736" i="2"/>
  <c r="L736" i="2" s="1"/>
  <c r="M735" i="2"/>
  <c r="K735" i="2"/>
  <c r="J735" i="2"/>
  <c r="I735" i="2"/>
  <c r="L735" i="2" s="1"/>
  <c r="M734" i="2"/>
  <c r="L734" i="2"/>
  <c r="K734" i="2"/>
  <c r="J734" i="2"/>
  <c r="I734" i="2"/>
  <c r="M733" i="2"/>
  <c r="L733" i="2"/>
  <c r="K733" i="2"/>
  <c r="J733" i="2"/>
  <c r="I733" i="2"/>
  <c r="M732" i="2"/>
  <c r="L732" i="2"/>
  <c r="K732" i="2"/>
  <c r="J732" i="2"/>
  <c r="I732" i="2"/>
  <c r="M731" i="2"/>
  <c r="K731" i="2"/>
  <c r="J731" i="2"/>
  <c r="I731" i="2"/>
  <c r="L731" i="2" s="1"/>
  <c r="M730" i="2"/>
  <c r="K730" i="2"/>
  <c r="J730" i="2"/>
  <c r="I730" i="2"/>
  <c r="L730" i="2" s="1"/>
  <c r="M729" i="2"/>
  <c r="L729" i="2"/>
  <c r="K729" i="2"/>
  <c r="J729" i="2"/>
  <c r="I729" i="2"/>
  <c r="M728" i="2"/>
  <c r="L728" i="2"/>
  <c r="K728" i="2"/>
  <c r="J728" i="2"/>
  <c r="I728" i="2"/>
  <c r="M727" i="2"/>
  <c r="K727" i="2"/>
  <c r="J727" i="2"/>
  <c r="I727" i="2"/>
  <c r="L727" i="2" s="1"/>
  <c r="M726" i="2"/>
  <c r="K726" i="2"/>
  <c r="J726" i="2"/>
  <c r="I726" i="2"/>
  <c r="L726" i="2" s="1"/>
  <c r="M725" i="2"/>
  <c r="K725" i="2"/>
  <c r="J725" i="2"/>
  <c r="I725" i="2"/>
  <c r="L725" i="2" s="1"/>
  <c r="M724" i="2"/>
  <c r="K724" i="2"/>
  <c r="J724" i="2"/>
  <c r="I724" i="2"/>
  <c r="L724" i="2" s="1"/>
  <c r="M723" i="2"/>
  <c r="L723" i="2"/>
  <c r="K723" i="2"/>
  <c r="J723" i="2"/>
  <c r="I723" i="2"/>
  <c r="M722" i="2"/>
  <c r="L722" i="2"/>
  <c r="K722" i="2"/>
  <c r="J722" i="2"/>
  <c r="I722" i="2"/>
  <c r="M721" i="2"/>
  <c r="K721" i="2"/>
  <c r="J721" i="2"/>
  <c r="I721" i="2"/>
  <c r="L721" i="2" s="1"/>
  <c r="M720" i="2"/>
  <c r="K720" i="2"/>
  <c r="J720" i="2"/>
  <c r="I720" i="2"/>
  <c r="L720" i="2" s="1"/>
  <c r="M719" i="2"/>
  <c r="L719" i="2"/>
  <c r="K719" i="2"/>
  <c r="J719" i="2"/>
  <c r="I719" i="2"/>
  <c r="M718" i="2"/>
  <c r="L718" i="2"/>
  <c r="K718" i="2"/>
  <c r="J718" i="2"/>
  <c r="I718" i="2"/>
  <c r="M717" i="2"/>
  <c r="K717" i="2"/>
  <c r="J717" i="2"/>
  <c r="I717" i="2"/>
  <c r="L717" i="2" s="1"/>
  <c r="M716" i="2"/>
  <c r="K716" i="2"/>
  <c r="J716" i="2"/>
  <c r="I716" i="2"/>
  <c r="L716" i="2" s="1"/>
  <c r="M715" i="2"/>
  <c r="L715" i="2"/>
  <c r="K715" i="2"/>
  <c r="J715" i="2"/>
  <c r="I715" i="2"/>
  <c r="M714" i="2"/>
  <c r="L714" i="2"/>
  <c r="K714" i="2"/>
  <c r="J714" i="2"/>
  <c r="I714" i="2"/>
  <c r="M713" i="2"/>
  <c r="K713" i="2"/>
  <c r="J713" i="2"/>
  <c r="I713" i="2"/>
  <c r="L713" i="2" s="1"/>
  <c r="M712" i="2"/>
  <c r="K712" i="2"/>
  <c r="J712" i="2"/>
  <c r="I712" i="2"/>
  <c r="L712" i="2" s="1"/>
  <c r="M711" i="2"/>
  <c r="L711" i="2"/>
  <c r="K711" i="2"/>
  <c r="J711" i="2"/>
  <c r="I711" i="2"/>
  <c r="M710" i="2"/>
  <c r="K710" i="2"/>
  <c r="J710" i="2"/>
  <c r="I710" i="2"/>
  <c r="L710" i="2" s="1"/>
  <c r="M709" i="2"/>
  <c r="K709" i="2"/>
  <c r="J709" i="2"/>
  <c r="I709" i="2"/>
  <c r="L709" i="2" s="1"/>
  <c r="M708" i="2"/>
  <c r="L708" i="2"/>
  <c r="K708" i="2"/>
  <c r="J708" i="2"/>
  <c r="I708" i="2"/>
  <c r="M707" i="2"/>
  <c r="L707" i="2"/>
  <c r="K707" i="2"/>
  <c r="J707" i="2"/>
  <c r="I707" i="2"/>
  <c r="M706" i="2"/>
  <c r="L706" i="2"/>
  <c r="K706" i="2"/>
  <c r="J706" i="2"/>
  <c r="I706" i="2"/>
  <c r="M705" i="2"/>
  <c r="K705" i="2"/>
  <c r="J705" i="2"/>
  <c r="I705" i="2"/>
  <c r="L705" i="2" s="1"/>
  <c r="M704" i="2"/>
  <c r="K704" i="2"/>
  <c r="J704" i="2"/>
  <c r="I704" i="2"/>
  <c r="L704" i="2" s="1"/>
  <c r="M703" i="2"/>
  <c r="K703" i="2"/>
  <c r="J703" i="2"/>
  <c r="I703" i="2"/>
  <c r="L703" i="2" s="1"/>
  <c r="M702" i="2"/>
  <c r="L702" i="2"/>
  <c r="K702" i="2"/>
  <c r="J702" i="2"/>
  <c r="I702" i="2"/>
  <c r="M701" i="2"/>
  <c r="L701" i="2"/>
  <c r="K701" i="2"/>
  <c r="J701" i="2"/>
  <c r="I701" i="2"/>
  <c r="M700" i="2"/>
  <c r="K700" i="2"/>
  <c r="J700" i="2"/>
  <c r="I700" i="2"/>
  <c r="L700" i="2" s="1"/>
  <c r="M699" i="2"/>
  <c r="K699" i="2"/>
  <c r="J699" i="2"/>
  <c r="I699" i="2"/>
  <c r="L699" i="2" s="1"/>
  <c r="M698" i="2"/>
  <c r="K698" i="2"/>
  <c r="J698" i="2"/>
  <c r="I698" i="2"/>
  <c r="L698" i="2" s="1"/>
  <c r="M697" i="2"/>
  <c r="L697" i="2"/>
  <c r="K697" i="2"/>
  <c r="J697" i="2"/>
  <c r="I697" i="2"/>
  <c r="M696" i="2"/>
  <c r="K696" i="2"/>
  <c r="J696" i="2"/>
  <c r="I696" i="2"/>
  <c r="L696" i="2" s="1"/>
  <c r="M695" i="2"/>
  <c r="L695" i="2"/>
  <c r="K695" i="2"/>
  <c r="J695" i="2"/>
  <c r="I695" i="2"/>
  <c r="M694" i="2"/>
  <c r="L694" i="2"/>
  <c r="K694" i="2"/>
  <c r="J694" i="2"/>
  <c r="I694" i="2"/>
  <c r="M693" i="2"/>
  <c r="K693" i="2"/>
  <c r="J693" i="2"/>
  <c r="I693" i="2"/>
  <c r="L693" i="2" s="1"/>
  <c r="M692" i="2"/>
  <c r="L692" i="2"/>
  <c r="K692" i="2"/>
  <c r="J692" i="2"/>
  <c r="I692" i="2"/>
  <c r="M691" i="2"/>
  <c r="L691" i="2"/>
  <c r="K691" i="2"/>
  <c r="J691" i="2"/>
  <c r="I691" i="2"/>
  <c r="M690" i="2"/>
  <c r="K690" i="2"/>
  <c r="J690" i="2"/>
  <c r="I690" i="2"/>
  <c r="L690" i="2" s="1"/>
  <c r="M689" i="2"/>
  <c r="K689" i="2"/>
  <c r="J689" i="2"/>
  <c r="I689" i="2"/>
  <c r="L689" i="2" s="1"/>
  <c r="M688" i="2"/>
  <c r="K688" i="2"/>
  <c r="J688" i="2"/>
  <c r="I688" i="2"/>
  <c r="L688" i="2" s="1"/>
  <c r="M687" i="2"/>
  <c r="L687" i="2"/>
  <c r="K687" i="2"/>
  <c r="J687" i="2"/>
  <c r="I687" i="2"/>
  <c r="M686" i="2"/>
  <c r="K686" i="2"/>
  <c r="J686" i="2"/>
  <c r="I686" i="2"/>
  <c r="L686" i="2" s="1"/>
  <c r="M685" i="2"/>
  <c r="L685" i="2"/>
  <c r="K685" i="2"/>
  <c r="J685" i="2"/>
  <c r="I685" i="2"/>
  <c r="M684" i="2"/>
  <c r="L684" i="2"/>
  <c r="K684" i="2"/>
  <c r="J684" i="2"/>
  <c r="I684" i="2"/>
  <c r="M683" i="2"/>
  <c r="K683" i="2"/>
  <c r="J683" i="2"/>
  <c r="I683" i="2"/>
  <c r="L683" i="2" s="1"/>
  <c r="M682" i="2"/>
  <c r="K682" i="2"/>
  <c r="J682" i="2"/>
  <c r="I682" i="2"/>
  <c r="L682" i="2" s="1"/>
  <c r="M681" i="2"/>
  <c r="K681" i="2"/>
  <c r="J681" i="2"/>
  <c r="I681" i="2"/>
  <c r="L681" i="2" s="1"/>
  <c r="M680" i="2"/>
  <c r="L680" i="2"/>
  <c r="K680" i="2"/>
  <c r="J680" i="2"/>
  <c r="I680" i="2"/>
  <c r="M679" i="2"/>
  <c r="L679" i="2"/>
  <c r="K679" i="2"/>
  <c r="J679" i="2"/>
  <c r="I679" i="2"/>
  <c r="M678" i="2"/>
  <c r="K678" i="2"/>
  <c r="J678" i="2"/>
  <c r="I678" i="2"/>
  <c r="L678" i="2" s="1"/>
  <c r="M677" i="2"/>
  <c r="K677" i="2"/>
  <c r="J677" i="2"/>
  <c r="I677" i="2"/>
  <c r="L677" i="2" s="1"/>
  <c r="M676" i="2"/>
  <c r="K676" i="2"/>
  <c r="J676" i="2"/>
  <c r="I676" i="2"/>
  <c r="L676" i="2" s="1"/>
  <c r="M675" i="2"/>
  <c r="K675" i="2"/>
  <c r="J675" i="2"/>
  <c r="I675" i="2"/>
  <c r="L675" i="2" s="1"/>
  <c r="M674" i="2"/>
  <c r="L674" i="2"/>
  <c r="K674" i="2"/>
  <c r="J674" i="2"/>
  <c r="I674" i="2"/>
  <c r="M673" i="2"/>
  <c r="L673" i="2"/>
  <c r="K673" i="2"/>
  <c r="J673" i="2"/>
  <c r="I673" i="2"/>
  <c r="M672" i="2"/>
  <c r="K672" i="2"/>
  <c r="J672" i="2"/>
  <c r="I672" i="2"/>
  <c r="L672" i="2" s="1"/>
  <c r="M671" i="2"/>
  <c r="K671" i="2"/>
  <c r="J671" i="2"/>
  <c r="I671" i="2"/>
  <c r="L671" i="2" s="1"/>
  <c r="M670" i="2"/>
  <c r="L670" i="2"/>
  <c r="K670" i="2"/>
  <c r="J670" i="2"/>
  <c r="I670" i="2"/>
  <c r="M669" i="2"/>
  <c r="L669" i="2"/>
  <c r="K669" i="2"/>
  <c r="J669" i="2"/>
  <c r="I669" i="2"/>
  <c r="M668" i="2"/>
  <c r="K668" i="2"/>
  <c r="J668" i="2"/>
  <c r="I668" i="2"/>
  <c r="L668" i="2" s="1"/>
  <c r="M667" i="2"/>
  <c r="K667" i="2"/>
  <c r="J667" i="2"/>
  <c r="I667" i="2"/>
  <c r="L667" i="2" s="1"/>
  <c r="M666" i="2"/>
  <c r="L666" i="2"/>
  <c r="K666" i="2"/>
  <c r="J666" i="2"/>
  <c r="I666" i="2"/>
  <c r="M665" i="2"/>
  <c r="L665" i="2"/>
  <c r="K665" i="2"/>
  <c r="J665" i="2"/>
  <c r="I665" i="2"/>
  <c r="M664" i="2"/>
  <c r="K664" i="2"/>
  <c r="J664" i="2"/>
  <c r="I664" i="2"/>
  <c r="L664" i="2" s="1"/>
  <c r="M663" i="2"/>
  <c r="K663" i="2"/>
  <c r="J663" i="2"/>
  <c r="I663" i="2"/>
  <c r="L663" i="2" s="1"/>
  <c r="M662" i="2"/>
  <c r="L662" i="2"/>
  <c r="K662" i="2"/>
  <c r="J662" i="2"/>
  <c r="I662" i="2"/>
  <c r="M661" i="2"/>
  <c r="K661" i="2"/>
  <c r="J661" i="2"/>
  <c r="I661" i="2"/>
  <c r="L661" i="2" s="1"/>
  <c r="M660" i="2"/>
  <c r="K660" i="2"/>
  <c r="J660" i="2"/>
  <c r="I660" i="2"/>
  <c r="L660" i="2" s="1"/>
  <c r="M659" i="2"/>
  <c r="L659" i="2"/>
  <c r="K659" i="2"/>
  <c r="J659" i="2"/>
  <c r="I659" i="2"/>
  <c r="M658" i="2"/>
  <c r="L658" i="2"/>
  <c r="K658" i="2"/>
  <c r="J658" i="2"/>
  <c r="I658" i="2"/>
  <c r="M657" i="2"/>
  <c r="L657" i="2"/>
  <c r="K657" i="2"/>
  <c r="J657" i="2"/>
  <c r="I657" i="2"/>
  <c r="M656" i="2"/>
  <c r="K656" i="2"/>
  <c r="J656" i="2"/>
  <c r="I656" i="2"/>
  <c r="L656" i="2" s="1"/>
  <c r="M655" i="2"/>
  <c r="K655" i="2"/>
  <c r="J655" i="2"/>
  <c r="I655" i="2"/>
  <c r="L655" i="2" s="1"/>
  <c r="M654" i="2"/>
  <c r="K654" i="2"/>
  <c r="J654" i="2"/>
  <c r="I654" i="2"/>
  <c r="L654" i="2" s="1"/>
  <c r="M653" i="2"/>
  <c r="L653" i="2"/>
  <c r="K653" i="2"/>
  <c r="J653" i="2"/>
  <c r="I653" i="2"/>
  <c r="M652" i="2"/>
  <c r="L652" i="2"/>
  <c r="K652" i="2"/>
  <c r="J652" i="2"/>
  <c r="I652" i="2"/>
  <c r="M651" i="2"/>
  <c r="L651" i="2"/>
  <c r="K651" i="2"/>
  <c r="J651" i="2"/>
  <c r="I651" i="2"/>
  <c r="M650" i="2"/>
  <c r="K650" i="2"/>
  <c r="J650" i="2"/>
  <c r="I650" i="2"/>
  <c r="L650" i="2" s="1"/>
  <c r="M649" i="2"/>
  <c r="K649" i="2"/>
  <c r="J649" i="2"/>
  <c r="I649" i="2"/>
  <c r="L649" i="2" s="1"/>
  <c r="M648" i="2"/>
  <c r="L648" i="2"/>
  <c r="K648" i="2"/>
  <c r="J648" i="2"/>
  <c r="I648" i="2"/>
  <c r="M647" i="2"/>
  <c r="K647" i="2"/>
  <c r="J647" i="2"/>
  <c r="I647" i="2"/>
  <c r="L647" i="2" s="1"/>
  <c r="M646" i="2"/>
  <c r="K646" i="2"/>
  <c r="J646" i="2"/>
  <c r="I646" i="2"/>
  <c r="L646" i="2" s="1"/>
  <c r="M645" i="2"/>
  <c r="K645" i="2"/>
  <c r="J645" i="2"/>
  <c r="I645" i="2"/>
  <c r="L645" i="2" s="1"/>
  <c r="M644" i="2"/>
  <c r="K644" i="2"/>
  <c r="J644" i="2"/>
  <c r="I644" i="2"/>
  <c r="L644" i="2" s="1"/>
  <c r="M643" i="2"/>
  <c r="L643" i="2"/>
  <c r="K643" i="2"/>
  <c r="J643" i="2"/>
  <c r="I643" i="2"/>
  <c r="M642" i="2"/>
  <c r="L642" i="2"/>
  <c r="K642" i="2"/>
  <c r="J642" i="2"/>
  <c r="I642" i="2"/>
  <c r="M641" i="2"/>
  <c r="K641" i="2"/>
  <c r="J641" i="2"/>
  <c r="I641" i="2"/>
  <c r="L641" i="2" s="1"/>
  <c r="M640" i="2"/>
  <c r="K640" i="2"/>
  <c r="J640" i="2"/>
  <c r="I640" i="2"/>
  <c r="L640" i="2" s="1"/>
  <c r="M639" i="2"/>
  <c r="K639" i="2"/>
  <c r="J639" i="2"/>
  <c r="I639" i="2"/>
  <c r="L639" i="2" s="1"/>
  <c r="M638" i="2"/>
  <c r="K638" i="2"/>
  <c r="J638" i="2"/>
  <c r="I638" i="2"/>
  <c r="L638" i="2" s="1"/>
  <c r="M637" i="2"/>
  <c r="K637" i="2"/>
  <c r="J637" i="2"/>
  <c r="I637" i="2"/>
  <c r="L637" i="2" s="1"/>
  <c r="M636" i="2"/>
  <c r="L636" i="2"/>
  <c r="K636" i="2"/>
  <c r="J636" i="2"/>
  <c r="I636" i="2"/>
  <c r="M635" i="2"/>
  <c r="L635" i="2"/>
  <c r="K635" i="2"/>
  <c r="J635" i="2"/>
  <c r="I635" i="2"/>
  <c r="M634" i="2"/>
  <c r="K634" i="2"/>
  <c r="J634" i="2"/>
  <c r="I634" i="2"/>
  <c r="L634" i="2" s="1"/>
  <c r="M633" i="2"/>
  <c r="K633" i="2"/>
  <c r="J633" i="2"/>
  <c r="I633" i="2"/>
  <c r="L633" i="2" s="1"/>
  <c r="M632" i="2"/>
  <c r="K632" i="2"/>
  <c r="J632" i="2"/>
  <c r="I632" i="2"/>
  <c r="L632" i="2" s="1"/>
  <c r="M631" i="2"/>
  <c r="L631" i="2"/>
  <c r="K631" i="2"/>
  <c r="J631" i="2"/>
  <c r="I631" i="2"/>
  <c r="M630" i="2"/>
  <c r="L630" i="2"/>
  <c r="K630" i="2"/>
  <c r="J630" i="2"/>
  <c r="I630" i="2"/>
  <c r="M629" i="2"/>
  <c r="L629" i="2"/>
  <c r="K629" i="2"/>
  <c r="J629" i="2"/>
  <c r="I629" i="2"/>
  <c r="M628" i="2"/>
  <c r="K628" i="2"/>
  <c r="J628" i="2"/>
  <c r="I628" i="2"/>
  <c r="L628" i="2" s="1"/>
  <c r="M627" i="2"/>
  <c r="K627" i="2"/>
  <c r="J627" i="2"/>
  <c r="I627" i="2"/>
  <c r="L627" i="2" s="1"/>
  <c r="M626" i="2"/>
  <c r="K626" i="2"/>
  <c r="J626" i="2"/>
  <c r="I626" i="2"/>
  <c r="L626" i="2" s="1"/>
  <c r="M625" i="2"/>
  <c r="L625" i="2"/>
  <c r="K625" i="2"/>
  <c r="J625" i="2"/>
  <c r="I625" i="2"/>
  <c r="M624" i="2"/>
  <c r="L624" i="2"/>
  <c r="K624" i="2"/>
  <c r="J624" i="2"/>
  <c r="I624" i="2"/>
  <c r="M623" i="2"/>
  <c r="K623" i="2"/>
  <c r="J623" i="2"/>
  <c r="I623" i="2"/>
  <c r="L623" i="2" s="1"/>
  <c r="M622" i="2"/>
  <c r="K622" i="2"/>
  <c r="J622" i="2"/>
  <c r="I622" i="2"/>
  <c r="L622" i="2" s="1"/>
  <c r="M621" i="2"/>
  <c r="L621" i="2"/>
  <c r="K621" i="2"/>
  <c r="J621" i="2"/>
  <c r="I621" i="2"/>
  <c r="M620" i="2"/>
  <c r="L620" i="2"/>
  <c r="K620" i="2"/>
  <c r="J620" i="2"/>
  <c r="I620" i="2"/>
  <c r="M619" i="2"/>
  <c r="K619" i="2"/>
  <c r="J619" i="2"/>
  <c r="I619" i="2"/>
  <c r="L619" i="2" s="1"/>
  <c r="M618" i="2"/>
  <c r="K618" i="2"/>
  <c r="J618" i="2"/>
  <c r="I618" i="2"/>
  <c r="L618" i="2" s="1"/>
  <c r="M617" i="2"/>
  <c r="K617" i="2"/>
  <c r="J617" i="2"/>
  <c r="I617" i="2"/>
  <c r="L617" i="2" s="1"/>
  <c r="M616" i="2"/>
  <c r="K616" i="2"/>
  <c r="J616" i="2"/>
  <c r="I616" i="2"/>
  <c r="L616" i="2" s="1"/>
  <c r="M615" i="2"/>
  <c r="K615" i="2"/>
  <c r="J615" i="2"/>
  <c r="I615" i="2"/>
  <c r="L615" i="2" s="1"/>
  <c r="M614" i="2"/>
  <c r="K614" i="2"/>
  <c r="J614" i="2"/>
  <c r="I614" i="2"/>
  <c r="L614" i="2" s="1"/>
  <c r="M613" i="2"/>
  <c r="L613" i="2"/>
  <c r="K613" i="2"/>
  <c r="J613" i="2"/>
  <c r="I613" i="2"/>
  <c r="M612" i="2"/>
  <c r="K612" i="2"/>
  <c r="J612" i="2"/>
  <c r="I612" i="2"/>
  <c r="L612" i="2" s="1"/>
  <c r="M611" i="2"/>
  <c r="L611" i="2"/>
  <c r="K611" i="2"/>
  <c r="J611" i="2"/>
  <c r="I611" i="2"/>
  <c r="M610" i="2"/>
  <c r="K610" i="2"/>
  <c r="J610" i="2"/>
  <c r="I610" i="2"/>
  <c r="L610" i="2" s="1"/>
  <c r="M609" i="2"/>
  <c r="L609" i="2"/>
  <c r="K609" i="2"/>
  <c r="J609" i="2"/>
  <c r="I609" i="2"/>
  <c r="M608" i="2"/>
  <c r="L608" i="2"/>
  <c r="K608" i="2"/>
  <c r="J608" i="2"/>
  <c r="I608" i="2"/>
  <c r="M607" i="2"/>
  <c r="L607" i="2"/>
  <c r="K607" i="2"/>
  <c r="J607" i="2"/>
  <c r="I607" i="2"/>
  <c r="M606" i="2"/>
  <c r="K606" i="2"/>
  <c r="J606" i="2"/>
  <c r="I606" i="2"/>
  <c r="L606" i="2" s="1"/>
  <c r="M605" i="2"/>
  <c r="K605" i="2"/>
  <c r="J605" i="2"/>
  <c r="I605" i="2"/>
  <c r="L605" i="2" s="1"/>
  <c r="M604" i="2"/>
  <c r="L604" i="2"/>
  <c r="K604" i="2"/>
  <c r="J604" i="2"/>
  <c r="I604" i="2"/>
  <c r="M603" i="2"/>
  <c r="L603" i="2"/>
  <c r="K603" i="2"/>
  <c r="J603" i="2"/>
  <c r="I603" i="2"/>
  <c r="M602" i="2"/>
  <c r="L602" i="2"/>
  <c r="K602" i="2"/>
  <c r="J602" i="2"/>
  <c r="I602" i="2"/>
  <c r="M601" i="2"/>
  <c r="K601" i="2"/>
  <c r="J601" i="2"/>
  <c r="I601" i="2"/>
  <c r="L601" i="2" s="1"/>
  <c r="M600" i="2"/>
  <c r="K600" i="2"/>
  <c r="J600" i="2"/>
  <c r="I600" i="2"/>
  <c r="L600" i="2" s="1"/>
  <c r="M599" i="2"/>
  <c r="L599" i="2"/>
  <c r="K599" i="2"/>
  <c r="J599" i="2"/>
  <c r="I599" i="2"/>
  <c r="M598" i="2"/>
  <c r="K598" i="2"/>
  <c r="J598" i="2"/>
  <c r="I598" i="2"/>
  <c r="L598" i="2" s="1"/>
  <c r="M597" i="2"/>
  <c r="L597" i="2"/>
  <c r="K597" i="2"/>
  <c r="J597" i="2"/>
  <c r="I597" i="2"/>
  <c r="M596" i="2"/>
  <c r="K596" i="2"/>
  <c r="J596" i="2"/>
  <c r="I596" i="2"/>
  <c r="L596" i="2" s="1"/>
  <c r="M595" i="2"/>
  <c r="K595" i="2"/>
  <c r="J595" i="2"/>
  <c r="I595" i="2"/>
  <c r="L595" i="2" s="1"/>
  <c r="M594" i="2"/>
  <c r="L594" i="2"/>
  <c r="K594" i="2"/>
  <c r="J594" i="2"/>
  <c r="I594" i="2"/>
  <c r="M593" i="2"/>
  <c r="L593" i="2"/>
  <c r="K593" i="2"/>
  <c r="J593" i="2"/>
  <c r="I593" i="2"/>
  <c r="M592" i="2"/>
  <c r="K592" i="2"/>
  <c r="J592" i="2"/>
  <c r="I592" i="2"/>
  <c r="L592" i="2" s="1"/>
  <c r="M591" i="2"/>
  <c r="K591" i="2"/>
  <c r="J591" i="2"/>
  <c r="I591" i="2"/>
  <c r="L591" i="2" s="1"/>
  <c r="M590" i="2"/>
  <c r="K590" i="2"/>
  <c r="J590" i="2"/>
  <c r="I590" i="2"/>
  <c r="L590" i="2" s="1"/>
  <c r="M589" i="2"/>
  <c r="K589" i="2"/>
  <c r="J589" i="2"/>
  <c r="I589" i="2"/>
  <c r="L589" i="2" s="1"/>
  <c r="M588" i="2"/>
  <c r="K588" i="2"/>
  <c r="J588" i="2"/>
  <c r="I588" i="2"/>
  <c r="L588" i="2" s="1"/>
  <c r="M587" i="2"/>
  <c r="L587" i="2"/>
  <c r="K587" i="2"/>
  <c r="J587" i="2"/>
  <c r="I587" i="2"/>
  <c r="M586" i="2"/>
  <c r="L586" i="2"/>
  <c r="K586" i="2"/>
  <c r="J586" i="2"/>
  <c r="I586" i="2"/>
  <c r="M585" i="2"/>
  <c r="K585" i="2"/>
  <c r="J585" i="2"/>
  <c r="I585" i="2"/>
  <c r="L585" i="2" s="1"/>
  <c r="M584" i="2"/>
  <c r="K584" i="2"/>
  <c r="J584" i="2"/>
  <c r="I584" i="2"/>
  <c r="L584" i="2" s="1"/>
  <c r="M583" i="2"/>
  <c r="K583" i="2"/>
  <c r="J583" i="2"/>
  <c r="I583" i="2"/>
  <c r="L583" i="2" s="1"/>
  <c r="M582" i="2"/>
  <c r="L582" i="2"/>
  <c r="K582" i="2"/>
  <c r="J582" i="2"/>
  <c r="I582" i="2"/>
  <c r="M581" i="2"/>
  <c r="L581" i="2"/>
  <c r="K581" i="2"/>
  <c r="J581" i="2"/>
  <c r="I581" i="2"/>
  <c r="M580" i="2"/>
  <c r="K580" i="2"/>
  <c r="J580" i="2"/>
  <c r="I580" i="2"/>
  <c r="L580" i="2" s="1"/>
  <c r="M579" i="2"/>
  <c r="K579" i="2"/>
  <c r="J579" i="2"/>
  <c r="I579" i="2"/>
  <c r="L579" i="2" s="1"/>
  <c r="M578" i="2"/>
  <c r="K578" i="2"/>
  <c r="J578" i="2"/>
  <c r="I578" i="2"/>
  <c r="L578" i="2" s="1"/>
  <c r="M577" i="2"/>
  <c r="K577" i="2"/>
  <c r="J577" i="2"/>
  <c r="I577" i="2"/>
  <c r="L577" i="2" s="1"/>
  <c r="M576" i="2"/>
  <c r="L576" i="2"/>
  <c r="K576" i="2"/>
  <c r="J576" i="2"/>
  <c r="I576" i="2"/>
  <c r="M575" i="2"/>
  <c r="L575" i="2"/>
  <c r="K575" i="2"/>
  <c r="J575" i="2"/>
  <c r="I575" i="2"/>
  <c r="M574" i="2"/>
  <c r="K574" i="2"/>
  <c r="J574" i="2"/>
  <c r="I574" i="2"/>
  <c r="L574" i="2" s="1"/>
  <c r="M573" i="2"/>
  <c r="K573" i="2"/>
  <c r="J573" i="2"/>
  <c r="I573" i="2"/>
  <c r="L573" i="2" s="1"/>
  <c r="M572" i="2"/>
  <c r="L572" i="2"/>
  <c r="K572" i="2"/>
  <c r="J572" i="2"/>
  <c r="I572" i="2"/>
  <c r="M571" i="2"/>
  <c r="L571" i="2"/>
  <c r="K571" i="2"/>
  <c r="J571" i="2"/>
  <c r="I571" i="2"/>
  <c r="M570" i="2"/>
  <c r="K570" i="2"/>
  <c r="J570" i="2"/>
  <c r="I570" i="2"/>
  <c r="L570" i="2" s="1"/>
  <c r="M569" i="2"/>
  <c r="K569" i="2"/>
  <c r="J569" i="2"/>
  <c r="I569" i="2"/>
  <c r="L569" i="2" s="1"/>
  <c r="M568" i="2"/>
  <c r="K568" i="2"/>
  <c r="J568" i="2"/>
  <c r="I568" i="2"/>
  <c r="L568" i="2" s="1"/>
  <c r="M567" i="2"/>
  <c r="L567" i="2"/>
  <c r="K567" i="2"/>
  <c r="J567" i="2"/>
  <c r="I567" i="2"/>
  <c r="M566" i="2"/>
  <c r="K566" i="2"/>
  <c r="J566" i="2"/>
  <c r="I566" i="2"/>
  <c r="L566" i="2" s="1"/>
  <c r="M565" i="2"/>
  <c r="K565" i="2"/>
  <c r="J565" i="2"/>
  <c r="I565" i="2"/>
  <c r="L565" i="2" s="1"/>
  <c r="M564" i="2"/>
  <c r="L564" i="2"/>
  <c r="K564" i="2"/>
  <c r="J564" i="2"/>
  <c r="I564" i="2"/>
  <c r="M563" i="2"/>
  <c r="K563" i="2"/>
  <c r="J563" i="2"/>
  <c r="I563" i="2"/>
  <c r="L563" i="2" s="1"/>
  <c r="M562" i="2"/>
  <c r="K562" i="2"/>
  <c r="J562" i="2"/>
  <c r="I562" i="2"/>
  <c r="L562" i="2" s="1"/>
  <c r="M561" i="2"/>
  <c r="K561" i="2"/>
  <c r="J561" i="2"/>
  <c r="I561" i="2"/>
  <c r="L561" i="2" s="1"/>
  <c r="M560" i="2"/>
  <c r="L560" i="2"/>
  <c r="K560" i="2"/>
  <c r="J560" i="2"/>
  <c r="I560" i="2"/>
  <c r="M559" i="2"/>
  <c r="L559" i="2"/>
  <c r="K559" i="2"/>
  <c r="J559" i="2"/>
  <c r="I559" i="2"/>
  <c r="M558" i="2"/>
  <c r="K558" i="2"/>
  <c r="J558" i="2"/>
  <c r="I558" i="2"/>
  <c r="L558" i="2" s="1"/>
  <c r="M557" i="2"/>
  <c r="K557" i="2"/>
  <c r="J557" i="2"/>
  <c r="I557" i="2"/>
  <c r="L557" i="2" s="1"/>
  <c r="M556" i="2"/>
  <c r="K556" i="2"/>
  <c r="J556" i="2"/>
  <c r="I556" i="2"/>
  <c r="L556" i="2" s="1"/>
  <c r="M555" i="2"/>
  <c r="L555" i="2"/>
  <c r="K555" i="2"/>
  <c r="J555" i="2"/>
  <c r="I555" i="2"/>
  <c r="M554" i="2"/>
  <c r="L554" i="2"/>
  <c r="K554" i="2"/>
  <c r="J554" i="2"/>
  <c r="I554" i="2"/>
  <c r="M553" i="2"/>
  <c r="K553" i="2"/>
  <c r="J553" i="2"/>
  <c r="I553" i="2"/>
  <c r="L553" i="2" s="1"/>
  <c r="M552" i="2"/>
  <c r="L552" i="2"/>
  <c r="K552" i="2"/>
  <c r="J552" i="2"/>
  <c r="I552" i="2"/>
  <c r="M551" i="2"/>
  <c r="L551" i="2"/>
  <c r="K551" i="2"/>
  <c r="J551" i="2"/>
  <c r="I551" i="2"/>
  <c r="M550" i="2"/>
  <c r="K550" i="2"/>
  <c r="J550" i="2"/>
  <c r="I550" i="2"/>
  <c r="L550" i="2" s="1"/>
  <c r="M549" i="2"/>
  <c r="K549" i="2"/>
  <c r="J549" i="2"/>
  <c r="I549" i="2"/>
  <c r="L549" i="2" s="1"/>
  <c r="M548" i="2"/>
  <c r="K548" i="2"/>
  <c r="J548" i="2"/>
  <c r="I548" i="2"/>
  <c r="L548" i="2" s="1"/>
  <c r="M547" i="2"/>
  <c r="L547" i="2"/>
  <c r="K547" i="2"/>
  <c r="J547" i="2"/>
  <c r="I547" i="2"/>
  <c r="M546" i="2"/>
  <c r="L546" i="2"/>
  <c r="K546" i="2"/>
  <c r="J546" i="2"/>
  <c r="I546" i="2"/>
  <c r="M545" i="2"/>
  <c r="L545" i="2"/>
  <c r="K545" i="2"/>
  <c r="J545" i="2"/>
  <c r="I545" i="2"/>
  <c r="M544" i="2"/>
  <c r="K544" i="2"/>
  <c r="J544" i="2"/>
  <c r="I544" i="2"/>
  <c r="L544" i="2" s="1"/>
  <c r="M543" i="2"/>
  <c r="K543" i="2"/>
  <c r="J543" i="2"/>
  <c r="I543" i="2"/>
  <c r="L543" i="2" s="1"/>
  <c r="M542" i="2"/>
  <c r="K542" i="2"/>
  <c r="J542" i="2"/>
  <c r="I542" i="2"/>
  <c r="L542" i="2" s="1"/>
  <c r="M541" i="2"/>
  <c r="L541" i="2"/>
  <c r="K541" i="2"/>
  <c r="J541" i="2"/>
  <c r="I541" i="2"/>
  <c r="M540" i="2"/>
  <c r="L540" i="2"/>
  <c r="K540" i="2"/>
  <c r="J540" i="2"/>
  <c r="I540" i="2"/>
  <c r="M539" i="2"/>
  <c r="K539" i="2"/>
  <c r="J539" i="2"/>
  <c r="I539" i="2"/>
  <c r="L539" i="2" s="1"/>
  <c r="M538" i="2"/>
  <c r="L538" i="2"/>
  <c r="K538" i="2"/>
  <c r="J538" i="2"/>
  <c r="I538" i="2"/>
  <c r="M537" i="2"/>
  <c r="L537" i="2"/>
  <c r="K537" i="2"/>
  <c r="J537" i="2"/>
  <c r="I537" i="2"/>
  <c r="M536" i="2"/>
  <c r="K536" i="2"/>
  <c r="J536" i="2"/>
  <c r="I536" i="2"/>
  <c r="L536" i="2" s="1"/>
  <c r="M535" i="2"/>
  <c r="K535" i="2"/>
  <c r="J535" i="2"/>
  <c r="I535" i="2"/>
  <c r="L535" i="2" s="1"/>
  <c r="M534" i="2"/>
  <c r="K534" i="2"/>
  <c r="J534" i="2"/>
  <c r="I534" i="2"/>
  <c r="L534" i="2" s="1"/>
  <c r="M533" i="2"/>
  <c r="L533" i="2"/>
  <c r="K533" i="2"/>
  <c r="J533" i="2"/>
  <c r="I533" i="2"/>
  <c r="M532" i="2"/>
  <c r="L532" i="2"/>
  <c r="K532" i="2"/>
  <c r="J532" i="2"/>
  <c r="I532" i="2"/>
  <c r="M531" i="2"/>
  <c r="L531" i="2"/>
  <c r="K531" i="2"/>
  <c r="J531" i="2"/>
  <c r="I531" i="2"/>
  <c r="M530" i="2"/>
  <c r="K530" i="2"/>
  <c r="J530" i="2"/>
  <c r="I530" i="2"/>
  <c r="L530" i="2" s="1"/>
  <c r="M529" i="2"/>
  <c r="K529" i="2"/>
  <c r="J529" i="2"/>
  <c r="I529" i="2"/>
  <c r="L529" i="2" s="1"/>
  <c r="M528" i="2"/>
  <c r="K528" i="2"/>
  <c r="J528" i="2"/>
  <c r="I528" i="2"/>
  <c r="L528" i="2" s="1"/>
  <c r="M527" i="2"/>
  <c r="K527" i="2"/>
  <c r="J527" i="2"/>
  <c r="I527" i="2"/>
  <c r="L527" i="2" s="1"/>
  <c r="M526" i="2"/>
  <c r="L526" i="2"/>
  <c r="K526" i="2"/>
  <c r="J526" i="2"/>
  <c r="I526" i="2"/>
  <c r="M525" i="2"/>
  <c r="K525" i="2"/>
  <c r="J525" i="2"/>
  <c r="I525" i="2"/>
  <c r="L525" i="2" s="1"/>
  <c r="M524" i="2"/>
  <c r="L524" i="2"/>
  <c r="K524" i="2"/>
  <c r="J524" i="2"/>
  <c r="I524" i="2"/>
  <c r="M523" i="2"/>
  <c r="L523" i="2"/>
  <c r="K523" i="2"/>
  <c r="J523" i="2"/>
  <c r="I523" i="2"/>
  <c r="M522" i="2"/>
  <c r="K522" i="2"/>
  <c r="J522" i="2"/>
  <c r="I522" i="2"/>
  <c r="L522" i="2" s="1"/>
  <c r="M521" i="2"/>
  <c r="K521" i="2"/>
  <c r="J521" i="2"/>
  <c r="I521" i="2"/>
  <c r="L521" i="2" s="1"/>
  <c r="M520" i="2"/>
  <c r="L520" i="2"/>
  <c r="K520" i="2"/>
  <c r="J520" i="2"/>
  <c r="I520" i="2"/>
  <c r="M519" i="2"/>
  <c r="L519" i="2"/>
  <c r="K519" i="2"/>
  <c r="J519" i="2"/>
  <c r="I519" i="2"/>
  <c r="M518" i="2"/>
  <c r="K518" i="2"/>
  <c r="J518" i="2"/>
  <c r="I518" i="2"/>
  <c r="L518" i="2" s="1"/>
  <c r="M517" i="2"/>
  <c r="L517" i="2"/>
  <c r="K517" i="2"/>
  <c r="J517" i="2"/>
  <c r="I517" i="2"/>
  <c r="M516" i="2"/>
  <c r="K516" i="2"/>
  <c r="J516" i="2"/>
  <c r="I516" i="2"/>
  <c r="L516" i="2" s="1"/>
  <c r="M515" i="2"/>
  <c r="K515" i="2"/>
  <c r="J515" i="2"/>
  <c r="I515" i="2"/>
  <c r="L515" i="2" s="1"/>
  <c r="M514" i="2"/>
  <c r="K514" i="2"/>
  <c r="J514" i="2"/>
  <c r="I514" i="2"/>
  <c r="L514" i="2" s="1"/>
  <c r="M513" i="2"/>
  <c r="K513" i="2"/>
  <c r="J513" i="2"/>
  <c r="I513" i="2"/>
  <c r="L513" i="2" s="1"/>
  <c r="M512" i="2"/>
  <c r="L512" i="2"/>
  <c r="K512" i="2"/>
  <c r="J512" i="2"/>
  <c r="I512" i="2"/>
  <c r="M511" i="2"/>
  <c r="K511" i="2"/>
  <c r="J511" i="2"/>
  <c r="I511" i="2"/>
  <c r="L511" i="2" s="1"/>
  <c r="M510" i="2"/>
  <c r="L510" i="2"/>
  <c r="K510" i="2"/>
  <c r="J510" i="2"/>
  <c r="I510" i="2"/>
  <c r="M509" i="2"/>
  <c r="K509" i="2"/>
  <c r="J509" i="2"/>
  <c r="I509" i="2"/>
  <c r="L509" i="2" s="1"/>
  <c r="M508" i="2"/>
  <c r="K508" i="2"/>
  <c r="J508" i="2"/>
  <c r="I508" i="2"/>
  <c r="L508" i="2" s="1"/>
  <c r="M507" i="2"/>
  <c r="K507" i="2"/>
  <c r="J507" i="2"/>
  <c r="I507" i="2"/>
  <c r="L507" i="2" s="1"/>
  <c r="M506" i="2"/>
  <c r="L506" i="2"/>
  <c r="K506" i="2"/>
  <c r="J506" i="2"/>
  <c r="I506" i="2"/>
  <c r="M505" i="2"/>
  <c r="L505" i="2"/>
  <c r="K505" i="2"/>
  <c r="J505" i="2"/>
  <c r="I505" i="2"/>
  <c r="M504" i="2"/>
  <c r="K504" i="2"/>
  <c r="J504" i="2"/>
  <c r="I504" i="2"/>
  <c r="L504" i="2" s="1"/>
  <c r="M503" i="2"/>
  <c r="L503" i="2"/>
  <c r="K503" i="2"/>
  <c r="J503" i="2"/>
  <c r="I503" i="2"/>
  <c r="M502" i="2"/>
  <c r="L502" i="2"/>
  <c r="K502" i="2"/>
  <c r="J502" i="2"/>
  <c r="I502" i="2"/>
  <c r="M501" i="2"/>
  <c r="K501" i="2"/>
  <c r="J501" i="2"/>
  <c r="I501" i="2"/>
  <c r="L501" i="2" s="1"/>
  <c r="M500" i="2"/>
  <c r="K500" i="2"/>
  <c r="J500" i="2"/>
  <c r="I500" i="2"/>
  <c r="L500" i="2" s="1"/>
  <c r="M499" i="2"/>
  <c r="K499" i="2"/>
  <c r="J499" i="2"/>
  <c r="I499" i="2"/>
  <c r="L499" i="2" s="1"/>
  <c r="M498" i="2"/>
  <c r="L498" i="2"/>
  <c r="K498" i="2"/>
  <c r="J498" i="2"/>
  <c r="I498" i="2"/>
  <c r="M497" i="2"/>
  <c r="L497" i="2"/>
  <c r="K497" i="2"/>
  <c r="J497" i="2"/>
  <c r="I497" i="2"/>
  <c r="M496" i="2"/>
  <c r="L496" i="2"/>
  <c r="K496" i="2"/>
  <c r="J496" i="2"/>
  <c r="I496" i="2"/>
  <c r="M495" i="2"/>
  <c r="K495" i="2"/>
  <c r="J495" i="2"/>
  <c r="I495" i="2"/>
  <c r="L495" i="2" s="1"/>
  <c r="M494" i="2"/>
  <c r="K494" i="2"/>
  <c r="J494" i="2"/>
  <c r="I494" i="2"/>
  <c r="L494" i="2" s="1"/>
  <c r="M493" i="2"/>
  <c r="K493" i="2"/>
  <c r="J493" i="2"/>
  <c r="I493" i="2"/>
  <c r="L493" i="2" s="1"/>
  <c r="M492" i="2"/>
  <c r="L492" i="2"/>
  <c r="K492" i="2"/>
  <c r="J492" i="2"/>
  <c r="I492" i="2"/>
  <c r="M491" i="2"/>
  <c r="L491" i="2"/>
  <c r="K491" i="2"/>
  <c r="J491" i="2"/>
  <c r="I491" i="2"/>
  <c r="M490" i="2"/>
  <c r="K490" i="2"/>
  <c r="J490" i="2"/>
  <c r="I490" i="2"/>
  <c r="L490" i="2" s="1"/>
  <c r="M489" i="2"/>
  <c r="L489" i="2"/>
  <c r="K489" i="2"/>
  <c r="J489" i="2"/>
  <c r="I489" i="2"/>
  <c r="M488" i="2"/>
  <c r="L488" i="2"/>
  <c r="K488" i="2"/>
  <c r="J488" i="2"/>
  <c r="I488" i="2"/>
  <c r="M487" i="2"/>
  <c r="K487" i="2"/>
  <c r="J487" i="2"/>
  <c r="I487" i="2"/>
  <c r="L487" i="2" s="1"/>
  <c r="M486" i="2"/>
  <c r="K486" i="2"/>
  <c r="J486" i="2"/>
  <c r="I486" i="2"/>
  <c r="L486" i="2" s="1"/>
  <c r="M485" i="2"/>
  <c r="K485" i="2"/>
  <c r="J485" i="2"/>
  <c r="I485" i="2"/>
  <c r="L485" i="2" s="1"/>
  <c r="M484" i="2"/>
  <c r="L484" i="2"/>
  <c r="K484" i="2"/>
  <c r="J484" i="2"/>
  <c r="I484" i="2"/>
  <c r="M483" i="2"/>
  <c r="L483" i="2"/>
  <c r="K483" i="2"/>
  <c r="J483" i="2"/>
  <c r="I483" i="2"/>
  <c r="M482" i="2"/>
  <c r="L482" i="2"/>
  <c r="K482" i="2"/>
  <c r="J482" i="2"/>
  <c r="I482" i="2"/>
  <c r="M481" i="2"/>
  <c r="K481" i="2"/>
  <c r="J481" i="2"/>
  <c r="I481" i="2"/>
  <c r="L481" i="2" s="1"/>
  <c r="M480" i="2"/>
  <c r="K480" i="2"/>
  <c r="J480" i="2"/>
  <c r="I480" i="2"/>
  <c r="L480" i="2" s="1"/>
  <c r="M479" i="2"/>
  <c r="K479" i="2"/>
  <c r="J479" i="2"/>
  <c r="I479" i="2"/>
  <c r="L479" i="2" s="1"/>
  <c r="M478" i="2"/>
  <c r="K478" i="2"/>
  <c r="J478" i="2"/>
  <c r="I478" i="2"/>
  <c r="L478" i="2" s="1"/>
  <c r="M477" i="2"/>
  <c r="L477" i="2"/>
  <c r="K477" i="2"/>
  <c r="J477" i="2"/>
  <c r="I477" i="2"/>
  <c r="M476" i="2"/>
  <c r="K476" i="2"/>
  <c r="J476" i="2"/>
  <c r="I476" i="2"/>
  <c r="L476" i="2" s="1"/>
  <c r="M475" i="2"/>
  <c r="L475" i="2"/>
  <c r="K475" i="2"/>
  <c r="J475" i="2"/>
  <c r="I475" i="2"/>
  <c r="M474" i="2"/>
  <c r="L474" i="2"/>
  <c r="K474" i="2"/>
  <c r="J474" i="2"/>
  <c r="I474" i="2"/>
  <c r="M473" i="2"/>
  <c r="K473" i="2"/>
  <c r="J473" i="2"/>
  <c r="I473" i="2"/>
  <c r="L473" i="2" s="1"/>
  <c r="M472" i="2"/>
  <c r="K472" i="2"/>
  <c r="J472" i="2"/>
  <c r="I472" i="2"/>
  <c r="L472" i="2" s="1"/>
  <c r="M471" i="2"/>
  <c r="L471" i="2"/>
  <c r="K471" i="2"/>
  <c r="J471" i="2"/>
  <c r="I471" i="2"/>
  <c r="M470" i="2"/>
  <c r="L470" i="2"/>
  <c r="K470" i="2"/>
  <c r="J470" i="2"/>
  <c r="I470" i="2"/>
  <c r="M469" i="2"/>
  <c r="K469" i="2"/>
  <c r="J469" i="2"/>
  <c r="I469" i="2"/>
  <c r="L469" i="2" s="1"/>
  <c r="M468" i="2"/>
  <c r="L468" i="2"/>
  <c r="K468" i="2"/>
  <c r="J468" i="2"/>
  <c r="I468" i="2"/>
  <c r="M467" i="2"/>
  <c r="K467" i="2"/>
  <c r="J467" i="2"/>
  <c r="I467" i="2"/>
  <c r="L467" i="2" s="1"/>
  <c r="M466" i="2"/>
  <c r="K466" i="2"/>
  <c r="J466" i="2"/>
  <c r="I466" i="2"/>
  <c r="L466" i="2" s="1"/>
  <c r="M465" i="2"/>
  <c r="K465" i="2"/>
  <c r="J465" i="2"/>
  <c r="I465" i="2"/>
  <c r="L465" i="2" s="1"/>
  <c r="M464" i="2"/>
  <c r="K464" i="2"/>
  <c r="J464" i="2"/>
  <c r="I464" i="2"/>
  <c r="L464" i="2" s="1"/>
  <c r="M463" i="2"/>
  <c r="L463" i="2"/>
  <c r="K463" i="2"/>
  <c r="J463" i="2"/>
  <c r="I463" i="2"/>
  <c r="M462" i="2"/>
  <c r="K462" i="2"/>
  <c r="J462" i="2"/>
  <c r="I462" i="2"/>
  <c r="L462" i="2" s="1"/>
  <c r="M461" i="2"/>
  <c r="L461" i="2"/>
  <c r="K461" i="2"/>
  <c r="J461" i="2"/>
  <c r="I461" i="2"/>
  <c r="M460" i="2"/>
  <c r="K460" i="2"/>
  <c r="J460" i="2"/>
  <c r="I460" i="2"/>
  <c r="L460" i="2" s="1"/>
  <c r="M459" i="2"/>
  <c r="K459" i="2"/>
  <c r="J459" i="2"/>
  <c r="I459" i="2"/>
  <c r="L459" i="2" s="1"/>
  <c r="M458" i="2"/>
  <c r="K458" i="2"/>
  <c r="J458" i="2"/>
  <c r="I458" i="2"/>
  <c r="L458" i="2" s="1"/>
  <c r="M457" i="2"/>
  <c r="L457" i="2"/>
  <c r="K457" i="2"/>
  <c r="J457" i="2"/>
  <c r="I457" i="2"/>
  <c r="M456" i="2"/>
  <c r="L456" i="2"/>
  <c r="K456" i="2"/>
  <c r="J456" i="2"/>
  <c r="I456" i="2"/>
  <c r="M455" i="2"/>
  <c r="K455" i="2"/>
  <c r="J455" i="2"/>
  <c r="I455" i="2"/>
  <c r="L455" i="2" s="1"/>
  <c r="U454" i="2"/>
  <c r="T454" i="2"/>
  <c r="M454" i="2"/>
  <c r="L454" i="2"/>
  <c r="K454" i="2"/>
  <c r="I454" i="2"/>
  <c r="C454" i="2"/>
  <c r="U453" i="2"/>
  <c r="T453" i="2"/>
  <c r="M453" i="2"/>
  <c r="L453" i="2"/>
  <c r="K453" i="2"/>
  <c r="I453" i="2"/>
  <c r="C453" i="2"/>
  <c r="U452" i="2"/>
  <c r="T452" i="2"/>
  <c r="M452" i="2"/>
  <c r="K452" i="2"/>
  <c r="I452" i="2"/>
  <c r="L452" i="2" s="1"/>
  <c r="C452" i="2"/>
  <c r="U451" i="2"/>
  <c r="T451" i="2"/>
  <c r="M451" i="2"/>
  <c r="K451" i="2"/>
  <c r="I451" i="2"/>
  <c r="L451" i="2" s="1"/>
  <c r="C451" i="2"/>
  <c r="U450" i="2"/>
  <c r="T450" i="2"/>
  <c r="M450" i="2"/>
  <c r="K450" i="2"/>
  <c r="I450" i="2"/>
  <c r="L450" i="2" s="1"/>
  <c r="C450" i="2"/>
  <c r="U449" i="2"/>
  <c r="T449" i="2"/>
  <c r="M449" i="2"/>
  <c r="L449" i="2"/>
  <c r="K449" i="2"/>
  <c r="I449" i="2"/>
  <c r="C449" i="2"/>
  <c r="U448" i="2"/>
  <c r="T448" i="2"/>
  <c r="M448" i="2"/>
  <c r="L448" i="2"/>
  <c r="K448" i="2"/>
  <c r="I448" i="2"/>
  <c r="C448" i="2"/>
  <c r="U447" i="2"/>
  <c r="T447" i="2"/>
  <c r="M447" i="2"/>
  <c r="L447" i="2"/>
  <c r="K447" i="2"/>
  <c r="I447" i="2"/>
  <c r="C447" i="2"/>
  <c r="U446" i="2"/>
  <c r="T446" i="2"/>
  <c r="M446" i="2"/>
  <c r="L446" i="2"/>
  <c r="K446" i="2"/>
  <c r="I446" i="2"/>
  <c r="C446" i="2"/>
  <c r="U445" i="2"/>
  <c r="T445" i="2"/>
  <c r="M445" i="2"/>
  <c r="K445" i="2"/>
  <c r="I445" i="2"/>
  <c r="L445" i="2" s="1"/>
  <c r="C445" i="2"/>
  <c r="U444" i="2"/>
  <c r="T444" i="2"/>
  <c r="M444" i="2"/>
  <c r="K444" i="2"/>
  <c r="I444" i="2"/>
  <c r="L444" i="2" s="1"/>
  <c r="C444" i="2"/>
  <c r="U443" i="2"/>
  <c r="T443" i="2"/>
  <c r="M443" i="2"/>
  <c r="K443" i="2"/>
  <c r="I443" i="2"/>
  <c r="L443" i="2" s="1"/>
  <c r="C443" i="2"/>
  <c r="U442" i="2"/>
  <c r="T442" i="2"/>
  <c r="M442" i="2"/>
  <c r="K442" i="2"/>
  <c r="I442" i="2"/>
  <c r="L442" i="2" s="1"/>
  <c r="C442" i="2"/>
  <c r="U441" i="2"/>
  <c r="T441" i="2"/>
  <c r="M441" i="2"/>
  <c r="K441" i="2"/>
  <c r="I441" i="2"/>
  <c r="L441" i="2" s="1"/>
  <c r="C441" i="2"/>
  <c r="U440" i="2"/>
  <c r="T440" i="2"/>
  <c r="M440" i="2"/>
  <c r="L440" i="2"/>
  <c r="K440" i="2"/>
  <c r="I440" i="2"/>
  <c r="C440" i="2"/>
  <c r="U439" i="2"/>
  <c r="T439" i="2"/>
  <c r="M439" i="2"/>
  <c r="L439" i="2"/>
  <c r="K439" i="2"/>
  <c r="I439" i="2"/>
  <c r="C439" i="2"/>
  <c r="U438" i="2"/>
  <c r="T438" i="2"/>
  <c r="M438" i="2"/>
  <c r="K438" i="2"/>
  <c r="I438" i="2"/>
  <c r="L438" i="2" s="1"/>
  <c r="C438" i="2"/>
  <c r="U437" i="2"/>
  <c r="T437" i="2"/>
  <c r="M437" i="2"/>
  <c r="K437" i="2"/>
  <c r="I437" i="2"/>
  <c r="L437" i="2" s="1"/>
  <c r="C437" i="2"/>
  <c r="U436" i="2"/>
  <c r="T436" i="2"/>
  <c r="M436" i="2"/>
  <c r="K436" i="2"/>
  <c r="I436" i="2"/>
  <c r="L436" i="2" s="1"/>
  <c r="C436" i="2"/>
  <c r="U435" i="2"/>
  <c r="T435" i="2"/>
  <c r="M435" i="2"/>
  <c r="L435" i="2"/>
  <c r="K435" i="2"/>
  <c r="I435" i="2"/>
  <c r="C435" i="2"/>
  <c r="U434" i="2"/>
  <c r="T434" i="2"/>
  <c r="M434" i="2"/>
  <c r="K434" i="2"/>
  <c r="I434" i="2"/>
  <c r="L434" i="2" s="1"/>
  <c r="C434" i="2"/>
  <c r="U433" i="2"/>
  <c r="T433" i="2"/>
  <c r="M433" i="2"/>
  <c r="L433" i="2"/>
  <c r="K433" i="2"/>
  <c r="I433" i="2"/>
  <c r="C433" i="2"/>
  <c r="U432" i="2"/>
  <c r="T432" i="2"/>
  <c r="M432" i="2"/>
  <c r="L432" i="2"/>
  <c r="K432" i="2"/>
  <c r="I432" i="2"/>
  <c r="C432" i="2"/>
  <c r="U431" i="2"/>
  <c r="T431" i="2"/>
  <c r="M431" i="2"/>
  <c r="K431" i="2"/>
  <c r="I431" i="2"/>
  <c r="L431" i="2" s="1"/>
  <c r="C431" i="2"/>
  <c r="U430" i="2"/>
  <c r="T430" i="2"/>
  <c r="M430" i="2"/>
  <c r="K430" i="2"/>
  <c r="I430" i="2"/>
  <c r="L430" i="2" s="1"/>
  <c r="C430" i="2"/>
  <c r="U429" i="2"/>
  <c r="T429" i="2"/>
  <c r="M429" i="2"/>
  <c r="L429" i="2"/>
  <c r="K429" i="2"/>
  <c r="I429" i="2"/>
  <c r="C429" i="2"/>
  <c r="U428" i="2"/>
  <c r="T428" i="2"/>
  <c r="M428" i="2"/>
  <c r="K428" i="2"/>
  <c r="I428" i="2"/>
  <c r="L428" i="2" s="1"/>
  <c r="C428" i="2"/>
  <c r="U427" i="2"/>
  <c r="T427" i="2"/>
  <c r="M427" i="2"/>
  <c r="K427" i="2"/>
  <c r="I427" i="2"/>
  <c r="L427" i="2" s="1"/>
  <c r="C427" i="2"/>
  <c r="U426" i="2"/>
  <c r="T426" i="2"/>
  <c r="M426" i="2"/>
  <c r="L426" i="2"/>
  <c r="K426" i="2"/>
  <c r="I426" i="2"/>
  <c r="C426" i="2"/>
  <c r="U425" i="2"/>
  <c r="T425" i="2"/>
  <c r="M425" i="2"/>
  <c r="L425" i="2"/>
  <c r="K425" i="2"/>
  <c r="I425" i="2"/>
  <c r="C425" i="2"/>
  <c r="U424" i="2"/>
  <c r="T424" i="2"/>
  <c r="M424" i="2"/>
  <c r="K424" i="2"/>
  <c r="I424" i="2"/>
  <c r="L424" i="2" s="1"/>
  <c r="C424" i="2"/>
  <c r="U423" i="2"/>
  <c r="T423" i="2"/>
  <c r="M423" i="2"/>
  <c r="K423" i="2"/>
  <c r="I423" i="2"/>
  <c r="L423" i="2" s="1"/>
  <c r="C423" i="2"/>
  <c r="U422" i="2"/>
  <c r="T422" i="2"/>
  <c r="M422" i="2"/>
  <c r="K422" i="2"/>
  <c r="I422" i="2"/>
  <c r="L422" i="2" s="1"/>
  <c r="C422" i="2"/>
  <c r="U421" i="2"/>
  <c r="T421" i="2"/>
  <c r="M421" i="2"/>
  <c r="K421" i="2"/>
  <c r="I421" i="2"/>
  <c r="L421" i="2" s="1"/>
  <c r="C421" i="2"/>
  <c r="U420" i="2"/>
  <c r="T420" i="2"/>
  <c r="M420" i="2"/>
  <c r="K420" i="2"/>
  <c r="I420" i="2"/>
  <c r="L420" i="2" s="1"/>
  <c r="C420" i="2"/>
  <c r="U419" i="2"/>
  <c r="T419" i="2"/>
  <c r="M419" i="2"/>
  <c r="L419" i="2"/>
  <c r="K419" i="2"/>
  <c r="I419" i="2"/>
  <c r="C419" i="2"/>
  <c r="U418" i="2"/>
  <c r="T418" i="2"/>
  <c r="M418" i="2"/>
  <c r="L418" i="2"/>
  <c r="K418" i="2"/>
  <c r="I418" i="2"/>
  <c r="C418" i="2"/>
  <c r="U417" i="2"/>
  <c r="T417" i="2"/>
  <c r="M417" i="2"/>
  <c r="K417" i="2"/>
  <c r="I417" i="2"/>
  <c r="L417" i="2" s="1"/>
  <c r="C417" i="2"/>
  <c r="U416" i="2"/>
  <c r="T416" i="2"/>
  <c r="M416" i="2"/>
  <c r="K416" i="2"/>
  <c r="I416" i="2"/>
  <c r="L416" i="2" s="1"/>
  <c r="C416" i="2"/>
  <c r="U415" i="2"/>
  <c r="T415" i="2"/>
  <c r="M415" i="2"/>
  <c r="L415" i="2"/>
  <c r="K415" i="2"/>
  <c r="I415" i="2"/>
  <c r="C415" i="2"/>
  <c r="U414" i="2"/>
  <c r="T414" i="2"/>
  <c r="M414" i="2"/>
  <c r="L414" i="2"/>
  <c r="K414" i="2"/>
  <c r="I414" i="2"/>
  <c r="C414" i="2"/>
  <c r="U413" i="2"/>
  <c r="T413" i="2"/>
  <c r="M413" i="2"/>
  <c r="L413" i="2"/>
  <c r="K413" i="2"/>
  <c r="I413" i="2"/>
  <c r="C413" i="2"/>
  <c r="U412" i="2"/>
  <c r="T412" i="2"/>
  <c r="M412" i="2"/>
  <c r="L412" i="2"/>
  <c r="K412" i="2"/>
  <c r="I412" i="2"/>
  <c r="C412" i="2"/>
  <c r="U411" i="2"/>
  <c r="T411" i="2"/>
  <c r="M411" i="2"/>
  <c r="L411" i="2"/>
  <c r="K411" i="2"/>
  <c r="I411" i="2"/>
  <c r="C411" i="2"/>
  <c r="U410" i="2"/>
  <c r="T410" i="2"/>
  <c r="M410" i="2"/>
  <c r="K410" i="2"/>
  <c r="I410" i="2"/>
  <c r="L410" i="2" s="1"/>
  <c r="C410" i="2"/>
  <c r="U409" i="2"/>
  <c r="T409" i="2"/>
  <c r="M409" i="2"/>
  <c r="K409" i="2"/>
  <c r="I409" i="2"/>
  <c r="L409" i="2" s="1"/>
  <c r="C409" i="2"/>
  <c r="U408" i="2"/>
  <c r="T408" i="2"/>
  <c r="M408" i="2"/>
  <c r="K408" i="2"/>
  <c r="I408" i="2"/>
  <c r="L408" i="2" s="1"/>
  <c r="C408" i="2"/>
  <c r="U407" i="2"/>
  <c r="T407" i="2"/>
  <c r="M407" i="2"/>
  <c r="K407" i="2"/>
  <c r="I407" i="2"/>
  <c r="L407" i="2" s="1"/>
  <c r="C407" i="2"/>
  <c r="U406" i="2"/>
  <c r="T406" i="2"/>
  <c r="M406" i="2"/>
  <c r="K406" i="2"/>
  <c r="I406" i="2"/>
  <c r="L406" i="2" s="1"/>
  <c r="C406" i="2"/>
  <c r="U405" i="2"/>
  <c r="T405" i="2"/>
  <c r="M405" i="2"/>
  <c r="L405" i="2"/>
  <c r="K405" i="2"/>
  <c r="I405" i="2"/>
  <c r="C405" i="2"/>
  <c r="U404" i="2"/>
  <c r="T404" i="2"/>
  <c r="M404" i="2"/>
  <c r="L404" i="2"/>
  <c r="K404" i="2"/>
  <c r="I404" i="2"/>
  <c r="C404" i="2"/>
  <c r="U403" i="2"/>
  <c r="T403" i="2"/>
  <c r="M403" i="2"/>
  <c r="K403" i="2"/>
  <c r="I403" i="2"/>
  <c r="L403" i="2" s="1"/>
  <c r="C403" i="2"/>
  <c r="U402" i="2"/>
  <c r="T402" i="2"/>
  <c r="M402" i="2"/>
  <c r="K402" i="2"/>
  <c r="I402" i="2"/>
  <c r="L402" i="2" s="1"/>
  <c r="C402" i="2"/>
  <c r="U401" i="2"/>
  <c r="T401" i="2"/>
  <c r="M401" i="2"/>
  <c r="K401" i="2"/>
  <c r="I401" i="2"/>
  <c r="L401" i="2" s="1"/>
  <c r="C401" i="2"/>
  <c r="U400" i="2"/>
  <c r="T400" i="2"/>
  <c r="M400" i="2"/>
  <c r="L400" i="2"/>
  <c r="K400" i="2"/>
  <c r="I400" i="2"/>
  <c r="C400" i="2"/>
  <c r="U399" i="2"/>
  <c r="T399" i="2"/>
  <c r="M399" i="2"/>
  <c r="L399" i="2"/>
  <c r="K399" i="2"/>
  <c r="I399" i="2"/>
  <c r="C399" i="2"/>
  <c r="U398" i="2"/>
  <c r="T398" i="2"/>
  <c r="M398" i="2"/>
  <c r="L398" i="2"/>
  <c r="K398" i="2"/>
  <c r="I398" i="2"/>
  <c r="C398" i="2"/>
  <c r="U397" i="2"/>
  <c r="T397" i="2"/>
  <c r="M397" i="2"/>
  <c r="L397" i="2"/>
  <c r="K397" i="2"/>
  <c r="I397" i="2"/>
  <c r="C397" i="2"/>
  <c r="U396" i="2"/>
  <c r="T396" i="2"/>
  <c r="M396" i="2"/>
  <c r="K396" i="2"/>
  <c r="I396" i="2"/>
  <c r="L396" i="2" s="1"/>
  <c r="C396" i="2"/>
  <c r="U395" i="2"/>
  <c r="T395" i="2"/>
  <c r="M395" i="2"/>
  <c r="K395" i="2"/>
  <c r="I395" i="2"/>
  <c r="L395" i="2" s="1"/>
  <c r="C395" i="2"/>
  <c r="U394" i="2"/>
  <c r="T394" i="2"/>
  <c r="M394" i="2"/>
  <c r="K394" i="2"/>
  <c r="I394" i="2"/>
  <c r="L394" i="2" s="1"/>
  <c r="C394" i="2"/>
  <c r="U393" i="2"/>
  <c r="T393" i="2"/>
  <c r="M393" i="2"/>
  <c r="K393" i="2"/>
  <c r="I393" i="2"/>
  <c r="L393" i="2" s="1"/>
  <c r="C393" i="2"/>
  <c r="U392" i="2"/>
  <c r="T392" i="2"/>
  <c r="M392" i="2"/>
  <c r="K392" i="2"/>
  <c r="I392" i="2"/>
  <c r="L392" i="2" s="1"/>
  <c r="C392" i="2"/>
  <c r="U391" i="2"/>
  <c r="T391" i="2"/>
  <c r="M391" i="2"/>
  <c r="L391" i="2"/>
  <c r="K391" i="2"/>
  <c r="I391" i="2"/>
  <c r="C391" i="2"/>
  <c r="U390" i="2"/>
  <c r="T390" i="2"/>
  <c r="M390" i="2"/>
  <c r="L390" i="2"/>
  <c r="K390" i="2"/>
  <c r="I390" i="2"/>
  <c r="C390" i="2"/>
  <c r="U389" i="2"/>
  <c r="T389" i="2"/>
  <c r="M389" i="2"/>
  <c r="K389" i="2"/>
  <c r="I389" i="2"/>
  <c r="L389" i="2" s="1"/>
  <c r="C389" i="2"/>
  <c r="U388" i="2"/>
  <c r="T388" i="2"/>
  <c r="M388" i="2"/>
  <c r="K388" i="2"/>
  <c r="I388" i="2"/>
  <c r="L388" i="2" s="1"/>
  <c r="C388" i="2"/>
  <c r="U387" i="2"/>
  <c r="T387" i="2"/>
  <c r="M387" i="2"/>
  <c r="K387" i="2"/>
  <c r="I387" i="2"/>
  <c r="L387" i="2" s="1"/>
  <c r="C387" i="2"/>
  <c r="U386" i="2"/>
  <c r="T386" i="2"/>
  <c r="M386" i="2"/>
  <c r="K386" i="2"/>
  <c r="I386" i="2"/>
  <c r="L386" i="2" s="1"/>
  <c r="C386" i="2"/>
  <c r="U385" i="2"/>
  <c r="T385" i="2"/>
  <c r="M385" i="2"/>
  <c r="K385" i="2"/>
  <c r="I385" i="2"/>
  <c r="L385" i="2" s="1"/>
  <c r="C385" i="2"/>
  <c r="U384" i="2"/>
  <c r="T384" i="2"/>
  <c r="M384" i="2"/>
  <c r="L384" i="2"/>
  <c r="K384" i="2"/>
  <c r="I384" i="2"/>
  <c r="C384" i="2"/>
  <c r="U383" i="2"/>
  <c r="T383" i="2"/>
  <c r="M383" i="2"/>
  <c r="L383" i="2"/>
  <c r="K383" i="2"/>
  <c r="I383" i="2"/>
  <c r="C383" i="2"/>
  <c r="U382" i="2"/>
  <c r="T382" i="2"/>
  <c r="M382" i="2"/>
  <c r="K382" i="2"/>
  <c r="I382" i="2"/>
  <c r="L382" i="2" s="1"/>
  <c r="C382" i="2"/>
  <c r="U381" i="2"/>
  <c r="T381" i="2"/>
  <c r="M381" i="2"/>
  <c r="K381" i="2"/>
  <c r="I381" i="2"/>
  <c r="L381" i="2" s="1"/>
  <c r="C381" i="2"/>
  <c r="U380" i="2"/>
  <c r="T380" i="2"/>
  <c r="M380" i="2"/>
  <c r="L380" i="2"/>
  <c r="K380" i="2"/>
  <c r="I380" i="2"/>
  <c r="C380" i="2"/>
  <c r="U379" i="2"/>
  <c r="T379" i="2"/>
  <c r="M379" i="2"/>
  <c r="K379" i="2"/>
  <c r="I379" i="2"/>
  <c r="L379" i="2" s="1"/>
  <c r="C379" i="2"/>
  <c r="U378" i="2"/>
  <c r="T378" i="2"/>
  <c r="M378" i="2"/>
  <c r="K378" i="2"/>
  <c r="I378" i="2"/>
  <c r="L378" i="2" s="1"/>
  <c r="C378" i="2"/>
  <c r="U377" i="2"/>
  <c r="T377" i="2"/>
  <c r="M377" i="2"/>
  <c r="L377" i="2"/>
  <c r="K377" i="2"/>
  <c r="I377" i="2"/>
  <c r="C377" i="2"/>
  <c r="U376" i="2"/>
  <c r="T376" i="2"/>
  <c r="M376" i="2"/>
  <c r="L376" i="2"/>
  <c r="K376" i="2"/>
  <c r="I376" i="2"/>
  <c r="C376" i="2"/>
  <c r="U375" i="2"/>
  <c r="T375" i="2"/>
  <c r="M375" i="2"/>
  <c r="K375" i="2"/>
  <c r="I375" i="2"/>
  <c r="L375" i="2" s="1"/>
  <c r="C375" i="2"/>
  <c r="U374" i="2"/>
  <c r="T374" i="2"/>
  <c r="M374" i="2"/>
  <c r="K374" i="2"/>
  <c r="I374" i="2"/>
  <c r="L374" i="2" s="1"/>
  <c r="C374" i="2"/>
  <c r="U373" i="2"/>
  <c r="T373" i="2"/>
  <c r="M373" i="2"/>
  <c r="K373" i="2"/>
  <c r="I373" i="2"/>
  <c r="L373" i="2" s="1"/>
  <c r="C373" i="2"/>
  <c r="U372" i="2"/>
  <c r="T372" i="2"/>
  <c r="M372" i="2"/>
  <c r="K372" i="2"/>
  <c r="I372" i="2"/>
  <c r="L372" i="2" s="1"/>
  <c r="C372" i="2"/>
  <c r="U371" i="2"/>
  <c r="T371" i="2"/>
  <c r="M371" i="2"/>
  <c r="K371" i="2"/>
  <c r="I371" i="2"/>
  <c r="L371" i="2" s="1"/>
  <c r="C371" i="2"/>
  <c r="U370" i="2"/>
  <c r="T370" i="2"/>
  <c r="M370" i="2"/>
  <c r="L370" i="2"/>
  <c r="K370" i="2"/>
  <c r="I370" i="2"/>
  <c r="C370" i="2"/>
  <c r="U369" i="2"/>
  <c r="T369" i="2"/>
  <c r="M369" i="2"/>
  <c r="L369" i="2"/>
  <c r="K369" i="2"/>
  <c r="I369" i="2"/>
  <c r="C369" i="2"/>
  <c r="U368" i="2"/>
  <c r="T368" i="2"/>
  <c r="M368" i="2"/>
  <c r="K368" i="2"/>
  <c r="I368" i="2"/>
  <c r="L368" i="2" s="1"/>
  <c r="C368" i="2"/>
  <c r="U367" i="2"/>
  <c r="T367" i="2"/>
  <c r="M367" i="2"/>
  <c r="K367" i="2"/>
  <c r="I367" i="2"/>
  <c r="L367" i="2" s="1"/>
  <c r="C367" i="2"/>
  <c r="U366" i="2"/>
  <c r="T366" i="2"/>
  <c r="M366" i="2"/>
  <c r="L366" i="2"/>
  <c r="K366" i="2"/>
  <c r="I366" i="2"/>
  <c r="C366" i="2"/>
  <c r="U365" i="2"/>
  <c r="T365" i="2"/>
  <c r="M365" i="2"/>
  <c r="L365" i="2"/>
  <c r="K365" i="2"/>
  <c r="I365" i="2"/>
  <c r="C365" i="2"/>
  <c r="U364" i="2"/>
  <c r="T364" i="2"/>
  <c r="M364" i="2"/>
  <c r="L364" i="2"/>
  <c r="K364" i="2"/>
  <c r="I364" i="2"/>
  <c r="C364" i="2"/>
  <c r="U363" i="2"/>
  <c r="T363" i="2"/>
  <c r="U362" i="2"/>
  <c r="T362" i="2"/>
  <c r="U361" i="2"/>
  <c r="T361" i="2"/>
  <c r="U360" i="2"/>
  <c r="T360" i="2"/>
  <c r="U359" i="2"/>
  <c r="T359" i="2"/>
  <c r="U358" i="2"/>
  <c r="T358" i="2"/>
  <c r="U357" i="2"/>
  <c r="T357" i="2"/>
  <c r="U356" i="2"/>
  <c r="T356" i="2"/>
  <c r="U355" i="2"/>
  <c r="T355" i="2"/>
  <c r="U354" i="2"/>
  <c r="T354" i="2"/>
  <c r="U353" i="2"/>
  <c r="T353" i="2"/>
  <c r="U352" i="2"/>
  <c r="T352" i="2"/>
  <c r="U351" i="2"/>
  <c r="T351" i="2"/>
  <c r="U350" i="2"/>
  <c r="T350" i="2"/>
  <c r="U349" i="2"/>
  <c r="T349" i="2"/>
  <c r="U348" i="2"/>
  <c r="T348" i="2"/>
  <c r="U347" i="2"/>
  <c r="T347" i="2"/>
  <c r="U346" i="2"/>
  <c r="T346" i="2"/>
  <c r="U345" i="2"/>
  <c r="T345" i="2"/>
  <c r="U344" i="2"/>
  <c r="T344" i="2"/>
  <c r="U343" i="2"/>
  <c r="T343" i="2"/>
  <c r="U342" i="2"/>
  <c r="T342" i="2"/>
  <c r="U341" i="2"/>
  <c r="T341" i="2"/>
  <c r="U340" i="2"/>
  <c r="T340" i="2"/>
  <c r="U339" i="2"/>
  <c r="T339" i="2"/>
  <c r="U338" i="2"/>
  <c r="T338" i="2"/>
  <c r="U337" i="2"/>
  <c r="T337" i="2"/>
  <c r="U336" i="2"/>
  <c r="T336" i="2"/>
  <c r="U335" i="2"/>
  <c r="T335" i="2"/>
  <c r="U334" i="2"/>
  <c r="T334" i="2"/>
  <c r="U333" i="2"/>
  <c r="T333" i="2"/>
  <c r="U332" i="2"/>
  <c r="T332" i="2"/>
  <c r="U331" i="2"/>
  <c r="T331" i="2"/>
  <c r="U330" i="2"/>
  <c r="T330" i="2"/>
  <c r="U329" i="2"/>
  <c r="T329" i="2"/>
  <c r="U328" i="2"/>
  <c r="T328" i="2"/>
  <c r="U327" i="2"/>
  <c r="T327" i="2"/>
  <c r="U326" i="2"/>
  <c r="T326" i="2"/>
  <c r="U325" i="2"/>
  <c r="T325" i="2"/>
  <c r="U324" i="2"/>
  <c r="T324" i="2"/>
  <c r="U323" i="2"/>
  <c r="T323" i="2"/>
  <c r="U322" i="2"/>
  <c r="T322" i="2"/>
  <c r="U321" i="2"/>
  <c r="T321" i="2"/>
  <c r="U320" i="2"/>
  <c r="T320" i="2"/>
  <c r="U319" i="2"/>
  <c r="T319" i="2"/>
  <c r="U318" i="2"/>
  <c r="T318" i="2"/>
  <c r="U317" i="2"/>
  <c r="T317" i="2"/>
  <c r="U316" i="2"/>
  <c r="T316" i="2"/>
  <c r="U315" i="2"/>
  <c r="T315" i="2"/>
  <c r="U314" i="2"/>
  <c r="T314" i="2"/>
  <c r="U313" i="2"/>
  <c r="T313" i="2"/>
  <c r="U312" i="2"/>
  <c r="T312" i="2"/>
  <c r="U311" i="2"/>
  <c r="T311" i="2"/>
  <c r="U310" i="2"/>
  <c r="T310" i="2"/>
  <c r="U309" i="2"/>
  <c r="T309" i="2"/>
  <c r="U308" i="2"/>
  <c r="T308" i="2"/>
  <c r="U307" i="2"/>
  <c r="T307" i="2"/>
  <c r="U306" i="2"/>
  <c r="T306" i="2"/>
  <c r="U305" i="2"/>
  <c r="T305" i="2"/>
  <c r="U304" i="2"/>
  <c r="T304" i="2"/>
  <c r="U303" i="2"/>
  <c r="T303" i="2"/>
  <c r="U302" i="2"/>
  <c r="T302" i="2"/>
  <c r="U301" i="2"/>
  <c r="T301" i="2"/>
  <c r="U300" i="2"/>
  <c r="T300" i="2"/>
  <c r="U299" i="2"/>
  <c r="T299" i="2"/>
  <c r="U298" i="2"/>
  <c r="T298" i="2"/>
  <c r="U297" i="2"/>
  <c r="T297" i="2"/>
  <c r="U296" i="2"/>
  <c r="T296" i="2"/>
  <c r="U295" i="2"/>
  <c r="T295" i="2"/>
  <c r="U294" i="2"/>
  <c r="T294" i="2"/>
  <c r="U293" i="2"/>
  <c r="T293" i="2"/>
  <c r="U292" i="2"/>
  <c r="T292" i="2"/>
  <c r="U291" i="2"/>
  <c r="T291" i="2"/>
  <c r="U290" i="2"/>
  <c r="T290" i="2"/>
  <c r="U289" i="2"/>
  <c r="T289" i="2"/>
  <c r="U288" i="2"/>
  <c r="T288" i="2"/>
  <c r="U287" i="2"/>
  <c r="T287" i="2"/>
  <c r="U286" i="2"/>
  <c r="T286" i="2"/>
  <c r="U285" i="2"/>
  <c r="T285" i="2"/>
  <c r="U284" i="2"/>
  <c r="T284" i="2"/>
  <c r="U283" i="2"/>
  <c r="T283" i="2"/>
  <c r="U282" i="2"/>
  <c r="T282" i="2"/>
  <c r="U281" i="2"/>
  <c r="T281" i="2"/>
  <c r="U280" i="2"/>
  <c r="T280" i="2"/>
  <c r="U279" i="2"/>
  <c r="T279" i="2"/>
  <c r="U278" i="2"/>
  <c r="T278" i="2"/>
  <c r="U277" i="2"/>
  <c r="T277" i="2"/>
  <c r="U276" i="2"/>
  <c r="T276" i="2"/>
  <c r="U275" i="2"/>
  <c r="T275" i="2"/>
  <c r="U274" i="2"/>
  <c r="T274" i="2"/>
  <c r="U273" i="2"/>
  <c r="T273" i="2"/>
  <c r="U272" i="2"/>
  <c r="T272" i="2"/>
  <c r="U271" i="2"/>
  <c r="T271" i="2"/>
  <c r="U270" i="2"/>
  <c r="T270" i="2"/>
  <c r="U269" i="2"/>
  <c r="T269" i="2"/>
  <c r="U268" i="2"/>
  <c r="T268" i="2"/>
  <c r="U267" i="2"/>
  <c r="T267" i="2"/>
  <c r="U266" i="2"/>
  <c r="T266" i="2"/>
  <c r="U265" i="2"/>
  <c r="T265" i="2"/>
  <c r="U264" i="2"/>
  <c r="T264" i="2"/>
  <c r="U263" i="2"/>
  <c r="T263" i="2"/>
  <c r="U262" i="2"/>
  <c r="T262" i="2"/>
  <c r="U261" i="2"/>
  <c r="T261" i="2"/>
  <c r="U260" i="2"/>
  <c r="T260" i="2"/>
  <c r="U259" i="2"/>
  <c r="T259" i="2"/>
  <c r="U258" i="2"/>
  <c r="T258" i="2"/>
  <c r="U257" i="2"/>
  <c r="T257" i="2"/>
  <c r="U256" i="2"/>
  <c r="T256" i="2"/>
  <c r="U255" i="2"/>
  <c r="T255" i="2"/>
  <c r="U254" i="2"/>
  <c r="T254" i="2"/>
  <c r="U253" i="2"/>
  <c r="T253" i="2"/>
  <c r="U252" i="2"/>
  <c r="T252" i="2"/>
  <c r="U251" i="2"/>
  <c r="T251" i="2"/>
  <c r="U250" i="2"/>
  <c r="T250" i="2"/>
  <c r="U249" i="2"/>
  <c r="T249" i="2"/>
  <c r="U248" i="2"/>
  <c r="T248" i="2"/>
  <c r="U247" i="2"/>
  <c r="T247" i="2"/>
  <c r="U246" i="2"/>
  <c r="T246" i="2"/>
  <c r="U245" i="2"/>
  <c r="T245" i="2"/>
  <c r="U244" i="2"/>
  <c r="T244" i="2"/>
  <c r="U243" i="2"/>
  <c r="T243" i="2"/>
  <c r="U242" i="2"/>
  <c r="T242" i="2"/>
  <c r="U241" i="2"/>
  <c r="T241" i="2"/>
  <c r="U240" i="2"/>
  <c r="T240" i="2"/>
  <c r="U239" i="2"/>
  <c r="T239" i="2"/>
  <c r="U238" i="2"/>
  <c r="T238" i="2"/>
  <c r="U237" i="2"/>
  <c r="T237" i="2"/>
  <c r="U236" i="2"/>
  <c r="T236" i="2"/>
  <c r="U235" i="2"/>
  <c r="T235" i="2"/>
  <c r="U234" i="2"/>
  <c r="T234" i="2"/>
  <c r="U233" i="2"/>
  <c r="T233" i="2"/>
  <c r="U232" i="2"/>
  <c r="T232" i="2"/>
  <c r="U231" i="2"/>
  <c r="T231" i="2"/>
  <c r="U230" i="2"/>
  <c r="T230" i="2"/>
  <c r="U229" i="2"/>
  <c r="T229" i="2"/>
  <c r="U228" i="2"/>
  <c r="T228" i="2"/>
  <c r="U227" i="2"/>
  <c r="T227" i="2"/>
  <c r="U226" i="2"/>
  <c r="T226" i="2"/>
  <c r="U225" i="2"/>
  <c r="T225" i="2"/>
  <c r="U224" i="2"/>
  <c r="T224" i="2"/>
  <c r="U223" i="2"/>
  <c r="T223" i="2"/>
  <c r="U222" i="2"/>
  <c r="T222" i="2"/>
  <c r="U221" i="2"/>
  <c r="T221" i="2"/>
  <c r="U220" i="2"/>
  <c r="T220" i="2"/>
  <c r="U219" i="2"/>
  <c r="T219" i="2"/>
  <c r="U218" i="2"/>
  <c r="T218" i="2"/>
  <c r="U217" i="2"/>
  <c r="T217" i="2"/>
  <c r="U216" i="2"/>
  <c r="T216" i="2"/>
  <c r="U215" i="2"/>
  <c r="T215" i="2"/>
  <c r="U214" i="2"/>
  <c r="T214" i="2"/>
  <c r="U213" i="2"/>
  <c r="T213" i="2"/>
  <c r="U212" i="2"/>
  <c r="T212" i="2"/>
  <c r="U211" i="2"/>
  <c r="T211" i="2"/>
  <c r="U210" i="2"/>
  <c r="T210" i="2"/>
  <c r="U209" i="2"/>
  <c r="T209" i="2"/>
  <c r="U208" i="2"/>
  <c r="T208" i="2"/>
  <c r="U207" i="2"/>
  <c r="T207" i="2"/>
  <c r="U206" i="2"/>
  <c r="T206" i="2"/>
  <c r="U205" i="2"/>
  <c r="T205" i="2"/>
  <c r="U204" i="2"/>
  <c r="T204" i="2"/>
  <c r="U203" i="2"/>
  <c r="T203" i="2"/>
  <c r="U202" i="2"/>
  <c r="T202" i="2"/>
  <c r="U201" i="2"/>
  <c r="T201" i="2"/>
  <c r="U200" i="2"/>
  <c r="T200" i="2"/>
  <c r="U199" i="2"/>
  <c r="T199" i="2"/>
  <c r="U198" i="2"/>
  <c r="T198" i="2"/>
  <c r="U197" i="2"/>
  <c r="T197" i="2"/>
  <c r="U196" i="2"/>
  <c r="T196" i="2"/>
  <c r="U195" i="2"/>
  <c r="T195" i="2"/>
  <c r="U194" i="2"/>
  <c r="T194" i="2"/>
  <c r="U193" i="2"/>
  <c r="T193" i="2"/>
  <c r="U192" i="2"/>
  <c r="T192" i="2"/>
  <c r="U191" i="2"/>
  <c r="T191" i="2"/>
  <c r="U190" i="2"/>
  <c r="T190" i="2"/>
  <c r="U189" i="2"/>
  <c r="T189" i="2"/>
  <c r="U188" i="2"/>
  <c r="T188" i="2"/>
  <c r="U187" i="2"/>
  <c r="T187" i="2"/>
  <c r="U186" i="2"/>
  <c r="T186" i="2"/>
  <c r="U185" i="2"/>
  <c r="T185" i="2"/>
  <c r="U184" i="2"/>
  <c r="T184" i="2"/>
  <c r="U183" i="2"/>
  <c r="T183" i="2"/>
  <c r="U182" i="2"/>
  <c r="T182" i="2"/>
  <c r="U181" i="2"/>
  <c r="T181" i="2"/>
  <c r="U180" i="2"/>
  <c r="T180" i="2"/>
  <c r="U179" i="2"/>
  <c r="T179" i="2"/>
  <c r="U178" i="2"/>
  <c r="T178" i="2"/>
  <c r="U177" i="2"/>
  <c r="T177" i="2"/>
  <c r="U176" i="2"/>
  <c r="T176" i="2"/>
  <c r="U175" i="2"/>
  <c r="T175" i="2"/>
  <c r="U174" i="2"/>
  <c r="T174" i="2"/>
  <c r="U173" i="2"/>
  <c r="T173" i="2"/>
  <c r="U172" i="2"/>
  <c r="T172" i="2"/>
  <c r="U171" i="2"/>
  <c r="T171" i="2"/>
  <c r="U170" i="2"/>
  <c r="T170" i="2"/>
  <c r="U169" i="2"/>
  <c r="T169" i="2"/>
  <c r="U168" i="2"/>
  <c r="T168" i="2"/>
  <c r="U167" i="2"/>
  <c r="T167" i="2"/>
  <c r="U166" i="2"/>
  <c r="T166" i="2"/>
  <c r="U165" i="2"/>
  <c r="T165" i="2"/>
  <c r="U164" i="2"/>
  <c r="T164" i="2"/>
  <c r="U163" i="2"/>
  <c r="T163" i="2"/>
  <c r="U162" i="2"/>
  <c r="T162" i="2"/>
  <c r="U161" i="2"/>
  <c r="T161" i="2"/>
  <c r="U160" i="2"/>
  <c r="T160" i="2"/>
  <c r="U159" i="2"/>
  <c r="T159" i="2"/>
  <c r="U158" i="2"/>
  <c r="T158" i="2"/>
  <c r="U157" i="2"/>
  <c r="T157" i="2"/>
  <c r="U156" i="2"/>
  <c r="T156" i="2"/>
  <c r="U155" i="2"/>
  <c r="T155" i="2"/>
  <c r="U154" i="2"/>
  <c r="T154" i="2"/>
  <c r="U153" i="2"/>
  <c r="T153" i="2"/>
  <c r="U152" i="2"/>
  <c r="T152" i="2"/>
  <c r="U151" i="2"/>
  <c r="T151" i="2"/>
  <c r="U150" i="2"/>
  <c r="T150" i="2"/>
  <c r="U149" i="2"/>
  <c r="T149" i="2"/>
  <c r="U148" i="2"/>
  <c r="T148" i="2"/>
  <c r="U147" i="2"/>
  <c r="T147" i="2"/>
  <c r="U146" i="2"/>
  <c r="T146" i="2"/>
  <c r="U145" i="2"/>
  <c r="T145" i="2"/>
  <c r="U144" i="2"/>
  <c r="T144" i="2"/>
  <c r="U143" i="2"/>
  <c r="T143" i="2"/>
  <c r="U142" i="2"/>
  <c r="T142" i="2"/>
  <c r="U141" i="2"/>
  <c r="T141" i="2"/>
  <c r="U140" i="2"/>
  <c r="T140" i="2"/>
  <c r="U139" i="2"/>
  <c r="T139" i="2"/>
  <c r="U138" i="2"/>
  <c r="T138" i="2"/>
  <c r="U137" i="2"/>
  <c r="T137" i="2"/>
  <c r="U136" i="2"/>
  <c r="T136" i="2"/>
  <c r="U135" i="2"/>
  <c r="T135" i="2"/>
  <c r="U134" i="2"/>
  <c r="T134" i="2"/>
  <c r="U133" i="2"/>
  <c r="T133" i="2"/>
  <c r="U132" i="2"/>
  <c r="T132" i="2"/>
  <c r="U131" i="2"/>
  <c r="T131" i="2"/>
  <c r="U130" i="2"/>
  <c r="T130" i="2"/>
  <c r="U129" i="2"/>
  <c r="T129" i="2"/>
  <c r="U128" i="2"/>
  <c r="T128" i="2"/>
  <c r="U127" i="2"/>
  <c r="T127" i="2"/>
  <c r="U126" i="2"/>
  <c r="T126" i="2"/>
  <c r="U125" i="2"/>
  <c r="T125" i="2"/>
  <c r="U124" i="2"/>
  <c r="T124" i="2"/>
  <c r="U123" i="2"/>
  <c r="T123" i="2"/>
  <c r="U122" i="2"/>
  <c r="T122" i="2"/>
  <c r="U121" i="2"/>
  <c r="T121" i="2"/>
  <c r="U120" i="2"/>
  <c r="T120" i="2"/>
  <c r="U119" i="2"/>
  <c r="T119" i="2"/>
  <c r="U118" i="2"/>
  <c r="T118" i="2"/>
  <c r="U117" i="2"/>
  <c r="T117" i="2"/>
  <c r="U116" i="2"/>
  <c r="T116" i="2"/>
  <c r="U115" i="2"/>
  <c r="T115" i="2"/>
  <c r="U114" i="2"/>
  <c r="T114" i="2"/>
  <c r="U113" i="2"/>
  <c r="T113" i="2"/>
  <c r="U112" i="2"/>
  <c r="T112" i="2"/>
  <c r="U111" i="2"/>
  <c r="T111" i="2"/>
  <c r="U110" i="2"/>
  <c r="T110" i="2"/>
  <c r="U109" i="2"/>
  <c r="T109" i="2"/>
  <c r="U108" i="2"/>
  <c r="T108" i="2"/>
  <c r="U107" i="2"/>
  <c r="T107" i="2"/>
  <c r="U106" i="2"/>
  <c r="T106" i="2"/>
  <c r="U105" i="2"/>
  <c r="T105" i="2"/>
  <c r="U104" i="2"/>
  <c r="T104" i="2"/>
  <c r="U103" i="2"/>
  <c r="T103" i="2"/>
  <c r="U102" i="2"/>
  <c r="T102" i="2"/>
  <c r="U101" i="2"/>
  <c r="T101" i="2"/>
  <c r="U100" i="2"/>
  <c r="T100" i="2"/>
  <c r="U99" i="2"/>
  <c r="T99" i="2"/>
  <c r="U98" i="2"/>
  <c r="T98" i="2"/>
  <c r="U97" i="2"/>
  <c r="T97" i="2"/>
  <c r="U96" i="2"/>
  <c r="T96" i="2"/>
  <c r="U95" i="2"/>
  <c r="T95" i="2"/>
  <c r="U94" i="2"/>
  <c r="T94" i="2"/>
  <c r="U93" i="2"/>
  <c r="T93" i="2"/>
  <c r="U92" i="2"/>
  <c r="T92" i="2"/>
  <c r="U91" i="2"/>
  <c r="T91" i="2"/>
  <c r="U90" i="2"/>
  <c r="T90" i="2"/>
  <c r="U89" i="2"/>
  <c r="T89" i="2"/>
  <c r="U88" i="2"/>
  <c r="T88" i="2"/>
  <c r="U87" i="2"/>
  <c r="T87" i="2"/>
  <c r="U86" i="2"/>
  <c r="T86" i="2"/>
  <c r="U85" i="2"/>
  <c r="T85" i="2"/>
  <c r="U84" i="2"/>
  <c r="T84" i="2"/>
  <c r="U83" i="2"/>
  <c r="T83" i="2"/>
  <c r="U82" i="2"/>
  <c r="T82" i="2"/>
  <c r="U81" i="2"/>
  <c r="T81" i="2"/>
  <c r="U80" i="2"/>
  <c r="T80" i="2"/>
  <c r="U79" i="2"/>
  <c r="T79" i="2"/>
  <c r="U78" i="2"/>
  <c r="T78" i="2"/>
  <c r="U77" i="2"/>
  <c r="T77" i="2"/>
  <c r="U76" i="2"/>
  <c r="T76" i="2"/>
  <c r="U75" i="2"/>
  <c r="T75" i="2"/>
  <c r="U74" i="2"/>
  <c r="T74" i="2"/>
  <c r="U73" i="2"/>
  <c r="T73" i="2"/>
  <c r="U72" i="2"/>
  <c r="T72" i="2"/>
  <c r="U71" i="2"/>
  <c r="T71" i="2"/>
  <c r="U70" i="2"/>
  <c r="T70" i="2"/>
  <c r="U69" i="2"/>
  <c r="T69" i="2"/>
  <c r="U68" i="2"/>
  <c r="T68" i="2"/>
  <c r="U67" i="2"/>
  <c r="T67" i="2"/>
  <c r="U66" i="2"/>
  <c r="T66" i="2"/>
  <c r="U65" i="2"/>
  <c r="T65" i="2"/>
  <c r="U64" i="2"/>
  <c r="T64" i="2"/>
  <c r="U63" i="2"/>
  <c r="T63" i="2"/>
  <c r="U62" i="2"/>
  <c r="T62" i="2"/>
  <c r="U61" i="2"/>
  <c r="T61" i="2"/>
  <c r="U60" i="2"/>
  <c r="T60" i="2"/>
  <c r="U59" i="2"/>
  <c r="T59" i="2"/>
  <c r="U58" i="2"/>
  <c r="T58" i="2"/>
  <c r="U57" i="2"/>
  <c r="T57" i="2"/>
  <c r="U56" i="2"/>
  <c r="T56" i="2"/>
  <c r="U55" i="2"/>
  <c r="T55" i="2"/>
  <c r="U54" i="2"/>
  <c r="T54" i="2"/>
  <c r="U53" i="2"/>
  <c r="T53" i="2"/>
  <c r="U52" i="2"/>
  <c r="T52" i="2"/>
  <c r="U51" i="2"/>
  <c r="T51" i="2"/>
  <c r="U50" i="2"/>
  <c r="T50" i="2"/>
  <c r="U49" i="2"/>
  <c r="T49" i="2"/>
  <c r="U48" i="2"/>
  <c r="T48" i="2"/>
  <c r="U47" i="2"/>
  <c r="T47" i="2"/>
  <c r="U46" i="2"/>
  <c r="T46" i="2"/>
  <c r="U45" i="2"/>
  <c r="T45" i="2"/>
  <c r="U44" i="2"/>
  <c r="T44" i="2"/>
  <c r="U43" i="2"/>
  <c r="T43" i="2"/>
  <c r="U42" i="2"/>
  <c r="T42" i="2"/>
  <c r="U41" i="2"/>
  <c r="T41" i="2"/>
  <c r="U40" i="2"/>
  <c r="T40" i="2"/>
  <c r="U39" i="2"/>
  <c r="T39" i="2"/>
  <c r="U38" i="2"/>
  <c r="T38" i="2"/>
  <c r="U37" i="2"/>
  <c r="T37" i="2"/>
  <c r="U36" i="2"/>
  <c r="T36" i="2"/>
  <c r="U35" i="2"/>
  <c r="T35" i="2"/>
  <c r="U34" i="2"/>
  <c r="T34" i="2"/>
  <c r="U33" i="2"/>
  <c r="T33" i="2"/>
  <c r="U32" i="2"/>
  <c r="T32" i="2"/>
  <c r="U31" i="2"/>
  <c r="T31" i="2"/>
  <c r="U30" i="2"/>
  <c r="T30" i="2"/>
  <c r="U29" i="2"/>
  <c r="T29" i="2"/>
  <c r="U28" i="2"/>
  <c r="T28" i="2"/>
  <c r="U27" i="2"/>
  <c r="T27" i="2"/>
  <c r="U26" i="2"/>
  <c r="T26" i="2"/>
  <c r="U25" i="2"/>
  <c r="T25" i="2"/>
  <c r="U24" i="2"/>
  <c r="T24" i="2"/>
  <c r="U23" i="2"/>
  <c r="T23" i="2"/>
  <c r="U22" i="2"/>
  <c r="T22" i="2"/>
  <c r="U21" i="2"/>
  <c r="T21" i="2"/>
  <c r="U20" i="2"/>
  <c r="T20" i="2"/>
  <c r="U19" i="2"/>
  <c r="T19" i="2"/>
  <c r="U18" i="2"/>
  <c r="T18" i="2"/>
  <c r="U17" i="2"/>
  <c r="T17" i="2"/>
  <c r="U16" i="2"/>
  <c r="T16" i="2"/>
  <c r="U15" i="2"/>
  <c r="T15" i="2"/>
  <c r="U14" i="2"/>
  <c r="T14" i="2"/>
  <c r="U13" i="2"/>
  <c r="T13" i="2"/>
  <c r="U12" i="2"/>
  <c r="T12" i="2"/>
  <c r="U11" i="2"/>
  <c r="T11" i="2"/>
  <c r="U10" i="2"/>
  <c r="T10" i="2"/>
  <c r="U9" i="2"/>
  <c r="T9" i="2"/>
  <c r="U8" i="2"/>
  <c r="T8" i="2"/>
  <c r="U7" i="2"/>
  <c r="T7" i="2"/>
  <c r="U6" i="2"/>
  <c r="T6" i="2"/>
  <c r="U5" i="2"/>
  <c r="T5" i="2"/>
  <c r="X4" i="2"/>
  <c r="Y780" i="2" s="1"/>
  <c r="U4" i="2"/>
  <c r="T4" i="2"/>
  <c r="I1020" i="1"/>
  <c r="L1020" i="1" s="1"/>
  <c r="M1019" i="1"/>
  <c r="I1019" i="1"/>
  <c r="L1019" i="1" s="1"/>
  <c r="M1018" i="1"/>
  <c r="I1018" i="1"/>
  <c r="L1018" i="1" s="1"/>
  <c r="I1017" i="1"/>
  <c r="L1017" i="1" s="1"/>
  <c r="M1016" i="1"/>
  <c r="I1016" i="1"/>
  <c r="L1016" i="1" s="1"/>
  <c r="M1015" i="1"/>
  <c r="I1015" i="1"/>
  <c r="L1015" i="1" s="1"/>
  <c r="M1014" i="1"/>
  <c r="I1014" i="1"/>
  <c r="L1014" i="1" s="1"/>
  <c r="M1013" i="1"/>
  <c r="I1013" i="1"/>
  <c r="L1013" i="1" s="1"/>
  <c r="M1012" i="1"/>
  <c r="I1012" i="1"/>
  <c r="L1012" i="1" s="1"/>
  <c r="M1011" i="1"/>
  <c r="I1011" i="1"/>
  <c r="L1011" i="1" s="1"/>
  <c r="M1010" i="1"/>
  <c r="I1010" i="1"/>
  <c r="L1010" i="1" s="1"/>
  <c r="M1009" i="1"/>
  <c r="I1009" i="1"/>
  <c r="L1009" i="1" s="1"/>
  <c r="M1008" i="1"/>
  <c r="I1008" i="1"/>
  <c r="L1008" i="1" s="1"/>
  <c r="M1007" i="1"/>
  <c r="I1007" i="1"/>
  <c r="L1007" i="1" s="1"/>
  <c r="M1006" i="1"/>
  <c r="I1006" i="1"/>
  <c r="L1006" i="1" s="1"/>
  <c r="M1005" i="1"/>
  <c r="I1005" i="1"/>
  <c r="L1005" i="1" s="1"/>
  <c r="M1004" i="1"/>
  <c r="I1004" i="1"/>
  <c r="L1004" i="1" s="1"/>
  <c r="M1003" i="1"/>
  <c r="I1003" i="1"/>
  <c r="L1003" i="1" s="1"/>
  <c r="M1002" i="1"/>
  <c r="I1002" i="1"/>
  <c r="L1002" i="1" s="1"/>
  <c r="M1001" i="1"/>
  <c r="I1001" i="1"/>
  <c r="L1001" i="1" s="1"/>
  <c r="M1000" i="1"/>
  <c r="I1000" i="1"/>
  <c r="L1000" i="1" s="1"/>
  <c r="M999" i="1"/>
  <c r="I999" i="1"/>
  <c r="L999" i="1" s="1"/>
  <c r="AC999" i="1" s="1" a="1"/>
  <c r="AC999" i="1" s="1"/>
  <c r="M998" i="1"/>
  <c r="I998" i="1"/>
  <c r="L998" i="1" s="1"/>
  <c r="M997" i="1"/>
  <c r="I997" i="1"/>
  <c r="L997" i="1" s="1"/>
  <c r="M996" i="1"/>
  <c r="I996" i="1"/>
  <c r="L996" i="1" s="1"/>
  <c r="M995" i="1"/>
  <c r="I995" i="1"/>
  <c r="L995" i="1" s="1"/>
  <c r="M994" i="1"/>
  <c r="I994" i="1"/>
  <c r="L994" i="1" s="1"/>
  <c r="M993" i="1"/>
  <c r="I993" i="1"/>
  <c r="L993" i="1" s="1"/>
  <c r="M992" i="1"/>
  <c r="I992" i="1"/>
  <c r="L992" i="1" s="1"/>
  <c r="M991" i="1"/>
  <c r="I991" i="1"/>
  <c r="L991" i="1" s="1"/>
  <c r="M990" i="1"/>
  <c r="I990" i="1"/>
  <c r="L990" i="1" s="1"/>
  <c r="M989" i="1"/>
  <c r="I989" i="1"/>
  <c r="L989" i="1" s="1"/>
  <c r="M988" i="1"/>
  <c r="I988" i="1"/>
  <c r="L988" i="1" s="1"/>
  <c r="M987" i="1"/>
  <c r="I987" i="1"/>
  <c r="L987" i="1" s="1"/>
  <c r="M986" i="1"/>
  <c r="I986" i="1"/>
  <c r="L986" i="1" s="1"/>
  <c r="M985" i="1"/>
  <c r="I985" i="1"/>
  <c r="L985" i="1" s="1"/>
  <c r="M984" i="1"/>
  <c r="I984" i="1"/>
  <c r="L984" i="1" s="1"/>
  <c r="M983" i="1"/>
  <c r="I983" i="1"/>
  <c r="L983" i="1" s="1"/>
  <c r="M982" i="1"/>
  <c r="I982" i="1"/>
  <c r="L982" i="1" s="1"/>
  <c r="M981" i="1"/>
  <c r="I981" i="1"/>
  <c r="L981" i="1" s="1"/>
  <c r="M980" i="1"/>
  <c r="I980" i="1"/>
  <c r="L980" i="1" s="1"/>
  <c r="M979" i="1"/>
  <c r="I979" i="1"/>
  <c r="L979" i="1" s="1"/>
  <c r="M978" i="1"/>
  <c r="I978" i="1"/>
  <c r="L978" i="1" s="1"/>
  <c r="M977" i="1"/>
  <c r="I977" i="1"/>
  <c r="L977" i="1" s="1"/>
  <c r="M976" i="1"/>
  <c r="I976" i="1"/>
  <c r="L976" i="1" s="1"/>
  <c r="M975" i="1"/>
  <c r="I975" i="1"/>
  <c r="L975" i="1" s="1"/>
  <c r="M974" i="1"/>
  <c r="I974" i="1"/>
  <c r="L974" i="1" s="1"/>
  <c r="M973" i="1"/>
  <c r="I973" i="1"/>
  <c r="L973" i="1" s="1"/>
  <c r="M972" i="1"/>
  <c r="I972" i="1"/>
  <c r="L972" i="1" s="1"/>
  <c r="M971" i="1"/>
  <c r="I971" i="1"/>
  <c r="L971" i="1" s="1"/>
  <c r="M970" i="1"/>
  <c r="I970" i="1"/>
  <c r="L970" i="1" s="1"/>
  <c r="M969" i="1"/>
  <c r="I969" i="1"/>
  <c r="L969" i="1" s="1"/>
  <c r="M968" i="1"/>
  <c r="I968" i="1"/>
  <c r="L968" i="1" s="1"/>
  <c r="M967" i="1"/>
  <c r="I967" i="1"/>
  <c r="L967" i="1" s="1"/>
  <c r="M966" i="1"/>
  <c r="I966" i="1"/>
  <c r="L966" i="1" s="1"/>
  <c r="M965" i="1"/>
  <c r="I965" i="1"/>
  <c r="L965" i="1" s="1"/>
  <c r="M964" i="1"/>
  <c r="I964" i="1"/>
  <c r="L964" i="1" s="1"/>
  <c r="M963" i="1"/>
  <c r="I963" i="1"/>
  <c r="L963" i="1" s="1"/>
  <c r="M962" i="1"/>
  <c r="I962" i="1"/>
  <c r="L962" i="1" s="1"/>
  <c r="M961" i="1"/>
  <c r="I961" i="1"/>
  <c r="L961" i="1" s="1"/>
  <c r="M960" i="1"/>
  <c r="I960" i="1"/>
  <c r="L960" i="1" s="1"/>
  <c r="M959" i="1"/>
  <c r="I959" i="1"/>
  <c r="L959" i="1" s="1"/>
  <c r="M958" i="1"/>
  <c r="I958" i="1"/>
  <c r="L958" i="1" s="1"/>
  <c r="M957" i="1"/>
  <c r="I957" i="1"/>
  <c r="L957" i="1" s="1"/>
  <c r="M956" i="1"/>
  <c r="I956" i="1"/>
  <c r="L956" i="1" s="1"/>
  <c r="M955" i="1"/>
  <c r="I955" i="1"/>
  <c r="L955" i="1" s="1"/>
  <c r="M954" i="1"/>
  <c r="I954" i="1"/>
  <c r="L954" i="1" s="1"/>
  <c r="M953" i="1"/>
  <c r="I953" i="1"/>
  <c r="L953" i="1" s="1"/>
  <c r="M952" i="1"/>
  <c r="I952" i="1"/>
  <c r="L952" i="1" s="1"/>
  <c r="M951" i="1"/>
  <c r="I951" i="1"/>
  <c r="L951" i="1" s="1"/>
  <c r="M950" i="1"/>
  <c r="I950" i="1"/>
  <c r="L950" i="1" s="1"/>
  <c r="M949" i="1"/>
  <c r="I949" i="1"/>
  <c r="L949" i="1" s="1"/>
  <c r="M948" i="1"/>
  <c r="I948" i="1"/>
  <c r="L948" i="1" s="1"/>
  <c r="M947" i="1"/>
  <c r="I947" i="1"/>
  <c r="L947" i="1" s="1"/>
  <c r="M946" i="1"/>
  <c r="I946" i="1"/>
  <c r="L946" i="1" s="1"/>
  <c r="M945" i="1"/>
  <c r="I945" i="1"/>
  <c r="L945" i="1" s="1"/>
  <c r="M944" i="1"/>
  <c r="I944" i="1"/>
  <c r="L944" i="1" s="1"/>
  <c r="M943" i="1"/>
  <c r="I943" i="1"/>
  <c r="L943" i="1" s="1"/>
  <c r="M942" i="1"/>
  <c r="I942" i="1"/>
  <c r="L942" i="1" s="1"/>
  <c r="M941" i="1"/>
  <c r="I941" i="1"/>
  <c r="L941" i="1" s="1"/>
  <c r="M940" i="1"/>
  <c r="I940" i="1"/>
  <c r="L940" i="1" s="1"/>
  <c r="M939" i="1"/>
  <c r="I939" i="1"/>
  <c r="L939" i="1" s="1"/>
  <c r="M938" i="1"/>
  <c r="I938" i="1"/>
  <c r="L938" i="1" s="1"/>
  <c r="M937" i="1"/>
  <c r="I937" i="1"/>
  <c r="L937" i="1" s="1"/>
  <c r="M936" i="1"/>
  <c r="I936" i="1"/>
  <c r="L936" i="1" s="1"/>
  <c r="M935" i="1"/>
  <c r="I935" i="1"/>
  <c r="L935" i="1" s="1"/>
  <c r="M934" i="1"/>
  <c r="I934" i="1"/>
  <c r="L934" i="1" s="1"/>
  <c r="M933" i="1"/>
  <c r="I933" i="1"/>
  <c r="L933" i="1" s="1"/>
  <c r="M932" i="1"/>
  <c r="I932" i="1"/>
  <c r="L932" i="1" s="1"/>
  <c r="M931" i="1"/>
  <c r="I931" i="1"/>
  <c r="L931" i="1" s="1"/>
  <c r="M930" i="1"/>
  <c r="I930" i="1"/>
  <c r="L930" i="1" s="1"/>
  <c r="M929" i="1"/>
  <c r="I929" i="1"/>
  <c r="L929" i="1" s="1"/>
  <c r="M928" i="1"/>
  <c r="I928" i="1"/>
  <c r="L928" i="1" s="1"/>
  <c r="M927" i="1"/>
  <c r="I927" i="1"/>
  <c r="L927" i="1" s="1"/>
  <c r="M926" i="1"/>
  <c r="I926" i="1"/>
  <c r="L926" i="1" s="1"/>
  <c r="M925" i="1"/>
  <c r="I925" i="1"/>
  <c r="L925" i="1" s="1"/>
  <c r="M924" i="1"/>
  <c r="I924" i="1"/>
  <c r="L924" i="1" s="1"/>
  <c r="M923" i="1"/>
  <c r="I923" i="1"/>
  <c r="L923" i="1" s="1"/>
  <c r="M922" i="1"/>
  <c r="I922" i="1"/>
  <c r="L922" i="1" s="1"/>
  <c r="M921" i="1"/>
  <c r="I921" i="1"/>
  <c r="L921" i="1" s="1"/>
  <c r="M920" i="1"/>
  <c r="I920" i="1"/>
  <c r="L920" i="1" s="1"/>
  <c r="M919" i="1"/>
  <c r="I919" i="1"/>
  <c r="L919" i="1" s="1"/>
  <c r="M918" i="1"/>
  <c r="I918" i="1"/>
  <c r="L918" i="1" s="1"/>
  <c r="M917" i="1"/>
  <c r="I917" i="1"/>
  <c r="L917" i="1" s="1"/>
  <c r="M916" i="1"/>
  <c r="I916" i="1"/>
  <c r="L916" i="1" s="1"/>
  <c r="M915" i="1"/>
  <c r="I915" i="1"/>
  <c r="L915" i="1" s="1"/>
  <c r="M914" i="1"/>
  <c r="I914" i="1"/>
  <c r="L914" i="1" s="1"/>
  <c r="M913" i="1"/>
  <c r="I913" i="1"/>
  <c r="L913" i="1" s="1"/>
  <c r="M912" i="1"/>
  <c r="I912" i="1"/>
  <c r="L912" i="1" s="1"/>
  <c r="M911" i="1"/>
  <c r="I911" i="1"/>
  <c r="L911" i="1" s="1"/>
  <c r="M910" i="1"/>
  <c r="I910" i="1"/>
  <c r="L910" i="1" s="1"/>
  <c r="M909" i="1"/>
  <c r="I909" i="1"/>
  <c r="L909" i="1" s="1"/>
  <c r="M908" i="1"/>
  <c r="I908" i="1"/>
  <c r="L908" i="1" s="1"/>
  <c r="M907" i="1"/>
  <c r="I907" i="1"/>
  <c r="L907" i="1" s="1"/>
  <c r="M906" i="1"/>
  <c r="I906" i="1"/>
  <c r="L906" i="1" s="1"/>
  <c r="M905" i="1"/>
  <c r="I905" i="1"/>
  <c r="L905" i="1" s="1"/>
  <c r="M904" i="1"/>
  <c r="I904" i="1"/>
  <c r="L904" i="1" s="1"/>
  <c r="M903" i="1"/>
  <c r="I903" i="1"/>
  <c r="L903" i="1" s="1"/>
  <c r="M902" i="1"/>
  <c r="I902" i="1"/>
  <c r="L902" i="1" s="1"/>
  <c r="M901" i="1"/>
  <c r="I901" i="1"/>
  <c r="L901" i="1" s="1"/>
  <c r="M900" i="1"/>
  <c r="I900" i="1"/>
  <c r="L900" i="1" s="1"/>
  <c r="M899" i="1"/>
  <c r="I899" i="1"/>
  <c r="L899" i="1" s="1"/>
  <c r="M898" i="1"/>
  <c r="I898" i="1"/>
  <c r="L898" i="1" s="1"/>
  <c r="M897" i="1"/>
  <c r="I897" i="1"/>
  <c r="L897" i="1" s="1"/>
  <c r="M896" i="1"/>
  <c r="I896" i="1"/>
  <c r="L896" i="1" s="1"/>
  <c r="M895" i="1"/>
  <c r="I895" i="1"/>
  <c r="L895" i="1" s="1"/>
  <c r="M894" i="1"/>
  <c r="I894" i="1"/>
  <c r="L894" i="1" s="1"/>
  <c r="M893" i="1"/>
  <c r="I893" i="1"/>
  <c r="L893" i="1" s="1"/>
  <c r="M892" i="1"/>
  <c r="I892" i="1"/>
  <c r="L892" i="1" s="1"/>
  <c r="M891" i="1"/>
  <c r="I891" i="1"/>
  <c r="L891" i="1" s="1"/>
  <c r="M890" i="1"/>
  <c r="I890" i="1"/>
  <c r="L890" i="1" s="1"/>
  <c r="M889" i="1"/>
  <c r="I889" i="1"/>
  <c r="L889" i="1" s="1"/>
  <c r="M888" i="1"/>
  <c r="I888" i="1"/>
  <c r="L888" i="1" s="1"/>
  <c r="M887" i="1"/>
  <c r="I887" i="1"/>
  <c r="L887" i="1" s="1"/>
  <c r="M886" i="1"/>
  <c r="I886" i="1"/>
  <c r="L886" i="1" s="1"/>
  <c r="M885" i="1"/>
  <c r="I885" i="1"/>
  <c r="L885" i="1" s="1"/>
  <c r="M884" i="1"/>
  <c r="I884" i="1"/>
  <c r="L884" i="1" s="1"/>
  <c r="M883" i="1"/>
  <c r="I883" i="1"/>
  <c r="L883" i="1" s="1"/>
  <c r="M882" i="1"/>
  <c r="I882" i="1"/>
  <c r="L882" i="1" s="1"/>
  <c r="M881" i="1"/>
  <c r="I881" i="1"/>
  <c r="L881" i="1" s="1"/>
  <c r="M880" i="1"/>
  <c r="I880" i="1"/>
  <c r="L880" i="1" s="1"/>
  <c r="M879" i="1"/>
  <c r="I879" i="1"/>
  <c r="L879" i="1" s="1"/>
  <c r="M878" i="1"/>
  <c r="I878" i="1"/>
  <c r="L878" i="1" s="1"/>
  <c r="M877" i="1"/>
  <c r="I877" i="1"/>
  <c r="L877" i="1" s="1"/>
  <c r="M876" i="1"/>
  <c r="I876" i="1"/>
  <c r="L876" i="1" s="1"/>
  <c r="M875" i="1"/>
  <c r="I875" i="1"/>
  <c r="L875" i="1" s="1"/>
  <c r="M874" i="1"/>
  <c r="I874" i="1"/>
  <c r="L874" i="1" s="1"/>
  <c r="M873" i="1"/>
  <c r="I873" i="1"/>
  <c r="L873" i="1" s="1"/>
  <c r="M872" i="1"/>
  <c r="I872" i="1"/>
  <c r="L872" i="1" s="1"/>
  <c r="M871" i="1"/>
  <c r="I871" i="1"/>
  <c r="L871" i="1" s="1"/>
  <c r="M870" i="1"/>
  <c r="I870" i="1"/>
  <c r="L870" i="1" s="1"/>
  <c r="M869" i="1"/>
  <c r="I869" i="1"/>
  <c r="L869" i="1" s="1"/>
  <c r="M868" i="1"/>
  <c r="I868" i="1"/>
  <c r="L868" i="1" s="1"/>
  <c r="M867" i="1"/>
  <c r="I867" i="1"/>
  <c r="L867" i="1" s="1"/>
  <c r="M866" i="1"/>
  <c r="I866" i="1"/>
  <c r="L866" i="1" s="1"/>
  <c r="M865" i="1"/>
  <c r="I865" i="1"/>
  <c r="L865" i="1" s="1"/>
  <c r="M864" i="1"/>
  <c r="I864" i="1"/>
  <c r="L864" i="1" s="1"/>
  <c r="M863" i="1"/>
  <c r="I863" i="1"/>
  <c r="L863" i="1" s="1"/>
  <c r="M862" i="1"/>
  <c r="I862" i="1"/>
  <c r="L862" i="1" s="1"/>
  <c r="M861" i="1"/>
  <c r="I861" i="1"/>
  <c r="L861" i="1" s="1"/>
  <c r="M860" i="1"/>
  <c r="I860" i="1"/>
  <c r="L860" i="1" s="1"/>
  <c r="M859" i="1"/>
  <c r="I859" i="1"/>
  <c r="L859" i="1" s="1"/>
  <c r="M858" i="1"/>
  <c r="I858" i="1"/>
  <c r="L858" i="1" s="1"/>
  <c r="M857" i="1"/>
  <c r="I857" i="1"/>
  <c r="L857" i="1" s="1"/>
  <c r="M856" i="1"/>
  <c r="I856" i="1"/>
  <c r="L856" i="1" s="1"/>
  <c r="M855" i="1"/>
  <c r="I855" i="1"/>
  <c r="L855" i="1" s="1"/>
  <c r="M854" i="1"/>
  <c r="I854" i="1"/>
  <c r="L854" i="1" s="1"/>
  <c r="M853" i="1"/>
  <c r="I853" i="1"/>
  <c r="L853" i="1" s="1"/>
  <c r="M852" i="1"/>
  <c r="I852" i="1"/>
  <c r="L852" i="1" s="1"/>
  <c r="M851" i="1"/>
  <c r="I851" i="1"/>
  <c r="L851" i="1" s="1"/>
  <c r="M850" i="1"/>
  <c r="I850" i="1"/>
  <c r="L850" i="1" s="1"/>
  <c r="M849" i="1"/>
  <c r="I849" i="1"/>
  <c r="L849" i="1" s="1"/>
  <c r="M848" i="1"/>
  <c r="I848" i="1"/>
  <c r="L848" i="1" s="1"/>
  <c r="M847" i="1"/>
  <c r="I847" i="1"/>
  <c r="L847" i="1" s="1"/>
  <c r="M846" i="1"/>
  <c r="I846" i="1"/>
  <c r="L846" i="1" s="1"/>
  <c r="M845" i="1"/>
  <c r="I845" i="1"/>
  <c r="L845" i="1" s="1"/>
  <c r="M844" i="1"/>
  <c r="I844" i="1"/>
  <c r="L844" i="1" s="1"/>
  <c r="M843" i="1"/>
  <c r="I843" i="1"/>
  <c r="L843" i="1" s="1"/>
  <c r="M842" i="1"/>
  <c r="I842" i="1"/>
  <c r="L842" i="1" s="1"/>
  <c r="M841" i="1"/>
  <c r="I841" i="1"/>
  <c r="L841" i="1" s="1"/>
  <c r="M840" i="1"/>
  <c r="I840" i="1"/>
  <c r="L840" i="1" s="1"/>
  <c r="M839" i="1"/>
  <c r="I839" i="1"/>
  <c r="L839" i="1" s="1"/>
  <c r="M838" i="1"/>
  <c r="I838" i="1"/>
  <c r="L838" i="1" s="1"/>
  <c r="M837" i="1"/>
  <c r="I837" i="1"/>
  <c r="L837" i="1" s="1"/>
  <c r="M836" i="1"/>
  <c r="I836" i="1"/>
  <c r="L836" i="1" s="1"/>
  <c r="M835" i="1"/>
  <c r="I835" i="1"/>
  <c r="L835" i="1" s="1"/>
  <c r="M834" i="1"/>
  <c r="I834" i="1"/>
  <c r="L834" i="1" s="1"/>
  <c r="M833" i="1"/>
  <c r="I833" i="1"/>
  <c r="L833" i="1" s="1"/>
  <c r="M832" i="1"/>
  <c r="I832" i="1"/>
  <c r="L832" i="1" s="1"/>
  <c r="M831" i="1"/>
  <c r="I831" i="1"/>
  <c r="L831" i="1" s="1"/>
  <c r="M830" i="1"/>
  <c r="I830" i="1"/>
  <c r="L830" i="1" s="1"/>
  <c r="M829" i="1"/>
  <c r="I829" i="1"/>
  <c r="L829" i="1" s="1"/>
  <c r="M828" i="1"/>
  <c r="I828" i="1"/>
  <c r="L828" i="1" s="1"/>
  <c r="M827" i="1"/>
  <c r="I827" i="1"/>
  <c r="L827" i="1" s="1"/>
  <c r="M826" i="1"/>
  <c r="I826" i="1"/>
  <c r="L826" i="1" s="1"/>
  <c r="M825" i="1"/>
  <c r="I825" i="1"/>
  <c r="L825" i="1" s="1"/>
  <c r="M824" i="1"/>
  <c r="I824" i="1"/>
  <c r="L824" i="1" s="1"/>
  <c r="M823" i="1"/>
  <c r="I823" i="1"/>
  <c r="L823" i="1" s="1"/>
  <c r="M822" i="1"/>
  <c r="I822" i="1"/>
  <c r="L822" i="1" s="1"/>
  <c r="M821" i="1"/>
  <c r="I821" i="1"/>
  <c r="L821" i="1" s="1"/>
  <c r="M820" i="1"/>
  <c r="I820" i="1"/>
  <c r="L820" i="1" s="1"/>
  <c r="M819" i="1"/>
  <c r="I819" i="1"/>
  <c r="L819" i="1" s="1"/>
  <c r="M818" i="1"/>
  <c r="I818" i="1"/>
  <c r="L818" i="1" s="1"/>
  <c r="M817" i="1"/>
  <c r="I817" i="1"/>
  <c r="L817" i="1" s="1"/>
  <c r="M816" i="1"/>
  <c r="I816" i="1"/>
  <c r="L816" i="1" s="1"/>
  <c r="M815" i="1"/>
  <c r="I815" i="1"/>
  <c r="L815" i="1" s="1"/>
  <c r="M814" i="1"/>
  <c r="I814" i="1"/>
  <c r="L814" i="1" s="1"/>
  <c r="M813" i="1"/>
  <c r="I813" i="1"/>
  <c r="L813" i="1" s="1"/>
  <c r="M812" i="1"/>
  <c r="I812" i="1"/>
  <c r="L812" i="1" s="1"/>
  <c r="M811" i="1"/>
  <c r="I811" i="1"/>
  <c r="L811" i="1" s="1"/>
  <c r="M810" i="1"/>
  <c r="I810" i="1"/>
  <c r="L810" i="1" s="1"/>
  <c r="M809" i="1"/>
  <c r="I809" i="1"/>
  <c r="L809" i="1" s="1"/>
  <c r="M808" i="1"/>
  <c r="I808" i="1"/>
  <c r="L808" i="1" s="1"/>
  <c r="M807" i="1"/>
  <c r="I807" i="1"/>
  <c r="L807" i="1" s="1"/>
  <c r="M806" i="1"/>
  <c r="I806" i="1"/>
  <c r="L806" i="1" s="1"/>
  <c r="M805" i="1"/>
  <c r="I805" i="1"/>
  <c r="L805" i="1" s="1"/>
  <c r="M804" i="1"/>
  <c r="I804" i="1"/>
  <c r="L804" i="1" s="1"/>
  <c r="M803" i="1"/>
  <c r="I803" i="1"/>
  <c r="L803" i="1" s="1"/>
  <c r="M802" i="1"/>
  <c r="I802" i="1"/>
  <c r="L802" i="1" s="1"/>
  <c r="M801" i="1"/>
  <c r="I801" i="1"/>
  <c r="L801" i="1" s="1"/>
  <c r="M800" i="1"/>
  <c r="I800" i="1"/>
  <c r="L800" i="1" s="1"/>
  <c r="M799" i="1"/>
  <c r="I799" i="1"/>
  <c r="L799" i="1" s="1"/>
  <c r="M798" i="1"/>
  <c r="I798" i="1"/>
  <c r="L798" i="1" s="1"/>
  <c r="M797" i="1"/>
  <c r="I797" i="1"/>
  <c r="L797" i="1" s="1"/>
  <c r="M796" i="1"/>
  <c r="I796" i="1"/>
  <c r="L796" i="1" s="1"/>
  <c r="M795" i="1"/>
  <c r="I795" i="1"/>
  <c r="L795" i="1" s="1"/>
  <c r="M794" i="1"/>
  <c r="I794" i="1"/>
  <c r="L794" i="1" s="1"/>
  <c r="M793" i="1"/>
  <c r="I793" i="1"/>
  <c r="L793" i="1" s="1"/>
  <c r="M792" i="1"/>
  <c r="I792" i="1"/>
  <c r="L792" i="1" s="1"/>
  <c r="M791" i="1"/>
  <c r="I791" i="1"/>
  <c r="L791" i="1" s="1"/>
  <c r="M790" i="1"/>
  <c r="I790" i="1"/>
  <c r="L790" i="1" s="1"/>
  <c r="M789" i="1"/>
  <c r="I789" i="1"/>
  <c r="L789" i="1" s="1"/>
  <c r="M788" i="1"/>
  <c r="I788" i="1"/>
  <c r="L788" i="1" s="1"/>
  <c r="M787" i="1"/>
  <c r="I787" i="1"/>
  <c r="L787" i="1" s="1"/>
  <c r="M786" i="1"/>
  <c r="I786" i="1"/>
  <c r="L786" i="1" s="1"/>
  <c r="M785" i="1"/>
  <c r="I785" i="1"/>
  <c r="L785" i="1" s="1"/>
  <c r="M784" i="1"/>
  <c r="I784" i="1"/>
  <c r="L784" i="1" s="1"/>
  <c r="M783" i="1"/>
  <c r="I783" i="1"/>
  <c r="L783" i="1" s="1"/>
  <c r="M782" i="1"/>
  <c r="I782" i="1"/>
  <c r="L782" i="1" s="1"/>
  <c r="M781" i="1"/>
  <c r="I781" i="1"/>
  <c r="L781" i="1" s="1"/>
  <c r="M780" i="1"/>
  <c r="I780" i="1"/>
  <c r="L780" i="1" s="1"/>
  <c r="M779" i="1"/>
  <c r="I779" i="1"/>
  <c r="L779" i="1" s="1"/>
  <c r="M778" i="1"/>
  <c r="I778" i="1"/>
  <c r="L778" i="1" s="1"/>
  <c r="M777" i="1"/>
  <c r="I777" i="1"/>
  <c r="L777" i="1" s="1"/>
  <c r="M776" i="1"/>
  <c r="I776" i="1"/>
  <c r="L776" i="1" s="1"/>
  <c r="M775" i="1"/>
  <c r="I775" i="1"/>
  <c r="L775" i="1" s="1"/>
  <c r="M774" i="1"/>
  <c r="I774" i="1"/>
  <c r="L774" i="1" s="1"/>
  <c r="M773" i="1"/>
  <c r="I773" i="1"/>
  <c r="L773" i="1" s="1"/>
  <c r="M772" i="1"/>
  <c r="I772" i="1"/>
  <c r="L772" i="1" s="1"/>
  <c r="M771" i="1"/>
  <c r="I771" i="1"/>
  <c r="L771" i="1" s="1"/>
  <c r="M770" i="1"/>
  <c r="I770" i="1"/>
  <c r="L770" i="1" s="1"/>
  <c r="M769" i="1"/>
  <c r="I769" i="1"/>
  <c r="L769" i="1" s="1"/>
  <c r="M768" i="1"/>
  <c r="I768" i="1"/>
  <c r="L768" i="1" s="1"/>
  <c r="M767" i="1"/>
  <c r="I767" i="1"/>
  <c r="L767" i="1" s="1"/>
  <c r="M766" i="1"/>
  <c r="I766" i="1"/>
  <c r="L766" i="1" s="1"/>
  <c r="M765" i="1"/>
  <c r="I765" i="1"/>
  <c r="L765" i="1" s="1"/>
  <c r="M764" i="1"/>
  <c r="I764" i="1"/>
  <c r="L764" i="1" s="1"/>
  <c r="M763" i="1"/>
  <c r="I763" i="1"/>
  <c r="L763" i="1" s="1"/>
  <c r="M762" i="1"/>
  <c r="I762" i="1"/>
  <c r="L762" i="1" s="1"/>
  <c r="M761" i="1"/>
  <c r="I761" i="1"/>
  <c r="L761" i="1" s="1"/>
  <c r="M760" i="1"/>
  <c r="I760" i="1"/>
  <c r="L760" i="1" s="1"/>
  <c r="M759" i="1"/>
  <c r="I759" i="1"/>
  <c r="L759" i="1" s="1"/>
  <c r="M758" i="1"/>
  <c r="I758" i="1"/>
  <c r="L758" i="1" s="1"/>
  <c r="M757" i="1"/>
  <c r="I757" i="1"/>
  <c r="L757" i="1" s="1"/>
  <c r="M756" i="1"/>
  <c r="I756" i="1"/>
  <c r="L756" i="1" s="1"/>
  <c r="M755" i="1"/>
  <c r="I755" i="1"/>
  <c r="L755" i="1" s="1"/>
  <c r="M754" i="1"/>
  <c r="I754" i="1"/>
  <c r="L754" i="1" s="1"/>
  <c r="M753" i="1"/>
  <c r="I753" i="1"/>
  <c r="L753" i="1" s="1"/>
  <c r="M752" i="1"/>
  <c r="I752" i="1"/>
  <c r="L752" i="1" s="1"/>
  <c r="M751" i="1"/>
  <c r="I751" i="1"/>
  <c r="L751" i="1" s="1"/>
  <c r="M750" i="1"/>
  <c r="I750" i="1"/>
  <c r="L750" i="1" s="1"/>
  <c r="M749" i="1"/>
  <c r="I749" i="1"/>
  <c r="L749" i="1" s="1"/>
  <c r="M748" i="1"/>
  <c r="I748" i="1"/>
  <c r="L748" i="1" s="1"/>
  <c r="M747" i="1"/>
  <c r="I747" i="1"/>
  <c r="L747" i="1" s="1"/>
  <c r="M746" i="1"/>
  <c r="I746" i="1"/>
  <c r="L746" i="1" s="1"/>
  <c r="M745" i="1"/>
  <c r="I745" i="1"/>
  <c r="L745" i="1" s="1"/>
  <c r="M744" i="1"/>
  <c r="I744" i="1"/>
  <c r="L744" i="1" s="1"/>
  <c r="M743" i="1"/>
  <c r="I743" i="1"/>
  <c r="L743" i="1" s="1"/>
  <c r="M742" i="1"/>
  <c r="I742" i="1"/>
  <c r="L742" i="1" s="1"/>
  <c r="M741" i="1"/>
  <c r="I741" i="1"/>
  <c r="L741" i="1" s="1"/>
  <c r="M740" i="1"/>
  <c r="I740" i="1"/>
  <c r="L740" i="1" s="1"/>
  <c r="M739" i="1"/>
  <c r="I739" i="1"/>
  <c r="L739" i="1" s="1"/>
  <c r="M738" i="1"/>
  <c r="I738" i="1"/>
  <c r="L738" i="1" s="1"/>
  <c r="M737" i="1"/>
  <c r="I737" i="1"/>
  <c r="L737" i="1" s="1"/>
  <c r="M736" i="1"/>
  <c r="I736" i="1"/>
  <c r="L736" i="1" s="1"/>
  <c r="M735" i="1"/>
  <c r="I735" i="1"/>
  <c r="L735" i="1" s="1"/>
  <c r="M734" i="1"/>
  <c r="I734" i="1"/>
  <c r="L734" i="1" s="1"/>
  <c r="M733" i="1"/>
  <c r="I733" i="1"/>
  <c r="L733" i="1" s="1"/>
  <c r="M732" i="1"/>
  <c r="I732" i="1"/>
  <c r="L732" i="1" s="1"/>
  <c r="M731" i="1"/>
  <c r="I731" i="1"/>
  <c r="L731" i="1" s="1"/>
  <c r="M730" i="1"/>
  <c r="I730" i="1"/>
  <c r="L730" i="1" s="1"/>
  <c r="M729" i="1"/>
  <c r="I729" i="1"/>
  <c r="L729" i="1" s="1"/>
  <c r="M728" i="1"/>
  <c r="I728" i="1"/>
  <c r="L728" i="1" s="1"/>
  <c r="M727" i="1"/>
  <c r="I727" i="1"/>
  <c r="L727" i="1" s="1"/>
  <c r="M726" i="1"/>
  <c r="I726" i="1"/>
  <c r="L726" i="1" s="1"/>
  <c r="M725" i="1"/>
  <c r="I725" i="1"/>
  <c r="L725" i="1" s="1"/>
  <c r="M724" i="1"/>
  <c r="I724" i="1"/>
  <c r="L724" i="1" s="1"/>
  <c r="M723" i="1"/>
  <c r="I723" i="1"/>
  <c r="L723" i="1" s="1"/>
  <c r="M722" i="1"/>
  <c r="I722" i="1"/>
  <c r="L722" i="1" s="1"/>
  <c r="M721" i="1"/>
  <c r="I721" i="1"/>
  <c r="L721" i="1" s="1"/>
  <c r="M720" i="1"/>
  <c r="I720" i="1"/>
  <c r="L720" i="1" s="1"/>
  <c r="M719" i="1"/>
  <c r="I719" i="1"/>
  <c r="L719" i="1" s="1"/>
  <c r="M718" i="1"/>
  <c r="I718" i="1"/>
  <c r="L718" i="1" s="1"/>
  <c r="M717" i="1"/>
  <c r="I717" i="1"/>
  <c r="L717" i="1" s="1"/>
  <c r="M716" i="1"/>
  <c r="I716" i="1"/>
  <c r="L716" i="1" s="1"/>
  <c r="M715" i="1"/>
  <c r="I715" i="1"/>
  <c r="L715" i="1" s="1"/>
  <c r="M714" i="1"/>
  <c r="I714" i="1"/>
  <c r="L714" i="1" s="1"/>
  <c r="M713" i="1"/>
  <c r="I713" i="1"/>
  <c r="L713" i="1" s="1"/>
  <c r="I712" i="1"/>
  <c r="L712" i="1" s="1"/>
  <c r="M711" i="1"/>
  <c r="I711" i="1"/>
  <c r="L711" i="1" s="1"/>
  <c r="M710" i="1"/>
  <c r="I710" i="1"/>
  <c r="L710" i="1" s="1"/>
  <c r="M709" i="1"/>
  <c r="I709" i="1"/>
  <c r="L709" i="1" s="1"/>
  <c r="M708" i="1"/>
  <c r="I708" i="1"/>
  <c r="L708" i="1" s="1"/>
  <c r="M707" i="1"/>
  <c r="I707" i="1"/>
  <c r="L707" i="1" s="1"/>
  <c r="M706" i="1"/>
  <c r="I706" i="1"/>
  <c r="L706" i="1" s="1"/>
  <c r="M705" i="1"/>
  <c r="I705" i="1"/>
  <c r="L705" i="1" s="1"/>
  <c r="M704" i="1"/>
  <c r="I704" i="1"/>
  <c r="L704" i="1" s="1"/>
  <c r="M703" i="1"/>
  <c r="I703" i="1"/>
  <c r="L703" i="1" s="1"/>
  <c r="M702" i="1"/>
  <c r="I702" i="1"/>
  <c r="L702" i="1" s="1"/>
  <c r="M701" i="1"/>
  <c r="I701" i="1"/>
  <c r="L701" i="1" s="1"/>
  <c r="M700" i="1"/>
  <c r="I700" i="1"/>
  <c r="L700" i="1" s="1"/>
  <c r="M699" i="1"/>
  <c r="I699" i="1"/>
  <c r="L699" i="1" s="1"/>
  <c r="M698" i="1"/>
  <c r="I698" i="1"/>
  <c r="L698" i="1" s="1"/>
  <c r="M697" i="1"/>
  <c r="I697" i="1"/>
  <c r="L697" i="1" s="1"/>
  <c r="M696" i="1"/>
  <c r="I696" i="1"/>
  <c r="L696" i="1" s="1"/>
  <c r="M695" i="1"/>
  <c r="I695" i="1"/>
  <c r="L695" i="1" s="1"/>
  <c r="M694" i="1"/>
  <c r="I694" i="1"/>
  <c r="L694" i="1" s="1"/>
  <c r="M693" i="1"/>
  <c r="I693" i="1"/>
  <c r="L693" i="1" s="1"/>
  <c r="M692" i="1"/>
  <c r="I692" i="1"/>
  <c r="L692" i="1" s="1"/>
  <c r="M691" i="1"/>
  <c r="I691" i="1"/>
  <c r="L691" i="1" s="1"/>
  <c r="M690" i="1"/>
  <c r="I690" i="1"/>
  <c r="L690" i="1" s="1"/>
  <c r="M689" i="1"/>
  <c r="I689" i="1"/>
  <c r="L689" i="1" s="1"/>
  <c r="M688" i="1"/>
  <c r="I688" i="1"/>
  <c r="L688" i="1" s="1"/>
  <c r="M687" i="1"/>
  <c r="I687" i="1"/>
  <c r="L687" i="1" s="1"/>
  <c r="M686" i="1"/>
  <c r="I686" i="1"/>
  <c r="L686" i="1" s="1"/>
  <c r="M685" i="1"/>
  <c r="I685" i="1"/>
  <c r="L685" i="1" s="1"/>
  <c r="M684" i="1"/>
  <c r="I684" i="1"/>
  <c r="L684" i="1" s="1"/>
  <c r="M683" i="1"/>
  <c r="I683" i="1"/>
  <c r="L683" i="1" s="1"/>
  <c r="M682" i="1"/>
  <c r="I682" i="1"/>
  <c r="L682" i="1" s="1"/>
  <c r="M681" i="1"/>
  <c r="I681" i="1"/>
  <c r="L681" i="1" s="1"/>
  <c r="M680" i="1"/>
  <c r="I680" i="1"/>
  <c r="L680" i="1" s="1"/>
  <c r="M679" i="1"/>
  <c r="I679" i="1"/>
  <c r="L679" i="1" s="1"/>
  <c r="M678" i="1"/>
  <c r="I678" i="1"/>
  <c r="L678" i="1" s="1"/>
  <c r="M677" i="1"/>
  <c r="I677" i="1"/>
  <c r="L677" i="1" s="1"/>
  <c r="M676" i="1"/>
  <c r="I676" i="1"/>
  <c r="L676" i="1" s="1"/>
  <c r="M675" i="1"/>
  <c r="I675" i="1"/>
  <c r="L675" i="1" s="1"/>
  <c r="M674" i="1"/>
  <c r="I674" i="1"/>
  <c r="L674" i="1" s="1"/>
  <c r="M673" i="1"/>
  <c r="I673" i="1"/>
  <c r="L673" i="1" s="1"/>
  <c r="M672" i="1"/>
  <c r="I672" i="1"/>
  <c r="L672" i="1" s="1"/>
  <c r="M671" i="1"/>
  <c r="I671" i="1"/>
  <c r="L671" i="1" s="1"/>
  <c r="M670" i="1"/>
  <c r="I670" i="1"/>
  <c r="L670" i="1" s="1"/>
  <c r="M669" i="1"/>
  <c r="I669" i="1"/>
  <c r="L669" i="1" s="1"/>
  <c r="M668" i="1"/>
  <c r="I668" i="1"/>
  <c r="L668" i="1" s="1"/>
  <c r="M667" i="1"/>
  <c r="I667" i="1"/>
  <c r="L667" i="1" s="1"/>
  <c r="M666" i="1"/>
  <c r="I666" i="1"/>
  <c r="L666" i="1" s="1"/>
  <c r="M665" i="1"/>
  <c r="I665" i="1"/>
  <c r="L665" i="1" s="1"/>
  <c r="M664" i="1"/>
  <c r="I664" i="1"/>
  <c r="L664" i="1" s="1"/>
  <c r="M663" i="1"/>
  <c r="I663" i="1"/>
  <c r="L663" i="1" s="1"/>
  <c r="M662" i="1"/>
  <c r="I662" i="1"/>
  <c r="L662" i="1" s="1"/>
  <c r="M661" i="1"/>
  <c r="I661" i="1"/>
  <c r="L661" i="1" s="1"/>
  <c r="M660" i="1"/>
  <c r="I660" i="1"/>
  <c r="L660" i="1" s="1"/>
  <c r="M659" i="1"/>
  <c r="I659" i="1"/>
  <c r="L659" i="1" s="1"/>
  <c r="M658" i="1"/>
  <c r="I658" i="1"/>
  <c r="L658" i="1" s="1"/>
  <c r="M657" i="1"/>
  <c r="I657" i="1"/>
  <c r="L657" i="1" s="1"/>
  <c r="M656" i="1"/>
  <c r="I656" i="1"/>
  <c r="L656" i="1" s="1"/>
  <c r="M655" i="1"/>
  <c r="I655" i="1"/>
  <c r="L655" i="1" s="1"/>
  <c r="M654" i="1"/>
  <c r="I654" i="1"/>
  <c r="L654" i="1" s="1"/>
  <c r="M653" i="1"/>
  <c r="I653" i="1"/>
  <c r="L653" i="1" s="1"/>
  <c r="M652" i="1"/>
  <c r="I652" i="1"/>
  <c r="L652" i="1" s="1"/>
  <c r="M651" i="1"/>
  <c r="I651" i="1"/>
  <c r="L651" i="1" s="1"/>
  <c r="M650" i="1"/>
  <c r="I650" i="1"/>
  <c r="L650" i="1" s="1"/>
  <c r="M649" i="1"/>
  <c r="I649" i="1"/>
  <c r="L649" i="1" s="1"/>
  <c r="M648" i="1"/>
  <c r="I648" i="1"/>
  <c r="L648" i="1" s="1"/>
  <c r="M647" i="1"/>
  <c r="I647" i="1"/>
  <c r="L647" i="1" s="1"/>
  <c r="M646" i="1"/>
  <c r="I646" i="1"/>
  <c r="L646" i="1" s="1"/>
  <c r="M645" i="1"/>
  <c r="I645" i="1"/>
  <c r="L645" i="1" s="1"/>
  <c r="M644" i="1"/>
  <c r="I644" i="1"/>
  <c r="L644" i="1" s="1"/>
  <c r="M643" i="1"/>
  <c r="I643" i="1"/>
  <c r="L643" i="1" s="1"/>
  <c r="M642" i="1"/>
  <c r="I642" i="1"/>
  <c r="L642" i="1" s="1"/>
  <c r="M641" i="1"/>
  <c r="I641" i="1"/>
  <c r="L641" i="1" s="1"/>
  <c r="M640" i="1"/>
  <c r="I640" i="1"/>
  <c r="L640" i="1" s="1"/>
  <c r="M639" i="1"/>
  <c r="I639" i="1"/>
  <c r="L639" i="1" s="1"/>
  <c r="M638" i="1"/>
  <c r="I638" i="1"/>
  <c r="L638" i="1" s="1"/>
  <c r="M637" i="1"/>
  <c r="I637" i="1"/>
  <c r="L637" i="1" s="1"/>
  <c r="M636" i="1"/>
  <c r="I636" i="1"/>
  <c r="L636" i="1" s="1"/>
  <c r="M635" i="1"/>
  <c r="I635" i="1"/>
  <c r="L635" i="1" s="1"/>
  <c r="M634" i="1"/>
  <c r="I634" i="1"/>
  <c r="L634" i="1" s="1"/>
  <c r="M633" i="1"/>
  <c r="I633" i="1"/>
  <c r="L633" i="1" s="1"/>
  <c r="M632" i="1"/>
  <c r="I632" i="1"/>
  <c r="L632" i="1" s="1"/>
  <c r="M631" i="1"/>
  <c r="I631" i="1"/>
  <c r="L631" i="1" s="1"/>
  <c r="M630" i="1"/>
  <c r="I630" i="1"/>
  <c r="L630" i="1" s="1"/>
  <c r="M629" i="1"/>
  <c r="I629" i="1"/>
  <c r="L629" i="1" s="1"/>
  <c r="M628" i="1"/>
  <c r="I628" i="1"/>
  <c r="L628" i="1" s="1"/>
  <c r="M627" i="1"/>
  <c r="I627" i="1"/>
  <c r="L627" i="1" s="1"/>
  <c r="M626" i="1"/>
  <c r="I626" i="1"/>
  <c r="L626" i="1" s="1"/>
  <c r="M625" i="1"/>
  <c r="I625" i="1"/>
  <c r="L625" i="1" s="1"/>
  <c r="M624" i="1"/>
  <c r="I624" i="1"/>
  <c r="L624" i="1" s="1"/>
  <c r="M623" i="1"/>
  <c r="I623" i="1"/>
  <c r="L623" i="1" s="1"/>
  <c r="M622" i="1"/>
  <c r="I622" i="1"/>
  <c r="L622" i="1" s="1"/>
  <c r="M621" i="1"/>
  <c r="I621" i="1"/>
  <c r="L621" i="1" s="1"/>
  <c r="M620" i="1"/>
  <c r="I620" i="1"/>
  <c r="L620" i="1" s="1"/>
  <c r="M619" i="1"/>
  <c r="I619" i="1"/>
  <c r="L619" i="1" s="1"/>
  <c r="M618" i="1"/>
  <c r="I618" i="1"/>
  <c r="L618" i="1" s="1"/>
  <c r="M617" i="1"/>
  <c r="I617" i="1"/>
  <c r="L617" i="1" s="1"/>
  <c r="M616" i="1"/>
  <c r="I616" i="1"/>
  <c r="L616" i="1" s="1"/>
  <c r="M615" i="1"/>
  <c r="I615" i="1"/>
  <c r="L615" i="1" s="1"/>
  <c r="M614" i="1"/>
  <c r="I614" i="1"/>
  <c r="L614" i="1" s="1"/>
  <c r="M613" i="1"/>
  <c r="I613" i="1"/>
  <c r="L613" i="1" s="1"/>
  <c r="M612" i="1"/>
  <c r="I612" i="1"/>
  <c r="L612" i="1" s="1"/>
  <c r="M611" i="1"/>
  <c r="I611" i="1"/>
  <c r="M610" i="1"/>
  <c r="I610" i="1"/>
  <c r="L610" i="1" s="1"/>
  <c r="M609" i="1"/>
  <c r="I609" i="1"/>
  <c r="L609" i="1" s="1"/>
  <c r="M608" i="1"/>
  <c r="I608" i="1"/>
  <c r="L608" i="1" s="1"/>
  <c r="M607" i="1"/>
  <c r="I607" i="1"/>
  <c r="L607" i="1" s="1"/>
  <c r="M606" i="1"/>
  <c r="I606" i="1"/>
  <c r="L606" i="1" s="1"/>
  <c r="M605" i="1"/>
  <c r="I605" i="1"/>
  <c r="L605" i="1" s="1"/>
  <c r="M604" i="1"/>
  <c r="I604" i="1"/>
  <c r="L604" i="1" s="1"/>
  <c r="M603" i="1"/>
  <c r="I603" i="1"/>
  <c r="L603" i="1" s="1"/>
  <c r="M602" i="1"/>
  <c r="I602" i="1"/>
  <c r="L602" i="1" s="1"/>
  <c r="M601" i="1"/>
  <c r="I601" i="1"/>
  <c r="L601" i="1" s="1"/>
  <c r="M600" i="1"/>
  <c r="I600" i="1"/>
  <c r="L600" i="1" s="1"/>
  <c r="M599" i="1"/>
  <c r="I599" i="1"/>
  <c r="L599" i="1" s="1"/>
  <c r="M598" i="1"/>
  <c r="I598" i="1"/>
  <c r="L598" i="1" s="1"/>
  <c r="M597" i="1"/>
  <c r="I597" i="1"/>
  <c r="L597" i="1" s="1"/>
  <c r="M596" i="1"/>
  <c r="I596" i="1"/>
  <c r="L596" i="1" s="1"/>
  <c r="M595" i="1"/>
  <c r="I595" i="1"/>
  <c r="L595" i="1" s="1"/>
  <c r="M594" i="1"/>
  <c r="I594" i="1"/>
  <c r="L594" i="1" s="1"/>
  <c r="M593" i="1"/>
  <c r="I593" i="1"/>
  <c r="L593" i="1" s="1"/>
  <c r="M592" i="1"/>
  <c r="I592" i="1"/>
  <c r="L592" i="1" s="1"/>
  <c r="M591" i="1"/>
  <c r="I591" i="1"/>
  <c r="L591" i="1" s="1"/>
  <c r="M590" i="1"/>
  <c r="I590" i="1"/>
  <c r="L590" i="1" s="1"/>
  <c r="M589" i="1"/>
  <c r="I589" i="1"/>
  <c r="L589" i="1" s="1"/>
  <c r="M588" i="1"/>
  <c r="I588" i="1"/>
  <c r="L588" i="1" s="1"/>
  <c r="M587" i="1"/>
  <c r="I587" i="1"/>
  <c r="L587" i="1" s="1"/>
  <c r="M586" i="1"/>
  <c r="I586" i="1"/>
  <c r="L586" i="1" s="1"/>
  <c r="M585" i="1"/>
  <c r="I585" i="1"/>
  <c r="L585" i="1" s="1"/>
  <c r="M584" i="1"/>
  <c r="I584" i="1"/>
  <c r="L584" i="1" s="1"/>
  <c r="M583" i="1"/>
  <c r="I583" i="1"/>
  <c r="L583" i="1" s="1"/>
  <c r="M582" i="1"/>
  <c r="I582" i="1"/>
  <c r="L582" i="1" s="1"/>
  <c r="M581" i="1"/>
  <c r="I581" i="1"/>
  <c r="L581" i="1" s="1"/>
  <c r="M580" i="1"/>
  <c r="I580" i="1"/>
  <c r="L580" i="1" s="1"/>
  <c r="M579" i="1"/>
  <c r="I579" i="1"/>
  <c r="L579" i="1" s="1"/>
  <c r="M578" i="1"/>
  <c r="I578" i="1"/>
  <c r="L578" i="1" s="1"/>
  <c r="M577" i="1"/>
  <c r="I577" i="1"/>
  <c r="L577" i="1" s="1"/>
  <c r="M576" i="1"/>
  <c r="I576" i="1"/>
  <c r="L576" i="1" s="1"/>
  <c r="M575" i="1"/>
  <c r="I575" i="1"/>
  <c r="L575" i="1" s="1"/>
  <c r="M574" i="1"/>
  <c r="I574" i="1"/>
  <c r="L574" i="1" s="1"/>
  <c r="M573" i="1"/>
  <c r="I573" i="1"/>
  <c r="L573" i="1" s="1"/>
  <c r="M572" i="1"/>
  <c r="I572" i="1"/>
  <c r="L572" i="1" s="1"/>
  <c r="M571" i="1"/>
  <c r="I571" i="1"/>
  <c r="L571" i="1" s="1"/>
  <c r="M570" i="1"/>
  <c r="I570" i="1"/>
  <c r="L570" i="1" s="1"/>
  <c r="M569" i="1"/>
  <c r="I569" i="1"/>
  <c r="L569" i="1" s="1"/>
  <c r="M568" i="1"/>
  <c r="I568" i="1"/>
  <c r="L568" i="1" s="1"/>
  <c r="M567" i="1"/>
  <c r="I567" i="1"/>
  <c r="L567" i="1" s="1"/>
  <c r="M566" i="1"/>
  <c r="I566" i="1"/>
  <c r="L566" i="1" s="1"/>
  <c r="M565" i="1"/>
  <c r="I565" i="1"/>
  <c r="L565" i="1" s="1"/>
  <c r="M564" i="1"/>
  <c r="I564" i="1"/>
  <c r="L564" i="1" s="1"/>
  <c r="M563" i="1"/>
  <c r="I563" i="1"/>
  <c r="L563" i="1" s="1"/>
  <c r="M562" i="1"/>
  <c r="I562" i="1"/>
  <c r="L562" i="1" s="1"/>
  <c r="M561" i="1"/>
  <c r="I561" i="1"/>
  <c r="L561" i="1" s="1"/>
  <c r="M560" i="1"/>
  <c r="I560" i="1"/>
  <c r="L560" i="1" s="1"/>
  <c r="M559" i="1"/>
  <c r="I559" i="1"/>
  <c r="L559" i="1" s="1"/>
  <c r="M558" i="1"/>
  <c r="I558" i="1"/>
  <c r="L558" i="1" s="1"/>
  <c r="M557" i="1"/>
  <c r="I557" i="1"/>
  <c r="L557" i="1" s="1"/>
  <c r="M556" i="1"/>
  <c r="I556" i="1"/>
  <c r="L556" i="1" s="1"/>
  <c r="M555" i="1"/>
  <c r="I555" i="1"/>
  <c r="L555" i="1" s="1"/>
  <c r="M554" i="1"/>
  <c r="I554" i="1"/>
  <c r="L554" i="1" s="1"/>
  <c r="M553" i="1"/>
  <c r="I553" i="1"/>
  <c r="L553" i="1" s="1"/>
  <c r="M552" i="1"/>
  <c r="I552" i="1"/>
  <c r="L552" i="1" s="1"/>
  <c r="M551" i="1"/>
  <c r="I551" i="1"/>
  <c r="L551" i="1" s="1"/>
  <c r="M550" i="1"/>
  <c r="I550" i="1"/>
  <c r="L550" i="1" s="1"/>
  <c r="M549" i="1"/>
  <c r="I549" i="1"/>
  <c r="L549" i="1" s="1"/>
  <c r="M548" i="1"/>
  <c r="I548" i="1"/>
  <c r="L548" i="1" s="1"/>
  <c r="M547" i="1"/>
  <c r="I547" i="1"/>
  <c r="L547" i="1" s="1"/>
  <c r="M546" i="1"/>
  <c r="I546" i="1"/>
  <c r="L546" i="1" s="1"/>
  <c r="M545" i="1"/>
  <c r="I545" i="1"/>
  <c r="L545" i="1" s="1"/>
  <c r="M544" i="1"/>
  <c r="I544" i="1"/>
  <c r="L544" i="1" s="1"/>
  <c r="M543" i="1"/>
  <c r="I543" i="1"/>
  <c r="L543" i="1" s="1"/>
  <c r="M542" i="1"/>
  <c r="I542" i="1"/>
  <c r="L542" i="1" s="1"/>
  <c r="M541" i="1"/>
  <c r="I541" i="1"/>
  <c r="L541" i="1" s="1"/>
  <c r="M540" i="1"/>
  <c r="I540" i="1"/>
  <c r="L540" i="1" s="1"/>
  <c r="M539" i="1"/>
  <c r="I539" i="1"/>
  <c r="L539" i="1" s="1"/>
  <c r="M538" i="1"/>
  <c r="I538" i="1"/>
  <c r="L538" i="1" s="1"/>
  <c r="M537" i="1"/>
  <c r="I537" i="1"/>
  <c r="L537" i="1" s="1"/>
  <c r="M536" i="1"/>
  <c r="I536" i="1"/>
  <c r="L536" i="1" s="1"/>
  <c r="M535" i="1"/>
  <c r="I535" i="1"/>
  <c r="L535" i="1" s="1"/>
  <c r="M534" i="1"/>
  <c r="I534" i="1"/>
  <c r="L534" i="1" s="1"/>
  <c r="M533" i="1"/>
  <c r="I533" i="1"/>
  <c r="L533" i="1" s="1"/>
  <c r="M532" i="1"/>
  <c r="I532" i="1"/>
  <c r="L532" i="1" s="1"/>
  <c r="M531" i="1"/>
  <c r="I531" i="1"/>
  <c r="L531" i="1" s="1"/>
  <c r="M530" i="1"/>
  <c r="I530" i="1"/>
  <c r="L530" i="1" s="1"/>
  <c r="M529" i="1"/>
  <c r="I529" i="1"/>
  <c r="L529" i="1" s="1"/>
  <c r="M528" i="1"/>
  <c r="I528" i="1"/>
  <c r="L528" i="1" s="1"/>
  <c r="M527" i="1"/>
  <c r="I527" i="1"/>
  <c r="L527" i="1" s="1"/>
  <c r="M526" i="1"/>
  <c r="I526" i="1"/>
  <c r="L526" i="1" s="1"/>
  <c r="M525" i="1"/>
  <c r="I525" i="1"/>
  <c r="L525" i="1" s="1"/>
  <c r="M524" i="1"/>
  <c r="I524" i="1"/>
  <c r="L524" i="1" s="1"/>
  <c r="M523" i="1"/>
  <c r="I523" i="1"/>
  <c r="L523" i="1" s="1"/>
  <c r="M522" i="1"/>
  <c r="I522" i="1"/>
  <c r="L522" i="1" s="1"/>
  <c r="M521" i="1"/>
  <c r="I521" i="1"/>
  <c r="L521" i="1" s="1"/>
  <c r="M520" i="1"/>
  <c r="I520" i="1"/>
  <c r="L520" i="1" s="1"/>
  <c r="M519" i="1"/>
  <c r="I519" i="1"/>
  <c r="L519" i="1" s="1"/>
  <c r="M518" i="1"/>
  <c r="I518" i="1"/>
  <c r="L518" i="1" s="1"/>
  <c r="M517" i="1"/>
  <c r="I517" i="1"/>
  <c r="L517" i="1" s="1"/>
  <c r="M516" i="1"/>
  <c r="I516" i="1"/>
  <c r="L516" i="1" s="1"/>
  <c r="M515" i="1"/>
  <c r="I515" i="1"/>
  <c r="L515" i="1" s="1"/>
  <c r="M514" i="1"/>
  <c r="I514" i="1"/>
  <c r="L514" i="1" s="1"/>
  <c r="M513" i="1"/>
  <c r="I513" i="1"/>
  <c r="L513" i="1" s="1"/>
  <c r="M512" i="1"/>
  <c r="I512" i="1"/>
  <c r="L512" i="1" s="1"/>
  <c r="M511" i="1"/>
  <c r="I511" i="1"/>
  <c r="L511" i="1" s="1"/>
  <c r="M510" i="1"/>
  <c r="I510" i="1"/>
  <c r="L510" i="1" s="1"/>
  <c r="M509" i="1"/>
  <c r="I509" i="1"/>
  <c r="L509" i="1" s="1"/>
  <c r="M508" i="1"/>
  <c r="I508" i="1"/>
  <c r="L508" i="1" s="1"/>
  <c r="M507" i="1"/>
  <c r="I507" i="1"/>
  <c r="L507" i="1" s="1"/>
  <c r="M506" i="1"/>
  <c r="I506" i="1"/>
  <c r="L506" i="1" s="1"/>
  <c r="M505" i="1"/>
  <c r="I505" i="1"/>
  <c r="L505" i="1" s="1"/>
  <c r="M504" i="1"/>
  <c r="I504" i="1"/>
  <c r="L504" i="1" s="1"/>
  <c r="M503" i="1"/>
  <c r="I503" i="1"/>
  <c r="L503" i="1" s="1"/>
  <c r="M502" i="1"/>
  <c r="I502" i="1"/>
  <c r="L502" i="1" s="1"/>
  <c r="M501" i="1"/>
  <c r="I501" i="1"/>
  <c r="L501" i="1" s="1"/>
  <c r="M500" i="1"/>
  <c r="I500" i="1"/>
  <c r="L500" i="1" s="1"/>
  <c r="M499" i="1"/>
  <c r="I499" i="1"/>
  <c r="L499" i="1" s="1"/>
  <c r="M498" i="1"/>
  <c r="I498" i="1"/>
  <c r="L498" i="1" s="1"/>
  <c r="M497" i="1"/>
  <c r="I497" i="1"/>
  <c r="L497" i="1" s="1"/>
  <c r="M496" i="1"/>
  <c r="I496" i="1"/>
  <c r="L496" i="1" s="1"/>
  <c r="M495" i="1"/>
  <c r="I495" i="1"/>
  <c r="L495" i="1" s="1"/>
  <c r="M494" i="1"/>
  <c r="I494" i="1"/>
  <c r="L494" i="1" s="1"/>
  <c r="M493" i="1"/>
  <c r="I493" i="1"/>
  <c r="L493" i="1" s="1"/>
  <c r="M492" i="1"/>
  <c r="I492" i="1"/>
  <c r="L492" i="1" s="1"/>
  <c r="M491" i="1"/>
  <c r="I491" i="1"/>
  <c r="L491" i="1" s="1"/>
  <c r="M490" i="1"/>
  <c r="I490" i="1"/>
  <c r="L490" i="1" s="1"/>
  <c r="M489" i="1"/>
  <c r="I489" i="1"/>
  <c r="L489" i="1" s="1"/>
  <c r="M488" i="1"/>
  <c r="I488" i="1"/>
  <c r="L488" i="1" s="1"/>
  <c r="M487" i="1"/>
  <c r="I487" i="1"/>
  <c r="L487" i="1" s="1"/>
  <c r="M486" i="1"/>
  <c r="I486" i="1"/>
  <c r="L486" i="1" s="1"/>
  <c r="M485" i="1"/>
  <c r="I485" i="1"/>
  <c r="L485" i="1" s="1"/>
  <c r="M484" i="1"/>
  <c r="I484" i="1"/>
  <c r="L484" i="1" s="1"/>
  <c r="M483" i="1"/>
  <c r="I483" i="1"/>
  <c r="L483" i="1" s="1"/>
  <c r="M482" i="1"/>
  <c r="I482" i="1"/>
  <c r="L482" i="1" s="1"/>
  <c r="M481" i="1"/>
  <c r="I481" i="1"/>
  <c r="L481" i="1" s="1"/>
  <c r="M480" i="1"/>
  <c r="I480" i="1"/>
  <c r="L480" i="1" s="1"/>
  <c r="M479" i="1"/>
  <c r="I479" i="1"/>
  <c r="L479" i="1" s="1"/>
  <c r="M478" i="1"/>
  <c r="I478" i="1"/>
  <c r="L478" i="1" s="1"/>
  <c r="M477" i="1"/>
  <c r="I477" i="1"/>
  <c r="L477" i="1" s="1"/>
  <c r="M476" i="1"/>
  <c r="I476" i="1"/>
  <c r="L476" i="1" s="1"/>
  <c r="M475" i="1"/>
  <c r="I475" i="1"/>
  <c r="L475" i="1" s="1"/>
  <c r="M474" i="1"/>
  <c r="I474" i="1"/>
  <c r="L474" i="1" s="1"/>
  <c r="M473" i="1"/>
  <c r="I473" i="1"/>
  <c r="L473" i="1" s="1"/>
  <c r="M472" i="1"/>
  <c r="I472" i="1"/>
  <c r="L472" i="1" s="1"/>
  <c r="M471" i="1"/>
  <c r="I471" i="1"/>
  <c r="L471" i="1" s="1"/>
  <c r="M470" i="1"/>
  <c r="I470" i="1"/>
  <c r="L470" i="1" s="1"/>
  <c r="M469" i="1"/>
  <c r="I469" i="1"/>
  <c r="L469" i="1" s="1"/>
  <c r="M468" i="1"/>
  <c r="I468" i="1"/>
  <c r="L468" i="1" s="1"/>
  <c r="M467" i="1"/>
  <c r="I467" i="1"/>
  <c r="L467" i="1" s="1"/>
  <c r="M466" i="1"/>
  <c r="I466" i="1"/>
  <c r="L466" i="1" s="1"/>
  <c r="M465" i="1"/>
  <c r="I465" i="1"/>
  <c r="L465" i="1" s="1"/>
  <c r="M464" i="1"/>
  <c r="I464" i="1"/>
  <c r="L464" i="1" s="1"/>
  <c r="M463" i="1"/>
  <c r="I463" i="1"/>
  <c r="L463" i="1" s="1"/>
  <c r="M462" i="1"/>
  <c r="I462" i="1"/>
  <c r="L462" i="1" s="1"/>
  <c r="M461" i="1"/>
  <c r="I461" i="1"/>
  <c r="L461" i="1" s="1"/>
  <c r="M460" i="1"/>
  <c r="I460" i="1"/>
  <c r="L460" i="1" s="1"/>
  <c r="M459" i="1"/>
  <c r="I459" i="1"/>
  <c r="L459" i="1" s="1"/>
  <c r="M458" i="1"/>
  <c r="I458" i="1"/>
  <c r="L458" i="1" s="1"/>
  <c r="M457" i="1"/>
  <c r="I457" i="1"/>
  <c r="L457" i="1" s="1"/>
  <c r="M456" i="1"/>
  <c r="I456" i="1"/>
  <c r="L456" i="1" s="1"/>
  <c r="M455" i="1"/>
  <c r="I455" i="1"/>
  <c r="L455" i="1" s="1"/>
  <c r="U454" i="1"/>
  <c r="T454" i="1"/>
  <c r="M454" i="1"/>
  <c r="U453" i="1"/>
  <c r="T453" i="1"/>
  <c r="M453" i="1"/>
  <c r="I453" i="1"/>
  <c r="L453" i="1" s="1"/>
  <c r="U452" i="1"/>
  <c r="T452" i="1"/>
  <c r="M452" i="1"/>
  <c r="I452" i="1"/>
  <c r="L452" i="1" s="1"/>
  <c r="U451" i="1"/>
  <c r="T451" i="1"/>
  <c r="M451" i="1"/>
  <c r="I451" i="1"/>
  <c r="L451" i="1" s="1"/>
  <c r="U450" i="1"/>
  <c r="T450" i="1"/>
  <c r="M450" i="1"/>
  <c r="I450" i="1"/>
  <c r="L450" i="1" s="1"/>
  <c r="U449" i="1"/>
  <c r="T449" i="1"/>
  <c r="M449" i="1"/>
  <c r="I449" i="1"/>
  <c r="L449" i="1" s="1"/>
  <c r="U448" i="1"/>
  <c r="T448" i="1"/>
  <c r="M448" i="1"/>
  <c r="I448" i="1"/>
  <c r="L448" i="1" s="1"/>
  <c r="U447" i="1"/>
  <c r="T447" i="1"/>
  <c r="M447" i="1"/>
  <c r="I447" i="1"/>
  <c r="L447" i="1" s="1"/>
  <c r="U446" i="1"/>
  <c r="T446" i="1"/>
  <c r="M446" i="1"/>
  <c r="I446" i="1"/>
  <c r="L446" i="1" s="1"/>
  <c r="U445" i="1"/>
  <c r="T445" i="1"/>
  <c r="M445" i="1"/>
  <c r="I445" i="1"/>
  <c r="L445" i="1" s="1"/>
  <c r="U444" i="1"/>
  <c r="T444" i="1"/>
  <c r="M444" i="1"/>
  <c r="I444" i="1"/>
  <c r="L444" i="1" s="1"/>
  <c r="U443" i="1"/>
  <c r="T443" i="1"/>
  <c r="M443" i="1"/>
  <c r="I443" i="1"/>
  <c r="L443" i="1" s="1"/>
  <c r="U442" i="1"/>
  <c r="T442" i="1"/>
  <c r="M442" i="1"/>
  <c r="I442" i="1"/>
  <c r="L442" i="1" s="1"/>
  <c r="U441" i="1"/>
  <c r="T441" i="1"/>
  <c r="M441" i="1"/>
  <c r="I441" i="1"/>
  <c r="L441" i="1" s="1"/>
  <c r="U440" i="1"/>
  <c r="T440" i="1"/>
  <c r="M440" i="1"/>
  <c r="I440" i="1"/>
  <c r="L440" i="1" s="1"/>
  <c r="U439" i="1"/>
  <c r="T439" i="1"/>
  <c r="M439" i="1"/>
  <c r="I439" i="1"/>
  <c r="L439" i="1" s="1"/>
  <c r="U438" i="1"/>
  <c r="T438" i="1"/>
  <c r="M438" i="1"/>
  <c r="I438" i="1"/>
  <c r="L438" i="1" s="1"/>
  <c r="U437" i="1"/>
  <c r="T437" i="1"/>
  <c r="M437" i="1"/>
  <c r="I437" i="1"/>
  <c r="L437" i="1" s="1"/>
  <c r="U436" i="1"/>
  <c r="T436" i="1"/>
  <c r="M436" i="1"/>
  <c r="I436" i="1"/>
  <c r="L436" i="1" s="1"/>
  <c r="U435" i="1"/>
  <c r="T435" i="1"/>
  <c r="M435" i="1"/>
  <c r="I435" i="1"/>
  <c r="L435" i="1" s="1"/>
  <c r="U434" i="1"/>
  <c r="T434" i="1"/>
  <c r="M434" i="1"/>
  <c r="I434" i="1"/>
  <c r="L434" i="1" s="1"/>
  <c r="U433" i="1"/>
  <c r="T433" i="1"/>
  <c r="M433" i="1"/>
  <c r="I433" i="1"/>
  <c r="L433" i="1" s="1"/>
  <c r="U432" i="1"/>
  <c r="T432" i="1"/>
  <c r="M432" i="1"/>
  <c r="I432" i="1"/>
  <c r="L432" i="1" s="1"/>
  <c r="U431" i="1"/>
  <c r="M431" i="1"/>
  <c r="I431" i="1"/>
  <c r="L431" i="1" s="1"/>
  <c r="U430" i="1"/>
  <c r="T430" i="1"/>
  <c r="M430" i="1"/>
  <c r="I430" i="1"/>
  <c r="L430" i="1" s="1"/>
  <c r="U429" i="1"/>
  <c r="T429" i="1"/>
  <c r="M429" i="1"/>
  <c r="I429" i="1"/>
  <c r="L429" i="1" s="1"/>
  <c r="U428" i="1"/>
  <c r="T428" i="1"/>
  <c r="M428" i="1"/>
  <c r="I428" i="1"/>
  <c r="L428" i="1" s="1"/>
  <c r="U427" i="1"/>
  <c r="T427" i="1"/>
  <c r="M427" i="1"/>
  <c r="I427" i="1"/>
  <c r="L427" i="1" s="1"/>
  <c r="U426" i="1"/>
  <c r="T426" i="1"/>
  <c r="M426" i="1"/>
  <c r="I426" i="1"/>
  <c r="L426" i="1" s="1"/>
  <c r="U425" i="1"/>
  <c r="T425" i="1"/>
  <c r="M425" i="1"/>
  <c r="I425" i="1"/>
  <c r="L425" i="1" s="1"/>
  <c r="U424" i="1"/>
  <c r="T424" i="1"/>
  <c r="M424" i="1"/>
  <c r="I424" i="1"/>
  <c r="L424" i="1" s="1"/>
  <c r="U423" i="1"/>
  <c r="T423" i="1"/>
  <c r="M423" i="1"/>
  <c r="I423" i="1"/>
  <c r="L423" i="1" s="1"/>
  <c r="U422" i="1"/>
  <c r="T422" i="1"/>
  <c r="M422" i="1"/>
  <c r="I422" i="1"/>
  <c r="L422" i="1" s="1"/>
  <c r="U421" i="1"/>
  <c r="T421" i="1"/>
  <c r="M421" i="1"/>
  <c r="I421" i="1"/>
  <c r="L421" i="1" s="1"/>
  <c r="U420" i="1"/>
  <c r="T420" i="1"/>
  <c r="M420" i="1"/>
  <c r="I420" i="1"/>
  <c r="L420" i="1" s="1"/>
  <c r="U419" i="1"/>
  <c r="T419" i="1"/>
  <c r="M419" i="1"/>
  <c r="I419" i="1"/>
  <c r="L419" i="1" s="1"/>
  <c r="U418" i="1"/>
  <c r="T418" i="1"/>
  <c r="M418" i="1"/>
  <c r="I418" i="1"/>
  <c r="L418" i="1" s="1"/>
  <c r="U417" i="1"/>
  <c r="T417" i="1"/>
  <c r="M417" i="1"/>
  <c r="I417" i="1"/>
  <c r="L417" i="1" s="1"/>
  <c r="U416" i="1"/>
  <c r="T416" i="1"/>
  <c r="M416" i="1"/>
  <c r="I416" i="1"/>
  <c r="L416" i="1" s="1"/>
  <c r="U415" i="1"/>
  <c r="T415" i="1"/>
  <c r="M415" i="1"/>
  <c r="I415" i="1"/>
  <c r="L415" i="1" s="1"/>
  <c r="U414" i="1"/>
  <c r="T414" i="1"/>
  <c r="M414" i="1"/>
  <c r="I414" i="1"/>
  <c r="L414" i="1" s="1"/>
  <c r="U413" i="1"/>
  <c r="T413" i="1"/>
  <c r="M413" i="1"/>
  <c r="I413" i="1"/>
  <c r="L413" i="1" s="1"/>
  <c r="U412" i="1"/>
  <c r="T412" i="1"/>
  <c r="M412" i="1"/>
  <c r="I412" i="1"/>
  <c r="L412" i="1" s="1"/>
  <c r="U411" i="1"/>
  <c r="T411" i="1"/>
  <c r="M411" i="1"/>
  <c r="I411" i="1"/>
  <c r="L411" i="1" s="1"/>
  <c r="U410" i="1"/>
  <c r="T410" i="1"/>
  <c r="M410" i="1"/>
  <c r="I410" i="1"/>
  <c r="L410" i="1" s="1"/>
  <c r="U409" i="1"/>
  <c r="T409" i="1"/>
  <c r="M409" i="1"/>
  <c r="I409" i="1"/>
  <c r="L409" i="1" s="1"/>
  <c r="U408" i="1"/>
  <c r="T408" i="1"/>
  <c r="M408" i="1"/>
  <c r="I408" i="1"/>
  <c r="L408" i="1" s="1"/>
  <c r="U407" i="1"/>
  <c r="T407" i="1"/>
  <c r="M407" i="1"/>
  <c r="I407" i="1"/>
  <c r="L407" i="1" s="1"/>
  <c r="U406" i="1"/>
  <c r="T406" i="1"/>
  <c r="M406" i="1"/>
  <c r="I406" i="1"/>
  <c r="L406" i="1" s="1"/>
  <c r="U405" i="1"/>
  <c r="T405" i="1"/>
  <c r="M405" i="1"/>
  <c r="I405" i="1"/>
  <c r="L405" i="1" s="1"/>
  <c r="U404" i="1"/>
  <c r="T404" i="1"/>
  <c r="M404" i="1"/>
  <c r="I404" i="1"/>
  <c r="L404" i="1" s="1"/>
  <c r="U403" i="1"/>
  <c r="T403" i="1"/>
  <c r="M403" i="1"/>
  <c r="I403" i="1"/>
  <c r="L403" i="1" s="1"/>
  <c r="U402" i="1"/>
  <c r="T402" i="1"/>
  <c r="M402" i="1"/>
  <c r="I402" i="1"/>
  <c r="L402" i="1" s="1"/>
  <c r="U401" i="1"/>
  <c r="T401" i="1"/>
  <c r="M401" i="1"/>
  <c r="I401" i="1"/>
  <c r="L401" i="1" s="1"/>
  <c r="U400" i="1"/>
  <c r="T400" i="1"/>
  <c r="M400" i="1"/>
  <c r="I400" i="1"/>
  <c r="L400" i="1" s="1"/>
  <c r="U399" i="1"/>
  <c r="T399" i="1"/>
  <c r="M399" i="1"/>
  <c r="I399" i="1"/>
  <c r="L399" i="1" s="1"/>
  <c r="U398" i="1"/>
  <c r="T398" i="1"/>
  <c r="M398" i="1"/>
  <c r="I398" i="1"/>
  <c r="L398" i="1" s="1"/>
  <c r="U397" i="1"/>
  <c r="T397" i="1"/>
  <c r="M397" i="1"/>
  <c r="I397" i="1"/>
  <c r="L397" i="1" s="1"/>
  <c r="U396" i="1"/>
  <c r="T396" i="1"/>
  <c r="M396" i="1"/>
  <c r="I396" i="1"/>
  <c r="L396" i="1" s="1"/>
  <c r="U395" i="1"/>
  <c r="T395" i="1"/>
  <c r="M395" i="1"/>
  <c r="I395" i="1"/>
  <c r="L395" i="1" s="1"/>
  <c r="U394" i="1"/>
  <c r="T394" i="1"/>
  <c r="M394" i="1"/>
  <c r="I394" i="1"/>
  <c r="L394" i="1" s="1"/>
  <c r="U393" i="1"/>
  <c r="T393" i="1"/>
  <c r="M393" i="1"/>
  <c r="I393" i="1"/>
  <c r="L393" i="1" s="1"/>
  <c r="U392" i="1"/>
  <c r="T392" i="1"/>
  <c r="M392" i="1"/>
  <c r="I392" i="1"/>
  <c r="L392" i="1" s="1"/>
  <c r="U391" i="1"/>
  <c r="T391" i="1"/>
  <c r="M391" i="1"/>
  <c r="I391" i="1"/>
  <c r="L391" i="1" s="1"/>
  <c r="U390" i="1"/>
  <c r="T390" i="1"/>
  <c r="M390" i="1"/>
  <c r="I390" i="1"/>
  <c r="L390" i="1" s="1"/>
  <c r="U389" i="1"/>
  <c r="T389" i="1"/>
  <c r="M389" i="1"/>
  <c r="I389" i="1"/>
  <c r="L389" i="1" s="1"/>
  <c r="U388" i="1"/>
  <c r="T388" i="1"/>
  <c r="M388" i="1"/>
  <c r="I388" i="1"/>
  <c r="L388" i="1" s="1"/>
  <c r="U387" i="1"/>
  <c r="T387" i="1"/>
  <c r="M387" i="1"/>
  <c r="I387" i="1"/>
  <c r="L387" i="1" s="1"/>
  <c r="U386" i="1"/>
  <c r="T386" i="1"/>
  <c r="M386" i="1"/>
  <c r="I386" i="1"/>
  <c r="L386" i="1" s="1"/>
  <c r="U385" i="1"/>
  <c r="T385" i="1"/>
  <c r="M385" i="1"/>
  <c r="I385" i="1"/>
  <c r="L385" i="1" s="1"/>
  <c r="U384" i="1"/>
  <c r="T384" i="1"/>
  <c r="M384" i="1"/>
  <c r="I384" i="1"/>
  <c r="L384" i="1" s="1"/>
  <c r="U383" i="1"/>
  <c r="T383" i="1"/>
  <c r="M383" i="1"/>
  <c r="I383" i="1"/>
  <c r="L383" i="1" s="1"/>
  <c r="U382" i="1"/>
  <c r="T382" i="1"/>
  <c r="M382" i="1"/>
  <c r="I382" i="1"/>
  <c r="L382" i="1" s="1"/>
  <c r="U381" i="1"/>
  <c r="T381" i="1"/>
  <c r="M381" i="1"/>
  <c r="I381" i="1"/>
  <c r="L381" i="1" s="1"/>
  <c r="U380" i="1"/>
  <c r="T380" i="1"/>
  <c r="M380" i="1"/>
  <c r="I380" i="1"/>
  <c r="L380" i="1" s="1"/>
  <c r="U379" i="1"/>
  <c r="T379" i="1"/>
  <c r="M379" i="1"/>
  <c r="I379" i="1"/>
  <c r="L379" i="1" s="1"/>
  <c r="U378" i="1"/>
  <c r="T378" i="1"/>
  <c r="M378" i="1"/>
  <c r="I378" i="1"/>
  <c r="L378" i="1" s="1"/>
  <c r="U377" i="1"/>
  <c r="T377" i="1"/>
  <c r="M377" i="1"/>
  <c r="I377" i="1"/>
  <c r="L377" i="1" s="1"/>
  <c r="U376" i="1"/>
  <c r="T376" i="1"/>
  <c r="M376" i="1"/>
  <c r="I376" i="1"/>
  <c r="L376" i="1" s="1"/>
  <c r="U375" i="1"/>
  <c r="T375" i="1"/>
  <c r="M375" i="1"/>
  <c r="I375" i="1"/>
  <c r="L375" i="1" s="1"/>
  <c r="U374" i="1"/>
  <c r="T374" i="1"/>
  <c r="M374" i="1"/>
  <c r="I374" i="1"/>
  <c r="L374" i="1" s="1"/>
  <c r="U373" i="1"/>
  <c r="T373" i="1"/>
  <c r="M373" i="1"/>
  <c r="I373" i="1"/>
  <c r="L373" i="1" s="1"/>
  <c r="U372" i="1"/>
  <c r="T372" i="1"/>
  <c r="M372" i="1"/>
  <c r="I372" i="1"/>
  <c r="L372" i="1" s="1"/>
  <c r="U371" i="1"/>
  <c r="T371" i="1"/>
  <c r="M371" i="1"/>
  <c r="I371" i="1"/>
  <c r="L371" i="1" s="1"/>
  <c r="U370" i="1"/>
  <c r="T370" i="1"/>
  <c r="M370" i="1"/>
  <c r="I370" i="1"/>
  <c r="L370" i="1" s="1"/>
  <c r="U369" i="1"/>
  <c r="T369" i="1"/>
  <c r="M369" i="1"/>
  <c r="I369" i="1"/>
  <c r="L369" i="1" s="1"/>
  <c r="U368" i="1"/>
  <c r="T368" i="1"/>
  <c r="M368" i="1"/>
  <c r="I368" i="1"/>
  <c r="L368" i="1" s="1"/>
  <c r="U367" i="1"/>
  <c r="T367" i="1"/>
  <c r="M367" i="1"/>
  <c r="I367" i="1"/>
  <c r="L367" i="1" s="1"/>
  <c r="U366" i="1"/>
  <c r="T366" i="1"/>
  <c r="M366" i="1"/>
  <c r="I366" i="1"/>
  <c r="L366" i="1" s="1"/>
  <c r="U365" i="1"/>
  <c r="M365" i="1"/>
  <c r="I365" i="1"/>
  <c r="L365" i="1" s="1"/>
  <c r="U364" i="1"/>
  <c r="T364" i="1"/>
  <c r="M364" i="1"/>
  <c r="I364" i="1"/>
  <c r="L364" i="1" s="1"/>
  <c r="L4" i="7" l="1"/>
  <c r="R1026" i="1" s="1"/>
  <c r="CE127" i="1" s="1"/>
  <c r="E155" i="3"/>
  <c r="F4" i="7"/>
  <c r="E189" i="3" s="1"/>
  <c r="H4" i="7"/>
  <c r="E191" i="3" s="1"/>
  <c r="I4" i="7"/>
  <c r="E192" i="3" s="1"/>
  <c r="G4" i="7"/>
  <c r="E190" i="3" s="1"/>
  <c r="M4" i="7"/>
  <c r="E196" i="3" s="1"/>
  <c r="O4" i="7"/>
  <c r="E198" i="3" s="1"/>
  <c r="N4" i="7"/>
  <c r="E197" i="3" s="1"/>
  <c r="E182" i="3"/>
  <c r="G4" i="6"/>
  <c r="K4" i="6" s="1"/>
  <c r="R1025" i="1" s="1"/>
  <c r="BX509" i="1" s="1"/>
  <c r="H4" i="6"/>
  <c r="L4" i="6" s="1"/>
  <c r="E165" i="3" s="1"/>
  <c r="N4" i="6"/>
  <c r="E167" i="3" s="1"/>
  <c r="M5" i="6"/>
  <c r="E4" i="6"/>
  <c r="J1025" i="1" s="1"/>
  <c r="BW697" i="1" s="1"/>
  <c r="F4" i="6"/>
  <c r="E159" i="3" s="1"/>
  <c r="M4" i="6"/>
  <c r="E166" i="3" s="1"/>
  <c r="CE1018" i="1"/>
  <c r="CE864" i="1"/>
  <c r="CE857" i="1"/>
  <c r="CE794" i="1"/>
  <c r="CE870" i="1"/>
  <c r="CE731" i="1"/>
  <c r="CE716" i="1"/>
  <c r="CE710" i="1"/>
  <c r="CE983" i="1"/>
  <c r="CE709" i="1"/>
  <c r="CE619" i="1"/>
  <c r="CE934" i="1"/>
  <c r="CE920" i="1"/>
  <c r="CE919" i="1"/>
  <c r="CE878" i="1"/>
  <c r="CE982" i="1"/>
  <c r="CE863" i="1"/>
  <c r="CE695" i="1"/>
  <c r="CE975" i="1"/>
  <c r="CE856" i="1"/>
  <c r="CE618" i="1"/>
  <c r="CE969" i="1"/>
  <c r="CE612" i="1"/>
  <c r="CE968" i="1"/>
  <c r="CE807" i="1"/>
  <c r="CE933" i="1"/>
  <c r="CE793" i="1"/>
  <c r="CE927" i="1"/>
  <c r="CE787" i="1"/>
  <c r="E195" i="3"/>
  <c r="CE926" i="1"/>
  <c r="CE786" i="1"/>
  <c r="CE573" i="1"/>
  <c r="CE1011" i="1"/>
  <c r="CE962" i="1"/>
  <c r="CE913" i="1"/>
  <c r="CE843" i="1"/>
  <c r="CE780" i="1"/>
  <c r="CE484" i="1"/>
  <c r="CE1010" i="1"/>
  <c r="CE961" i="1"/>
  <c r="CE912" i="1"/>
  <c r="CE842" i="1"/>
  <c r="CE766" i="1"/>
  <c r="CE688" i="1"/>
  <c r="CE456" i="1"/>
  <c r="J4" i="7"/>
  <c r="E193" i="3" s="1"/>
  <c r="CE1004" i="1"/>
  <c r="CE955" i="1"/>
  <c r="CE906" i="1"/>
  <c r="CE836" i="1"/>
  <c r="CE668" i="1"/>
  <c r="CE323" i="1"/>
  <c r="CE1003" i="1"/>
  <c r="CE954" i="1"/>
  <c r="CE905" i="1"/>
  <c r="CE835" i="1"/>
  <c r="CE759" i="1"/>
  <c r="CE667" i="1"/>
  <c r="CE225" i="1"/>
  <c r="CE997" i="1"/>
  <c r="CE948" i="1"/>
  <c r="CE892" i="1"/>
  <c r="CE829" i="1"/>
  <c r="CE758" i="1"/>
  <c r="CE661" i="1"/>
  <c r="CE92" i="1"/>
  <c r="CE996" i="1"/>
  <c r="CE947" i="1"/>
  <c r="CE891" i="1"/>
  <c r="CE821" i="1"/>
  <c r="CE744" i="1"/>
  <c r="CE646" i="1"/>
  <c r="CE990" i="1"/>
  <c r="CE941" i="1"/>
  <c r="CE885" i="1"/>
  <c r="CE815" i="1"/>
  <c r="CE738" i="1"/>
  <c r="CE640" i="1"/>
  <c r="CE989" i="1"/>
  <c r="CE940" i="1"/>
  <c r="CE884" i="1"/>
  <c r="CE814" i="1"/>
  <c r="CE737" i="1"/>
  <c r="CE639" i="1"/>
  <c r="CE190" i="1"/>
  <c r="CE64" i="1"/>
  <c r="CE682" i="1"/>
  <c r="CE660" i="1"/>
  <c r="CE633" i="1"/>
  <c r="CE611" i="1"/>
  <c r="CE552" i="1"/>
  <c r="CE449" i="1"/>
  <c r="CE288" i="1"/>
  <c r="CE162" i="1"/>
  <c r="CE899" i="1"/>
  <c r="CE877" i="1"/>
  <c r="CE850" i="1"/>
  <c r="CE828" i="1"/>
  <c r="CE801" i="1"/>
  <c r="CE779" i="1"/>
  <c r="CE752" i="1"/>
  <c r="CE730" i="1"/>
  <c r="CE703" i="1"/>
  <c r="CE681" i="1"/>
  <c r="CE654" i="1"/>
  <c r="CE632" i="1"/>
  <c r="CE605" i="1"/>
  <c r="CE547" i="1"/>
  <c r="CE421" i="1"/>
  <c r="CE57" i="1"/>
  <c r="CE260" i="1"/>
  <c r="CE898" i="1"/>
  <c r="CE871" i="1"/>
  <c r="CE849" i="1"/>
  <c r="CE822" i="1"/>
  <c r="CE800" i="1"/>
  <c r="CE773" i="1"/>
  <c r="CE751" i="1"/>
  <c r="CE724" i="1"/>
  <c r="CE702" i="1"/>
  <c r="CE675" i="1"/>
  <c r="CE653" i="1"/>
  <c r="CE626" i="1"/>
  <c r="CE604" i="1"/>
  <c r="CE519" i="1"/>
  <c r="CE155" i="1"/>
  <c r="CE29" i="1"/>
  <c r="K4" i="7"/>
  <c r="E194" i="3" s="1"/>
  <c r="CE772" i="1"/>
  <c r="CE745" i="1"/>
  <c r="CE723" i="1"/>
  <c r="CE696" i="1"/>
  <c r="CE674" i="1"/>
  <c r="CE647" i="1"/>
  <c r="CE625" i="1"/>
  <c r="CE598" i="1"/>
  <c r="CE386" i="1"/>
  <c r="CE253" i="1"/>
  <c r="CE9" i="1"/>
  <c r="CE16" i="1"/>
  <c r="CE23" i="1"/>
  <c r="CE30" i="1"/>
  <c r="CE37" i="1"/>
  <c r="CE44" i="1"/>
  <c r="CE51" i="1"/>
  <c r="CE58" i="1"/>
  <c r="CE65" i="1"/>
  <c r="CE72" i="1"/>
  <c r="CE79" i="1"/>
  <c r="CE86" i="1"/>
  <c r="CE93" i="1"/>
  <c r="CE100" i="1"/>
  <c r="CE107" i="1"/>
  <c r="CE114" i="1"/>
  <c r="CE121" i="1"/>
  <c r="CE128" i="1"/>
  <c r="CE135" i="1"/>
  <c r="CE142" i="1"/>
  <c r="CE149" i="1"/>
  <c r="CE156" i="1"/>
  <c r="CE163" i="1"/>
  <c r="CE170" i="1"/>
  <c r="CE177" i="1"/>
  <c r="CE184" i="1"/>
  <c r="CE191" i="1"/>
  <c r="CE198" i="1"/>
  <c r="CE205" i="1"/>
  <c r="CE212" i="1"/>
  <c r="CE219" i="1"/>
  <c r="CE226" i="1"/>
  <c r="CE233" i="1"/>
  <c r="CE240" i="1"/>
  <c r="CE247" i="1"/>
  <c r="CE254" i="1"/>
  <c r="CE261" i="1"/>
  <c r="CE268" i="1"/>
  <c r="CE275" i="1"/>
  <c r="CE282" i="1"/>
  <c r="CE289" i="1"/>
  <c r="CE296" i="1"/>
  <c r="CE303" i="1"/>
  <c r="CE310" i="1"/>
  <c r="CE317" i="1"/>
  <c r="CE324" i="1"/>
  <c r="CE331" i="1"/>
  <c r="CE338" i="1"/>
  <c r="CE345" i="1"/>
  <c r="CE352" i="1"/>
  <c r="CE359" i="1"/>
  <c r="CE366" i="1"/>
  <c r="CE373" i="1"/>
  <c r="CE380" i="1"/>
  <c r="CE387" i="1"/>
  <c r="CE394" i="1"/>
  <c r="CE401" i="1"/>
  <c r="CE408" i="1"/>
  <c r="CE415" i="1"/>
  <c r="CE422" i="1"/>
  <c r="CE429" i="1"/>
  <c r="CE436" i="1"/>
  <c r="CE443" i="1"/>
  <c r="CE450" i="1"/>
  <c r="CE457" i="1"/>
  <c r="CE464" i="1"/>
  <c r="CE471" i="1"/>
  <c r="CE478" i="1"/>
  <c r="CE485" i="1"/>
  <c r="CE492" i="1"/>
  <c r="CE499" i="1"/>
  <c r="CE506" i="1"/>
  <c r="CE513" i="1"/>
  <c r="CE520" i="1"/>
  <c r="CE527" i="1"/>
  <c r="CE534" i="1"/>
  <c r="CE541" i="1"/>
  <c r="CE548" i="1"/>
  <c r="CE555" i="1"/>
  <c r="CE562" i="1"/>
  <c r="CE569" i="1"/>
  <c r="CE576" i="1"/>
  <c r="CE583" i="1"/>
  <c r="CE590" i="1"/>
  <c r="CE597" i="1"/>
  <c r="CE10" i="1"/>
  <c r="CE17" i="1"/>
  <c r="CE24" i="1"/>
  <c r="CE31" i="1"/>
  <c r="CE38" i="1"/>
  <c r="CE45" i="1"/>
  <c r="CE52" i="1"/>
  <c r="CE59" i="1"/>
  <c r="CE66" i="1"/>
  <c r="CE73" i="1"/>
  <c r="CE80" i="1"/>
  <c r="CE87" i="1"/>
  <c r="CE94" i="1"/>
  <c r="CE101" i="1"/>
  <c r="CE108" i="1"/>
  <c r="CE115" i="1"/>
  <c r="CE122" i="1"/>
  <c r="CE129" i="1"/>
  <c r="CE136" i="1"/>
  <c r="CE143" i="1"/>
  <c r="CE150" i="1"/>
  <c r="CE157" i="1"/>
  <c r="CE164" i="1"/>
  <c r="CE171" i="1"/>
  <c r="CE178" i="1"/>
  <c r="CE185" i="1"/>
  <c r="CE192" i="1"/>
  <c r="CE199" i="1"/>
  <c r="CE206" i="1"/>
  <c r="CE213" i="1"/>
  <c r="CE220" i="1"/>
  <c r="CE227" i="1"/>
  <c r="CE234" i="1"/>
  <c r="CE241" i="1"/>
  <c r="CE248" i="1"/>
  <c r="CE255" i="1"/>
  <c r="CE262" i="1"/>
  <c r="CE269" i="1"/>
  <c r="CE276" i="1"/>
  <c r="CE283" i="1"/>
  <c r="CE290" i="1"/>
  <c r="CE297" i="1"/>
  <c r="CE304" i="1"/>
  <c r="CE311" i="1"/>
  <c r="CE318" i="1"/>
  <c r="CE325" i="1"/>
  <c r="CE332" i="1"/>
  <c r="CE339" i="1"/>
  <c r="CE346" i="1"/>
  <c r="CE353" i="1"/>
  <c r="CE360" i="1"/>
  <c r="CE367" i="1"/>
  <c r="CE374" i="1"/>
  <c r="CE381" i="1"/>
  <c r="CE388" i="1"/>
  <c r="CE395" i="1"/>
  <c r="CE402" i="1"/>
  <c r="CE409" i="1"/>
  <c r="CE416" i="1"/>
  <c r="CE423" i="1"/>
  <c r="CE430" i="1"/>
  <c r="CE437" i="1"/>
  <c r="CE444" i="1"/>
  <c r="CE451" i="1"/>
  <c r="CE458" i="1"/>
  <c r="CE465" i="1"/>
  <c r="CE472" i="1"/>
  <c r="CE479" i="1"/>
  <c r="CE486" i="1"/>
  <c r="CE493" i="1"/>
  <c r="CE500" i="1"/>
  <c r="CE507" i="1"/>
  <c r="CE514" i="1"/>
  <c r="CE521" i="1"/>
  <c r="CE528" i="1"/>
  <c r="CE535" i="1"/>
  <c r="CE542" i="1"/>
  <c r="CE549" i="1"/>
  <c r="CE556" i="1"/>
  <c r="CE563" i="1"/>
  <c r="CE570" i="1"/>
  <c r="CE577" i="1"/>
  <c r="CE584" i="1"/>
  <c r="CE591" i="1"/>
  <c r="CE11" i="1"/>
  <c r="CE18" i="1"/>
  <c r="CE25" i="1"/>
  <c r="CE32" i="1"/>
  <c r="CE39" i="1"/>
  <c r="CE46" i="1"/>
  <c r="CE53" i="1"/>
  <c r="CE60" i="1"/>
  <c r="CE67" i="1"/>
  <c r="CE74" i="1"/>
  <c r="CE81" i="1"/>
  <c r="CE88" i="1"/>
  <c r="CE95" i="1"/>
  <c r="CE102" i="1"/>
  <c r="CE109" i="1"/>
  <c r="CE116" i="1"/>
  <c r="CE123" i="1"/>
  <c r="CE130" i="1"/>
  <c r="CE137" i="1"/>
  <c r="CE144" i="1"/>
  <c r="CE151" i="1"/>
  <c r="CE158" i="1"/>
  <c r="CE165" i="1"/>
  <c r="CE172" i="1"/>
  <c r="CE179" i="1"/>
  <c r="CE186" i="1"/>
  <c r="CE193" i="1"/>
  <c r="CE200" i="1"/>
  <c r="CE207" i="1"/>
  <c r="CE214" i="1"/>
  <c r="CE221" i="1"/>
  <c r="CE228" i="1"/>
  <c r="CE235" i="1"/>
  <c r="CE242" i="1"/>
  <c r="CE249" i="1"/>
  <c r="CE256" i="1"/>
  <c r="CE263" i="1"/>
  <c r="CE270" i="1"/>
  <c r="CE277" i="1"/>
  <c r="CE284" i="1"/>
  <c r="CE291" i="1"/>
  <c r="CE298" i="1"/>
  <c r="CE305" i="1"/>
  <c r="CE312" i="1"/>
  <c r="CE319" i="1"/>
  <c r="CE326" i="1"/>
  <c r="CE333" i="1"/>
  <c r="CE340" i="1"/>
  <c r="CE347" i="1"/>
  <c r="CE354" i="1"/>
  <c r="CE361" i="1"/>
  <c r="CE368" i="1"/>
  <c r="CE375" i="1"/>
  <c r="CE382" i="1"/>
  <c r="CE389" i="1"/>
  <c r="CE396" i="1"/>
  <c r="CE403" i="1"/>
  <c r="CE410" i="1"/>
  <c r="CE417" i="1"/>
  <c r="CE424" i="1"/>
  <c r="CE431" i="1"/>
  <c r="CE438" i="1"/>
  <c r="CE445" i="1"/>
  <c r="CE452" i="1"/>
  <c r="CE459" i="1"/>
  <c r="CE466" i="1"/>
  <c r="CE473" i="1"/>
  <c r="CE480" i="1"/>
  <c r="CE487" i="1"/>
  <c r="CE494" i="1"/>
  <c r="CE501" i="1"/>
  <c r="CE508" i="1"/>
  <c r="CE515" i="1"/>
  <c r="CE522" i="1"/>
  <c r="CE529" i="1"/>
  <c r="CE536" i="1"/>
  <c r="CE543" i="1"/>
  <c r="CE550" i="1"/>
  <c r="CE557" i="1"/>
  <c r="CE564" i="1"/>
  <c r="CE571" i="1"/>
  <c r="CE578" i="1"/>
  <c r="CE585" i="1"/>
  <c r="CE592" i="1"/>
  <c r="CE5" i="1"/>
  <c r="CE12" i="1"/>
  <c r="CE19" i="1"/>
  <c r="CE26" i="1"/>
  <c r="CE33" i="1"/>
  <c r="CE40" i="1"/>
  <c r="CE47" i="1"/>
  <c r="CE54" i="1"/>
  <c r="CE61" i="1"/>
  <c r="CE68" i="1"/>
  <c r="CE75" i="1"/>
  <c r="CE82" i="1"/>
  <c r="CE89" i="1"/>
  <c r="CE96" i="1"/>
  <c r="CE103" i="1"/>
  <c r="CE110" i="1"/>
  <c r="CE117" i="1"/>
  <c r="CE124" i="1"/>
  <c r="CE131" i="1"/>
  <c r="CE138" i="1"/>
  <c r="CE145" i="1"/>
  <c r="CE152" i="1"/>
  <c r="CE159" i="1"/>
  <c r="CE166" i="1"/>
  <c r="CE173" i="1"/>
  <c r="CE180" i="1"/>
  <c r="CE187" i="1"/>
  <c r="CE194" i="1"/>
  <c r="CE201" i="1"/>
  <c r="CE208" i="1"/>
  <c r="CE215" i="1"/>
  <c r="CE222" i="1"/>
  <c r="CE229" i="1"/>
  <c r="CE236" i="1"/>
  <c r="CE243" i="1"/>
  <c r="CE250" i="1"/>
  <c r="CE257" i="1"/>
  <c r="CE264" i="1"/>
  <c r="CE271" i="1"/>
  <c r="CE278" i="1"/>
  <c r="CE285" i="1"/>
  <c r="CE292" i="1"/>
  <c r="CE299" i="1"/>
  <c r="CE306" i="1"/>
  <c r="CE313" i="1"/>
  <c r="CE320" i="1"/>
  <c r="CE327" i="1"/>
  <c r="CE334" i="1"/>
  <c r="CE341" i="1"/>
  <c r="CE348" i="1"/>
  <c r="CE355" i="1"/>
  <c r="CE362" i="1"/>
  <c r="CE369" i="1"/>
  <c r="CE376" i="1"/>
  <c r="CE383" i="1"/>
  <c r="CE390" i="1"/>
  <c r="CE397" i="1"/>
  <c r="CE404" i="1"/>
  <c r="CE411" i="1"/>
  <c r="CE418" i="1"/>
  <c r="CE425" i="1"/>
  <c r="CE432" i="1"/>
  <c r="CE439" i="1"/>
  <c r="CE446" i="1"/>
  <c r="CE453" i="1"/>
  <c r="CE460" i="1"/>
  <c r="CE467" i="1"/>
  <c r="CE474" i="1"/>
  <c r="CE481" i="1"/>
  <c r="CE488" i="1"/>
  <c r="CE495" i="1"/>
  <c r="CE502" i="1"/>
  <c r="CE509" i="1"/>
  <c r="CE516" i="1"/>
  <c r="CE523" i="1"/>
  <c r="CE530" i="1"/>
  <c r="CE537" i="1"/>
  <c r="CE544" i="1"/>
  <c r="CE551" i="1"/>
  <c r="CE558" i="1"/>
  <c r="CE565" i="1"/>
  <c r="CE572" i="1"/>
  <c r="CE579" i="1"/>
  <c r="CE586" i="1"/>
  <c r="CE593" i="1"/>
  <c r="CE6" i="1"/>
  <c r="CE13" i="1"/>
  <c r="CE20" i="1"/>
  <c r="CE27" i="1"/>
  <c r="CE34" i="1"/>
  <c r="CE41" i="1"/>
  <c r="CE48" i="1"/>
  <c r="CE55" i="1"/>
  <c r="CE62" i="1"/>
  <c r="CE69" i="1"/>
  <c r="CE76" i="1"/>
  <c r="CE83" i="1"/>
  <c r="CE90" i="1"/>
  <c r="CE97" i="1"/>
  <c r="CE104" i="1"/>
  <c r="CE111" i="1"/>
  <c r="CE118" i="1"/>
  <c r="CE125" i="1"/>
  <c r="CE132" i="1"/>
  <c r="CE139" i="1"/>
  <c r="CE146" i="1"/>
  <c r="CE153" i="1"/>
  <c r="CE160" i="1"/>
  <c r="CE167" i="1"/>
  <c r="CE174" i="1"/>
  <c r="CE181" i="1"/>
  <c r="CE188" i="1"/>
  <c r="CE195" i="1"/>
  <c r="CE202" i="1"/>
  <c r="CE209" i="1"/>
  <c r="CE216" i="1"/>
  <c r="CE223" i="1"/>
  <c r="CE230" i="1"/>
  <c r="CE237" i="1"/>
  <c r="CE244" i="1"/>
  <c r="CE251" i="1"/>
  <c r="CE258" i="1"/>
  <c r="CE265" i="1"/>
  <c r="CE272" i="1"/>
  <c r="CE279" i="1"/>
  <c r="CE286" i="1"/>
  <c r="CE293" i="1"/>
  <c r="CE300" i="1"/>
  <c r="CE307" i="1"/>
  <c r="CE314" i="1"/>
  <c r="CE321" i="1"/>
  <c r="CE328" i="1"/>
  <c r="CE335" i="1"/>
  <c r="CE342" i="1"/>
  <c r="CE349" i="1"/>
  <c r="CE356" i="1"/>
  <c r="CE363" i="1"/>
  <c r="CE370" i="1"/>
  <c r="CE377" i="1"/>
  <c r="CE384" i="1"/>
  <c r="CE391" i="1"/>
  <c r="CE398" i="1"/>
  <c r="CE405" i="1"/>
  <c r="CE412" i="1"/>
  <c r="CE419" i="1"/>
  <c r="CE426" i="1"/>
  <c r="CE433" i="1"/>
  <c r="CE440" i="1"/>
  <c r="CE447" i="1"/>
  <c r="CE454" i="1"/>
  <c r="CE461" i="1"/>
  <c r="CE468" i="1"/>
  <c r="CE475" i="1"/>
  <c r="CE482" i="1"/>
  <c r="CE489" i="1"/>
  <c r="CE496" i="1"/>
  <c r="CE503" i="1"/>
  <c r="CE510" i="1"/>
  <c r="CE517" i="1"/>
  <c r="CE524" i="1"/>
  <c r="CE531" i="1"/>
  <c r="CE538" i="1"/>
  <c r="CE545" i="1"/>
  <c r="CE7" i="1"/>
  <c r="CE14" i="1"/>
  <c r="CE21" i="1"/>
  <c r="CE28" i="1"/>
  <c r="CE35" i="1"/>
  <c r="CE42" i="1"/>
  <c r="CE49" i="1"/>
  <c r="CE56" i="1"/>
  <c r="CE63" i="1"/>
  <c r="CE70" i="1"/>
  <c r="CE77" i="1"/>
  <c r="CE84" i="1"/>
  <c r="CE91" i="1"/>
  <c r="CE98" i="1"/>
  <c r="CE105" i="1"/>
  <c r="CE112" i="1"/>
  <c r="CE119" i="1"/>
  <c r="CE126" i="1"/>
  <c r="CE133" i="1"/>
  <c r="CE140" i="1"/>
  <c r="CE147" i="1"/>
  <c r="CE154" i="1"/>
  <c r="CE161" i="1"/>
  <c r="CE168" i="1"/>
  <c r="CE175" i="1"/>
  <c r="CE182" i="1"/>
  <c r="CE189" i="1"/>
  <c r="CE196" i="1"/>
  <c r="CE203" i="1"/>
  <c r="CE210" i="1"/>
  <c r="CE217" i="1"/>
  <c r="CE224" i="1"/>
  <c r="CE231" i="1"/>
  <c r="CE238" i="1"/>
  <c r="CE245" i="1"/>
  <c r="CE252" i="1"/>
  <c r="CE259" i="1"/>
  <c r="CE266" i="1"/>
  <c r="CE273" i="1"/>
  <c r="CE280" i="1"/>
  <c r="CE287" i="1"/>
  <c r="CE294" i="1"/>
  <c r="CE301" i="1"/>
  <c r="CE308" i="1"/>
  <c r="CE315" i="1"/>
  <c r="CE322" i="1"/>
  <c r="CE329" i="1"/>
  <c r="CE336" i="1"/>
  <c r="CE343" i="1"/>
  <c r="CE350" i="1"/>
  <c r="CE357" i="1"/>
  <c r="CE364" i="1"/>
  <c r="CE371" i="1"/>
  <c r="CE378" i="1"/>
  <c r="CE385" i="1"/>
  <c r="CE392" i="1"/>
  <c r="CE399" i="1"/>
  <c r="CE406" i="1"/>
  <c r="CE413" i="1"/>
  <c r="CE420" i="1"/>
  <c r="CE427" i="1"/>
  <c r="CE434" i="1"/>
  <c r="CE441" i="1"/>
  <c r="CE448" i="1"/>
  <c r="CE455" i="1"/>
  <c r="CE462" i="1"/>
  <c r="CE469" i="1"/>
  <c r="CE476" i="1"/>
  <c r="CE483" i="1"/>
  <c r="CE490" i="1"/>
  <c r="CE497" i="1"/>
  <c r="CE504" i="1"/>
  <c r="CE511" i="1"/>
  <c r="CE518" i="1"/>
  <c r="CE525" i="1"/>
  <c r="CE532" i="1"/>
  <c r="CE539" i="1"/>
  <c r="CE546" i="1"/>
  <c r="CE553" i="1"/>
  <c r="CE560" i="1"/>
  <c r="CE567" i="1"/>
  <c r="CE574" i="1"/>
  <c r="CE581" i="1"/>
  <c r="CE588" i="1"/>
  <c r="CE595" i="1"/>
  <c r="CE99" i="1"/>
  <c r="CE197" i="1"/>
  <c r="CE295" i="1"/>
  <c r="CE393" i="1"/>
  <c r="CE491" i="1"/>
  <c r="CE554" i="1"/>
  <c r="CE580" i="1"/>
  <c r="CE599" i="1"/>
  <c r="CE606" i="1"/>
  <c r="CE613" i="1"/>
  <c r="CE620" i="1"/>
  <c r="CE627" i="1"/>
  <c r="CE634" i="1"/>
  <c r="CE641" i="1"/>
  <c r="CE648" i="1"/>
  <c r="CE655" i="1"/>
  <c r="CE662" i="1"/>
  <c r="CE669" i="1"/>
  <c r="CE676" i="1"/>
  <c r="CE683" i="1"/>
  <c r="CE690" i="1"/>
  <c r="CE697" i="1"/>
  <c r="CE704" i="1"/>
  <c r="CE711" i="1"/>
  <c r="CE718" i="1"/>
  <c r="CE725" i="1"/>
  <c r="CE732" i="1"/>
  <c r="CE739" i="1"/>
  <c r="CE746" i="1"/>
  <c r="CE753" i="1"/>
  <c r="CE760" i="1"/>
  <c r="CE767" i="1"/>
  <c r="CE774" i="1"/>
  <c r="CE781" i="1"/>
  <c r="CE788" i="1"/>
  <c r="CE795" i="1"/>
  <c r="CE802" i="1"/>
  <c r="CE809" i="1"/>
  <c r="CE816" i="1"/>
  <c r="CE823" i="1"/>
  <c r="CE830" i="1"/>
  <c r="CE837" i="1"/>
  <c r="CE844" i="1"/>
  <c r="CE851" i="1"/>
  <c r="CE858" i="1"/>
  <c r="CE865" i="1"/>
  <c r="CE872" i="1"/>
  <c r="CE879" i="1"/>
  <c r="CE886" i="1"/>
  <c r="CE893" i="1"/>
  <c r="CE900" i="1"/>
  <c r="CE907" i="1"/>
  <c r="CE914" i="1"/>
  <c r="CE921" i="1"/>
  <c r="CE928" i="1"/>
  <c r="CE935" i="1"/>
  <c r="CE942" i="1"/>
  <c r="CE949" i="1"/>
  <c r="CE956" i="1"/>
  <c r="CE963" i="1"/>
  <c r="CE970" i="1"/>
  <c r="CE977" i="1"/>
  <c r="CE984" i="1"/>
  <c r="CE991" i="1"/>
  <c r="CE998" i="1"/>
  <c r="CE1005" i="1"/>
  <c r="CE1012" i="1"/>
  <c r="CE1019" i="1"/>
  <c r="CE36" i="1"/>
  <c r="CE134" i="1"/>
  <c r="CE232" i="1"/>
  <c r="CE330" i="1"/>
  <c r="CE428" i="1"/>
  <c r="CE526" i="1"/>
  <c r="CE71" i="1"/>
  <c r="CE169" i="1"/>
  <c r="CE267" i="1"/>
  <c r="CE365" i="1"/>
  <c r="CE463" i="1"/>
  <c r="CE559" i="1"/>
  <c r="CE582" i="1"/>
  <c r="CE600" i="1"/>
  <c r="CE607" i="1"/>
  <c r="CE614" i="1"/>
  <c r="CE621" i="1"/>
  <c r="CE628" i="1"/>
  <c r="CE635" i="1"/>
  <c r="CE642" i="1"/>
  <c r="CE649" i="1"/>
  <c r="CE656" i="1"/>
  <c r="CE663" i="1"/>
  <c r="CE670" i="1"/>
  <c r="CE677" i="1"/>
  <c r="CE684" i="1"/>
  <c r="CE691" i="1"/>
  <c r="CE698" i="1"/>
  <c r="CE705" i="1"/>
  <c r="CE712" i="1"/>
  <c r="CE719" i="1"/>
  <c r="CE726" i="1"/>
  <c r="CE733" i="1"/>
  <c r="CE740" i="1"/>
  <c r="CE747" i="1"/>
  <c r="CE754" i="1"/>
  <c r="CE761" i="1"/>
  <c r="CE768" i="1"/>
  <c r="CE775" i="1"/>
  <c r="CE782" i="1"/>
  <c r="CE789" i="1"/>
  <c r="CE796" i="1"/>
  <c r="CE803" i="1"/>
  <c r="CE810" i="1"/>
  <c r="CE817" i="1"/>
  <c r="CE824" i="1"/>
  <c r="CE831" i="1"/>
  <c r="CE838" i="1"/>
  <c r="CE845" i="1"/>
  <c r="CE852" i="1"/>
  <c r="CE859" i="1"/>
  <c r="CE866" i="1"/>
  <c r="CE873" i="1"/>
  <c r="CE880" i="1"/>
  <c r="CE887" i="1"/>
  <c r="CE894" i="1"/>
  <c r="CE901" i="1"/>
  <c r="CE908" i="1"/>
  <c r="CE915" i="1"/>
  <c r="CE922" i="1"/>
  <c r="CE929" i="1"/>
  <c r="CE936" i="1"/>
  <c r="CE943" i="1"/>
  <c r="CE950" i="1"/>
  <c r="CE957" i="1"/>
  <c r="CE964" i="1"/>
  <c r="CE971" i="1"/>
  <c r="CE978" i="1"/>
  <c r="CE985" i="1"/>
  <c r="CE992" i="1"/>
  <c r="CE999" i="1"/>
  <c r="CE1006" i="1"/>
  <c r="CE1013" i="1"/>
  <c r="CE1020" i="1"/>
  <c r="CE8" i="1"/>
  <c r="CE106" i="1"/>
  <c r="CE204" i="1"/>
  <c r="CE302" i="1"/>
  <c r="CE400" i="1"/>
  <c r="CE498" i="1"/>
  <c r="CE43" i="1"/>
  <c r="CE141" i="1"/>
  <c r="CE239" i="1"/>
  <c r="CE337" i="1"/>
  <c r="CE435" i="1"/>
  <c r="CE533" i="1"/>
  <c r="CE561" i="1"/>
  <c r="CE587" i="1"/>
  <c r="CE601" i="1"/>
  <c r="CE608" i="1"/>
  <c r="CE615" i="1"/>
  <c r="CE622" i="1"/>
  <c r="CE629" i="1"/>
  <c r="CE636" i="1"/>
  <c r="CE643" i="1"/>
  <c r="CE650" i="1"/>
  <c r="CE657" i="1"/>
  <c r="CE664" i="1"/>
  <c r="CE671" i="1"/>
  <c r="CE678" i="1"/>
  <c r="CE685" i="1"/>
  <c r="CE692" i="1"/>
  <c r="CE699" i="1"/>
  <c r="CE706" i="1"/>
  <c r="CE713" i="1"/>
  <c r="CE720" i="1"/>
  <c r="CE727" i="1"/>
  <c r="CE734" i="1"/>
  <c r="CE741" i="1"/>
  <c r="CE748" i="1"/>
  <c r="CE755" i="1"/>
  <c r="CE762" i="1"/>
  <c r="CE769" i="1"/>
  <c r="CE776" i="1"/>
  <c r="CE783" i="1"/>
  <c r="CE790" i="1"/>
  <c r="CE797" i="1"/>
  <c r="CE804" i="1"/>
  <c r="CE811" i="1"/>
  <c r="CE818" i="1"/>
  <c r="CE825" i="1"/>
  <c r="CE832" i="1"/>
  <c r="CE839" i="1"/>
  <c r="CE846" i="1"/>
  <c r="CE853" i="1"/>
  <c r="CE860" i="1"/>
  <c r="CE867" i="1"/>
  <c r="CE874" i="1"/>
  <c r="CE881" i="1"/>
  <c r="CE888" i="1"/>
  <c r="CE895" i="1"/>
  <c r="CE902" i="1"/>
  <c r="CE909" i="1"/>
  <c r="CE916" i="1"/>
  <c r="CE923" i="1"/>
  <c r="CE930" i="1"/>
  <c r="CE937" i="1"/>
  <c r="CE944" i="1"/>
  <c r="CE951" i="1"/>
  <c r="CE958" i="1"/>
  <c r="CE965" i="1"/>
  <c r="CE972" i="1"/>
  <c r="CE979" i="1"/>
  <c r="CE986" i="1"/>
  <c r="CE993" i="1"/>
  <c r="CE1000" i="1"/>
  <c r="CE1007" i="1"/>
  <c r="CE1014" i="1"/>
  <c r="CE1021" i="1"/>
  <c r="CE78" i="1"/>
  <c r="CE176" i="1"/>
  <c r="CE274" i="1"/>
  <c r="CE372" i="1"/>
  <c r="CE470" i="1"/>
  <c r="CE4" i="1"/>
  <c r="CE15" i="1"/>
  <c r="CE113" i="1"/>
  <c r="CE211" i="1"/>
  <c r="CE309" i="1"/>
  <c r="CE407" i="1"/>
  <c r="CE505" i="1"/>
  <c r="CE566" i="1"/>
  <c r="CE589" i="1"/>
  <c r="CE602" i="1"/>
  <c r="CE609" i="1"/>
  <c r="CE616" i="1"/>
  <c r="CE623" i="1"/>
  <c r="CE630" i="1"/>
  <c r="CE637" i="1"/>
  <c r="CE644" i="1"/>
  <c r="CE651" i="1"/>
  <c r="CE658" i="1"/>
  <c r="CE665" i="1"/>
  <c r="CE672" i="1"/>
  <c r="CE679" i="1"/>
  <c r="CE686" i="1"/>
  <c r="CE693" i="1"/>
  <c r="CE700" i="1"/>
  <c r="CE707" i="1"/>
  <c r="CE714" i="1"/>
  <c r="CE721" i="1"/>
  <c r="CE728" i="1"/>
  <c r="CE735" i="1"/>
  <c r="CE742" i="1"/>
  <c r="CE749" i="1"/>
  <c r="CE756" i="1"/>
  <c r="CE763" i="1"/>
  <c r="CE770" i="1"/>
  <c r="CE777" i="1"/>
  <c r="CE784" i="1"/>
  <c r="CE791" i="1"/>
  <c r="CE798" i="1"/>
  <c r="CE805" i="1"/>
  <c r="CE812" i="1"/>
  <c r="CE819" i="1"/>
  <c r="CE826" i="1"/>
  <c r="CE833" i="1"/>
  <c r="CE840" i="1"/>
  <c r="CE847" i="1"/>
  <c r="CE854" i="1"/>
  <c r="CE861" i="1"/>
  <c r="CE868" i="1"/>
  <c r="CE875" i="1"/>
  <c r="CE882" i="1"/>
  <c r="CE889" i="1"/>
  <c r="CE896" i="1"/>
  <c r="CE903" i="1"/>
  <c r="CE910" i="1"/>
  <c r="CE917" i="1"/>
  <c r="CE924" i="1"/>
  <c r="CE931" i="1"/>
  <c r="CE938" i="1"/>
  <c r="CE945" i="1"/>
  <c r="CE952" i="1"/>
  <c r="CE959" i="1"/>
  <c r="CE966" i="1"/>
  <c r="CE973" i="1"/>
  <c r="CE980" i="1"/>
  <c r="CE987" i="1"/>
  <c r="CE994" i="1"/>
  <c r="CE1001" i="1"/>
  <c r="CE1008" i="1"/>
  <c r="CE1015" i="1"/>
  <c r="CE50" i="1"/>
  <c r="CE148" i="1"/>
  <c r="CE246" i="1"/>
  <c r="CE344" i="1"/>
  <c r="CE442" i="1"/>
  <c r="CE540" i="1"/>
  <c r="CE85" i="1"/>
  <c r="CE183" i="1"/>
  <c r="CE281" i="1"/>
  <c r="CE379" i="1"/>
  <c r="CE477" i="1"/>
  <c r="CE568" i="1"/>
  <c r="CE594" i="1"/>
  <c r="CE603" i="1"/>
  <c r="CE610" i="1"/>
  <c r="CE617" i="1"/>
  <c r="CE624" i="1"/>
  <c r="CE631" i="1"/>
  <c r="CE638" i="1"/>
  <c r="CE645" i="1"/>
  <c r="CE652" i="1"/>
  <c r="CE659" i="1"/>
  <c r="CE666" i="1"/>
  <c r="CE673" i="1"/>
  <c r="CE680" i="1"/>
  <c r="CE687" i="1"/>
  <c r="CE694" i="1"/>
  <c r="CE701" i="1"/>
  <c r="CE708" i="1"/>
  <c r="CE715" i="1"/>
  <c r="CE722" i="1"/>
  <c r="CE729" i="1"/>
  <c r="CE736" i="1"/>
  <c r="CE743" i="1"/>
  <c r="CE750" i="1"/>
  <c r="CE757" i="1"/>
  <c r="CE764" i="1"/>
  <c r="CE771" i="1"/>
  <c r="CE778" i="1"/>
  <c r="CE785" i="1"/>
  <c r="CE792" i="1"/>
  <c r="CE799" i="1"/>
  <c r="CE806" i="1"/>
  <c r="CE813" i="1"/>
  <c r="CE820" i="1"/>
  <c r="CE827" i="1"/>
  <c r="CE834" i="1"/>
  <c r="CE841" i="1"/>
  <c r="CE848" i="1"/>
  <c r="CE855" i="1"/>
  <c r="CE862" i="1"/>
  <c r="CE869" i="1"/>
  <c r="CE876" i="1"/>
  <c r="CE883" i="1"/>
  <c r="CE890" i="1"/>
  <c r="CE897" i="1"/>
  <c r="CE904" i="1"/>
  <c r="CE911" i="1"/>
  <c r="CE918" i="1"/>
  <c r="CE925" i="1"/>
  <c r="CE932" i="1"/>
  <c r="CE939" i="1"/>
  <c r="CE946" i="1"/>
  <c r="CE953" i="1"/>
  <c r="CE960" i="1"/>
  <c r="CE967" i="1"/>
  <c r="CE974" i="1"/>
  <c r="CE981" i="1"/>
  <c r="CE988" i="1"/>
  <c r="CE995" i="1"/>
  <c r="CE1002" i="1"/>
  <c r="CE1009" i="1"/>
  <c r="CE1016" i="1"/>
  <c r="CE351" i="1"/>
  <c r="CE22" i="1"/>
  <c r="CE120" i="1"/>
  <c r="CE218" i="1"/>
  <c r="CE316" i="1"/>
  <c r="CE414" i="1"/>
  <c r="CE512" i="1"/>
  <c r="CE358" i="1"/>
  <c r="J1026" i="1"/>
  <c r="BX454" i="1"/>
  <c r="BX35" i="1"/>
  <c r="BX42" i="1"/>
  <c r="BX49" i="1"/>
  <c r="BX56" i="1"/>
  <c r="BX448" i="1"/>
  <c r="BX29" i="1"/>
  <c r="BX36" i="1"/>
  <c r="BX43" i="1"/>
  <c r="BX50" i="1"/>
  <c r="BX442" i="1"/>
  <c r="BX449" i="1"/>
  <c r="BX30" i="1"/>
  <c r="BX37" i="1"/>
  <c r="BX44" i="1"/>
  <c r="BX436" i="1"/>
  <c r="BX443" i="1"/>
  <c r="BX450" i="1"/>
  <c r="BX59" i="1"/>
  <c r="BX66" i="1"/>
  <c r="BX458" i="1"/>
  <c r="BX465" i="1"/>
  <c r="BX472" i="1"/>
  <c r="BX479" i="1"/>
  <c r="BX53" i="1"/>
  <c r="BX445" i="1"/>
  <c r="BX452" i="1"/>
  <c r="BX459" i="1"/>
  <c r="BX466" i="1"/>
  <c r="BX473" i="1"/>
  <c r="BX782" i="1"/>
  <c r="BX950" i="1"/>
  <c r="BX957" i="1"/>
  <c r="BX964" i="1"/>
  <c r="BX971" i="1"/>
  <c r="BX846" i="1"/>
  <c r="BX853" i="1"/>
  <c r="BX1021" i="1"/>
  <c r="BX4" i="1"/>
  <c r="BX40" i="1"/>
  <c r="BX903" i="1"/>
  <c r="BX910" i="1"/>
  <c r="BX917" i="1"/>
  <c r="BX488" i="1"/>
  <c r="BX537" i="1"/>
  <c r="BX981" i="1"/>
  <c r="BX988" i="1"/>
  <c r="BX995" i="1"/>
  <c r="BX1002" i="1"/>
  <c r="BX653" i="1"/>
  <c r="BX61" i="1"/>
  <c r="BX110" i="1"/>
  <c r="BX159" i="1"/>
  <c r="BX208" i="1"/>
  <c r="BX257" i="1"/>
  <c r="BX941" i="1"/>
  <c r="K4" i="9"/>
  <c r="O4" i="9" s="1"/>
  <c r="E134" i="3" s="1"/>
  <c r="G4" i="9"/>
  <c r="H4" i="9" s="1"/>
  <c r="J1024" i="1" s="1"/>
  <c r="BP68" i="1" s="1"/>
  <c r="J4" i="9"/>
  <c r="N4" i="9" s="1"/>
  <c r="E133" i="3" s="1"/>
  <c r="E11" i="4"/>
  <c r="L4" i="4"/>
  <c r="X4" i="4" s="1" a="1"/>
  <c r="X4" i="4" s="1"/>
  <c r="E106" i="3" s="1"/>
  <c r="N4" i="4"/>
  <c r="E94" i="3" s="1"/>
  <c r="D11" i="4"/>
  <c r="E85" i="3"/>
  <c r="P4" i="4"/>
  <c r="T4" i="4" s="1"/>
  <c r="E100" i="3" s="1"/>
  <c r="U5" i="4"/>
  <c r="J4" i="4"/>
  <c r="M4" i="4" s="1"/>
  <c r="E104" i="3" s="1"/>
  <c r="K4" i="4"/>
  <c r="N1022" i="1"/>
  <c r="E59" i="3" s="1"/>
  <c r="K1022" i="1"/>
  <c r="Y1022" i="1" s="1" a="1"/>
  <c r="Y1022" i="1" s="1"/>
  <c r="U1022" i="1"/>
  <c r="E66" i="3" s="1"/>
  <c r="O1022" i="1"/>
  <c r="E60" i="3" s="1"/>
  <c r="T1022" i="1"/>
  <c r="E65" i="3" s="1"/>
  <c r="M1022" i="1"/>
  <c r="E58" i="3" s="1"/>
  <c r="Y759" i="1" a="1"/>
  <c r="Y759" i="1" s="1"/>
  <c r="Y752" i="1" a="1"/>
  <c r="Y752" i="1" s="1"/>
  <c r="Y674" i="1" a="1"/>
  <c r="Y674" i="1" s="1"/>
  <c r="Y651" i="1" a="1"/>
  <c r="Y651" i="1" s="1"/>
  <c r="Y978" i="1" a="1"/>
  <c r="Y978" i="1" s="1"/>
  <c r="Y645" i="1" a="1"/>
  <c r="Y645" i="1" s="1"/>
  <c r="Y545" i="1" a="1"/>
  <c r="Y545" i="1" s="1"/>
  <c r="Y977" i="1" a="1"/>
  <c r="Y977" i="1" s="1"/>
  <c r="Y544" i="1" a="1"/>
  <c r="Y544" i="1" s="1"/>
  <c r="Y955" i="1" a="1"/>
  <c r="Y955" i="1" s="1"/>
  <c r="Y536" i="1" a="1"/>
  <c r="Y536" i="1" s="1"/>
  <c r="Y889" i="1" a="1"/>
  <c r="Y889" i="1" s="1"/>
  <c r="Y494" i="1" a="1"/>
  <c r="Y494" i="1" s="1"/>
  <c r="Y881" i="1" a="1"/>
  <c r="Y881" i="1" s="1"/>
  <c r="Y188" i="1" a="1"/>
  <c r="Y188" i="1" s="1"/>
  <c r="Y880" i="1" a="1"/>
  <c r="Y880" i="1" s="1"/>
  <c r="Y64" i="1" a="1"/>
  <c r="Y64" i="1" s="1"/>
  <c r="Y760" i="1" a="1"/>
  <c r="Y760" i="1" s="1"/>
  <c r="Y31" i="1" a="1"/>
  <c r="Y31" i="1" s="1"/>
  <c r="Y461" i="1" a="1"/>
  <c r="Y461" i="1" s="1"/>
  <c r="Y945" i="1" a="1"/>
  <c r="Y945" i="1" s="1"/>
  <c r="Y848" i="1" a="1"/>
  <c r="Y848" i="1" s="1"/>
  <c r="Y731" i="1" a="1"/>
  <c r="Y731" i="1" s="1"/>
  <c r="Y621" i="1" a="1"/>
  <c r="Y621" i="1" s="1"/>
  <c r="Y460" i="1" a="1"/>
  <c r="Y460" i="1" s="1"/>
  <c r="X871" i="1" a="1"/>
  <c r="X871" i="1" s="1"/>
  <c r="Y947" i="1" a="1"/>
  <c r="Y947" i="1" s="1"/>
  <c r="Y857" i="1" a="1"/>
  <c r="Y857" i="1" s="1"/>
  <c r="Y732" i="1" a="1"/>
  <c r="Y732" i="1" s="1"/>
  <c r="Y470" i="1" a="1"/>
  <c r="Y470" i="1" s="1"/>
  <c r="Y30" i="1" a="1"/>
  <c r="Y30" i="1" s="1"/>
  <c r="X930" i="1" a="1"/>
  <c r="X930" i="1" s="1"/>
  <c r="Y1012" i="1" a="1"/>
  <c r="Y1012" i="1" s="1"/>
  <c r="Y944" i="1" a="1"/>
  <c r="Y944" i="1" s="1"/>
  <c r="Y825" i="1" a="1"/>
  <c r="Y825" i="1" s="1"/>
  <c r="Y730" i="1" a="1"/>
  <c r="Y730" i="1" s="1"/>
  <c r="Y615" i="1" a="1"/>
  <c r="Y615" i="1" s="1"/>
  <c r="X870" i="1" a="1"/>
  <c r="X870" i="1" s="1"/>
  <c r="Y644" i="1" a="1"/>
  <c r="Y644" i="1" s="1"/>
  <c r="Y922" i="1" a="1"/>
  <c r="Y922" i="1" s="1"/>
  <c r="Y824" i="1" a="1"/>
  <c r="Y824" i="1" s="1"/>
  <c r="Y614" i="1" a="1"/>
  <c r="Y614" i="1" s="1"/>
  <c r="Y346" i="1" a="1"/>
  <c r="Y346" i="1" s="1"/>
  <c r="X851" i="1" a="1"/>
  <c r="X851" i="1" s="1"/>
  <c r="Y1011" i="1" a="1"/>
  <c r="Y1011" i="1" s="1"/>
  <c r="Y914" i="1" a="1"/>
  <c r="Y914" i="1" s="1"/>
  <c r="Y816" i="1" a="1"/>
  <c r="Y816" i="1" s="1"/>
  <c r="Y706" i="1" a="1"/>
  <c r="Y706" i="1" s="1"/>
  <c r="Y337" i="1" a="1"/>
  <c r="Y337" i="1" s="1"/>
  <c r="X476" i="1" a="1"/>
  <c r="X476" i="1" s="1"/>
  <c r="Y849" i="1" a="1"/>
  <c r="Y849" i="1" s="1"/>
  <c r="Y1010" i="1" a="1"/>
  <c r="Y1010" i="1" s="1"/>
  <c r="Y793" i="1" a="1"/>
  <c r="Y793" i="1" s="1"/>
  <c r="Y705" i="1" a="1"/>
  <c r="Y705" i="1" s="1"/>
  <c r="Y589" i="1" a="1"/>
  <c r="Y589" i="1" s="1"/>
  <c r="Y312" i="1" a="1"/>
  <c r="Y312" i="1" s="1"/>
  <c r="X449" i="1" a="1"/>
  <c r="X449" i="1" s="1"/>
  <c r="Y946" i="1" a="1"/>
  <c r="Y946" i="1" s="1"/>
  <c r="Y1009" i="1" a="1"/>
  <c r="Y1009" i="1" s="1"/>
  <c r="Y913" i="1" a="1"/>
  <c r="Y913" i="1" s="1"/>
  <c r="Y792" i="1" a="1"/>
  <c r="Y792" i="1" s="1"/>
  <c r="Y699" i="1" a="1"/>
  <c r="Y699" i="1" s="1"/>
  <c r="Y581" i="1" a="1"/>
  <c r="Y581" i="1" s="1"/>
  <c r="Y223" i="1" a="1"/>
  <c r="Y223" i="1" s="1"/>
  <c r="X372" i="1" a="1"/>
  <c r="X372" i="1" s="1"/>
  <c r="Y987" i="1" a="1"/>
  <c r="Y987" i="1" s="1"/>
  <c r="Y912" i="1" a="1"/>
  <c r="Y912" i="1" s="1"/>
  <c r="Y791" i="1" a="1"/>
  <c r="Y791" i="1" s="1"/>
  <c r="Y681" i="1" a="1"/>
  <c r="Y681" i="1" s="1"/>
  <c r="Y580" i="1" a="1"/>
  <c r="Y580" i="1" s="1"/>
  <c r="Y190" i="1" a="1"/>
  <c r="Y190" i="1" s="1"/>
  <c r="X348" i="1" a="1"/>
  <c r="X348" i="1" s="1"/>
  <c r="Y979" i="1" a="1"/>
  <c r="Y979" i="1" s="1"/>
  <c r="Y890" i="1" a="1"/>
  <c r="Y890" i="1" s="1"/>
  <c r="Y783" i="1" a="1"/>
  <c r="Y783" i="1" s="1"/>
  <c r="Y675" i="1" a="1"/>
  <c r="Y675" i="1" s="1"/>
  <c r="Y546" i="1" a="1"/>
  <c r="Y546" i="1" s="1"/>
  <c r="Y189" i="1" a="1"/>
  <c r="Y189" i="1" s="1"/>
  <c r="Y847" i="1" a="1"/>
  <c r="Y847" i="1" s="1"/>
  <c r="Y815" i="1" a="1"/>
  <c r="Y815" i="1" s="1"/>
  <c r="Y782" i="1" a="1"/>
  <c r="Y782" i="1" s="1"/>
  <c r="Y751" i="1" a="1"/>
  <c r="Y751" i="1" s="1"/>
  <c r="Y724" i="1" a="1"/>
  <c r="Y724" i="1" s="1"/>
  <c r="Y698" i="1" a="1"/>
  <c r="Y698" i="1" s="1"/>
  <c r="Y613" i="1" a="1"/>
  <c r="Y613" i="1" s="1"/>
  <c r="Y579" i="1" a="1"/>
  <c r="Y579" i="1" s="1"/>
  <c r="Y535" i="1" a="1"/>
  <c r="Y535" i="1" s="1"/>
  <c r="Y459" i="1" a="1"/>
  <c r="Y459" i="1" s="1"/>
  <c r="Y303" i="1" a="1"/>
  <c r="Y303" i="1" s="1"/>
  <c r="Y179" i="1" a="1"/>
  <c r="Y179" i="1" s="1"/>
  <c r="Y21" i="1" a="1"/>
  <c r="Y21" i="1" s="1"/>
  <c r="X773" i="1" a="1"/>
  <c r="X773" i="1" s="1"/>
  <c r="Y1001" i="1" a="1"/>
  <c r="Y1001" i="1" s="1"/>
  <c r="Y969" i="1" a="1"/>
  <c r="Y969" i="1" s="1"/>
  <c r="Y943" i="1" a="1"/>
  <c r="Y943" i="1" s="1"/>
  <c r="Y911" i="1" a="1"/>
  <c r="Y911" i="1" s="1"/>
  <c r="Y879" i="1" a="1"/>
  <c r="Y879" i="1" s="1"/>
  <c r="Y846" i="1" a="1"/>
  <c r="Y846" i="1" s="1"/>
  <c r="Y814" i="1" a="1"/>
  <c r="Y814" i="1" s="1"/>
  <c r="Y723" i="1" a="1"/>
  <c r="Y723" i="1" s="1"/>
  <c r="Y667" i="1" a="1"/>
  <c r="Y667" i="1" s="1"/>
  <c r="Y637" i="1" a="1"/>
  <c r="Y637" i="1" s="1"/>
  <c r="Y607" i="1" a="1"/>
  <c r="Y607" i="1" s="1"/>
  <c r="Y570" i="1" a="1"/>
  <c r="Y570" i="1" s="1"/>
  <c r="Y425" i="1" a="1"/>
  <c r="Y425" i="1" s="1"/>
  <c r="Y302" i="1" a="1"/>
  <c r="Y302" i="1" s="1"/>
  <c r="Y154" i="1" a="1"/>
  <c r="Y154" i="1" s="1"/>
  <c r="X1013" i="1" a="1"/>
  <c r="X1013" i="1" s="1"/>
  <c r="X772" i="1" a="1"/>
  <c r="X772" i="1" s="1"/>
  <c r="X347" i="1" a="1"/>
  <c r="X347" i="1" s="1"/>
  <c r="Y1000" i="1" a="1"/>
  <c r="Y1000" i="1" s="1"/>
  <c r="Y968" i="1" a="1"/>
  <c r="Y968" i="1" s="1"/>
  <c r="Y903" i="1" a="1"/>
  <c r="Y903" i="1" s="1"/>
  <c r="Y871" i="1" a="1"/>
  <c r="Y871" i="1" s="1"/>
  <c r="Y845" i="1" a="1"/>
  <c r="Y845" i="1" s="1"/>
  <c r="Y813" i="1" a="1"/>
  <c r="Y813" i="1" s="1"/>
  <c r="Y781" i="1" a="1"/>
  <c r="Y781" i="1" s="1"/>
  <c r="Y750" i="1" a="1"/>
  <c r="Y750" i="1" s="1"/>
  <c r="Y697" i="1" a="1"/>
  <c r="Y697" i="1" s="1"/>
  <c r="Y534" i="1" a="1"/>
  <c r="Y534" i="1" s="1"/>
  <c r="Y301" i="1" a="1"/>
  <c r="Y301" i="1" s="1"/>
  <c r="Y146" i="1" a="1"/>
  <c r="Y146" i="1" s="1"/>
  <c r="X1005" i="1" a="1"/>
  <c r="X1005" i="1" s="1"/>
  <c r="X693" i="1" a="1"/>
  <c r="X693" i="1" s="1"/>
  <c r="Y999" i="1" a="1"/>
  <c r="Y999" i="1" s="1"/>
  <c r="Y967" i="1" a="1"/>
  <c r="Y967" i="1" s="1"/>
  <c r="Y935" i="1" a="1"/>
  <c r="Y935" i="1" s="1"/>
  <c r="Y902" i="1" a="1"/>
  <c r="Y902" i="1" s="1"/>
  <c r="Y870" i="1" a="1"/>
  <c r="Y870" i="1" s="1"/>
  <c r="Y805" i="1" a="1"/>
  <c r="Y805" i="1" s="1"/>
  <c r="Y773" i="1" a="1"/>
  <c r="Y773" i="1" s="1"/>
  <c r="Y749" i="1" a="1"/>
  <c r="Y749" i="1" s="1"/>
  <c r="Y722" i="1" a="1"/>
  <c r="Y722" i="1" s="1"/>
  <c r="Y666" i="1" a="1"/>
  <c r="Y666" i="1" s="1"/>
  <c r="Y636" i="1" a="1"/>
  <c r="Y636" i="1" s="1"/>
  <c r="Y606" i="1" a="1"/>
  <c r="Y606" i="1" s="1"/>
  <c r="Y569" i="1" a="1"/>
  <c r="Y569" i="1" s="1"/>
  <c r="Y524" i="1" a="1"/>
  <c r="Y524" i="1" s="1"/>
  <c r="Y424" i="1" a="1"/>
  <c r="Y424" i="1" s="1"/>
  <c r="Y269" i="1" a="1"/>
  <c r="Y269" i="1" s="1"/>
  <c r="Y145" i="1" a="1"/>
  <c r="Y145" i="1" s="1"/>
  <c r="X1004" i="1" a="1"/>
  <c r="X1004" i="1" s="1"/>
  <c r="X691" i="1" a="1"/>
  <c r="X691" i="1" s="1"/>
  <c r="X242" i="1" a="1"/>
  <c r="X242" i="1" s="1"/>
  <c r="Y966" i="1" a="1"/>
  <c r="Y966" i="1" s="1"/>
  <c r="Y901" i="1" a="1"/>
  <c r="Y901" i="1" s="1"/>
  <c r="Y869" i="1" a="1"/>
  <c r="Y869" i="1" s="1"/>
  <c r="Y837" i="1" a="1"/>
  <c r="Y837" i="1" s="1"/>
  <c r="Y804" i="1" a="1"/>
  <c r="Y804" i="1" s="1"/>
  <c r="Y772" i="1" a="1"/>
  <c r="Y772" i="1" s="1"/>
  <c r="Y742" i="1" a="1"/>
  <c r="Y742" i="1" s="1"/>
  <c r="Y715" i="1" a="1"/>
  <c r="Y715" i="1" s="1"/>
  <c r="Y690" i="1" a="1"/>
  <c r="Y690" i="1" s="1"/>
  <c r="Y660" i="1" a="1"/>
  <c r="Y660" i="1" s="1"/>
  <c r="Y630" i="1" a="1"/>
  <c r="Y630" i="1" s="1"/>
  <c r="Y568" i="1" a="1"/>
  <c r="Y568" i="1" s="1"/>
  <c r="Y523" i="1" a="1"/>
  <c r="Y523" i="1" s="1"/>
  <c r="Y416" i="1" a="1"/>
  <c r="Y416" i="1" s="1"/>
  <c r="Y144" i="1" a="1"/>
  <c r="Y144" i="1" s="1"/>
  <c r="X1003" i="1" a="1"/>
  <c r="X1003" i="1" s="1"/>
  <c r="X665" i="1" a="1"/>
  <c r="X665" i="1" s="1"/>
  <c r="X217" i="1" a="1"/>
  <c r="X217" i="1" s="1"/>
  <c r="Y998" i="1" a="1"/>
  <c r="Y998" i="1" s="1"/>
  <c r="Y965" i="1" a="1"/>
  <c r="Y965" i="1" s="1"/>
  <c r="Y934" i="1" a="1"/>
  <c r="Y934" i="1" s="1"/>
  <c r="Y868" i="1" a="1"/>
  <c r="Y868" i="1" s="1"/>
  <c r="Y803" i="1" a="1"/>
  <c r="Y803" i="1" s="1"/>
  <c r="Y771" i="1" a="1"/>
  <c r="Y771" i="1" s="1"/>
  <c r="Y741" i="1" a="1"/>
  <c r="Y741" i="1" s="1"/>
  <c r="Y599" i="1" a="1"/>
  <c r="Y599" i="1" s="1"/>
  <c r="Y559" i="1" a="1"/>
  <c r="Y559" i="1" s="1"/>
  <c r="Y391" i="1" a="1"/>
  <c r="Y391" i="1" s="1"/>
  <c r="Y268" i="1" a="1"/>
  <c r="Y268" i="1" s="1"/>
  <c r="X605" i="1" a="1"/>
  <c r="X605" i="1" s="1"/>
  <c r="X145" i="1" a="1"/>
  <c r="X145" i="1" s="1"/>
  <c r="X5" i="1" a="1"/>
  <c r="X5" i="1" s="1"/>
  <c r="Y957" i="1" a="1"/>
  <c r="Y957" i="1" s="1"/>
  <c r="Y933" i="1" a="1"/>
  <c r="Y933" i="1" s="1"/>
  <c r="Y900" i="1" a="1"/>
  <c r="Y900" i="1" s="1"/>
  <c r="Y867" i="1" a="1"/>
  <c r="Y867" i="1" s="1"/>
  <c r="Y836" i="1" a="1"/>
  <c r="Y836" i="1" s="1"/>
  <c r="Y770" i="1" a="1"/>
  <c r="Y770" i="1" s="1"/>
  <c r="Y740" i="1" a="1"/>
  <c r="Y740" i="1" s="1"/>
  <c r="Y714" i="1" a="1"/>
  <c r="Y714" i="1" s="1"/>
  <c r="Y689" i="1" a="1"/>
  <c r="Y689" i="1" s="1"/>
  <c r="Y659" i="1" a="1"/>
  <c r="Y659" i="1" s="1"/>
  <c r="Y629" i="1" a="1"/>
  <c r="Y629" i="1" s="1"/>
  <c r="Y558" i="1" a="1"/>
  <c r="Y558" i="1" s="1"/>
  <c r="Y522" i="1" a="1"/>
  <c r="Y522" i="1" s="1"/>
  <c r="Y382" i="1" a="1"/>
  <c r="Y382" i="1" s="1"/>
  <c r="Y257" i="1" a="1"/>
  <c r="Y257" i="1" s="1"/>
  <c r="Y109" i="1" a="1"/>
  <c r="Y109" i="1" s="1"/>
  <c r="X974" i="1" a="1"/>
  <c r="X974" i="1" s="1"/>
  <c r="X583" i="1" a="1"/>
  <c r="X583" i="1" s="1"/>
  <c r="X119" i="1" a="1"/>
  <c r="X119" i="1" s="1"/>
  <c r="Y4" i="1" a="1"/>
  <c r="Y4" i="1" s="1"/>
  <c r="E38" i="3" s="1"/>
  <c r="Y990" i="1" a="1"/>
  <c r="Y990" i="1" s="1"/>
  <c r="Y925" i="1" a="1"/>
  <c r="Y925" i="1" s="1"/>
  <c r="Y859" i="1" a="1"/>
  <c r="Y859" i="1" s="1"/>
  <c r="Y835" i="1" a="1"/>
  <c r="Y835" i="1" s="1"/>
  <c r="Y802" i="1" a="1"/>
  <c r="Y802" i="1" s="1"/>
  <c r="Y769" i="1" a="1"/>
  <c r="Y769" i="1" s="1"/>
  <c r="Y628" i="1" a="1"/>
  <c r="Y628" i="1" s="1"/>
  <c r="Y598" i="1" a="1"/>
  <c r="Y598" i="1" s="1"/>
  <c r="Y557" i="1" a="1"/>
  <c r="Y557" i="1" s="1"/>
  <c r="Y504" i="1" a="1"/>
  <c r="Y504" i="1" s="1"/>
  <c r="Y381" i="1" a="1"/>
  <c r="Y381" i="1" s="1"/>
  <c r="Y233" i="1" a="1"/>
  <c r="Y233" i="1" s="1"/>
  <c r="Y74" i="1" a="1"/>
  <c r="Y74" i="1" s="1"/>
  <c r="X966" i="1" a="1"/>
  <c r="X966" i="1" s="1"/>
  <c r="X580" i="1" a="1"/>
  <c r="X580" i="1" s="1"/>
  <c r="Y1021" i="1" a="1"/>
  <c r="Y1021" i="1" s="1"/>
  <c r="Y989" i="1" a="1"/>
  <c r="Y989" i="1" s="1"/>
  <c r="Y956" i="1" a="1"/>
  <c r="Y956" i="1" s="1"/>
  <c r="Y924" i="1" a="1"/>
  <c r="Y924" i="1" s="1"/>
  <c r="Y892" i="1" a="1"/>
  <c r="Y892" i="1" s="1"/>
  <c r="Y827" i="1" a="1"/>
  <c r="Y827" i="1" s="1"/>
  <c r="Y761" i="1" a="1"/>
  <c r="Y761" i="1" s="1"/>
  <c r="Y739" i="1" a="1"/>
  <c r="Y739" i="1" s="1"/>
  <c r="Y713" i="1" a="1"/>
  <c r="Y713" i="1" s="1"/>
  <c r="Y682" i="1" a="1"/>
  <c r="Y682" i="1" s="1"/>
  <c r="Y652" i="1" a="1"/>
  <c r="Y652" i="1" s="1"/>
  <c r="Y556" i="1" a="1"/>
  <c r="Y556" i="1" s="1"/>
  <c r="Y503" i="1" a="1"/>
  <c r="Y503" i="1" s="1"/>
  <c r="Y380" i="1" a="1"/>
  <c r="Y380" i="1" s="1"/>
  <c r="Y225" i="1" a="1"/>
  <c r="Y225" i="1" s="1"/>
  <c r="Y66" i="1" a="1"/>
  <c r="Y66" i="1" s="1"/>
  <c r="X935" i="1" a="1"/>
  <c r="X935" i="1" s="1"/>
  <c r="X573" i="1" a="1"/>
  <c r="X573" i="1" s="1"/>
  <c r="X111" i="1" a="1"/>
  <c r="X111" i="1" s="1"/>
  <c r="Y1020" i="1" a="1"/>
  <c r="Y1020" i="1" s="1"/>
  <c r="Y988" i="1" a="1"/>
  <c r="Y988" i="1" s="1"/>
  <c r="Y923" i="1" a="1"/>
  <c r="Y923" i="1" s="1"/>
  <c r="Y891" i="1" a="1"/>
  <c r="Y891" i="1" s="1"/>
  <c r="Y858" i="1" a="1"/>
  <c r="Y858" i="1" s="1"/>
  <c r="Y826" i="1" a="1"/>
  <c r="Y826" i="1" s="1"/>
  <c r="Y794" i="1" a="1"/>
  <c r="Y794" i="1" s="1"/>
  <c r="Y707" i="1" a="1"/>
  <c r="Y707" i="1" s="1"/>
  <c r="Y622" i="1" a="1"/>
  <c r="Y622" i="1" s="1"/>
  <c r="Y590" i="1" a="1"/>
  <c r="Y590" i="1" s="1"/>
  <c r="Y547" i="1" a="1"/>
  <c r="Y547" i="1" s="1"/>
  <c r="Y502" i="1" a="1"/>
  <c r="Y502" i="1" s="1"/>
  <c r="Y347" i="1" a="1"/>
  <c r="Y347" i="1" s="1"/>
  <c r="Y224" i="1" a="1"/>
  <c r="Y224" i="1" s="1"/>
  <c r="Y65" i="1" a="1"/>
  <c r="Y65" i="1" s="1"/>
  <c r="X477" i="1" a="1"/>
  <c r="X477" i="1" s="1"/>
  <c r="Y688" i="1" a="1"/>
  <c r="Y688" i="1" s="1"/>
  <c r="Y673" i="1" a="1"/>
  <c r="Y673" i="1" s="1"/>
  <c r="Y658" i="1" a="1"/>
  <c r="Y658" i="1" s="1"/>
  <c r="Y643" i="1" a="1"/>
  <c r="Y643" i="1" s="1"/>
  <c r="Y635" i="1" a="1"/>
  <c r="Y635" i="1" s="1"/>
  <c r="Y620" i="1" a="1"/>
  <c r="Y620" i="1" s="1"/>
  <c r="Y605" i="1" a="1"/>
  <c r="Y605" i="1" s="1"/>
  <c r="Y588" i="1" a="1"/>
  <c r="Y588" i="1" s="1"/>
  <c r="Y578" i="1" a="1"/>
  <c r="Y578" i="1" s="1"/>
  <c r="Y567" i="1" a="1"/>
  <c r="Y567" i="1" s="1"/>
  <c r="Y555" i="1" a="1"/>
  <c r="Y555" i="1" s="1"/>
  <c r="Y533" i="1" a="1"/>
  <c r="Y533" i="1" s="1"/>
  <c r="Y458" i="1" a="1"/>
  <c r="Y458" i="1" s="1"/>
  <c r="Y379" i="1" a="1"/>
  <c r="Y379" i="1" s="1"/>
  <c r="Y336" i="1" a="1"/>
  <c r="Y336" i="1" s="1"/>
  <c r="Y300" i="1" a="1"/>
  <c r="Y300" i="1" s="1"/>
  <c r="Y222" i="1" a="1"/>
  <c r="Y222" i="1" s="1"/>
  <c r="Y143" i="1" a="1"/>
  <c r="Y143" i="1" s="1"/>
  <c r="Y100" i="1" a="1"/>
  <c r="Y100" i="1" s="1"/>
  <c r="Y63" i="1" a="1"/>
  <c r="Y63" i="1" s="1"/>
  <c r="Y20" i="1" a="1"/>
  <c r="Y20" i="1" s="1"/>
  <c r="X929" i="1" a="1"/>
  <c r="X929" i="1" s="1"/>
  <c r="X850" i="1" a="1"/>
  <c r="X850" i="1" s="1"/>
  <c r="X771" i="1" a="1"/>
  <c r="X771" i="1" s="1"/>
  <c r="X444" i="1" a="1"/>
  <c r="X444" i="1" s="1"/>
  <c r="X344" i="1" a="1"/>
  <c r="X344" i="1" s="1"/>
  <c r="X216" i="1" a="1"/>
  <c r="X216" i="1" s="1"/>
  <c r="X110" i="1" a="1"/>
  <c r="X110" i="1" s="1"/>
  <c r="Y1019" i="1" a="1"/>
  <c r="Y1019" i="1" s="1"/>
  <c r="Y1008" i="1" a="1"/>
  <c r="Y1008" i="1" s="1"/>
  <c r="Y986" i="1" a="1"/>
  <c r="Y986" i="1" s="1"/>
  <c r="Y976" i="1" a="1"/>
  <c r="Y976" i="1" s="1"/>
  <c r="Y964" i="1" a="1"/>
  <c r="Y964" i="1" s="1"/>
  <c r="Y954" i="1" a="1"/>
  <c r="Y954" i="1" s="1"/>
  <c r="Y932" i="1" a="1"/>
  <c r="Y932" i="1" s="1"/>
  <c r="Y921" i="1" a="1"/>
  <c r="Y921" i="1" s="1"/>
  <c r="Y910" i="1" a="1"/>
  <c r="Y910" i="1" s="1"/>
  <c r="Y888" i="1" a="1"/>
  <c r="Y888" i="1" s="1"/>
  <c r="Y878" i="1" a="1"/>
  <c r="Y878" i="1" s="1"/>
  <c r="Y866" i="1" a="1"/>
  <c r="Y866" i="1" s="1"/>
  <c r="Y856" i="1" a="1"/>
  <c r="Y856" i="1" s="1"/>
  <c r="Y834" i="1" a="1"/>
  <c r="Y834" i="1" s="1"/>
  <c r="Y823" i="1" a="1"/>
  <c r="Y823" i="1" s="1"/>
  <c r="Y812" i="1" a="1"/>
  <c r="Y812" i="1" s="1"/>
  <c r="Y790" i="1" a="1"/>
  <c r="Y790" i="1" s="1"/>
  <c r="Y780" i="1" a="1"/>
  <c r="Y780" i="1" s="1"/>
  <c r="Y768" i="1" a="1"/>
  <c r="Y768" i="1" s="1"/>
  <c r="Y758" i="1" a="1"/>
  <c r="Y758" i="1" s="1"/>
  <c r="Y748" i="1" a="1"/>
  <c r="Y748" i="1" s="1"/>
  <c r="Y721" i="1" a="1"/>
  <c r="Y721" i="1" s="1"/>
  <c r="Y712" i="1" a="1"/>
  <c r="Y712" i="1" s="1"/>
  <c r="Y704" i="1" a="1"/>
  <c r="Y704" i="1" s="1"/>
  <c r="Y696" i="1" a="1"/>
  <c r="Y696" i="1" s="1"/>
  <c r="Y680" i="1" a="1"/>
  <c r="Y680" i="1" s="1"/>
  <c r="Y665" i="1" a="1"/>
  <c r="Y665" i="1" s="1"/>
  <c r="Y650" i="1" a="1"/>
  <c r="Y650" i="1" s="1"/>
  <c r="Y642" i="1" a="1"/>
  <c r="Y642" i="1" s="1"/>
  <c r="Y627" i="1" a="1"/>
  <c r="Y627" i="1" s="1"/>
  <c r="Y612" i="1" a="1"/>
  <c r="Y612" i="1" s="1"/>
  <c r="Y597" i="1" a="1"/>
  <c r="Y597" i="1" s="1"/>
  <c r="Y587" i="1" a="1"/>
  <c r="Y587" i="1" s="1"/>
  <c r="Y577" i="1" a="1"/>
  <c r="Y577" i="1" s="1"/>
  <c r="Y566" i="1" a="1"/>
  <c r="Y566" i="1" s="1"/>
  <c r="Y554" i="1" a="1"/>
  <c r="Y554" i="1" s="1"/>
  <c r="Y543" i="1" a="1"/>
  <c r="Y543" i="1" s="1"/>
  <c r="Y532" i="1" a="1"/>
  <c r="Y532" i="1" s="1"/>
  <c r="Y521" i="1" a="1"/>
  <c r="Y521" i="1" s="1"/>
  <c r="Y493" i="1" a="1"/>
  <c r="Y493" i="1" s="1"/>
  <c r="Y449" i="1" a="1"/>
  <c r="Y449" i="1" s="1"/>
  <c r="Y415" i="1" a="1"/>
  <c r="Y415" i="1" s="1"/>
  <c r="Y371" i="1" a="1"/>
  <c r="Y371" i="1" s="1"/>
  <c r="Y335" i="1" a="1"/>
  <c r="Y335" i="1" s="1"/>
  <c r="Y292" i="1" a="1"/>
  <c r="Y292" i="1" s="1"/>
  <c r="Y256" i="1" a="1"/>
  <c r="Y256" i="1" s="1"/>
  <c r="Y213" i="1" a="1"/>
  <c r="Y213" i="1" s="1"/>
  <c r="Y178" i="1" a="1"/>
  <c r="Y178" i="1" s="1"/>
  <c r="Y133" i="1" a="1"/>
  <c r="Y133" i="1" s="1"/>
  <c r="Y99" i="1" a="1"/>
  <c r="Y99" i="1" s="1"/>
  <c r="Y54" i="1" a="1"/>
  <c r="Y54" i="1" s="1"/>
  <c r="Y19" i="1" a="1"/>
  <c r="Y19" i="1" s="1"/>
  <c r="X995" i="1" a="1"/>
  <c r="X995" i="1" s="1"/>
  <c r="X965" i="1" a="1"/>
  <c r="X965" i="1" s="1"/>
  <c r="X917" i="1" a="1"/>
  <c r="X917" i="1" s="1"/>
  <c r="X849" i="1" a="1"/>
  <c r="X849" i="1" s="1"/>
  <c r="X664" i="1" a="1"/>
  <c r="X664" i="1" s="1"/>
  <c r="X547" i="1" a="1"/>
  <c r="X547" i="1" s="1"/>
  <c r="X443" i="1" a="1"/>
  <c r="X443" i="1" s="1"/>
  <c r="X313" i="1" a="1"/>
  <c r="X313" i="1" s="1"/>
  <c r="X213" i="1" a="1"/>
  <c r="X213" i="1" s="1"/>
  <c r="X85" i="1" a="1"/>
  <c r="X85" i="1" s="1"/>
  <c r="Y1007" i="1" a="1"/>
  <c r="Y1007" i="1" s="1"/>
  <c r="Y997" i="1" a="1"/>
  <c r="Y997" i="1" s="1"/>
  <c r="Y985" i="1" a="1"/>
  <c r="Y985" i="1" s="1"/>
  <c r="Y975" i="1" a="1"/>
  <c r="Y975" i="1" s="1"/>
  <c r="Y953" i="1" a="1"/>
  <c r="Y953" i="1" s="1"/>
  <c r="Y942" i="1" a="1"/>
  <c r="Y942" i="1" s="1"/>
  <c r="Y931" i="1" a="1"/>
  <c r="Y931" i="1" s="1"/>
  <c r="Y909" i="1" a="1"/>
  <c r="Y909" i="1" s="1"/>
  <c r="Y899" i="1" a="1"/>
  <c r="Y899" i="1" s="1"/>
  <c r="Y887" i="1" a="1"/>
  <c r="Y887" i="1" s="1"/>
  <c r="Y877" i="1" a="1"/>
  <c r="Y877" i="1" s="1"/>
  <c r="Y855" i="1" a="1"/>
  <c r="Y855" i="1" s="1"/>
  <c r="Y844" i="1" a="1"/>
  <c r="Y844" i="1" s="1"/>
  <c r="Y833" i="1" a="1"/>
  <c r="Y833" i="1" s="1"/>
  <c r="Y811" i="1" a="1"/>
  <c r="Y811" i="1" s="1"/>
  <c r="Y801" i="1" a="1"/>
  <c r="Y801" i="1" s="1"/>
  <c r="Y789" i="1" a="1"/>
  <c r="Y789" i="1" s="1"/>
  <c r="Y779" i="1" a="1"/>
  <c r="Y779" i="1" s="1"/>
  <c r="Y747" i="1" a="1"/>
  <c r="Y747" i="1" s="1"/>
  <c r="Y738" i="1" a="1"/>
  <c r="Y738" i="1" s="1"/>
  <c r="Y729" i="1" a="1"/>
  <c r="Y729" i="1" s="1"/>
  <c r="Y720" i="1" a="1"/>
  <c r="Y720" i="1" s="1"/>
  <c r="Y695" i="1" a="1"/>
  <c r="Y695" i="1" s="1"/>
  <c r="Y687" i="1" a="1"/>
  <c r="Y687" i="1" s="1"/>
  <c r="Y672" i="1" a="1"/>
  <c r="Y672" i="1" s="1"/>
  <c r="Y657" i="1" a="1"/>
  <c r="Y657" i="1" s="1"/>
  <c r="Y649" i="1" a="1"/>
  <c r="Y649" i="1" s="1"/>
  <c r="Y634" i="1" a="1"/>
  <c r="Y634" i="1" s="1"/>
  <c r="Y619" i="1" a="1"/>
  <c r="Y619" i="1" s="1"/>
  <c r="Y604" i="1" a="1"/>
  <c r="Y604" i="1" s="1"/>
  <c r="Y586" i="1" a="1"/>
  <c r="Y586" i="1" s="1"/>
  <c r="Y576" i="1" a="1"/>
  <c r="Y576" i="1" s="1"/>
  <c r="Y565" i="1" a="1"/>
  <c r="Y565" i="1" s="1"/>
  <c r="Y553" i="1" a="1"/>
  <c r="Y553" i="1" s="1"/>
  <c r="Y531" i="1" a="1"/>
  <c r="Y531" i="1" s="1"/>
  <c r="Y448" i="1" a="1"/>
  <c r="Y448" i="1" s="1"/>
  <c r="Y414" i="1" a="1"/>
  <c r="Y414" i="1" s="1"/>
  <c r="Y370" i="1" a="1"/>
  <c r="Y370" i="1" s="1"/>
  <c r="Y334" i="1" a="1"/>
  <c r="Y334" i="1" s="1"/>
  <c r="Y291" i="1" a="1"/>
  <c r="Y291" i="1" s="1"/>
  <c r="Y212" i="1" a="1"/>
  <c r="Y212" i="1" s="1"/>
  <c r="Y132" i="1" a="1"/>
  <c r="Y132" i="1" s="1"/>
  <c r="Y98" i="1" a="1"/>
  <c r="Y98" i="1" s="1"/>
  <c r="Y18" i="1" a="1"/>
  <c r="Y18" i="1" s="1"/>
  <c r="X964" i="1" a="1"/>
  <c r="X964" i="1" s="1"/>
  <c r="X661" i="1" a="1"/>
  <c r="X661" i="1" s="1"/>
  <c r="X546" i="1" a="1"/>
  <c r="X546" i="1" s="1"/>
  <c r="X442" i="1" a="1"/>
  <c r="X442" i="1" s="1"/>
  <c r="X312" i="1" a="1"/>
  <c r="X312" i="1" s="1"/>
  <c r="X206" i="1" a="1"/>
  <c r="X206" i="1" s="1"/>
  <c r="X83" i="1" a="1"/>
  <c r="X83" i="1" s="1"/>
  <c r="Y1018" i="1" a="1"/>
  <c r="Y1018" i="1" s="1"/>
  <c r="Y1006" i="1" a="1"/>
  <c r="Y1006" i="1" s="1"/>
  <c r="Y996" i="1" a="1"/>
  <c r="Y996" i="1" s="1"/>
  <c r="Y974" i="1" a="1"/>
  <c r="Y974" i="1" s="1"/>
  <c r="Y963" i="1" a="1"/>
  <c r="Y963" i="1" s="1"/>
  <c r="Y952" i="1" a="1"/>
  <c r="Y952" i="1" s="1"/>
  <c r="Y930" i="1" a="1"/>
  <c r="Y930" i="1" s="1"/>
  <c r="Y920" i="1" a="1"/>
  <c r="Y920" i="1" s="1"/>
  <c r="Y908" i="1" a="1"/>
  <c r="Y908" i="1" s="1"/>
  <c r="Y898" i="1" a="1"/>
  <c r="Y898" i="1" s="1"/>
  <c r="Y876" i="1" a="1"/>
  <c r="Y876" i="1" s="1"/>
  <c r="Y865" i="1" a="1"/>
  <c r="Y865" i="1" s="1"/>
  <c r="Y854" i="1" a="1"/>
  <c r="Y854" i="1" s="1"/>
  <c r="Y832" i="1" a="1"/>
  <c r="Y832" i="1" s="1"/>
  <c r="Y822" i="1" a="1"/>
  <c r="Y822" i="1" s="1"/>
  <c r="Y810" i="1" a="1"/>
  <c r="Y810" i="1" s="1"/>
  <c r="Y800" i="1" a="1"/>
  <c r="Y800" i="1" s="1"/>
  <c r="Y778" i="1" a="1"/>
  <c r="Y778" i="1" s="1"/>
  <c r="Y767" i="1" a="1"/>
  <c r="Y767" i="1" s="1"/>
  <c r="Y757" i="1" a="1"/>
  <c r="Y757" i="1" s="1"/>
  <c r="Y737" i="1" a="1"/>
  <c r="Y737" i="1" s="1"/>
  <c r="Y719" i="1" a="1"/>
  <c r="Y719" i="1" s="1"/>
  <c r="Y711" i="1" a="1"/>
  <c r="Y711" i="1" s="1"/>
  <c r="Y703" i="1" a="1"/>
  <c r="Y703" i="1" s="1"/>
  <c r="Y679" i="1" a="1"/>
  <c r="Y679" i="1" s="1"/>
  <c r="Y664" i="1" a="1"/>
  <c r="Y664" i="1" s="1"/>
  <c r="Y656" i="1" a="1"/>
  <c r="Y656" i="1" s="1"/>
  <c r="Y641" i="1" a="1"/>
  <c r="Y641" i="1" s="1"/>
  <c r="Y626" i="1" a="1"/>
  <c r="Y626" i="1" s="1"/>
  <c r="Y611" i="1" a="1"/>
  <c r="Y611" i="1" s="1"/>
  <c r="Y596" i="1" a="1"/>
  <c r="Y596" i="1" s="1"/>
  <c r="Y575" i="1" a="1"/>
  <c r="Y575" i="1" s="1"/>
  <c r="Y564" i="1" a="1"/>
  <c r="Y564" i="1" s="1"/>
  <c r="Y552" i="1" a="1"/>
  <c r="Y552" i="1" s="1"/>
  <c r="Y542" i="1" a="1"/>
  <c r="Y542" i="1" s="1"/>
  <c r="Y530" i="1" a="1"/>
  <c r="Y530" i="1" s="1"/>
  <c r="Y519" i="1" a="1"/>
  <c r="Y519" i="1" s="1"/>
  <c r="Y483" i="1" a="1"/>
  <c r="Y483" i="1" s="1"/>
  <c r="Y447" i="1" a="1"/>
  <c r="Y447" i="1" s="1"/>
  <c r="Y369" i="1" a="1"/>
  <c r="Y369" i="1" s="1"/>
  <c r="Y290" i="1" a="1"/>
  <c r="Y290" i="1" s="1"/>
  <c r="Y211" i="1" a="1"/>
  <c r="Y211" i="1" s="1"/>
  <c r="Y169" i="1" a="1"/>
  <c r="Y169" i="1" s="1"/>
  <c r="Y131" i="1" a="1"/>
  <c r="Y131" i="1" s="1"/>
  <c r="Y88" i="1" a="1"/>
  <c r="Y88" i="1" s="1"/>
  <c r="Y53" i="1" a="1"/>
  <c r="Y53" i="1" s="1"/>
  <c r="X994" i="1" a="1"/>
  <c r="X994" i="1" s="1"/>
  <c r="X956" i="1" a="1"/>
  <c r="X956" i="1" s="1"/>
  <c r="X916" i="1" a="1"/>
  <c r="X916" i="1" s="1"/>
  <c r="X830" i="1" a="1"/>
  <c r="X830" i="1" s="1"/>
  <c r="X743" i="1" a="1"/>
  <c r="X743" i="1" s="1"/>
  <c r="X311" i="1" a="1"/>
  <c r="X311" i="1" s="1"/>
  <c r="X76" i="1" a="1"/>
  <c r="X76" i="1" s="1"/>
  <c r="Y1017" i="1" a="1"/>
  <c r="Y1017" i="1" s="1"/>
  <c r="Y995" i="1" a="1"/>
  <c r="Y995" i="1" s="1"/>
  <c r="Y984" i="1" a="1"/>
  <c r="Y984" i="1" s="1"/>
  <c r="Y973" i="1" a="1"/>
  <c r="Y973" i="1" s="1"/>
  <c r="Y951" i="1" a="1"/>
  <c r="Y951" i="1" s="1"/>
  <c r="Y941" i="1" a="1"/>
  <c r="Y941" i="1" s="1"/>
  <c r="Y929" i="1" a="1"/>
  <c r="Y929" i="1" s="1"/>
  <c r="Y919" i="1" a="1"/>
  <c r="Y919" i="1" s="1"/>
  <c r="Y897" i="1" a="1"/>
  <c r="Y897" i="1" s="1"/>
  <c r="Y886" i="1" a="1"/>
  <c r="Y886" i="1" s="1"/>
  <c r="Y875" i="1" a="1"/>
  <c r="Y875" i="1" s="1"/>
  <c r="Y853" i="1" a="1"/>
  <c r="Y853" i="1" s="1"/>
  <c r="Y843" i="1" a="1"/>
  <c r="Y843" i="1" s="1"/>
  <c r="Y831" i="1" a="1"/>
  <c r="Y831" i="1" s="1"/>
  <c r="Y821" i="1" a="1"/>
  <c r="Y821" i="1" s="1"/>
  <c r="Y799" i="1" a="1"/>
  <c r="Y799" i="1" s="1"/>
  <c r="Y788" i="1" a="1"/>
  <c r="Y788" i="1" s="1"/>
  <c r="Y777" i="1" a="1"/>
  <c r="Y777" i="1" s="1"/>
  <c r="Y756" i="1" a="1"/>
  <c r="Y756" i="1" s="1"/>
  <c r="Y746" i="1" a="1"/>
  <c r="Y746" i="1" s="1"/>
  <c r="Y728" i="1" a="1"/>
  <c r="Y728" i="1" s="1"/>
  <c r="Y702" i="1" a="1"/>
  <c r="Y702" i="1" s="1"/>
  <c r="Y694" i="1" a="1"/>
  <c r="Y694" i="1" s="1"/>
  <c r="Y686" i="1" a="1"/>
  <c r="Y686" i="1" s="1"/>
  <c r="Y671" i="1" a="1"/>
  <c r="Y671" i="1" s="1"/>
  <c r="Y663" i="1" a="1"/>
  <c r="Y663" i="1" s="1"/>
  <c r="Y648" i="1" a="1"/>
  <c r="Y648" i="1" s="1"/>
  <c r="Y633" i="1" a="1"/>
  <c r="Y633" i="1" s="1"/>
  <c r="Y618" i="1" a="1"/>
  <c r="Y618" i="1" s="1"/>
  <c r="Y603" i="1" a="1"/>
  <c r="Y603" i="1" s="1"/>
  <c r="Y595" i="1" a="1"/>
  <c r="Y595" i="1" s="1"/>
  <c r="Y585" i="1" a="1"/>
  <c r="Y585" i="1" s="1"/>
  <c r="Y574" i="1" a="1"/>
  <c r="Y574" i="1" s="1"/>
  <c r="Y551" i="1" a="1"/>
  <c r="Y551" i="1" s="1"/>
  <c r="Y517" i="1" a="1"/>
  <c r="Y517" i="1" s="1"/>
  <c r="Y482" i="1" a="1"/>
  <c r="Y482" i="1" s="1"/>
  <c r="Y446" i="1" a="1"/>
  <c r="Y446" i="1" s="1"/>
  <c r="Y403" i="1" a="1"/>
  <c r="Y403" i="1" s="1"/>
  <c r="Y368" i="1" a="1"/>
  <c r="Y368" i="1" s="1"/>
  <c r="Y325" i="1" a="1"/>
  <c r="Y325" i="1" s="1"/>
  <c r="Y247" i="1" a="1"/>
  <c r="Y247" i="1" s="1"/>
  <c r="Y210" i="1" a="1"/>
  <c r="Y210" i="1" s="1"/>
  <c r="Y168" i="1" a="1"/>
  <c r="Y168" i="1" s="1"/>
  <c r="Y87" i="1" a="1"/>
  <c r="Y87" i="1" s="1"/>
  <c r="Y9" i="1" a="1"/>
  <c r="Y9" i="1" s="1"/>
  <c r="X955" i="1" a="1"/>
  <c r="X955" i="1" s="1"/>
  <c r="X829" i="1" a="1"/>
  <c r="X829" i="1" s="1"/>
  <c r="X636" i="1" a="1"/>
  <c r="X636" i="1" s="1"/>
  <c r="X538" i="1" a="1"/>
  <c r="X538" i="1" s="1"/>
  <c r="X415" i="1" a="1"/>
  <c r="X415" i="1" s="1"/>
  <c r="X310" i="1" a="1"/>
  <c r="X310" i="1" s="1"/>
  <c r="X19" i="1" a="1"/>
  <c r="X19" i="1" s="1"/>
  <c r="X31" i="1" a="1"/>
  <c r="X31" i="1" s="1"/>
  <c r="X43" i="1" a="1"/>
  <c r="X43" i="1" s="1"/>
  <c r="X66" i="1" a="1"/>
  <c r="X66" i="1" s="1"/>
  <c r="X78" i="1" a="1"/>
  <c r="X78" i="1" s="1"/>
  <c r="X90" i="1" a="1"/>
  <c r="X90" i="1" s="1"/>
  <c r="X113" i="1" a="1"/>
  <c r="X113" i="1" s="1"/>
  <c r="X125" i="1" a="1"/>
  <c r="X125" i="1" s="1"/>
  <c r="X137" i="1" a="1"/>
  <c r="X137" i="1" s="1"/>
  <c r="X150" i="1" a="1"/>
  <c r="X150" i="1" s="1"/>
  <c r="X173" i="1" a="1"/>
  <c r="X173" i="1" s="1"/>
  <c r="X184" i="1" a="1"/>
  <c r="X184" i="1" s="1"/>
  <c r="X197" i="1" a="1"/>
  <c r="X197" i="1" s="1"/>
  <c r="X208" i="1" a="1"/>
  <c r="X208" i="1" s="1"/>
  <c r="X221" i="1" a="1"/>
  <c r="X221" i="1" s="1"/>
  <c r="X231" i="1" a="1"/>
  <c r="X231" i="1" s="1"/>
  <c r="X244" i="1" a="1"/>
  <c r="X244" i="1" s="1"/>
  <c r="X255" i="1" a="1"/>
  <c r="X255" i="1" s="1"/>
  <c r="X268" i="1" a="1"/>
  <c r="X268" i="1" s="1"/>
  <c r="X279" i="1" a="1"/>
  <c r="X279" i="1" s="1"/>
  <c r="X302" i="1" a="1"/>
  <c r="X302" i="1" s="1"/>
  <c r="X315" i="1" a="1"/>
  <c r="X315" i="1" s="1"/>
  <c r="X327" i="1" a="1"/>
  <c r="X327" i="1" s="1"/>
  <c r="X339" i="1" a="1"/>
  <c r="X339" i="1" s="1"/>
  <c r="X362" i="1" a="1"/>
  <c r="X362" i="1" s="1"/>
  <c r="X374" i="1" a="1"/>
  <c r="X374" i="1" s="1"/>
  <c r="X386" i="1" a="1"/>
  <c r="X386" i="1" s="1"/>
  <c r="X409" i="1" a="1"/>
  <c r="X409" i="1" s="1"/>
  <c r="X421" i="1" a="1"/>
  <c r="X421" i="1" s="1"/>
  <c r="X433" i="1" a="1"/>
  <c r="X433" i="1" s="1"/>
  <c r="X456" i="1" a="1"/>
  <c r="X456" i="1" s="1"/>
  <c r="X468" i="1" a="1"/>
  <c r="X468" i="1" s="1"/>
  <c r="X480" i="1" a="1"/>
  <c r="X480" i="1" s="1"/>
  <c r="X493" i="1" a="1"/>
  <c r="X493" i="1" s="1"/>
  <c r="X516" i="1" a="1"/>
  <c r="X516" i="1" s="1"/>
  <c r="X527" i="1" a="1"/>
  <c r="X527" i="1" s="1"/>
  <c r="X540" i="1" a="1"/>
  <c r="X540" i="1" s="1"/>
  <c r="X551" i="1" a="1"/>
  <c r="X551" i="1" s="1"/>
  <c r="X564" i="1" a="1"/>
  <c r="X564" i="1" s="1"/>
  <c r="X574" i="1" a="1"/>
  <c r="X574" i="1" s="1"/>
  <c r="X587" i="1" a="1"/>
  <c r="X587" i="1" s="1"/>
  <c r="X598" i="1" a="1"/>
  <c r="X598" i="1" s="1"/>
  <c r="X628" i="1" a="1"/>
  <c r="X628" i="1" s="1"/>
  <c r="X647" i="1" a="1"/>
  <c r="X647" i="1" s="1"/>
  <c r="X677" i="1" a="1"/>
  <c r="X677" i="1" s="1"/>
  <c r="X696" i="1" a="1"/>
  <c r="X696" i="1" s="1"/>
  <c r="X726" i="1" a="1"/>
  <c r="X726" i="1" s="1"/>
  <c r="X745" i="1" a="1"/>
  <c r="X745" i="1" s="1"/>
  <c r="X775" i="1" a="1"/>
  <c r="X775" i="1" s="1"/>
  <c r="X794" i="1" a="1"/>
  <c r="X794" i="1" s="1"/>
  <c r="X824" i="1" a="1"/>
  <c r="X824" i="1" s="1"/>
  <c r="X843" i="1" a="1"/>
  <c r="X843" i="1" s="1"/>
  <c r="X873" i="1" a="1"/>
  <c r="X873" i="1" s="1"/>
  <c r="X892" i="1" a="1"/>
  <c r="X892" i="1" s="1"/>
  <c r="X922" i="1" a="1"/>
  <c r="X922" i="1" s="1"/>
  <c r="X941" i="1" a="1"/>
  <c r="X941" i="1" s="1"/>
  <c r="X7" i="1" a="1"/>
  <c r="X7" i="1" s="1"/>
  <c r="X20" i="1" a="1"/>
  <c r="X20" i="1" s="1"/>
  <c r="X32" i="1" a="1"/>
  <c r="X32" i="1" s="1"/>
  <c r="X44" i="1" a="1"/>
  <c r="X44" i="1" s="1"/>
  <c r="X55" i="1" a="1"/>
  <c r="X55" i="1" s="1"/>
  <c r="X67" i="1" a="1"/>
  <c r="X67" i="1" s="1"/>
  <c r="X79" i="1" a="1"/>
  <c r="X79" i="1" s="1"/>
  <c r="X91" i="1" a="1"/>
  <c r="X91" i="1" s="1"/>
  <c r="X103" i="1" a="1"/>
  <c r="X103" i="1" s="1"/>
  <c r="X114" i="1" a="1"/>
  <c r="X114" i="1" s="1"/>
  <c r="X126" i="1" a="1"/>
  <c r="X126" i="1" s="1"/>
  <c r="X138" i="1" a="1"/>
  <c r="X138" i="1" s="1"/>
  <c r="X151" i="1" a="1"/>
  <c r="X151" i="1" s="1"/>
  <c r="X161" i="1" a="1"/>
  <c r="X161" i="1" s="1"/>
  <c r="X185" i="1" a="1"/>
  <c r="X185" i="1" s="1"/>
  <c r="X198" i="1" a="1"/>
  <c r="X198" i="1" s="1"/>
  <c r="X209" i="1" a="1"/>
  <c r="X209" i="1" s="1"/>
  <c r="X232" i="1" a="1"/>
  <c r="X232" i="1" s="1"/>
  <c r="X245" i="1" a="1"/>
  <c r="X245" i="1" s="1"/>
  <c r="X256" i="1" a="1"/>
  <c r="X256" i="1" s="1"/>
  <c r="X269" i="1" a="1"/>
  <c r="X269" i="1" s="1"/>
  <c r="X292" i="1" a="1"/>
  <c r="X292" i="1" s="1"/>
  <c r="X303" i="1" a="1"/>
  <c r="X303" i="1" s="1"/>
  <c r="X316" i="1" a="1"/>
  <c r="X316" i="1" s="1"/>
  <c r="X340" i="1" a="1"/>
  <c r="X340" i="1" s="1"/>
  <c r="X350" i="1" a="1"/>
  <c r="X350" i="1" s="1"/>
  <c r="X363" i="1" a="1"/>
  <c r="X363" i="1" s="1"/>
  <c r="X375" i="1" a="1"/>
  <c r="X375" i="1" s="1"/>
  <c r="X387" i="1" a="1"/>
  <c r="X387" i="1" s="1"/>
  <c r="X398" i="1" a="1"/>
  <c r="X398" i="1" s="1"/>
  <c r="X410" i="1" a="1"/>
  <c r="X410" i="1" s="1"/>
  <c r="X422" i="1" a="1"/>
  <c r="X422" i="1" s="1"/>
  <c r="X434" i="1" a="1"/>
  <c r="X434" i="1" s="1"/>
  <c r="X446" i="1" a="1"/>
  <c r="X446" i="1" s="1"/>
  <c r="X457" i="1" a="1"/>
  <c r="X457" i="1" s="1"/>
  <c r="X469" i="1" a="1"/>
  <c r="X469" i="1" s="1"/>
  <c r="X481" i="1" a="1"/>
  <c r="X481" i="1" s="1"/>
  <c r="X494" i="1" a="1"/>
  <c r="X494" i="1" s="1"/>
  <c r="X504" i="1" a="1"/>
  <c r="X504" i="1" s="1"/>
  <c r="X528" i="1" a="1"/>
  <c r="X528" i="1" s="1"/>
  <c r="X541" i="1" a="1"/>
  <c r="X541" i="1" s="1"/>
  <c r="X552" i="1" a="1"/>
  <c r="X552" i="1" s="1"/>
  <c r="X575" i="1" a="1"/>
  <c r="X575" i="1" s="1"/>
  <c r="X588" i="1" a="1"/>
  <c r="X588" i="1" s="1"/>
  <c r="X599" i="1" a="1"/>
  <c r="X599" i="1" s="1"/>
  <c r="X609" i="1" a="1"/>
  <c r="X609" i="1" s="1"/>
  <c r="X618" i="1" a="1"/>
  <c r="X618" i="1" s="1"/>
  <c r="X629" i="1" a="1"/>
  <c r="X629" i="1" s="1"/>
  <c r="X638" i="1" a="1"/>
  <c r="X638" i="1" s="1"/>
  <c r="X648" i="1" a="1"/>
  <c r="X648" i="1" s="1"/>
  <c r="X658" i="1" a="1"/>
  <c r="X658" i="1" s="1"/>
  <c r="X667" i="1" a="1"/>
  <c r="X667" i="1" s="1"/>
  <c r="X678" i="1" a="1"/>
  <c r="X678" i="1" s="1"/>
  <c r="X687" i="1" a="1"/>
  <c r="X687" i="1" s="1"/>
  <c r="X697" i="1" a="1"/>
  <c r="X697" i="1" s="1"/>
  <c r="X707" i="1" a="1"/>
  <c r="X707" i="1" s="1"/>
  <c r="X716" i="1" a="1"/>
  <c r="X716" i="1" s="1"/>
  <c r="X727" i="1" a="1"/>
  <c r="X727" i="1" s="1"/>
  <c r="X736" i="1" a="1"/>
  <c r="X736" i="1" s="1"/>
  <c r="X746" i="1" a="1"/>
  <c r="X746" i="1" s="1"/>
  <c r="X756" i="1" a="1"/>
  <c r="X756" i="1" s="1"/>
  <c r="X765" i="1" a="1"/>
  <c r="X765" i="1" s="1"/>
  <c r="X776" i="1" a="1"/>
  <c r="X776" i="1" s="1"/>
  <c r="X785" i="1" a="1"/>
  <c r="X785" i="1" s="1"/>
  <c r="X795" i="1" a="1"/>
  <c r="X795" i="1" s="1"/>
  <c r="X805" i="1" a="1"/>
  <c r="X805" i="1" s="1"/>
  <c r="X814" i="1" a="1"/>
  <c r="X814" i="1" s="1"/>
  <c r="X825" i="1" a="1"/>
  <c r="X825" i="1" s="1"/>
  <c r="X834" i="1" a="1"/>
  <c r="X834" i="1" s="1"/>
  <c r="X844" i="1" a="1"/>
  <c r="X844" i="1" s="1"/>
  <c r="X854" i="1" a="1"/>
  <c r="X854" i="1" s="1"/>
  <c r="X863" i="1" a="1"/>
  <c r="X863" i="1" s="1"/>
  <c r="X874" i="1" a="1"/>
  <c r="X874" i="1" s="1"/>
  <c r="X883" i="1" a="1"/>
  <c r="X883" i="1" s="1"/>
  <c r="X893" i="1" a="1"/>
  <c r="X893" i="1" s="1"/>
  <c r="X903" i="1" a="1"/>
  <c r="X903" i="1" s="1"/>
  <c r="X912" i="1" a="1"/>
  <c r="X912" i="1" s="1"/>
  <c r="X923" i="1" a="1"/>
  <c r="X923" i="1" s="1"/>
  <c r="X932" i="1" a="1"/>
  <c r="X932" i="1" s="1"/>
  <c r="X8" i="1" a="1"/>
  <c r="X8" i="1" s="1"/>
  <c r="X21" i="1" a="1"/>
  <c r="X21" i="1" s="1"/>
  <c r="X33" i="1" a="1"/>
  <c r="X33" i="1" s="1"/>
  <c r="X45" i="1" a="1"/>
  <c r="X45" i="1" s="1"/>
  <c r="X68" i="1" a="1"/>
  <c r="X68" i="1" s="1"/>
  <c r="X80" i="1" a="1"/>
  <c r="X80" i="1" s="1"/>
  <c r="X92" i="1" a="1"/>
  <c r="X92" i="1" s="1"/>
  <c r="X115" i="1" a="1"/>
  <c r="X115" i="1" s="1"/>
  <c r="X127" i="1" a="1"/>
  <c r="X127" i="1" s="1"/>
  <c r="X139" i="1" a="1"/>
  <c r="X139" i="1" s="1"/>
  <c r="X162" i="1" a="1"/>
  <c r="X162" i="1" s="1"/>
  <c r="X174" i="1" a="1"/>
  <c r="X174" i="1" s="1"/>
  <c r="X186" i="1" a="1"/>
  <c r="X186" i="1" s="1"/>
  <c r="X199" i="1" a="1"/>
  <c r="X199" i="1" s="1"/>
  <c r="X222" i="1" a="1"/>
  <c r="X222" i="1" s="1"/>
  <c r="X233" i="1" a="1"/>
  <c r="X233" i="1" s="1"/>
  <c r="X246" i="1" a="1"/>
  <c r="X246" i="1" s="1"/>
  <c r="X257" i="1" a="1"/>
  <c r="X257" i="1" s="1"/>
  <c r="X270" i="1" a="1"/>
  <c r="X270" i="1" s="1"/>
  <c r="X280" i="1" a="1"/>
  <c r="X280" i="1" s="1"/>
  <c r="X293" i="1" a="1"/>
  <c r="X293" i="1" s="1"/>
  <c r="X304" i="1" a="1"/>
  <c r="X304" i="1" s="1"/>
  <c r="X317" i="1" a="1"/>
  <c r="X317" i="1" s="1"/>
  <c r="X328" i="1" a="1"/>
  <c r="X328" i="1" s="1"/>
  <c r="X351" i="1" a="1"/>
  <c r="X351" i="1" s="1"/>
  <c r="X364" i="1" a="1"/>
  <c r="X364" i="1" s="1"/>
  <c r="X376" i="1" a="1"/>
  <c r="X376" i="1" s="1"/>
  <c r="X388" i="1" a="1"/>
  <c r="X388" i="1" s="1"/>
  <c r="X411" i="1" a="1"/>
  <c r="X411" i="1" s="1"/>
  <c r="X423" i="1" a="1"/>
  <c r="X423" i="1" s="1"/>
  <c r="X435" i="1" a="1"/>
  <c r="X435" i="1" s="1"/>
  <c r="X458" i="1" a="1"/>
  <c r="X458" i="1" s="1"/>
  <c r="X470" i="1" a="1"/>
  <c r="X470" i="1" s="1"/>
  <c r="X482" i="1" a="1"/>
  <c r="X482" i="1" s="1"/>
  <c r="X505" i="1" a="1"/>
  <c r="X505" i="1" s="1"/>
  <c r="X517" i="1" a="1"/>
  <c r="X517" i="1" s="1"/>
  <c r="X529" i="1" a="1"/>
  <c r="X529" i="1" s="1"/>
  <c r="X542" i="1" a="1"/>
  <c r="X542" i="1" s="1"/>
  <c r="X565" i="1" a="1"/>
  <c r="X565" i="1" s="1"/>
  <c r="X576" i="1" a="1"/>
  <c r="X576" i="1" s="1"/>
  <c r="X589" i="1" a="1"/>
  <c r="X589" i="1" s="1"/>
  <c r="X600" i="1" a="1"/>
  <c r="X600" i="1" s="1"/>
  <c r="X619" i="1" a="1"/>
  <c r="X619" i="1" s="1"/>
  <c r="X649" i="1" a="1"/>
  <c r="X649" i="1" s="1"/>
  <c r="X668" i="1" a="1"/>
  <c r="X668" i="1" s="1"/>
  <c r="X698" i="1" a="1"/>
  <c r="X698" i="1" s="1"/>
  <c r="X717" i="1" a="1"/>
  <c r="X717" i="1" s="1"/>
  <c r="X747" i="1" a="1"/>
  <c r="X747" i="1" s="1"/>
  <c r="X766" i="1" a="1"/>
  <c r="X766" i="1" s="1"/>
  <c r="X796" i="1" a="1"/>
  <c r="X796" i="1" s="1"/>
  <c r="X815" i="1" a="1"/>
  <c r="X815" i="1" s="1"/>
  <c r="X845" i="1" a="1"/>
  <c r="X845" i="1" s="1"/>
  <c r="X864" i="1" a="1"/>
  <c r="X864" i="1" s="1"/>
  <c r="X894" i="1" a="1"/>
  <c r="X894" i="1" s="1"/>
  <c r="X913" i="1" a="1"/>
  <c r="X913" i="1" s="1"/>
  <c r="X9" i="1" a="1"/>
  <c r="X9" i="1" s="1"/>
  <c r="X22" i="1" a="1"/>
  <c r="X22" i="1" s="1"/>
  <c r="X46" i="1" a="1"/>
  <c r="X46" i="1" s="1"/>
  <c r="X56" i="1" a="1"/>
  <c r="X56" i="1" s="1"/>
  <c r="X69" i="1" a="1"/>
  <c r="X69" i="1" s="1"/>
  <c r="X81" i="1" a="1"/>
  <c r="X81" i="1" s="1"/>
  <c r="X93" i="1" a="1"/>
  <c r="X93" i="1" s="1"/>
  <c r="X104" i="1" a="1"/>
  <c r="X104" i="1" s="1"/>
  <c r="X116" i="1" a="1"/>
  <c r="X116" i="1" s="1"/>
  <c r="X128" i="1" a="1"/>
  <c r="X128" i="1" s="1"/>
  <c r="X140" i="1" a="1"/>
  <c r="X140" i="1" s="1"/>
  <c r="X152" i="1" a="1"/>
  <c r="X152" i="1" s="1"/>
  <c r="X163" i="1" a="1"/>
  <c r="X163" i="1" s="1"/>
  <c r="X175" i="1" a="1"/>
  <c r="X175" i="1" s="1"/>
  <c r="X187" i="1" a="1"/>
  <c r="X187" i="1" s="1"/>
  <c r="X200" i="1" a="1"/>
  <c r="X200" i="1" s="1"/>
  <c r="X210" i="1" a="1"/>
  <c r="X210" i="1" s="1"/>
  <c r="X234" i="1" a="1"/>
  <c r="X234" i="1" s="1"/>
  <c r="X247" i="1" a="1"/>
  <c r="X247" i="1" s="1"/>
  <c r="X258" i="1" a="1"/>
  <c r="X258" i="1" s="1"/>
  <c r="X281" i="1" a="1"/>
  <c r="X281" i="1" s="1"/>
  <c r="X294" i="1" a="1"/>
  <c r="X294" i="1" s="1"/>
  <c r="X305" i="1" a="1"/>
  <c r="X305" i="1" s="1"/>
  <c r="X318" i="1" a="1"/>
  <c r="X318" i="1" s="1"/>
  <c r="X341" i="1" a="1"/>
  <c r="X341" i="1" s="1"/>
  <c r="X352" i="1" a="1"/>
  <c r="X352" i="1" s="1"/>
  <c r="X365" i="1" a="1"/>
  <c r="X365" i="1" s="1"/>
  <c r="X389" i="1" a="1"/>
  <c r="X389" i="1" s="1"/>
  <c r="X399" i="1" a="1"/>
  <c r="X399" i="1" s="1"/>
  <c r="X412" i="1" a="1"/>
  <c r="X412" i="1" s="1"/>
  <c r="X424" i="1" a="1"/>
  <c r="X424" i="1" s="1"/>
  <c r="X436" i="1" a="1"/>
  <c r="X436" i="1" s="1"/>
  <c r="X447" i="1" a="1"/>
  <c r="X447" i="1" s="1"/>
  <c r="X459" i="1" a="1"/>
  <c r="X459" i="1" s="1"/>
  <c r="X471" i="1" a="1"/>
  <c r="X471" i="1" s="1"/>
  <c r="X483" i="1" a="1"/>
  <c r="X483" i="1" s="1"/>
  <c r="X495" i="1" a="1"/>
  <c r="X495" i="1" s="1"/>
  <c r="X506" i="1" a="1"/>
  <c r="X506" i="1" s="1"/>
  <c r="X518" i="1" a="1"/>
  <c r="X518" i="1" s="1"/>
  <c r="X530" i="1" a="1"/>
  <c r="X530" i="1" s="1"/>
  <c r="X543" i="1" a="1"/>
  <c r="X543" i="1" s="1"/>
  <c r="X553" i="1" a="1"/>
  <c r="X553" i="1" s="1"/>
  <c r="X577" i="1" a="1"/>
  <c r="X577" i="1" s="1"/>
  <c r="X590" i="1" a="1"/>
  <c r="X590" i="1" s="1"/>
  <c r="X601" i="1" a="1"/>
  <c r="X601" i="1" s="1"/>
  <c r="X610" i="1" a="1"/>
  <c r="X610" i="1" s="1"/>
  <c r="X620" i="1" a="1"/>
  <c r="X620" i="1" s="1"/>
  <c r="X630" i="1" a="1"/>
  <c r="X630" i="1" s="1"/>
  <c r="X639" i="1" a="1"/>
  <c r="X639" i="1" s="1"/>
  <c r="X650" i="1" a="1"/>
  <c r="X650" i="1" s="1"/>
  <c r="X659" i="1" a="1"/>
  <c r="X659" i="1" s="1"/>
  <c r="X669" i="1" a="1"/>
  <c r="X669" i="1" s="1"/>
  <c r="X679" i="1" a="1"/>
  <c r="X679" i="1" s="1"/>
  <c r="X688" i="1" a="1"/>
  <c r="X688" i="1" s="1"/>
  <c r="X699" i="1" a="1"/>
  <c r="X699" i="1" s="1"/>
  <c r="X708" i="1" a="1"/>
  <c r="X708" i="1" s="1"/>
  <c r="X718" i="1" a="1"/>
  <c r="X718" i="1" s="1"/>
  <c r="X728" i="1" a="1"/>
  <c r="X728" i="1" s="1"/>
  <c r="X737" i="1" a="1"/>
  <c r="X737" i="1" s="1"/>
  <c r="X748" i="1" a="1"/>
  <c r="X748" i="1" s="1"/>
  <c r="X757" i="1" a="1"/>
  <c r="X757" i="1" s="1"/>
  <c r="X767" i="1" a="1"/>
  <c r="X767" i="1" s="1"/>
  <c r="X777" i="1" a="1"/>
  <c r="X777" i="1" s="1"/>
  <c r="X786" i="1" a="1"/>
  <c r="X786" i="1" s="1"/>
  <c r="X797" i="1" a="1"/>
  <c r="X797" i="1" s="1"/>
  <c r="X806" i="1" a="1"/>
  <c r="X806" i="1" s="1"/>
  <c r="X816" i="1" a="1"/>
  <c r="X816" i="1" s="1"/>
  <c r="X826" i="1" a="1"/>
  <c r="X826" i="1" s="1"/>
  <c r="X835" i="1" a="1"/>
  <c r="X835" i="1" s="1"/>
  <c r="X846" i="1" a="1"/>
  <c r="X846" i="1" s="1"/>
  <c r="X855" i="1" a="1"/>
  <c r="X855" i="1" s="1"/>
  <c r="X865" i="1" a="1"/>
  <c r="X865" i="1" s="1"/>
  <c r="X875" i="1" a="1"/>
  <c r="X875" i="1" s="1"/>
  <c r="X884" i="1" a="1"/>
  <c r="X884" i="1" s="1"/>
  <c r="X895" i="1" a="1"/>
  <c r="X895" i="1" s="1"/>
  <c r="X904" i="1" a="1"/>
  <c r="X904" i="1" s="1"/>
  <c r="X914" i="1" a="1"/>
  <c r="X914" i="1" s="1"/>
  <c r="X924" i="1" a="1"/>
  <c r="X924" i="1" s="1"/>
  <c r="X933" i="1" a="1"/>
  <c r="X933" i="1" s="1"/>
  <c r="X10" i="1" a="1"/>
  <c r="X10" i="1" s="1"/>
  <c r="X23" i="1" a="1"/>
  <c r="X23" i="1" s="1"/>
  <c r="X34" i="1" a="1"/>
  <c r="X34" i="1" s="1"/>
  <c r="X57" i="1" a="1"/>
  <c r="X57" i="1" s="1"/>
  <c r="X70" i="1" a="1"/>
  <c r="X70" i="1" s="1"/>
  <c r="X82" i="1" a="1"/>
  <c r="X82" i="1" s="1"/>
  <c r="X94" i="1" a="1"/>
  <c r="X94" i="1" s="1"/>
  <c r="X117" i="1" a="1"/>
  <c r="X117" i="1" s="1"/>
  <c r="X129" i="1" a="1"/>
  <c r="X129" i="1" s="1"/>
  <c r="X141" i="1" a="1"/>
  <c r="X141" i="1" s="1"/>
  <c r="X164" i="1" a="1"/>
  <c r="X164" i="1" s="1"/>
  <c r="X176" i="1" a="1"/>
  <c r="X176" i="1" s="1"/>
  <c r="X188" i="1" a="1"/>
  <c r="X188" i="1" s="1"/>
  <c r="X211" i="1" a="1"/>
  <c r="X211" i="1" s="1"/>
  <c r="X223" i="1" a="1"/>
  <c r="X223" i="1" s="1"/>
  <c r="X235" i="1" a="1"/>
  <c r="X235" i="1" s="1"/>
  <c r="X248" i="1" a="1"/>
  <c r="X248" i="1" s="1"/>
  <c r="X271" i="1" a="1"/>
  <c r="X271" i="1" s="1"/>
  <c r="X282" i="1" a="1"/>
  <c r="X282" i="1" s="1"/>
  <c r="X295" i="1" a="1"/>
  <c r="X295" i="1" s="1"/>
  <c r="X306" i="1" a="1"/>
  <c r="X306" i="1" s="1"/>
  <c r="X319" i="1" a="1"/>
  <c r="X319" i="1" s="1"/>
  <c r="X329" i="1" a="1"/>
  <c r="X329" i="1" s="1"/>
  <c r="X342" i="1" a="1"/>
  <c r="X342" i="1" s="1"/>
  <c r="X353" i="1" a="1"/>
  <c r="X353" i="1" s="1"/>
  <c r="X366" i="1" a="1"/>
  <c r="X366" i="1" s="1"/>
  <c r="X377" i="1" a="1"/>
  <c r="X377" i="1" s="1"/>
  <c r="X400" i="1" a="1"/>
  <c r="X400" i="1" s="1"/>
  <c r="X413" i="1" a="1"/>
  <c r="X413" i="1" s="1"/>
  <c r="X425" i="1" a="1"/>
  <c r="X425" i="1" s="1"/>
  <c r="X437" i="1" a="1"/>
  <c r="X437" i="1" s="1"/>
  <c r="X460" i="1" a="1"/>
  <c r="X460" i="1" s="1"/>
  <c r="X472" i="1" a="1"/>
  <c r="X472" i="1" s="1"/>
  <c r="X484" i="1" a="1"/>
  <c r="X484" i="1" s="1"/>
  <c r="X507" i="1" a="1"/>
  <c r="X507" i="1" s="1"/>
  <c r="X519" i="1" a="1"/>
  <c r="X519" i="1" s="1"/>
  <c r="X531" i="1" a="1"/>
  <c r="X531" i="1" s="1"/>
  <c r="X554" i="1" a="1"/>
  <c r="X554" i="1" s="1"/>
  <c r="X566" i="1" a="1"/>
  <c r="X566" i="1" s="1"/>
  <c r="X578" i="1" a="1"/>
  <c r="X578" i="1" s="1"/>
  <c r="X591" i="1" a="1"/>
  <c r="X591" i="1" s="1"/>
  <c r="X621" i="1" a="1"/>
  <c r="X621" i="1" s="1"/>
  <c r="X640" i="1" a="1"/>
  <c r="X640" i="1" s="1"/>
  <c r="X670" i="1" a="1"/>
  <c r="X670" i="1" s="1"/>
  <c r="X689" i="1" a="1"/>
  <c r="X689" i="1" s="1"/>
  <c r="X719" i="1" a="1"/>
  <c r="X719" i="1" s="1"/>
  <c r="X738" i="1" a="1"/>
  <c r="X738" i="1" s="1"/>
  <c r="X768" i="1" a="1"/>
  <c r="X768" i="1" s="1"/>
  <c r="X787" i="1" a="1"/>
  <c r="X787" i="1" s="1"/>
  <c r="X817" i="1" a="1"/>
  <c r="X817" i="1" s="1"/>
  <c r="X836" i="1" a="1"/>
  <c r="X836" i="1" s="1"/>
  <c r="X866" i="1" a="1"/>
  <c r="X866" i="1" s="1"/>
  <c r="X885" i="1" a="1"/>
  <c r="X885" i="1" s="1"/>
  <c r="X915" i="1" a="1"/>
  <c r="X915" i="1" s="1"/>
  <c r="X934" i="1" a="1"/>
  <c r="X934" i="1" s="1"/>
  <c r="X11" i="1" a="1"/>
  <c r="X11" i="1" s="1"/>
  <c r="X24" i="1" a="1"/>
  <c r="X24" i="1" s="1"/>
  <c r="X47" i="1" a="1"/>
  <c r="X47" i="1" s="1"/>
  <c r="X58" i="1" a="1"/>
  <c r="X58" i="1" s="1"/>
  <c r="X71" i="1" a="1"/>
  <c r="X71" i="1" s="1"/>
  <c r="X95" i="1" a="1"/>
  <c r="X95" i="1" s="1"/>
  <c r="X105" i="1" a="1"/>
  <c r="X105" i="1" s="1"/>
  <c r="X118" i="1" a="1"/>
  <c r="X118" i="1" s="1"/>
  <c r="X130" i="1" a="1"/>
  <c r="X130" i="1" s="1"/>
  <c r="X142" i="1" a="1"/>
  <c r="X142" i="1" s="1"/>
  <c r="X153" i="1" a="1"/>
  <c r="X153" i="1" s="1"/>
  <c r="X165" i="1" a="1"/>
  <c r="X165" i="1" s="1"/>
  <c r="X177" i="1" a="1"/>
  <c r="X177" i="1" s="1"/>
  <c r="X189" i="1" a="1"/>
  <c r="X189" i="1" s="1"/>
  <c r="X201" i="1" a="1"/>
  <c r="X201" i="1" s="1"/>
  <c r="X212" i="1" a="1"/>
  <c r="X212" i="1" s="1"/>
  <c r="X224" i="1" a="1"/>
  <c r="X224" i="1" s="1"/>
  <c r="X236" i="1" a="1"/>
  <c r="X236" i="1" s="1"/>
  <c r="X249" i="1" a="1"/>
  <c r="X249" i="1" s="1"/>
  <c r="X259" i="1" a="1"/>
  <c r="X259" i="1" s="1"/>
  <c r="X283" i="1" a="1"/>
  <c r="X283" i="1" s="1"/>
  <c r="X296" i="1" a="1"/>
  <c r="X296" i="1" s="1"/>
  <c r="X307" i="1" a="1"/>
  <c r="X307" i="1" s="1"/>
  <c r="X330" i="1" a="1"/>
  <c r="X330" i="1" s="1"/>
  <c r="X343" i="1" a="1"/>
  <c r="X343" i="1" s="1"/>
  <c r="X354" i="1" a="1"/>
  <c r="X354" i="1" s="1"/>
  <c r="X367" i="1" a="1"/>
  <c r="X367" i="1" s="1"/>
  <c r="X390" i="1" a="1"/>
  <c r="X390" i="1" s="1"/>
  <c r="X401" i="1" a="1"/>
  <c r="X401" i="1" s="1"/>
  <c r="X414" i="1" a="1"/>
  <c r="X414" i="1" s="1"/>
  <c r="X438" i="1" a="1"/>
  <c r="X438" i="1" s="1"/>
  <c r="X448" i="1" a="1"/>
  <c r="X448" i="1" s="1"/>
  <c r="X461" i="1" a="1"/>
  <c r="X461" i="1" s="1"/>
  <c r="X473" i="1" a="1"/>
  <c r="X473" i="1" s="1"/>
  <c r="X485" i="1" a="1"/>
  <c r="X485" i="1" s="1"/>
  <c r="X496" i="1" a="1"/>
  <c r="X496" i="1" s="1"/>
  <c r="X508" i="1" a="1"/>
  <c r="X508" i="1" s="1"/>
  <c r="X520" i="1" a="1"/>
  <c r="X520" i="1" s="1"/>
  <c r="X532" i="1" a="1"/>
  <c r="X532" i="1" s="1"/>
  <c r="X544" i="1" a="1"/>
  <c r="X544" i="1" s="1"/>
  <c r="X555" i="1" a="1"/>
  <c r="X555" i="1" s="1"/>
  <c r="X567" i="1" a="1"/>
  <c r="X567" i="1" s="1"/>
  <c r="X579" i="1" a="1"/>
  <c r="X579" i="1" s="1"/>
  <c r="X592" i="1" a="1"/>
  <c r="X592" i="1" s="1"/>
  <c r="X602" i="1" a="1"/>
  <c r="X602" i="1" s="1"/>
  <c r="X611" i="1" a="1"/>
  <c r="X611" i="1" s="1"/>
  <c r="X622" i="1" a="1"/>
  <c r="X622" i="1" s="1"/>
  <c r="X631" i="1" a="1"/>
  <c r="X631" i="1" s="1"/>
  <c r="X641" i="1" a="1"/>
  <c r="X641" i="1" s="1"/>
  <c r="X651" i="1" a="1"/>
  <c r="X651" i="1" s="1"/>
  <c r="X660" i="1" a="1"/>
  <c r="X660" i="1" s="1"/>
  <c r="X671" i="1" a="1"/>
  <c r="X671" i="1" s="1"/>
  <c r="X680" i="1" a="1"/>
  <c r="X680" i="1" s="1"/>
  <c r="X690" i="1" a="1"/>
  <c r="X690" i="1" s="1"/>
  <c r="X700" i="1" a="1"/>
  <c r="X700" i="1" s="1"/>
  <c r="X709" i="1" a="1"/>
  <c r="X709" i="1" s="1"/>
  <c r="X720" i="1" a="1"/>
  <c r="X720" i="1" s="1"/>
  <c r="X729" i="1" a="1"/>
  <c r="X729" i="1" s="1"/>
  <c r="X739" i="1" a="1"/>
  <c r="X739" i="1" s="1"/>
  <c r="X749" i="1" a="1"/>
  <c r="X749" i="1" s="1"/>
  <c r="X758" i="1" a="1"/>
  <c r="X758" i="1" s="1"/>
  <c r="X769" i="1" a="1"/>
  <c r="X769" i="1" s="1"/>
  <c r="X778" i="1" a="1"/>
  <c r="X778" i="1" s="1"/>
  <c r="X788" i="1" a="1"/>
  <c r="X788" i="1" s="1"/>
  <c r="X798" i="1" a="1"/>
  <c r="X798" i="1" s="1"/>
  <c r="X807" i="1" a="1"/>
  <c r="X807" i="1" s="1"/>
  <c r="X818" i="1" a="1"/>
  <c r="X818" i="1" s="1"/>
  <c r="X827" i="1" a="1"/>
  <c r="X827" i="1" s="1"/>
  <c r="X837" i="1" a="1"/>
  <c r="X837" i="1" s="1"/>
  <c r="X847" i="1" a="1"/>
  <c r="X847" i="1" s="1"/>
  <c r="X856" i="1" a="1"/>
  <c r="X856" i="1" s="1"/>
  <c r="X867" i="1" a="1"/>
  <c r="X867" i="1" s="1"/>
  <c r="X876" i="1" a="1"/>
  <c r="X876" i="1" s="1"/>
  <c r="X886" i="1" a="1"/>
  <c r="X886" i="1" s="1"/>
  <c r="X12" i="1" a="1"/>
  <c r="X12" i="1" s="1"/>
  <c r="X13" i="1" a="1"/>
  <c r="X13" i="1" s="1"/>
  <c r="X36" i="1" a="1"/>
  <c r="X36" i="1" s="1"/>
  <c r="X49" i="1" a="1"/>
  <c r="X49" i="1" s="1"/>
  <c r="X60" i="1" a="1"/>
  <c r="X60" i="1" s="1"/>
  <c r="X73" i="1" a="1"/>
  <c r="X73" i="1" s="1"/>
  <c r="X96" i="1" a="1"/>
  <c r="X96" i="1" s="1"/>
  <c r="X107" i="1" a="1"/>
  <c r="X107" i="1" s="1"/>
  <c r="X120" i="1" a="1"/>
  <c r="X120" i="1" s="1"/>
  <c r="X144" i="1" a="1"/>
  <c r="X144" i="1" s="1"/>
  <c r="X154" i="1" a="1"/>
  <c r="X154" i="1" s="1"/>
  <c r="X167" i="1" a="1"/>
  <c r="X167" i="1" s="1"/>
  <c r="X179" i="1" a="1"/>
  <c r="X179" i="1" s="1"/>
  <c r="X191" i="1" a="1"/>
  <c r="X191" i="1" s="1"/>
  <c r="X202" i="1" a="1"/>
  <c r="X202" i="1" s="1"/>
  <c r="X214" i="1" a="1"/>
  <c r="X214" i="1" s="1"/>
  <c r="X226" i="1" a="1"/>
  <c r="X226" i="1" s="1"/>
  <c r="X238" i="1" a="1"/>
  <c r="X238" i="1" s="1"/>
  <c r="X250" i="1" a="1"/>
  <c r="X250" i="1" s="1"/>
  <c r="X261" i="1" a="1"/>
  <c r="X261" i="1" s="1"/>
  <c r="X273" i="1" a="1"/>
  <c r="X273" i="1" s="1"/>
  <c r="X285" i="1" a="1"/>
  <c r="X285" i="1" s="1"/>
  <c r="X298" i="1" a="1"/>
  <c r="X298" i="1" s="1"/>
  <c r="X308" i="1" a="1"/>
  <c r="X308" i="1" s="1"/>
  <c r="X332" i="1" a="1"/>
  <c r="X332" i="1" s="1"/>
  <c r="X345" i="1" a="1"/>
  <c r="X345" i="1" s="1"/>
  <c r="X356" i="1" a="1"/>
  <c r="X356" i="1" s="1"/>
  <c r="X379" i="1" a="1"/>
  <c r="X379" i="1" s="1"/>
  <c r="X392" i="1" a="1"/>
  <c r="X392" i="1" s="1"/>
  <c r="X403" i="1" a="1"/>
  <c r="X403" i="1" s="1"/>
  <c r="X416" i="1" a="1"/>
  <c r="X416" i="1" s="1"/>
  <c r="X439" i="1" a="1"/>
  <c r="X439" i="1" s="1"/>
  <c r="X450" i="1" a="1"/>
  <c r="X450" i="1" s="1"/>
  <c r="X463" i="1" a="1"/>
  <c r="X463" i="1" s="1"/>
  <c r="X487" i="1" a="1"/>
  <c r="X487" i="1" s="1"/>
  <c r="X497" i="1" a="1"/>
  <c r="X497" i="1" s="1"/>
  <c r="X510" i="1" a="1"/>
  <c r="X510" i="1" s="1"/>
  <c r="X522" i="1" a="1"/>
  <c r="X522" i="1" s="1"/>
  <c r="X534" i="1" a="1"/>
  <c r="X534" i="1" s="1"/>
  <c r="X545" i="1" a="1"/>
  <c r="X545" i="1" s="1"/>
  <c r="X557" i="1" a="1"/>
  <c r="X557" i="1" s="1"/>
  <c r="X569" i="1" a="1"/>
  <c r="X569" i="1" s="1"/>
  <c r="X581" i="1" a="1"/>
  <c r="X581" i="1" s="1"/>
  <c r="X593" i="1" a="1"/>
  <c r="X593" i="1" s="1"/>
  <c r="X603" i="1" a="1"/>
  <c r="X603" i="1" s="1"/>
  <c r="X613" i="1" a="1"/>
  <c r="X613" i="1" s="1"/>
  <c r="X623" i="1" a="1"/>
  <c r="X623" i="1" s="1"/>
  <c r="X632" i="1" a="1"/>
  <c r="X632" i="1" s="1"/>
  <c r="X643" i="1" a="1"/>
  <c r="X643" i="1" s="1"/>
  <c r="X652" i="1" a="1"/>
  <c r="X652" i="1" s="1"/>
  <c r="X662" i="1" a="1"/>
  <c r="X662" i="1" s="1"/>
  <c r="X672" i="1" a="1"/>
  <c r="X672" i="1" s="1"/>
  <c r="X681" i="1" a="1"/>
  <c r="X681" i="1" s="1"/>
  <c r="X692" i="1" a="1"/>
  <c r="X692" i="1" s="1"/>
  <c r="X701" i="1" a="1"/>
  <c r="X701" i="1" s="1"/>
  <c r="X711" i="1" a="1"/>
  <c r="X711" i="1" s="1"/>
  <c r="X721" i="1" a="1"/>
  <c r="X721" i="1" s="1"/>
  <c r="X730" i="1" a="1"/>
  <c r="X730" i="1" s="1"/>
  <c r="X741" i="1" a="1"/>
  <c r="X741" i="1" s="1"/>
  <c r="X750" i="1" a="1"/>
  <c r="X750" i="1" s="1"/>
  <c r="X760" i="1" a="1"/>
  <c r="X760" i="1" s="1"/>
  <c r="X770" i="1" a="1"/>
  <c r="X770" i="1" s="1"/>
  <c r="X779" i="1" a="1"/>
  <c r="X779" i="1" s="1"/>
  <c r="X790" i="1" a="1"/>
  <c r="X790" i="1" s="1"/>
  <c r="X799" i="1" a="1"/>
  <c r="X799" i="1" s="1"/>
  <c r="X809" i="1" a="1"/>
  <c r="X809" i="1" s="1"/>
  <c r="X819" i="1" a="1"/>
  <c r="X819" i="1" s="1"/>
  <c r="X828" i="1" a="1"/>
  <c r="X828" i="1" s="1"/>
  <c r="X839" i="1" a="1"/>
  <c r="X839" i="1" s="1"/>
  <c r="X848" i="1" a="1"/>
  <c r="X848" i="1" s="1"/>
  <c r="X858" i="1" a="1"/>
  <c r="X858" i="1" s="1"/>
  <c r="X868" i="1" a="1"/>
  <c r="X868" i="1" s="1"/>
  <c r="X877" i="1" a="1"/>
  <c r="X877" i="1" s="1"/>
  <c r="X888" i="1" a="1"/>
  <c r="X888" i="1" s="1"/>
  <c r="X897" i="1" a="1"/>
  <c r="X897" i="1" s="1"/>
  <c r="X907" i="1" a="1"/>
  <c r="X907" i="1" s="1"/>
  <c r="X26" i="1" a="1"/>
  <c r="X26" i="1" s="1"/>
  <c r="X37" i="1" a="1"/>
  <c r="X37" i="1" s="1"/>
  <c r="X50" i="1" a="1"/>
  <c r="X50" i="1" s="1"/>
  <c r="X61" i="1" a="1"/>
  <c r="X61" i="1" s="1"/>
  <c r="X74" i="1" a="1"/>
  <c r="X74" i="1" s="1"/>
  <c r="X84" i="1" a="1"/>
  <c r="X84" i="1" s="1"/>
  <c r="X97" i="1" a="1"/>
  <c r="X97" i="1" s="1"/>
  <c r="X108" i="1" a="1"/>
  <c r="X108" i="1" s="1"/>
  <c r="X121" i="1" a="1"/>
  <c r="X121" i="1" s="1"/>
  <c r="X132" i="1" a="1"/>
  <c r="X132" i="1" s="1"/>
  <c r="X155" i="1" a="1"/>
  <c r="X155" i="1" s="1"/>
  <c r="X168" i="1" a="1"/>
  <c r="X168" i="1" s="1"/>
  <c r="X180" i="1" a="1"/>
  <c r="X180" i="1" s="1"/>
  <c r="X192" i="1" a="1"/>
  <c r="X192" i="1" s="1"/>
  <c r="X215" i="1" a="1"/>
  <c r="X215" i="1" s="1"/>
  <c r="X227" i="1" a="1"/>
  <c r="X227" i="1" s="1"/>
  <c r="X239" i="1" a="1"/>
  <c r="X239" i="1" s="1"/>
  <c r="X262" i="1" a="1"/>
  <c r="X262" i="1" s="1"/>
  <c r="X274" i="1" a="1"/>
  <c r="X274" i="1" s="1"/>
  <c r="X286" i="1" a="1"/>
  <c r="X286" i="1" s="1"/>
  <c r="X309" i="1" a="1"/>
  <c r="X309" i="1" s="1"/>
  <c r="X321" i="1" a="1"/>
  <c r="X321" i="1" s="1"/>
  <c r="X333" i="1" a="1"/>
  <c r="X333" i="1" s="1"/>
  <c r="X346" i="1" a="1"/>
  <c r="X346" i="1" s="1"/>
  <c r="X369" i="1" a="1"/>
  <c r="X369" i="1" s="1"/>
  <c r="X380" i="1" a="1"/>
  <c r="X380" i="1" s="1"/>
  <c r="X393" i="1" a="1"/>
  <c r="X393" i="1" s="1"/>
  <c r="X404" i="1" a="1"/>
  <c r="X404" i="1" s="1"/>
  <c r="X417" i="1" a="1"/>
  <c r="X417" i="1" s="1"/>
  <c r="X427" i="1" a="1"/>
  <c r="X427" i="1" s="1"/>
  <c r="X440" i="1" a="1"/>
  <c r="X440" i="1" s="1"/>
  <c r="X451" i="1" a="1"/>
  <c r="X451" i="1" s="1"/>
  <c r="X464" i="1" a="1"/>
  <c r="X464" i="1" s="1"/>
  <c r="X475" i="1" a="1"/>
  <c r="X475" i="1" s="1"/>
  <c r="X498" i="1" a="1"/>
  <c r="X498" i="1" s="1"/>
  <c r="X511" i="1" a="1"/>
  <c r="X511" i="1" s="1"/>
  <c r="X523" i="1" a="1"/>
  <c r="X523" i="1" s="1"/>
  <c r="X535" i="1" a="1"/>
  <c r="X535" i="1" s="1"/>
  <c r="X558" i="1" a="1"/>
  <c r="X558" i="1" s="1"/>
  <c r="X570" i="1" a="1"/>
  <c r="X570" i="1" s="1"/>
  <c r="X582" i="1" a="1"/>
  <c r="X582" i="1" s="1"/>
  <c r="X614" i="1" a="1"/>
  <c r="X614" i="1" s="1"/>
  <c r="X633" i="1" a="1"/>
  <c r="X633" i="1" s="1"/>
  <c r="X663" i="1" a="1"/>
  <c r="X663" i="1" s="1"/>
  <c r="X682" i="1" a="1"/>
  <c r="X682" i="1" s="1"/>
  <c r="X712" i="1" a="1"/>
  <c r="X712" i="1" s="1"/>
  <c r="X731" i="1" a="1"/>
  <c r="X731" i="1" s="1"/>
  <c r="X761" i="1" a="1"/>
  <c r="X761" i="1" s="1"/>
  <c r="X780" i="1" a="1"/>
  <c r="X780" i="1" s="1"/>
  <c r="X810" i="1" a="1"/>
  <c r="X810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30" i="1" a="1"/>
  <c r="X30" i="1" s="1"/>
  <c r="X42" i="1" a="1"/>
  <c r="X42" i="1" s="1"/>
  <c r="X54" i="1" a="1"/>
  <c r="X54" i="1" s="1"/>
  <c r="X65" i="1" a="1"/>
  <c r="X65" i="1" s="1"/>
  <c r="X77" i="1" a="1"/>
  <c r="X77" i="1" s="1"/>
  <c r="X89" i="1" a="1"/>
  <c r="X89" i="1" s="1"/>
  <c r="X102" i="1" a="1"/>
  <c r="X102" i="1" s="1"/>
  <c r="X112" i="1" a="1"/>
  <c r="X112" i="1" s="1"/>
  <c r="X136" i="1" a="1"/>
  <c r="X136" i="1" s="1"/>
  <c r="X149" i="1" a="1"/>
  <c r="X149" i="1" s="1"/>
  <c r="X160" i="1" a="1"/>
  <c r="X160" i="1" s="1"/>
  <c r="X183" i="1" a="1"/>
  <c r="X183" i="1" s="1"/>
  <c r="X196" i="1" a="1"/>
  <c r="X196" i="1" s="1"/>
  <c r="X207" i="1" a="1"/>
  <c r="X207" i="1" s="1"/>
  <c r="X220" i="1" a="1"/>
  <c r="X220" i="1" s="1"/>
  <c r="X243" i="1" a="1"/>
  <c r="X243" i="1" s="1"/>
  <c r="X254" i="1" a="1"/>
  <c r="X254" i="1" s="1"/>
  <c r="X267" i="1" a="1"/>
  <c r="X267" i="1" s="1"/>
  <c r="X291" i="1" a="1"/>
  <c r="X291" i="1" s="1"/>
  <c r="X301" i="1" a="1"/>
  <c r="X301" i="1" s="1"/>
  <c r="X314" i="1" a="1"/>
  <c r="X314" i="1" s="1"/>
  <c r="X326" i="1" a="1"/>
  <c r="X326" i="1" s="1"/>
  <c r="X338" i="1" a="1"/>
  <c r="X338" i="1" s="1"/>
  <c r="X349" i="1" a="1"/>
  <c r="X349" i="1" s="1"/>
  <c r="X361" i="1" a="1"/>
  <c r="X361" i="1" s="1"/>
  <c r="X373" i="1" a="1"/>
  <c r="X373" i="1" s="1"/>
  <c r="X385" i="1" a="1"/>
  <c r="X385" i="1" s="1"/>
  <c r="X397" i="1" a="1"/>
  <c r="X397" i="1" s="1"/>
  <c r="X408" i="1" a="1"/>
  <c r="X408" i="1" s="1"/>
  <c r="X420" i="1" a="1"/>
  <c r="X420" i="1" s="1"/>
  <c r="X432" i="1" a="1"/>
  <c r="X432" i="1" s="1"/>
  <c r="X445" i="1" a="1"/>
  <c r="X445" i="1" s="1"/>
  <c r="X455" i="1" a="1"/>
  <c r="X455" i="1" s="1"/>
  <c r="X479" i="1" a="1"/>
  <c r="X479" i="1" s="1"/>
  <c r="X492" i="1" a="1"/>
  <c r="X492" i="1" s="1"/>
  <c r="X503" i="1" a="1"/>
  <c r="X503" i="1" s="1"/>
  <c r="X526" i="1" a="1"/>
  <c r="X526" i="1" s="1"/>
  <c r="X539" i="1" a="1"/>
  <c r="X539" i="1" s="1"/>
  <c r="X550" i="1" a="1"/>
  <c r="X550" i="1" s="1"/>
  <c r="X563" i="1" a="1"/>
  <c r="X563" i="1" s="1"/>
  <c r="X586" i="1" a="1"/>
  <c r="X586" i="1" s="1"/>
  <c r="X597" i="1" a="1"/>
  <c r="X597" i="1" s="1"/>
  <c r="X608" i="1" a="1"/>
  <c r="X608" i="1" s="1"/>
  <c r="X617" i="1" a="1"/>
  <c r="X617" i="1" s="1"/>
  <c r="X627" i="1" a="1"/>
  <c r="X627" i="1" s="1"/>
  <c r="X637" i="1" a="1"/>
  <c r="X637" i="1" s="1"/>
  <c r="X646" i="1" a="1"/>
  <c r="X646" i="1" s="1"/>
  <c r="X657" i="1" a="1"/>
  <c r="X657" i="1" s="1"/>
  <c r="X666" i="1" a="1"/>
  <c r="X666" i="1" s="1"/>
  <c r="X676" i="1" a="1"/>
  <c r="X676" i="1" s="1"/>
  <c r="X686" i="1" a="1"/>
  <c r="X686" i="1" s="1"/>
  <c r="X695" i="1" a="1"/>
  <c r="X695" i="1" s="1"/>
  <c r="X706" i="1" a="1"/>
  <c r="X706" i="1" s="1"/>
  <c r="X715" i="1" a="1"/>
  <c r="X715" i="1" s="1"/>
  <c r="X725" i="1" a="1"/>
  <c r="X725" i="1" s="1"/>
  <c r="X735" i="1" a="1"/>
  <c r="X735" i="1" s="1"/>
  <c r="X744" i="1" a="1"/>
  <c r="X744" i="1" s="1"/>
  <c r="X755" i="1" a="1"/>
  <c r="X755" i="1" s="1"/>
  <c r="X764" i="1" a="1"/>
  <c r="X764" i="1" s="1"/>
  <c r="X774" i="1" a="1"/>
  <c r="X774" i="1" s="1"/>
  <c r="X784" i="1" a="1"/>
  <c r="X784" i="1" s="1"/>
  <c r="X793" i="1" a="1"/>
  <c r="X793" i="1" s="1"/>
  <c r="X804" i="1" a="1"/>
  <c r="X804" i="1" s="1"/>
  <c r="X813" i="1" a="1"/>
  <c r="X813" i="1" s="1"/>
  <c r="X823" i="1" a="1"/>
  <c r="X823" i="1" s="1"/>
  <c r="X833" i="1" a="1"/>
  <c r="X833" i="1" s="1"/>
  <c r="X842" i="1" a="1"/>
  <c r="X842" i="1" s="1"/>
  <c r="X853" i="1" a="1"/>
  <c r="X853" i="1" s="1"/>
  <c r="X862" i="1" a="1"/>
  <c r="X862" i="1" s="1"/>
  <c r="X872" i="1" a="1"/>
  <c r="X872" i="1" s="1"/>
  <c r="X882" i="1" a="1"/>
  <c r="X882" i="1" s="1"/>
  <c r="X891" i="1" a="1"/>
  <c r="X891" i="1" s="1"/>
  <c r="X902" i="1" a="1"/>
  <c r="X902" i="1" s="1"/>
  <c r="X911" i="1" a="1"/>
  <c r="X911" i="1" s="1"/>
  <c r="X921" i="1" a="1"/>
  <c r="X921" i="1" s="1"/>
  <c r="X931" i="1" a="1"/>
  <c r="X931" i="1" s="1"/>
  <c r="X940" i="1" a="1"/>
  <c r="X940" i="1" s="1"/>
  <c r="X53" i="1" a="1"/>
  <c r="X53" i="1" s="1"/>
  <c r="X86" i="1" a="1"/>
  <c r="X86" i="1" s="1"/>
  <c r="X122" i="1" a="1"/>
  <c r="X122" i="1" s="1"/>
  <c r="X182" i="1" a="1"/>
  <c r="X182" i="1" s="1"/>
  <c r="X218" i="1" a="1"/>
  <c r="X218" i="1" s="1"/>
  <c r="X287" i="1" a="1"/>
  <c r="X287" i="1" s="1"/>
  <c r="X320" i="1" a="1"/>
  <c r="X320" i="1" s="1"/>
  <c r="X383" i="1" a="1"/>
  <c r="X383" i="1" s="1"/>
  <c r="X418" i="1" a="1"/>
  <c r="X418" i="1" s="1"/>
  <c r="X452" i="1" a="1"/>
  <c r="X452" i="1" s="1"/>
  <c r="X486" i="1" a="1"/>
  <c r="X486" i="1" s="1"/>
  <c r="X515" i="1" a="1"/>
  <c r="X515" i="1" s="1"/>
  <c r="X548" i="1" a="1"/>
  <c r="X548" i="1" s="1"/>
  <c r="X584" i="1" a="1"/>
  <c r="X584" i="1" s="1"/>
  <c r="X615" i="1" a="1"/>
  <c r="X615" i="1" s="1"/>
  <c r="X642" i="1" a="1"/>
  <c r="X642" i="1" s="1"/>
  <c r="X694" i="1" a="1"/>
  <c r="X694" i="1" s="1"/>
  <c r="X751" i="1" a="1"/>
  <c r="X751" i="1" s="1"/>
  <c r="X803" i="1" a="1"/>
  <c r="X803" i="1" s="1"/>
  <c r="X831" i="1" a="1"/>
  <c r="X831" i="1" s="1"/>
  <c r="X852" i="1" a="1"/>
  <c r="X852" i="1" s="1"/>
  <c r="X878" i="1" a="1"/>
  <c r="X878" i="1" s="1"/>
  <c r="X898" i="1" a="1"/>
  <c r="X898" i="1" s="1"/>
  <c r="X936" i="1" a="1"/>
  <c r="X936" i="1" s="1"/>
  <c r="X957" i="1" a="1"/>
  <c r="X957" i="1" s="1"/>
  <c r="X976" i="1" a="1"/>
  <c r="X976" i="1" s="1"/>
  <c r="X1006" i="1" a="1"/>
  <c r="X1006" i="1" s="1"/>
  <c r="Y10" i="1" a="1"/>
  <c r="Y10" i="1" s="1"/>
  <c r="Y22" i="1" a="1"/>
  <c r="Y22" i="1" s="1"/>
  <c r="Y32" i="1" a="1"/>
  <c r="Y32" i="1" s="1"/>
  <c r="Y55" i="1" a="1"/>
  <c r="Y55" i="1" s="1"/>
  <c r="Y78" i="1" a="1"/>
  <c r="Y78" i="1" s="1"/>
  <c r="Y89" i="1" a="1"/>
  <c r="Y89" i="1" s="1"/>
  <c r="Y101" i="1" a="1"/>
  <c r="Y101" i="1" s="1"/>
  <c r="Y111" i="1" a="1"/>
  <c r="Y111" i="1" s="1"/>
  <c r="Y123" i="1" a="1"/>
  <c r="Y123" i="1" s="1"/>
  <c r="Y134" i="1" a="1"/>
  <c r="Y134" i="1" s="1"/>
  <c r="Y147" i="1" a="1"/>
  <c r="Y147" i="1" s="1"/>
  <c r="Y170" i="1" a="1"/>
  <c r="Y170" i="1" s="1"/>
  <c r="Y202" i="1" a="1"/>
  <c r="Y202" i="1" s="1"/>
  <c r="Y214" i="1" a="1"/>
  <c r="Y214" i="1" s="1"/>
  <c r="Y226" i="1" a="1"/>
  <c r="Y226" i="1" s="1"/>
  <c r="Y236" i="1" a="1"/>
  <c r="Y236" i="1" s="1"/>
  <c r="Y248" i="1" a="1"/>
  <c r="Y248" i="1" s="1"/>
  <c r="Y258" i="1" a="1"/>
  <c r="Y258" i="1" s="1"/>
  <c r="Y270" i="1" a="1"/>
  <c r="Y270" i="1" s="1"/>
  <c r="Y281" i="1" a="1"/>
  <c r="Y281" i="1" s="1"/>
  <c r="Y293" i="1" a="1"/>
  <c r="Y293" i="1" s="1"/>
  <c r="Y304" i="1" a="1"/>
  <c r="Y304" i="1" s="1"/>
  <c r="Y316" i="1" a="1"/>
  <c r="Y316" i="1" s="1"/>
  <c r="Y326" i="1" a="1"/>
  <c r="Y326" i="1" s="1"/>
  <c r="Y338" i="1" a="1"/>
  <c r="Y338" i="1" s="1"/>
  <c r="Y348" i="1" a="1"/>
  <c r="Y348" i="1" s="1"/>
  <c r="Y360" i="1" a="1"/>
  <c r="Y360" i="1" s="1"/>
  <c r="Y372" i="1" a="1"/>
  <c r="Y372" i="1" s="1"/>
  <c r="Y404" i="1" a="1"/>
  <c r="Y404" i="1" s="1"/>
  <c r="Y427" i="1" a="1"/>
  <c r="Y427" i="1" s="1"/>
  <c r="Y439" i="1" a="1"/>
  <c r="Y439" i="1" s="1"/>
  <c r="Y450" i="1" a="1"/>
  <c r="Y450" i="1" s="1"/>
  <c r="Y462" i="1" a="1"/>
  <c r="Y462" i="1" s="1"/>
  <c r="Y484" i="1" a="1"/>
  <c r="Y484" i="1" s="1"/>
  <c r="Y506" i="1" a="1"/>
  <c r="Y506" i="1" s="1"/>
  <c r="Y518" i="1" a="1"/>
  <c r="Y518" i="1" s="1"/>
  <c r="X25" i="1" a="1"/>
  <c r="X25" i="1" s="1"/>
  <c r="X87" i="1" a="1"/>
  <c r="X87" i="1" s="1"/>
  <c r="X123" i="1" a="1"/>
  <c r="X123" i="1" s="1"/>
  <c r="X156" i="1" a="1"/>
  <c r="X156" i="1" s="1"/>
  <c r="X190" i="1" a="1"/>
  <c r="X190" i="1" s="1"/>
  <c r="X219" i="1" a="1"/>
  <c r="X219" i="1" s="1"/>
  <c r="X252" i="1" a="1"/>
  <c r="X252" i="1" s="1"/>
  <c r="X288" i="1" a="1"/>
  <c r="X288" i="1" s="1"/>
  <c r="X322" i="1" a="1"/>
  <c r="X322" i="1" s="1"/>
  <c r="X355" i="1" a="1"/>
  <c r="X355" i="1" s="1"/>
  <c r="X384" i="1" a="1"/>
  <c r="X384" i="1" s="1"/>
  <c r="X453" i="1" a="1"/>
  <c r="X453" i="1" s="1"/>
  <c r="X488" i="1" a="1"/>
  <c r="X488" i="1" s="1"/>
  <c r="X521" i="1" a="1"/>
  <c r="X521" i="1" s="1"/>
  <c r="X549" i="1" a="1"/>
  <c r="X549" i="1" s="1"/>
  <c r="X585" i="1" a="1"/>
  <c r="X585" i="1" s="1"/>
  <c r="X644" i="1" a="1"/>
  <c r="X644" i="1" s="1"/>
  <c r="X723" i="1" a="1"/>
  <c r="X723" i="1" s="1"/>
  <c r="X752" i="1" a="1"/>
  <c r="X752" i="1" s="1"/>
  <c r="X781" i="1" a="1"/>
  <c r="X781" i="1" s="1"/>
  <c r="X808" i="1" a="1"/>
  <c r="X808" i="1" s="1"/>
  <c r="X832" i="1" a="1"/>
  <c r="X832" i="1" s="1"/>
  <c r="X857" i="1" a="1"/>
  <c r="X857" i="1" s="1"/>
  <c r="X879" i="1" a="1"/>
  <c r="X879" i="1" s="1"/>
  <c r="X899" i="1" a="1"/>
  <c r="X899" i="1" s="1"/>
  <c r="X918" i="1" a="1"/>
  <c r="X918" i="1" s="1"/>
  <c r="X937" i="1" a="1"/>
  <c r="X937" i="1" s="1"/>
  <c r="X947" i="1" a="1"/>
  <c r="X947" i="1" s="1"/>
  <c r="X958" i="1" a="1"/>
  <c r="X958" i="1" s="1"/>
  <c r="X967" i="1" a="1"/>
  <c r="X967" i="1" s="1"/>
  <c r="X977" i="1" a="1"/>
  <c r="X977" i="1" s="1"/>
  <c r="X987" i="1" a="1"/>
  <c r="X987" i="1" s="1"/>
  <c r="X996" i="1" a="1"/>
  <c r="X996" i="1" s="1"/>
  <c r="X1007" i="1" a="1"/>
  <c r="X1007" i="1" s="1"/>
  <c r="X1016" i="1" a="1"/>
  <c r="X1016" i="1" s="1"/>
  <c r="Y11" i="1" a="1"/>
  <c r="Y11" i="1" s="1"/>
  <c r="Y23" i="1" a="1"/>
  <c r="Y23" i="1" s="1"/>
  <c r="Y45" i="1" a="1"/>
  <c r="Y45" i="1" s="1"/>
  <c r="Y56" i="1" a="1"/>
  <c r="Y56" i="1" s="1"/>
  <c r="Y67" i="1" a="1"/>
  <c r="Y67" i="1" s="1"/>
  <c r="Y79" i="1" a="1"/>
  <c r="Y79" i="1" s="1"/>
  <c r="Y90" i="1" a="1"/>
  <c r="Y90" i="1" s="1"/>
  <c r="Y112" i="1" a="1"/>
  <c r="Y112" i="1" s="1"/>
  <c r="Y124" i="1" a="1"/>
  <c r="Y124" i="1" s="1"/>
  <c r="Y135" i="1" a="1"/>
  <c r="Y135" i="1" s="1"/>
  <c r="Y148" i="1" a="1"/>
  <c r="Y148" i="1" s="1"/>
  <c r="Y158" i="1" a="1"/>
  <c r="Y158" i="1" s="1"/>
  <c r="Y180" i="1" a="1"/>
  <c r="Y180" i="1" s="1"/>
  <c r="Y192" i="1" a="1"/>
  <c r="Y192" i="1" s="1"/>
  <c r="Y203" i="1" a="1"/>
  <c r="Y203" i="1" s="1"/>
  <c r="Y215" i="1" a="1"/>
  <c r="Y215" i="1" s="1"/>
  <c r="Y237" i="1" a="1"/>
  <c r="Y237" i="1" s="1"/>
  <c r="Y259" i="1" a="1"/>
  <c r="Y259" i="1" s="1"/>
  <c r="Y271" i="1" a="1"/>
  <c r="Y271" i="1" s="1"/>
  <c r="Y282" i="1" a="1"/>
  <c r="Y282" i="1" s="1"/>
  <c r="Y294" i="1" a="1"/>
  <c r="Y294" i="1" s="1"/>
  <c r="Y317" i="1" a="1"/>
  <c r="Y317" i="1" s="1"/>
  <c r="Y349" i="1" a="1"/>
  <c r="Y349" i="1" s="1"/>
  <c r="Y361" i="1" a="1"/>
  <c r="Y361" i="1" s="1"/>
  <c r="Y373" i="1" a="1"/>
  <c r="Y373" i="1" s="1"/>
  <c r="Y383" i="1" a="1"/>
  <c r="Y383" i="1" s="1"/>
  <c r="Y395" i="1" a="1"/>
  <c r="Y395" i="1" s="1"/>
  <c r="Y405" i="1" a="1"/>
  <c r="Y405" i="1" s="1"/>
  <c r="Y417" i="1" a="1"/>
  <c r="Y417" i="1" s="1"/>
  <c r="Y428" i="1" a="1"/>
  <c r="Y428" i="1" s="1"/>
  <c r="Y440" i="1" a="1"/>
  <c r="Y440" i="1" s="1"/>
  <c r="Y451" i="1" a="1"/>
  <c r="Y451" i="1" s="1"/>
  <c r="Y463" i="1" a="1"/>
  <c r="Y463" i="1" s="1"/>
  <c r="Y473" i="1" a="1"/>
  <c r="Y473" i="1" s="1"/>
  <c r="Y485" i="1" a="1"/>
  <c r="Y485" i="1" s="1"/>
  <c r="Y495" i="1" a="1"/>
  <c r="Y495" i="1" s="1"/>
  <c r="X59" i="1" a="1"/>
  <c r="X59" i="1" s="1"/>
  <c r="X88" i="1" a="1"/>
  <c r="X88" i="1" s="1"/>
  <c r="X157" i="1" a="1"/>
  <c r="X157" i="1" s="1"/>
  <c r="X193" i="1" a="1"/>
  <c r="X193" i="1" s="1"/>
  <c r="X225" i="1" a="1"/>
  <c r="X225" i="1" s="1"/>
  <c r="X253" i="1" a="1"/>
  <c r="X253" i="1" s="1"/>
  <c r="X289" i="1" a="1"/>
  <c r="X289" i="1" s="1"/>
  <c r="X323" i="1" a="1"/>
  <c r="X323" i="1" s="1"/>
  <c r="X357" i="1" a="1"/>
  <c r="X357" i="1" s="1"/>
  <c r="X391" i="1" a="1"/>
  <c r="X391" i="1" s="1"/>
  <c r="X419" i="1" a="1"/>
  <c r="X419" i="1" s="1"/>
  <c r="X454" i="1" a="1"/>
  <c r="X454" i="1" s="1"/>
  <c r="X489" i="1" a="1"/>
  <c r="X489" i="1" s="1"/>
  <c r="X556" i="1" a="1"/>
  <c r="X556" i="1" s="1"/>
  <c r="X616" i="1" a="1"/>
  <c r="X616" i="1" s="1"/>
  <c r="X673" i="1" a="1"/>
  <c r="X673" i="1" s="1"/>
  <c r="X724" i="1" a="1"/>
  <c r="X724" i="1" s="1"/>
  <c r="X753" i="1" a="1"/>
  <c r="X753" i="1" s="1"/>
  <c r="X782" i="1" a="1"/>
  <c r="X782" i="1" s="1"/>
  <c r="X811" i="1" a="1"/>
  <c r="X811" i="1" s="1"/>
  <c r="X859" i="1" a="1"/>
  <c r="X859" i="1" s="1"/>
  <c r="X880" i="1" a="1"/>
  <c r="X880" i="1" s="1"/>
  <c r="X900" i="1" a="1"/>
  <c r="X900" i="1" s="1"/>
  <c r="X948" i="1" a="1"/>
  <c r="X948" i="1" s="1"/>
  <c r="X978" i="1" a="1"/>
  <c r="X978" i="1" s="1"/>
  <c r="X997" i="1" a="1"/>
  <c r="X997" i="1" s="1"/>
  <c r="Y33" i="1" a="1"/>
  <c r="Y33" i="1" s="1"/>
  <c r="Y46" i="1" a="1"/>
  <c r="Y46" i="1" s="1"/>
  <c r="Y57" i="1" a="1"/>
  <c r="Y57" i="1" s="1"/>
  <c r="Y68" i="1" a="1"/>
  <c r="Y68" i="1" s="1"/>
  <c r="Y91" i="1" a="1"/>
  <c r="Y91" i="1" s="1"/>
  <c r="Y102" i="1" a="1"/>
  <c r="Y102" i="1" s="1"/>
  <c r="Y113" i="1" a="1"/>
  <c r="Y113" i="1" s="1"/>
  <c r="Y125" i="1" a="1"/>
  <c r="Y125" i="1" s="1"/>
  <c r="Y136" i="1" a="1"/>
  <c r="Y136" i="1" s="1"/>
  <c r="Y149" i="1" a="1"/>
  <c r="Y149" i="1" s="1"/>
  <c r="Y171" i="1" a="1"/>
  <c r="Y171" i="1" s="1"/>
  <c r="Y181" i="1" a="1"/>
  <c r="Y181" i="1" s="1"/>
  <c r="Y193" i="1" a="1"/>
  <c r="Y193" i="1" s="1"/>
  <c r="Y204" i="1" a="1"/>
  <c r="Y204" i="1" s="1"/>
  <c r="Y216" i="1" a="1"/>
  <c r="Y216" i="1" s="1"/>
  <c r="Y227" i="1" a="1"/>
  <c r="Y227" i="1" s="1"/>
  <c r="Y238" i="1" a="1"/>
  <c r="Y238" i="1" s="1"/>
  <c r="Y249" i="1" a="1"/>
  <c r="Y249" i="1" s="1"/>
  <c r="Y260" i="1" a="1"/>
  <c r="Y260" i="1" s="1"/>
  <c r="Y272" i="1" a="1"/>
  <c r="Y272" i="1" s="1"/>
  <c r="Y283" i="1" a="1"/>
  <c r="Y283" i="1" s="1"/>
  <c r="Y295" i="1" a="1"/>
  <c r="Y295" i="1" s="1"/>
  <c r="Y305" i="1" a="1"/>
  <c r="Y305" i="1" s="1"/>
  <c r="Y327" i="1" a="1"/>
  <c r="Y327" i="1" s="1"/>
  <c r="Y339" i="1" a="1"/>
  <c r="Y339" i="1" s="1"/>
  <c r="Y350" i="1" a="1"/>
  <c r="Y350" i="1" s="1"/>
  <c r="Y362" i="1" a="1"/>
  <c r="Y362" i="1" s="1"/>
  <c r="Y384" i="1" a="1"/>
  <c r="Y384" i="1" s="1"/>
  <c r="Y406" i="1" a="1"/>
  <c r="Y406" i="1" s="1"/>
  <c r="Y418" i="1" a="1"/>
  <c r="Y418" i="1" s="1"/>
  <c r="Y429" i="1" a="1"/>
  <c r="Y429" i="1" s="1"/>
  <c r="Y441" i="1" a="1"/>
  <c r="Y441" i="1" s="1"/>
  <c r="Y464" i="1" a="1"/>
  <c r="Y464" i="1" s="1"/>
  <c r="Y496" i="1" a="1"/>
  <c r="Y496" i="1" s="1"/>
  <c r="Y508" i="1" a="1"/>
  <c r="Y508" i="1" s="1"/>
  <c r="Y520" i="1" a="1"/>
  <c r="Y520" i="1" s="1"/>
  <c r="X27" i="1" a="1"/>
  <c r="X27" i="1" s="1"/>
  <c r="X62" i="1" a="1"/>
  <c r="X62" i="1" s="1"/>
  <c r="X124" i="1" a="1"/>
  <c r="X124" i="1" s="1"/>
  <c r="X158" i="1" a="1"/>
  <c r="X158" i="1" s="1"/>
  <c r="X228" i="1" a="1"/>
  <c r="X228" i="1" s="1"/>
  <c r="X260" i="1" a="1"/>
  <c r="X260" i="1" s="1"/>
  <c r="X290" i="1" a="1"/>
  <c r="X290" i="1" s="1"/>
  <c r="X324" i="1" a="1"/>
  <c r="X324" i="1" s="1"/>
  <c r="X358" i="1" a="1"/>
  <c r="X358" i="1" s="1"/>
  <c r="X394" i="1" a="1"/>
  <c r="X394" i="1" s="1"/>
  <c r="X426" i="1" a="1"/>
  <c r="X426" i="1" s="1"/>
  <c r="X490" i="1" a="1"/>
  <c r="X490" i="1" s="1"/>
  <c r="X524" i="1" a="1"/>
  <c r="X524" i="1" s="1"/>
  <c r="X559" i="1" a="1"/>
  <c r="X559" i="1" s="1"/>
  <c r="X645" i="1" a="1"/>
  <c r="X645" i="1" s="1"/>
  <c r="X702" i="1" a="1"/>
  <c r="X702" i="1" s="1"/>
  <c r="X754" i="1" a="1"/>
  <c r="X754" i="1" s="1"/>
  <c r="X783" i="1" a="1"/>
  <c r="X783" i="1" s="1"/>
  <c r="X838" i="1" a="1"/>
  <c r="X838" i="1" s="1"/>
  <c r="X860" i="1" a="1"/>
  <c r="X860" i="1" s="1"/>
  <c r="X881" i="1" a="1"/>
  <c r="X881" i="1" s="1"/>
  <c r="X901" i="1" a="1"/>
  <c r="X901" i="1" s="1"/>
  <c r="X919" i="1" a="1"/>
  <c r="X919" i="1" s="1"/>
  <c r="X938" i="1" a="1"/>
  <c r="X938" i="1" s="1"/>
  <c r="X949" i="1" a="1"/>
  <c r="X949" i="1" s="1"/>
  <c r="X959" i="1" a="1"/>
  <c r="X959" i="1" s="1"/>
  <c r="X968" i="1" a="1"/>
  <c r="X968" i="1" s="1"/>
  <c r="X979" i="1" a="1"/>
  <c r="X979" i="1" s="1"/>
  <c r="X988" i="1" a="1"/>
  <c r="X988" i="1" s="1"/>
  <c r="X998" i="1" a="1"/>
  <c r="X998" i="1" s="1"/>
  <c r="X1008" i="1" a="1"/>
  <c r="X1008" i="1" s="1"/>
  <c r="X1017" i="1" a="1"/>
  <c r="X1017" i="1" s="1"/>
  <c r="Y12" i="1" a="1"/>
  <c r="Y12" i="1" s="1"/>
  <c r="Y24" i="1" a="1"/>
  <c r="Y24" i="1" s="1"/>
  <c r="Y34" i="1" a="1"/>
  <c r="Y34" i="1" s="1"/>
  <c r="Y47" i="1" a="1"/>
  <c r="Y47" i="1" s="1"/>
  <c r="Y58" i="1" a="1"/>
  <c r="Y58" i="1" s="1"/>
  <c r="Y69" i="1" a="1"/>
  <c r="Y69" i="1" s="1"/>
  <c r="Y80" i="1" a="1"/>
  <c r="Y80" i="1" s="1"/>
  <c r="Y92" i="1" a="1"/>
  <c r="Y92" i="1" s="1"/>
  <c r="Y114" i="1" a="1"/>
  <c r="Y114" i="1" s="1"/>
  <c r="Y126" i="1" a="1"/>
  <c r="Y126" i="1" s="1"/>
  <c r="Y137" i="1" a="1"/>
  <c r="Y137" i="1" s="1"/>
  <c r="Y159" i="1" a="1"/>
  <c r="Y159" i="1" s="1"/>
  <c r="Y182" i="1" a="1"/>
  <c r="Y182" i="1" s="1"/>
  <c r="Y194" i="1" a="1"/>
  <c r="Y194" i="1" s="1"/>
  <c r="Y205" i="1" a="1"/>
  <c r="Y205" i="1" s="1"/>
  <c r="Y217" i="1" a="1"/>
  <c r="Y217" i="1" s="1"/>
  <c r="Y239" i="1" a="1"/>
  <c r="Y239" i="1" s="1"/>
  <c r="Y261" i="1" a="1"/>
  <c r="Y261" i="1" s="1"/>
  <c r="Y273" i="1" a="1"/>
  <c r="Y273" i="1" s="1"/>
  <c r="Y284" i="1" a="1"/>
  <c r="Y284" i="1" s="1"/>
  <c r="Y296" i="1" a="1"/>
  <c r="Y296" i="1" s="1"/>
  <c r="Y318" i="1" a="1"/>
  <c r="Y318" i="1" s="1"/>
  <c r="Y328" i="1" a="1"/>
  <c r="Y328" i="1" s="1"/>
  <c r="Y340" i="1" a="1"/>
  <c r="Y340" i="1" s="1"/>
  <c r="Y351" i="1" a="1"/>
  <c r="Y351" i="1" s="1"/>
  <c r="Y363" i="1" a="1"/>
  <c r="Y363" i="1" s="1"/>
  <c r="Y374" i="1" a="1"/>
  <c r="Y374" i="1" s="1"/>
  <c r="Y385" i="1" a="1"/>
  <c r="Y385" i="1" s="1"/>
  <c r="Y396" i="1" a="1"/>
  <c r="Y396" i="1" s="1"/>
  <c r="Y407" i="1" a="1"/>
  <c r="Y407" i="1" s="1"/>
  <c r="Y419" i="1" a="1"/>
  <c r="Y419" i="1" s="1"/>
  <c r="Y430" i="1" a="1"/>
  <c r="Y430" i="1" s="1"/>
  <c r="Y442" i="1" a="1"/>
  <c r="Y442" i="1" s="1"/>
  <c r="Y452" i="1" a="1"/>
  <c r="Y452" i="1" s="1"/>
  <c r="Y474" i="1" a="1"/>
  <c r="Y474" i="1" s="1"/>
  <c r="Y486" i="1" a="1"/>
  <c r="Y486" i="1" s="1"/>
  <c r="Y497" i="1" a="1"/>
  <c r="Y497" i="1" s="1"/>
  <c r="Y509" i="1" a="1"/>
  <c r="Y509" i="1" s="1"/>
  <c r="X28" i="1" a="1"/>
  <c r="X28" i="1" s="1"/>
  <c r="X98" i="1" a="1"/>
  <c r="X98" i="1" s="1"/>
  <c r="X131" i="1" a="1"/>
  <c r="X131" i="1" s="1"/>
  <c r="X159" i="1" a="1"/>
  <c r="X159" i="1" s="1"/>
  <c r="X194" i="1" a="1"/>
  <c r="X194" i="1" s="1"/>
  <c r="X229" i="1" a="1"/>
  <c r="X229" i="1" s="1"/>
  <c r="X263" i="1" a="1"/>
  <c r="X263" i="1" s="1"/>
  <c r="X297" i="1" a="1"/>
  <c r="X297" i="1" s="1"/>
  <c r="X325" i="1" a="1"/>
  <c r="X325" i="1" s="1"/>
  <c r="X359" i="1" a="1"/>
  <c r="X359" i="1" s="1"/>
  <c r="X395" i="1" a="1"/>
  <c r="X395" i="1" s="1"/>
  <c r="X428" i="1" a="1"/>
  <c r="X428" i="1" s="1"/>
  <c r="X462" i="1" a="1"/>
  <c r="X462" i="1" s="1"/>
  <c r="X491" i="1" a="1"/>
  <c r="X491" i="1" s="1"/>
  <c r="X560" i="1" a="1"/>
  <c r="X560" i="1" s="1"/>
  <c r="X594" i="1" a="1"/>
  <c r="X594" i="1" s="1"/>
  <c r="X674" i="1" a="1"/>
  <c r="X674" i="1" s="1"/>
  <c r="X703" i="1" a="1"/>
  <c r="X703" i="1" s="1"/>
  <c r="X732" i="1" a="1"/>
  <c r="X732" i="1" s="1"/>
  <c r="X759" i="1" a="1"/>
  <c r="X759" i="1" s="1"/>
  <c r="X812" i="1" a="1"/>
  <c r="X812" i="1" s="1"/>
  <c r="X905" i="1" a="1"/>
  <c r="X905" i="1" s="1"/>
  <c r="X920" i="1" a="1"/>
  <c r="X920" i="1" s="1"/>
  <c r="X950" i="1" a="1"/>
  <c r="X950" i="1" s="1"/>
  <c r="X969" i="1" a="1"/>
  <c r="X969" i="1" s="1"/>
  <c r="X999" i="1" a="1"/>
  <c r="X999" i="1" s="1"/>
  <c r="X1018" i="1" a="1"/>
  <c r="X1018" i="1" s="1"/>
  <c r="Y13" i="1" a="1"/>
  <c r="Y13" i="1" s="1"/>
  <c r="Y35" i="1" a="1"/>
  <c r="Y35" i="1" s="1"/>
  <c r="Y48" i="1" a="1"/>
  <c r="Y48" i="1" s="1"/>
  <c r="Y59" i="1" a="1"/>
  <c r="Y59" i="1" s="1"/>
  <c r="Y70" i="1" a="1"/>
  <c r="Y70" i="1" s="1"/>
  <c r="Y93" i="1" a="1"/>
  <c r="Y93" i="1" s="1"/>
  <c r="Y103" i="1" a="1"/>
  <c r="Y103" i="1" s="1"/>
  <c r="Y115" i="1" a="1"/>
  <c r="Y115" i="1" s="1"/>
  <c r="Y127" i="1" a="1"/>
  <c r="Y127" i="1" s="1"/>
  <c r="Y138" i="1" a="1"/>
  <c r="Y138" i="1" s="1"/>
  <c r="Y150" i="1" a="1"/>
  <c r="Y150" i="1" s="1"/>
  <c r="Y160" i="1" a="1"/>
  <c r="Y160" i="1" s="1"/>
  <c r="Y172" i="1" a="1"/>
  <c r="Y172" i="1" s="1"/>
  <c r="Y183" i="1" a="1"/>
  <c r="Y183" i="1" s="1"/>
  <c r="Y195" i="1" a="1"/>
  <c r="Y195" i="1" s="1"/>
  <c r="Y206" i="1" a="1"/>
  <c r="Y206" i="1" s="1"/>
  <c r="Y218" i="1" a="1"/>
  <c r="Y218" i="1" s="1"/>
  <c r="Y228" i="1" a="1"/>
  <c r="Y228" i="1" s="1"/>
  <c r="Y240" i="1" a="1"/>
  <c r="Y240" i="1" s="1"/>
  <c r="Y250" i="1" a="1"/>
  <c r="Y250" i="1" s="1"/>
  <c r="Y262" i="1" a="1"/>
  <c r="Y262" i="1" s="1"/>
  <c r="Y274" i="1" a="1"/>
  <c r="Y274" i="1" s="1"/>
  <c r="Y306" i="1" a="1"/>
  <c r="Y306" i="1" s="1"/>
  <c r="Y329" i="1" a="1"/>
  <c r="Y329" i="1" s="1"/>
  <c r="Y341" i="1" a="1"/>
  <c r="Y341" i="1" s="1"/>
  <c r="Y352" i="1" a="1"/>
  <c r="Y352" i="1" s="1"/>
  <c r="Y364" i="1" a="1"/>
  <c r="Y364" i="1" s="1"/>
  <c r="Y386" i="1" a="1"/>
  <c r="Y386" i="1" s="1"/>
  <c r="Y408" i="1" a="1"/>
  <c r="Y408" i="1" s="1"/>
  <c r="Y420" i="1" a="1"/>
  <c r="Y420" i="1" s="1"/>
  <c r="Y431" i="1" a="1"/>
  <c r="Y431" i="1" s="1"/>
  <c r="Y443" i="1" a="1"/>
  <c r="Y443" i="1" s="1"/>
  <c r="Y465" i="1" a="1"/>
  <c r="Y465" i="1" s="1"/>
  <c r="Y475" i="1" a="1"/>
  <c r="Y475" i="1" s="1"/>
  <c r="Y487" i="1" a="1"/>
  <c r="Y487" i="1" s="1"/>
  <c r="Y498" i="1" a="1"/>
  <c r="Y498" i="1" s="1"/>
  <c r="Y510" i="1" a="1"/>
  <c r="Y510" i="1" s="1"/>
  <c r="X29" i="1" a="1"/>
  <c r="X29" i="1" s="1"/>
  <c r="X63" i="1" a="1"/>
  <c r="X63" i="1" s="1"/>
  <c r="X99" i="1" a="1"/>
  <c r="X99" i="1" s="1"/>
  <c r="X166" i="1" a="1"/>
  <c r="X166" i="1" s="1"/>
  <c r="X195" i="1" a="1"/>
  <c r="X195" i="1" s="1"/>
  <c r="X264" i="1" a="1"/>
  <c r="X264" i="1" s="1"/>
  <c r="X299" i="1" a="1"/>
  <c r="X299" i="1" s="1"/>
  <c r="X331" i="1" a="1"/>
  <c r="X331" i="1" s="1"/>
  <c r="X360" i="1" a="1"/>
  <c r="X360" i="1" s="1"/>
  <c r="X396" i="1" a="1"/>
  <c r="X396" i="1" s="1"/>
  <c r="X429" i="1" a="1"/>
  <c r="X429" i="1" s="1"/>
  <c r="X465" i="1" a="1"/>
  <c r="X465" i="1" s="1"/>
  <c r="X525" i="1" a="1"/>
  <c r="X525" i="1" s="1"/>
  <c r="X561" i="1" a="1"/>
  <c r="X561" i="1" s="1"/>
  <c r="X624" i="1" a="1"/>
  <c r="X624" i="1" s="1"/>
  <c r="X675" i="1" a="1"/>
  <c r="X675" i="1" s="1"/>
  <c r="X704" i="1" a="1"/>
  <c r="X704" i="1" s="1"/>
  <c r="X733" i="1" a="1"/>
  <c r="X733" i="1" s="1"/>
  <c r="X762" i="1" a="1"/>
  <c r="X762" i="1" s="1"/>
  <c r="X789" i="1" a="1"/>
  <c r="X789" i="1" s="1"/>
  <c r="X840" i="1" a="1"/>
  <c r="X840" i="1" s="1"/>
  <c r="X861" i="1" a="1"/>
  <c r="X861" i="1" s="1"/>
  <c r="X887" i="1" a="1"/>
  <c r="X887" i="1" s="1"/>
  <c r="X906" i="1" a="1"/>
  <c r="X906" i="1" s="1"/>
  <c r="X925" i="1" a="1"/>
  <c r="X925" i="1" s="1"/>
  <c r="X939" i="1" a="1"/>
  <c r="X939" i="1" s="1"/>
  <c r="X951" i="1" a="1"/>
  <c r="X951" i="1" s="1"/>
  <c r="X960" i="1" a="1"/>
  <c r="X960" i="1" s="1"/>
  <c r="X970" i="1" a="1"/>
  <c r="X970" i="1" s="1"/>
  <c r="X980" i="1" a="1"/>
  <c r="X980" i="1" s="1"/>
  <c r="X989" i="1" a="1"/>
  <c r="X989" i="1" s="1"/>
  <c r="X1000" i="1" a="1"/>
  <c r="X1000" i="1" s="1"/>
  <c r="X1009" i="1" a="1"/>
  <c r="X1009" i="1" s="1"/>
  <c r="X1019" i="1" a="1"/>
  <c r="X1019" i="1" s="1"/>
  <c r="Y14" i="1" a="1"/>
  <c r="Y14" i="1" s="1"/>
  <c r="Y25" i="1" a="1"/>
  <c r="Y25" i="1" s="1"/>
  <c r="Y36" i="1" a="1"/>
  <c r="Y36" i="1" s="1"/>
  <c r="Y49" i="1" a="1"/>
  <c r="Y49" i="1" s="1"/>
  <c r="Y71" i="1" a="1"/>
  <c r="Y71" i="1" s="1"/>
  <c r="Y81" i="1" a="1"/>
  <c r="Y81" i="1" s="1"/>
  <c r="Y104" i="1" a="1"/>
  <c r="Y104" i="1" s="1"/>
  <c r="Y116" i="1" a="1"/>
  <c r="Y116" i="1" s="1"/>
  <c r="Y128" i="1" a="1"/>
  <c r="Y128" i="1" s="1"/>
  <c r="Y139" i="1" a="1"/>
  <c r="Y139" i="1" s="1"/>
  <c r="Y161" i="1" a="1"/>
  <c r="Y161" i="1" s="1"/>
  <c r="Y173" i="1" a="1"/>
  <c r="Y173" i="1" s="1"/>
  <c r="Y184" i="1" a="1"/>
  <c r="Y184" i="1" s="1"/>
  <c r="Y196" i="1" a="1"/>
  <c r="Y196" i="1" s="1"/>
  <c r="Y219" i="1" a="1"/>
  <c r="Y219" i="1" s="1"/>
  <c r="Y251" i="1" a="1"/>
  <c r="Y251" i="1" s="1"/>
  <c r="Y263" i="1" a="1"/>
  <c r="Y263" i="1" s="1"/>
  <c r="Y275" i="1" a="1"/>
  <c r="Y275" i="1" s="1"/>
  <c r="Y285" i="1" a="1"/>
  <c r="Y285" i="1" s="1"/>
  <c r="Y297" i="1" a="1"/>
  <c r="Y297" i="1" s="1"/>
  <c r="Y307" i="1" a="1"/>
  <c r="Y307" i="1" s="1"/>
  <c r="Y319" i="1" a="1"/>
  <c r="Y319" i="1" s="1"/>
  <c r="Y330" i="1" a="1"/>
  <c r="Y330" i="1" s="1"/>
  <c r="Y342" i="1" a="1"/>
  <c r="Y342" i="1" s="1"/>
  <c r="Y353" i="1" a="1"/>
  <c r="Y353" i="1" s="1"/>
  <c r="Y365" i="1" a="1"/>
  <c r="Y365" i="1" s="1"/>
  <c r="Y375" i="1" a="1"/>
  <c r="Y375" i="1" s="1"/>
  <c r="Y387" i="1" a="1"/>
  <c r="Y387" i="1" s="1"/>
  <c r="Y397" i="1" a="1"/>
  <c r="Y397" i="1" s="1"/>
  <c r="Y409" i="1" a="1"/>
  <c r="Y409" i="1" s="1"/>
  <c r="Y421" i="1" a="1"/>
  <c r="Y421" i="1" s="1"/>
  <c r="Y453" i="1" a="1"/>
  <c r="Y453" i="1" s="1"/>
  <c r="Y476" i="1" a="1"/>
  <c r="Y476" i="1" s="1"/>
  <c r="Y488" i="1" a="1"/>
  <c r="Y488" i="1" s="1"/>
  <c r="Y499" i="1" a="1"/>
  <c r="Y499" i="1" s="1"/>
  <c r="Y511" i="1" a="1"/>
  <c r="Y511" i="1" s="1"/>
  <c r="X35" i="1" a="1"/>
  <c r="X35" i="1" s="1"/>
  <c r="X64" i="1" a="1"/>
  <c r="X64" i="1" s="1"/>
  <c r="X100" i="1" a="1"/>
  <c r="X100" i="1" s="1"/>
  <c r="X133" i="1" a="1"/>
  <c r="X133" i="1" s="1"/>
  <c r="X169" i="1" a="1"/>
  <c r="X169" i="1" s="1"/>
  <c r="X230" i="1" a="1"/>
  <c r="X230" i="1" s="1"/>
  <c r="X265" i="1" a="1"/>
  <c r="X265" i="1" s="1"/>
  <c r="X334" i="1" a="1"/>
  <c r="X334" i="1" s="1"/>
  <c r="X368" i="1" a="1"/>
  <c r="X368" i="1" s="1"/>
  <c r="X430" i="1" a="1"/>
  <c r="X430" i="1" s="1"/>
  <c r="X466" i="1" a="1"/>
  <c r="X466" i="1" s="1"/>
  <c r="X499" i="1" a="1"/>
  <c r="X499" i="1" s="1"/>
  <c r="X533" i="1" a="1"/>
  <c r="X533" i="1" s="1"/>
  <c r="X562" i="1" a="1"/>
  <c r="X562" i="1" s="1"/>
  <c r="X595" i="1" a="1"/>
  <c r="X595" i="1" s="1"/>
  <c r="X653" i="1" a="1"/>
  <c r="X653" i="1" s="1"/>
  <c r="X705" i="1" a="1"/>
  <c r="X705" i="1" s="1"/>
  <c r="X734" i="1" a="1"/>
  <c r="X734" i="1" s="1"/>
  <c r="X791" i="1" a="1"/>
  <c r="X791" i="1" s="1"/>
  <c r="X908" i="1" a="1"/>
  <c r="X908" i="1" s="1"/>
  <c r="X971" i="1" a="1"/>
  <c r="X971" i="1" s="1"/>
  <c r="X990" i="1" a="1"/>
  <c r="X990" i="1" s="1"/>
  <c r="X1020" i="1" a="1"/>
  <c r="X1020" i="1" s="1"/>
  <c r="Y15" i="1" a="1"/>
  <c r="Y15" i="1" s="1"/>
  <c r="Y26" i="1" a="1"/>
  <c r="Y26" i="1" s="1"/>
  <c r="Y37" i="1" a="1"/>
  <c r="Y37" i="1" s="1"/>
  <c r="Y50" i="1" a="1"/>
  <c r="Y50" i="1" s="1"/>
  <c r="Y60" i="1" a="1"/>
  <c r="Y60" i="1" s="1"/>
  <c r="Y72" i="1" a="1"/>
  <c r="Y72" i="1" s="1"/>
  <c r="Y94" i="1" a="1"/>
  <c r="Y94" i="1" s="1"/>
  <c r="Y105" i="1" a="1"/>
  <c r="Y105" i="1" s="1"/>
  <c r="Y117" i="1" a="1"/>
  <c r="Y117" i="1" s="1"/>
  <c r="Y140" i="1" a="1"/>
  <c r="Y140" i="1" s="1"/>
  <c r="Y151" i="1" a="1"/>
  <c r="Y151" i="1" s="1"/>
  <c r="Y162" i="1" a="1"/>
  <c r="Y162" i="1" s="1"/>
  <c r="Y174" i="1" a="1"/>
  <c r="Y174" i="1" s="1"/>
  <c r="Y185" i="1" a="1"/>
  <c r="Y185" i="1" s="1"/>
  <c r="Y197" i="1" a="1"/>
  <c r="Y197" i="1" s="1"/>
  <c r="Y207" i="1" a="1"/>
  <c r="Y207" i="1" s="1"/>
  <c r="Y229" i="1" a="1"/>
  <c r="Y229" i="1" s="1"/>
  <c r="Y241" i="1" a="1"/>
  <c r="Y241" i="1" s="1"/>
  <c r="Y252" i="1" a="1"/>
  <c r="Y252" i="1" s="1"/>
  <c r="Y264" i="1" a="1"/>
  <c r="Y264" i="1" s="1"/>
  <c r="Y286" i="1" a="1"/>
  <c r="Y286" i="1" s="1"/>
  <c r="Y308" i="1" a="1"/>
  <c r="Y308" i="1" s="1"/>
  <c r="Y320" i="1" a="1"/>
  <c r="Y320" i="1" s="1"/>
  <c r="Y331" i="1" a="1"/>
  <c r="Y331" i="1" s="1"/>
  <c r="Y343" i="1" a="1"/>
  <c r="Y343" i="1" s="1"/>
  <c r="Y366" i="1" a="1"/>
  <c r="Y366" i="1" s="1"/>
  <c r="Y398" i="1" a="1"/>
  <c r="Y398" i="1" s="1"/>
  <c r="Y410" i="1" a="1"/>
  <c r="Y410" i="1" s="1"/>
  <c r="Y422" i="1" a="1"/>
  <c r="Y422" i="1" s="1"/>
  <c r="Y432" i="1" a="1"/>
  <c r="Y432" i="1" s="1"/>
  <c r="Y444" i="1" a="1"/>
  <c r="Y444" i="1" s="1"/>
  <c r="Y454" i="1" a="1"/>
  <c r="Y454" i="1" s="1"/>
  <c r="Y466" i="1" a="1"/>
  <c r="Y466" i="1" s="1"/>
  <c r="Y477" i="1" a="1"/>
  <c r="Y477" i="1" s="1"/>
  <c r="Y489" i="1" a="1"/>
  <c r="Y489" i="1" s="1"/>
  <c r="Y500" i="1" a="1"/>
  <c r="Y500" i="1" s="1"/>
  <c r="Y512" i="1" a="1"/>
  <c r="Y512" i="1" s="1"/>
  <c r="X38" i="1" a="1"/>
  <c r="X38" i="1" s="1"/>
  <c r="X72" i="1" a="1"/>
  <c r="X72" i="1" s="1"/>
  <c r="X101" i="1" a="1"/>
  <c r="X101" i="1" s="1"/>
  <c r="X134" i="1" a="1"/>
  <c r="X134" i="1" s="1"/>
  <c r="X170" i="1" a="1"/>
  <c r="X170" i="1" s="1"/>
  <c r="X203" i="1" a="1"/>
  <c r="X203" i="1" s="1"/>
  <c r="X237" i="1" a="1"/>
  <c r="X237" i="1" s="1"/>
  <c r="X266" i="1" a="1"/>
  <c r="X266" i="1" s="1"/>
  <c r="X300" i="1" a="1"/>
  <c r="X300" i="1" s="1"/>
  <c r="X335" i="1" a="1"/>
  <c r="X335" i="1" s="1"/>
  <c r="X402" i="1" a="1"/>
  <c r="X402" i="1" s="1"/>
  <c r="X431" i="1" a="1"/>
  <c r="X431" i="1" s="1"/>
  <c r="X500" i="1" a="1"/>
  <c r="X500" i="1" s="1"/>
  <c r="X536" i="1" a="1"/>
  <c r="X536" i="1" s="1"/>
  <c r="X568" i="1" a="1"/>
  <c r="X568" i="1" s="1"/>
  <c r="X596" i="1" a="1"/>
  <c r="X596" i="1" s="1"/>
  <c r="X625" i="1" a="1"/>
  <c r="X625" i="1" s="1"/>
  <c r="X654" i="1" a="1"/>
  <c r="X654" i="1" s="1"/>
  <c r="X683" i="1" a="1"/>
  <c r="X683" i="1" s="1"/>
  <c r="X710" i="1" a="1"/>
  <c r="X710" i="1" s="1"/>
  <c r="X763" i="1" a="1"/>
  <c r="X763" i="1" s="1"/>
  <c r="X820" i="1" a="1"/>
  <c r="X820" i="1" s="1"/>
  <c r="X841" i="1" a="1"/>
  <c r="X841" i="1" s="1"/>
  <c r="X889" i="1" a="1"/>
  <c r="X889" i="1" s="1"/>
  <c r="X909" i="1" a="1"/>
  <c r="X909" i="1" s="1"/>
  <c r="X926" i="1" a="1"/>
  <c r="X926" i="1" s="1"/>
  <c r="X942" i="1" a="1"/>
  <c r="X942" i="1" s="1"/>
  <c r="X952" i="1" a="1"/>
  <c r="X952" i="1" s="1"/>
  <c r="X961" i="1" a="1"/>
  <c r="X961" i="1" s="1"/>
  <c r="X972" i="1" a="1"/>
  <c r="X972" i="1" s="1"/>
  <c r="X981" i="1" a="1"/>
  <c r="X981" i="1" s="1"/>
  <c r="X991" i="1" a="1"/>
  <c r="X991" i="1" s="1"/>
  <c r="X1001" i="1" a="1"/>
  <c r="X1001" i="1" s="1"/>
  <c r="X1010" i="1" a="1"/>
  <c r="X1010" i="1" s="1"/>
  <c r="X1021" i="1" a="1"/>
  <c r="X1021" i="1" s="1"/>
  <c r="Y16" i="1" a="1"/>
  <c r="Y16" i="1" s="1"/>
  <c r="Y27" i="1" a="1"/>
  <c r="Y27" i="1" s="1"/>
  <c r="Y38" i="1" a="1"/>
  <c r="Y38" i="1" s="1"/>
  <c r="Y51" i="1" a="1"/>
  <c r="Y51" i="1" s="1"/>
  <c r="Y82" i="1" a="1"/>
  <c r="Y82" i="1" s="1"/>
  <c r="Y95" i="1" a="1"/>
  <c r="Y95" i="1" s="1"/>
  <c r="Y106" i="1" a="1"/>
  <c r="Y106" i="1" s="1"/>
  <c r="Y118" i="1" a="1"/>
  <c r="Y118" i="1" s="1"/>
  <c r="Y129" i="1" a="1"/>
  <c r="Y129" i="1" s="1"/>
  <c r="Y141" i="1" a="1"/>
  <c r="Y141" i="1" s="1"/>
  <c r="Y163" i="1" a="1"/>
  <c r="Y163" i="1" s="1"/>
  <c r="Y175" i="1" a="1"/>
  <c r="Y175" i="1" s="1"/>
  <c r="Y186" i="1" a="1"/>
  <c r="Y186" i="1" s="1"/>
  <c r="Y198" i="1" a="1"/>
  <c r="Y198" i="1" s="1"/>
  <c r="Y220" i="1" a="1"/>
  <c r="Y220" i="1" s="1"/>
  <c r="Y230" i="1" a="1"/>
  <c r="Y230" i="1" s="1"/>
  <c r="Y242" i="1" a="1"/>
  <c r="Y242" i="1" s="1"/>
  <c r="Y253" i="1" a="1"/>
  <c r="Y253" i="1" s="1"/>
  <c r="Y265" i="1" a="1"/>
  <c r="Y265" i="1" s="1"/>
  <c r="Y276" i="1" a="1"/>
  <c r="Y276" i="1" s="1"/>
  <c r="Y287" i="1" a="1"/>
  <c r="Y287" i="1" s="1"/>
  <c r="Y298" i="1" a="1"/>
  <c r="Y298" i="1" s="1"/>
  <c r="Y309" i="1" a="1"/>
  <c r="Y309" i="1" s="1"/>
  <c r="Y321" i="1" a="1"/>
  <c r="Y321" i="1" s="1"/>
  <c r="Y332" i="1" a="1"/>
  <c r="Y332" i="1" s="1"/>
  <c r="Y344" i="1" a="1"/>
  <c r="Y344" i="1" s="1"/>
  <c r="Y354" i="1" a="1"/>
  <c r="Y354" i="1" s="1"/>
  <c r="Y376" i="1" a="1"/>
  <c r="Y376" i="1" s="1"/>
  <c r="Y388" i="1" a="1"/>
  <c r="Y388" i="1" s="1"/>
  <c r="Y399" i="1" a="1"/>
  <c r="Y399" i="1" s="1"/>
  <c r="Y411" i="1" a="1"/>
  <c r="Y411" i="1" s="1"/>
  <c r="Y433" i="1" a="1"/>
  <c r="Y433" i="1" s="1"/>
  <c r="Y455" i="1" a="1"/>
  <c r="Y455" i="1" s="1"/>
  <c r="Y467" i="1" a="1"/>
  <c r="Y467" i="1" s="1"/>
  <c r="Y478" i="1" a="1"/>
  <c r="Y478" i="1" s="1"/>
  <c r="Y490" i="1" a="1"/>
  <c r="Y490" i="1" s="1"/>
  <c r="Y513" i="1" a="1"/>
  <c r="Y513" i="1" s="1"/>
  <c r="X39" i="1" a="1"/>
  <c r="X39" i="1" s="1"/>
  <c r="X106" i="1" a="1"/>
  <c r="X106" i="1" s="1"/>
  <c r="X135" i="1" a="1"/>
  <c r="X135" i="1" s="1"/>
  <c r="X171" i="1" a="1"/>
  <c r="X171" i="1" s="1"/>
  <c r="X204" i="1" a="1"/>
  <c r="X204" i="1" s="1"/>
  <c r="X240" i="1" a="1"/>
  <c r="X240" i="1" s="1"/>
  <c r="X272" i="1" a="1"/>
  <c r="X272" i="1" s="1"/>
  <c r="X336" i="1" a="1"/>
  <c r="X336" i="1" s="1"/>
  <c r="X370" i="1" a="1"/>
  <c r="X370" i="1" s="1"/>
  <c r="X405" i="1" a="1"/>
  <c r="X405" i="1" s="1"/>
  <c r="X467" i="1" a="1"/>
  <c r="X467" i="1" s="1"/>
  <c r="X501" i="1" a="1"/>
  <c r="X501" i="1" s="1"/>
  <c r="X571" i="1" a="1"/>
  <c r="X571" i="1" s="1"/>
  <c r="X626" i="1" a="1"/>
  <c r="X626" i="1" s="1"/>
  <c r="X655" i="1" a="1"/>
  <c r="X655" i="1" s="1"/>
  <c r="X684" i="1" a="1"/>
  <c r="X684" i="1" s="1"/>
  <c r="X713" i="1" a="1"/>
  <c r="X713" i="1" s="1"/>
  <c r="X740" i="1" a="1"/>
  <c r="X740" i="1" s="1"/>
  <c r="X792" i="1" a="1"/>
  <c r="X792" i="1" s="1"/>
  <c r="X927" i="1" a="1"/>
  <c r="X927" i="1" s="1"/>
  <c r="X943" i="1" a="1"/>
  <c r="X943" i="1" s="1"/>
  <c r="X962" i="1" a="1"/>
  <c r="X962" i="1" s="1"/>
  <c r="X992" i="1" a="1"/>
  <c r="X992" i="1" s="1"/>
  <c r="X1011" i="1" a="1"/>
  <c r="X1011" i="1" s="1"/>
  <c r="Y5" i="1" a="1"/>
  <c r="Y5" i="1" s="1"/>
  <c r="Y28" i="1" a="1"/>
  <c r="Y28" i="1" s="1"/>
  <c r="Y39" i="1" a="1"/>
  <c r="Y39" i="1" s="1"/>
  <c r="Y61" i="1" a="1"/>
  <c r="Y61" i="1" s="1"/>
  <c r="Y73" i="1" a="1"/>
  <c r="Y73" i="1" s="1"/>
  <c r="Y83" i="1" a="1"/>
  <c r="Y83" i="1" s="1"/>
  <c r="Y96" i="1" a="1"/>
  <c r="Y96" i="1" s="1"/>
  <c r="Y107" i="1" a="1"/>
  <c r="Y107" i="1" s="1"/>
  <c r="Y119" i="1" a="1"/>
  <c r="Y119" i="1" s="1"/>
  <c r="Y142" i="1" a="1"/>
  <c r="Y142" i="1" s="1"/>
  <c r="Y152" i="1" a="1"/>
  <c r="Y152" i="1" s="1"/>
  <c r="Y164" i="1" a="1"/>
  <c r="Y164" i="1" s="1"/>
  <c r="Y176" i="1" a="1"/>
  <c r="Y176" i="1" s="1"/>
  <c r="Y208" i="1" a="1"/>
  <c r="Y208" i="1" s="1"/>
  <c r="Y231" i="1" a="1"/>
  <c r="Y231" i="1" s="1"/>
  <c r="Y243" i="1" a="1"/>
  <c r="Y243" i="1" s="1"/>
  <c r="Y254" i="1" a="1"/>
  <c r="Y254" i="1" s="1"/>
  <c r="Y266" i="1" a="1"/>
  <c r="Y266" i="1" s="1"/>
  <c r="Y288" i="1" a="1"/>
  <c r="Y288" i="1" s="1"/>
  <c r="Y310" i="1" a="1"/>
  <c r="Y310" i="1" s="1"/>
  <c r="Y322" i="1" a="1"/>
  <c r="Y322" i="1" s="1"/>
  <c r="Y333" i="1" a="1"/>
  <c r="Y333" i="1" s="1"/>
  <c r="Y345" i="1" a="1"/>
  <c r="Y345" i="1" s="1"/>
  <c r="Y367" i="1" a="1"/>
  <c r="Y367" i="1" s="1"/>
  <c r="Y377" i="1" a="1"/>
  <c r="Y377" i="1" s="1"/>
  <c r="Y389" i="1" a="1"/>
  <c r="Y389" i="1" s="1"/>
  <c r="Y400" i="1" a="1"/>
  <c r="Y400" i="1" s="1"/>
  <c r="Y412" i="1" a="1"/>
  <c r="Y412" i="1" s="1"/>
  <c r="Y423" i="1" a="1"/>
  <c r="Y423" i="1" s="1"/>
  <c r="Y434" i="1" a="1"/>
  <c r="Y434" i="1" s="1"/>
  <c r="Y445" i="1" a="1"/>
  <c r="Y445" i="1" s="1"/>
  <c r="Y456" i="1" a="1"/>
  <c r="Y456" i="1" s="1"/>
  <c r="Y468" i="1" a="1"/>
  <c r="Y468" i="1" s="1"/>
  <c r="Y479" i="1" a="1"/>
  <c r="Y479" i="1" s="1"/>
  <c r="Y491" i="1" a="1"/>
  <c r="Y491" i="1" s="1"/>
  <c r="Y501" i="1" a="1"/>
  <c r="Y501" i="1" s="1"/>
  <c r="X40" i="1" a="1"/>
  <c r="X40" i="1" s="1"/>
  <c r="X75" i="1" a="1"/>
  <c r="X75" i="1" s="1"/>
  <c r="X109" i="1" a="1"/>
  <c r="X109" i="1" s="1"/>
  <c r="X143" i="1" a="1"/>
  <c r="X143" i="1" s="1"/>
  <c r="X172" i="1" a="1"/>
  <c r="X172" i="1" s="1"/>
  <c r="X205" i="1" a="1"/>
  <c r="X205" i="1" s="1"/>
  <c r="X241" i="1" a="1"/>
  <c r="X241" i="1" s="1"/>
  <c r="X275" i="1" a="1"/>
  <c r="X275" i="1" s="1"/>
  <c r="X337" i="1" a="1"/>
  <c r="X337" i="1" s="1"/>
  <c r="X371" i="1" a="1"/>
  <c r="X371" i="1" s="1"/>
  <c r="X441" i="1" a="1"/>
  <c r="X441" i="1" s="1"/>
  <c r="X474" i="1" a="1"/>
  <c r="X474" i="1" s="1"/>
  <c r="X502" i="1" a="1"/>
  <c r="X502" i="1" s="1"/>
  <c r="X537" i="1" a="1"/>
  <c r="X537" i="1" s="1"/>
  <c r="X572" i="1" a="1"/>
  <c r="X572" i="1" s="1"/>
  <c r="X604" i="1" a="1"/>
  <c r="X604" i="1" s="1"/>
  <c r="X656" i="1" a="1"/>
  <c r="X656" i="1" s="1"/>
  <c r="X685" i="1" a="1"/>
  <c r="X685" i="1" s="1"/>
  <c r="X742" i="1" a="1"/>
  <c r="X742" i="1" s="1"/>
  <c r="X821" i="1" a="1"/>
  <c r="X821" i="1" s="1"/>
  <c r="X869" i="1" a="1"/>
  <c r="X869" i="1" s="1"/>
  <c r="X890" i="1" a="1"/>
  <c r="X890" i="1" s="1"/>
  <c r="X910" i="1" a="1"/>
  <c r="X910" i="1" s="1"/>
  <c r="X928" i="1" a="1"/>
  <c r="X928" i="1" s="1"/>
  <c r="X944" i="1" a="1"/>
  <c r="X944" i="1" s="1"/>
  <c r="X953" i="1" a="1"/>
  <c r="X953" i="1" s="1"/>
  <c r="X963" i="1" a="1"/>
  <c r="X963" i="1" s="1"/>
  <c r="X973" i="1" a="1"/>
  <c r="X973" i="1" s="1"/>
  <c r="X982" i="1" a="1"/>
  <c r="X982" i="1" s="1"/>
  <c r="X993" i="1" a="1"/>
  <c r="X993" i="1" s="1"/>
  <c r="X1002" i="1" a="1"/>
  <c r="X1002" i="1" s="1"/>
  <c r="X1012" i="1" a="1"/>
  <c r="X1012" i="1" s="1"/>
  <c r="Y6" i="1" a="1"/>
  <c r="Y6" i="1" s="1"/>
  <c r="Y17" i="1" a="1"/>
  <c r="Y17" i="1" s="1"/>
  <c r="Y29" i="1" a="1"/>
  <c r="Y29" i="1" s="1"/>
  <c r="Y40" i="1" a="1"/>
  <c r="Y40" i="1" s="1"/>
  <c r="Y52" i="1" a="1"/>
  <c r="Y52" i="1" s="1"/>
  <c r="Y62" i="1" a="1"/>
  <c r="Y62" i="1" s="1"/>
  <c r="Y84" i="1" a="1"/>
  <c r="Y84" i="1" s="1"/>
  <c r="Y97" i="1" a="1"/>
  <c r="Y97" i="1" s="1"/>
  <c r="Y108" i="1" a="1"/>
  <c r="Y108" i="1" s="1"/>
  <c r="Y120" i="1" a="1"/>
  <c r="Y120" i="1" s="1"/>
  <c r="Y130" i="1" a="1"/>
  <c r="Y130" i="1" s="1"/>
  <c r="Y153" i="1" a="1"/>
  <c r="Y153" i="1" s="1"/>
  <c r="Y165" i="1" a="1"/>
  <c r="Y165" i="1" s="1"/>
  <c r="Y177" i="1" a="1"/>
  <c r="Y177" i="1" s="1"/>
  <c r="Y187" i="1" a="1"/>
  <c r="Y187" i="1" s="1"/>
  <c r="Y199" i="1" a="1"/>
  <c r="Y199" i="1" s="1"/>
  <c r="Y209" i="1" a="1"/>
  <c r="Y209" i="1" s="1"/>
  <c r="Y221" i="1" a="1"/>
  <c r="Y221" i="1" s="1"/>
  <c r="Y232" i="1" a="1"/>
  <c r="Y232" i="1" s="1"/>
  <c r="Y244" i="1" a="1"/>
  <c r="Y244" i="1" s="1"/>
  <c r="Y255" i="1" a="1"/>
  <c r="Y255" i="1" s="1"/>
  <c r="Y267" i="1" a="1"/>
  <c r="Y267" i="1" s="1"/>
  <c r="Y277" i="1" a="1"/>
  <c r="Y277" i="1" s="1"/>
  <c r="Y289" i="1" a="1"/>
  <c r="Y289" i="1" s="1"/>
  <c r="Y299" i="1" a="1"/>
  <c r="Y299" i="1" s="1"/>
  <c r="Y311" i="1" a="1"/>
  <c r="Y311" i="1" s="1"/>
  <c r="Y323" i="1" a="1"/>
  <c r="Y323" i="1" s="1"/>
  <c r="Y355" i="1" a="1"/>
  <c r="Y355" i="1" s="1"/>
  <c r="Y378" i="1" a="1"/>
  <c r="Y378" i="1" s="1"/>
  <c r="Y390" i="1" a="1"/>
  <c r="Y390" i="1" s="1"/>
  <c r="Y401" i="1" a="1"/>
  <c r="Y401" i="1" s="1"/>
  <c r="Y413" i="1" a="1"/>
  <c r="Y413" i="1" s="1"/>
  <c r="Y435" i="1" a="1"/>
  <c r="Y435" i="1" s="1"/>
  <c r="Y457" i="1" a="1"/>
  <c r="Y457" i="1" s="1"/>
  <c r="Y469" i="1" a="1"/>
  <c r="Y469" i="1" s="1"/>
  <c r="Y480" i="1" a="1"/>
  <c r="Y480" i="1" s="1"/>
  <c r="Y492" i="1" a="1"/>
  <c r="Y492" i="1" s="1"/>
  <c r="Y514" i="1" a="1"/>
  <c r="Y514" i="1" s="1"/>
  <c r="Y1016" i="1" a="1"/>
  <c r="Y1016" i="1" s="1"/>
  <c r="Y1005" i="1" a="1"/>
  <c r="Y1005" i="1" s="1"/>
  <c r="Y994" i="1" a="1"/>
  <c r="Y994" i="1" s="1"/>
  <c r="Y972" i="1" a="1"/>
  <c r="Y972" i="1" s="1"/>
  <c r="Y962" i="1" a="1"/>
  <c r="Y962" i="1" s="1"/>
  <c r="Y950" i="1" a="1"/>
  <c r="Y950" i="1" s="1"/>
  <c r="Y940" i="1" a="1"/>
  <c r="Y940" i="1" s="1"/>
  <c r="Y918" i="1" a="1"/>
  <c r="Y918" i="1" s="1"/>
  <c r="Y907" i="1" a="1"/>
  <c r="Y907" i="1" s="1"/>
  <c r="Y896" i="1" a="1"/>
  <c r="Y896" i="1" s="1"/>
  <c r="Y874" i="1" a="1"/>
  <c r="Y874" i="1" s="1"/>
  <c r="Y864" i="1" a="1"/>
  <c r="Y864" i="1" s="1"/>
  <c r="Y852" i="1" a="1"/>
  <c r="Y852" i="1" s="1"/>
  <c r="Y842" i="1" a="1"/>
  <c r="Y842" i="1" s="1"/>
  <c r="Y820" i="1" a="1"/>
  <c r="Y820" i="1" s="1"/>
  <c r="Y809" i="1" a="1"/>
  <c r="Y809" i="1" s="1"/>
  <c r="Y798" i="1" a="1"/>
  <c r="Y798" i="1" s="1"/>
  <c r="Y776" i="1" a="1"/>
  <c r="Y776" i="1" s="1"/>
  <c r="Y766" i="1" a="1"/>
  <c r="Y766" i="1" s="1"/>
  <c r="Y755" i="1" a="1"/>
  <c r="Y755" i="1" s="1"/>
  <c r="Y736" i="1" a="1"/>
  <c r="Y736" i="1" s="1"/>
  <c r="Y727" i="1" a="1"/>
  <c r="Y727" i="1" s="1"/>
  <c r="Y718" i="1" a="1"/>
  <c r="Y718" i="1" s="1"/>
  <c r="Y710" i="1" a="1"/>
  <c r="Y710" i="1" s="1"/>
  <c r="Y678" i="1" a="1"/>
  <c r="Y678" i="1" s="1"/>
  <c r="Y670" i="1" a="1"/>
  <c r="Y670" i="1" s="1"/>
  <c r="Y655" i="1" a="1"/>
  <c r="Y655" i="1" s="1"/>
  <c r="Y640" i="1" a="1"/>
  <c r="Y640" i="1" s="1"/>
  <c r="Y625" i="1" a="1"/>
  <c r="Y625" i="1" s="1"/>
  <c r="Y610" i="1" a="1"/>
  <c r="Y610" i="1" s="1"/>
  <c r="Y594" i="1" a="1"/>
  <c r="Y594" i="1" s="1"/>
  <c r="Y573" i="1" a="1"/>
  <c r="Y573" i="1" s="1"/>
  <c r="Y563" i="1" a="1"/>
  <c r="Y563" i="1" s="1"/>
  <c r="Y541" i="1" a="1"/>
  <c r="Y541" i="1" s="1"/>
  <c r="Y529" i="1" a="1"/>
  <c r="Y529" i="1" s="1"/>
  <c r="Y516" i="1" a="1"/>
  <c r="Y516" i="1" s="1"/>
  <c r="Y481" i="1" a="1"/>
  <c r="Y481" i="1" s="1"/>
  <c r="Y438" i="1" a="1"/>
  <c r="Y438" i="1" s="1"/>
  <c r="Y359" i="1" a="1"/>
  <c r="Y359" i="1" s="1"/>
  <c r="Y280" i="1" a="1"/>
  <c r="Y280" i="1" s="1"/>
  <c r="Y246" i="1" a="1"/>
  <c r="Y246" i="1" s="1"/>
  <c r="Y201" i="1" a="1"/>
  <c r="Y201" i="1" s="1"/>
  <c r="Y167" i="1" a="1"/>
  <c r="Y167" i="1" s="1"/>
  <c r="Y86" i="1" a="1"/>
  <c r="Y86" i="1" s="1"/>
  <c r="Y44" i="1" a="1"/>
  <c r="Y44" i="1" s="1"/>
  <c r="Y8" i="1" a="1"/>
  <c r="Y8" i="1" s="1"/>
  <c r="X986" i="1" a="1"/>
  <c r="X986" i="1" s="1"/>
  <c r="X954" i="1" a="1"/>
  <c r="X954" i="1" s="1"/>
  <c r="X722" i="1" a="1"/>
  <c r="X722" i="1" s="1"/>
  <c r="X635" i="1" a="1"/>
  <c r="X635" i="1" s="1"/>
  <c r="X514" i="1" a="1"/>
  <c r="X514" i="1" s="1"/>
  <c r="X407" i="1" a="1"/>
  <c r="X407" i="1" s="1"/>
  <c r="X284" i="1" a="1"/>
  <c r="X284" i="1" s="1"/>
  <c r="X52" i="1" a="1"/>
  <c r="X52" i="1" s="1"/>
  <c r="Y1015" i="1" a="1"/>
  <c r="Y1015" i="1" s="1"/>
  <c r="Y993" i="1" a="1"/>
  <c r="Y993" i="1" s="1"/>
  <c r="Y983" i="1" a="1"/>
  <c r="Y983" i="1" s="1"/>
  <c r="Y971" i="1" a="1"/>
  <c r="Y971" i="1" s="1"/>
  <c r="Y961" i="1" a="1"/>
  <c r="Y961" i="1" s="1"/>
  <c r="Y939" i="1" a="1"/>
  <c r="Y939" i="1" s="1"/>
  <c r="Y928" i="1" a="1"/>
  <c r="Y928" i="1" s="1"/>
  <c r="Y917" i="1" a="1"/>
  <c r="Y917" i="1" s="1"/>
  <c r="Y895" i="1" a="1"/>
  <c r="Y895" i="1" s="1"/>
  <c r="Y885" i="1" a="1"/>
  <c r="Y885" i="1" s="1"/>
  <c r="Y873" i="1" a="1"/>
  <c r="Y873" i="1" s="1"/>
  <c r="Y863" i="1" a="1"/>
  <c r="Y863" i="1" s="1"/>
  <c r="Y841" i="1" a="1"/>
  <c r="Y841" i="1" s="1"/>
  <c r="Y830" i="1" a="1"/>
  <c r="Y830" i="1" s="1"/>
  <c r="Y819" i="1" a="1"/>
  <c r="Y819" i="1" s="1"/>
  <c r="Y797" i="1" a="1"/>
  <c r="Y797" i="1" s="1"/>
  <c r="Y787" i="1" a="1"/>
  <c r="Y787" i="1" s="1"/>
  <c r="Y775" i="1" a="1"/>
  <c r="Y775" i="1" s="1"/>
  <c r="Y765" i="1" a="1"/>
  <c r="Y765" i="1" s="1"/>
  <c r="Y754" i="1" a="1"/>
  <c r="Y754" i="1" s="1"/>
  <c r="Y745" i="1" a="1"/>
  <c r="Y745" i="1" s="1"/>
  <c r="Y726" i="1" a="1"/>
  <c r="Y726" i="1" s="1"/>
  <c r="Y709" i="1" a="1"/>
  <c r="Y709" i="1" s="1"/>
  <c r="Y701" i="1" a="1"/>
  <c r="Y701" i="1" s="1"/>
  <c r="Y693" i="1" a="1"/>
  <c r="Y693" i="1" s="1"/>
  <c r="Y685" i="1" a="1"/>
  <c r="Y685" i="1" s="1"/>
  <c r="Y677" i="1" a="1"/>
  <c r="Y677" i="1" s="1"/>
  <c r="Y662" i="1" a="1"/>
  <c r="Y662" i="1" s="1"/>
  <c r="Y647" i="1" a="1"/>
  <c r="Y647" i="1" s="1"/>
  <c r="Y632" i="1" a="1"/>
  <c r="Y632" i="1" s="1"/>
  <c r="Y617" i="1" a="1"/>
  <c r="Y617" i="1" s="1"/>
  <c r="Y602" i="1" a="1"/>
  <c r="Y602" i="1" s="1"/>
  <c r="Y593" i="1" a="1"/>
  <c r="Y593" i="1" s="1"/>
  <c r="Y584" i="1" a="1"/>
  <c r="Y584" i="1" s="1"/>
  <c r="Y572" i="1" a="1"/>
  <c r="Y572" i="1" s="1"/>
  <c r="Y550" i="1" a="1"/>
  <c r="Y550" i="1" s="1"/>
  <c r="Y540" i="1" a="1"/>
  <c r="Y540" i="1" s="1"/>
  <c r="Y528" i="1" a="1"/>
  <c r="Y528" i="1" s="1"/>
  <c r="Y515" i="1" a="1"/>
  <c r="Y515" i="1" s="1"/>
  <c r="Y437" i="1" a="1"/>
  <c r="Y437" i="1" s="1"/>
  <c r="Y402" i="1" a="1"/>
  <c r="Y402" i="1" s="1"/>
  <c r="Y358" i="1" a="1"/>
  <c r="Y358" i="1" s="1"/>
  <c r="Y324" i="1" a="1"/>
  <c r="Y324" i="1" s="1"/>
  <c r="Y279" i="1" a="1"/>
  <c r="Y279" i="1" s="1"/>
  <c r="Y245" i="1" a="1"/>
  <c r="Y245" i="1" s="1"/>
  <c r="Y166" i="1" a="1"/>
  <c r="Y166" i="1" s="1"/>
  <c r="Y122" i="1" a="1"/>
  <c r="Y122" i="1" s="1"/>
  <c r="Y85" i="1" a="1"/>
  <c r="Y85" i="1" s="1"/>
  <c r="Y43" i="1" a="1"/>
  <c r="Y43" i="1" s="1"/>
  <c r="Y7" i="1" a="1"/>
  <c r="Y7" i="1" s="1"/>
  <c r="X985" i="1" a="1"/>
  <c r="X985" i="1" s="1"/>
  <c r="X822" i="1" a="1"/>
  <c r="X822" i="1" s="1"/>
  <c r="X634" i="1" a="1"/>
  <c r="X634" i="1" s="1"/>
  <c r="X513" i="1" a="1"/>
  <c r="X513" i="1" s="1"/>
  <c r="X406" i="1" a="1"/>
  <c r="X406" i="1" s="1"/>
  <c r="X278" i="1" a="1"/>
  <c r="X278" i="1" s="1"/>
  <c r="X178" i="1" a="1"/>
  <c r="X178" i="1" s="1"/>
  <c r="X51" i="1" a="1"/>
  <c r="X51" i="1" s="1"/>
  <c r="Y1014" i="1" a="1"/>
  <c r="Y1014" i="1" s="1"/>
  <c r="Y1004" i="1" a="1"/>
  <c r="Y1004" i="1" s="1"/>
  <c r="Y992" i="1" a="1"/>
  <c r="Y992" i="1" s="1"/>
  <c r="Y982" i="1" a="1"/>
  <c r="Y982" i="1" s="1"/>
  <c r="Y960" i="1" a="1"/>
  <c r="Y960" i="1" s="1"/>
  <c r="Y949" i="1" a="1"/>
  <c r="Y949" i="1" s="1"/>
  <c r="Y938" i="1" a="1"/>
  <c r="Y938" i="1" s="1"/>
  <c r="Y916" i="1" a="1"/>
  <c r="Y916" i="1" s="1"/>
  <c r="Y906" i="1" a="1"/>
  <c r="Y906" i="1" s="1"/>
  <c r="Y894" i="1" a="1"/>
  <c r="Y894" i="1" s="1"/>
  <c r="Y884" i="1" a="1"/>
  <c r="Y884" i="1" s="1"/>
  <c r="Y862" i="1" a="1"/>
  <c r="Y862" i="1" s="1"/>
  <c r="Y851" i="1" a="1"/>
  <c r="Y851" i="1" s="1"/>
  <c r="Y840" i="1" a="1"/>
  <c r="Y840" i="1" s="1"/>
  <c r="Y818" i="1" a="1"/>
  <c r="Y818" i="1" s="1"/>
  <c r="Y808" i="1" a="1"/>
  <c r="Y808" i="1" s="1"/>
  <c r="Y796" i="1" a="1"/>
  <c r="Y796" i="1" s="1"/>
  <c r="Y786" i="1" a="1"/>
  <c r="Y786" i="1" s="1"/>
  <c r="Y764" i="1" a="1"/>
  <c r="Y764" i="1" s="1"/>
  <c r="Y744" i="1" a="1"/>
  <c r="Y744" i="1" s="1"/>
  <c r="Y735" i="1" a="1"/>
  <c r="Y735" i="1" s="1"/>
  <c r="Y717" i="1" a="1"/>
  <c r="Y717" i="1" s="1"/>
  <c r="Y684" i="1" a="1"/>
  <c r="Y684" i="1" s="1"/>
  <c r="Y669" i="1" a="1"/>
  <c r="Y669" i="1" s="1"/>
  <c r="Y654" i="1" a="1"/>
  <c r="Y654" i="1" s="1"/>
  <c r="Y639" i="1" a="1"/>
  <c r="Y639" i="1" s="1"/>
  <c r="Y624" i="1" a="1"/>
  <c r="Y624" i="1" s="1"/>
  <c r="Y609" i="1" a="1"/>
  <c r="Y609" i="1" s="1"/>
  <c r="Y592" i="1" a="1"/>
  <c r="Y592" i="1" s="1"/>
  <c r="Y583" i="1" a="1"/>
  <c r="Y583" i="1" s="1"/>
  <c r="Y562" i="1" a="1"/>
  <c r="Y562" i="1" s="1"/>
  <c r="Y539" i="1" a="1"/>
  <c r="Y539" i="1" s="1"/>
  <c r="Y527" i="1" a="1"/>
  <c r="Y527" i="1" s="1"/>
  <c r="Y472" i="1" a="1"/>
  <c r="Y472" i="1" s="1"/>
  <c r="Y394" i="1" a="1"/>
  <c r="Y394" i="1" s="1"/>
  <c r="Y357" i="1" a="1"/>
  <c r="Y357" i="1" s="1"/>
  <c r="Y315" i="1" a="1"/>
  <c r="Y315" i="1" s="1"/>
  <c r="Y278" i="1" a="1"/>
  <c r="Y278" i="1" s="1"/>
  <c r="Y200" i="1" a="1"/>
  <c r="Y200" i="1" s="1"/>
  <c r="Y157" i="1" a="1"/>
  <c r="Y157" i="1" s="1"/>
  <c r="Y77" i="1" a="1"/>
  <c r="Y77" i="1" s="1"/>
  <c r="Y42" i="1" a="1"/>
  <c r="Y42" i="1" s="1"/>
  <c r="X1015" i="1" a="1"/>
  <c r="X1015" i="1" s="1"/>
  <c r="X984" i="1" a="1"/>
  <c r="X984" i="1" s="1"/>
  <c r="X946" i="1" a="1"/>
  <c r="X946" i="1" s="1"/>
  <c r="X896" i="1" a="1"/>
  <c r="X896" i="1" s="1"/>
  <c r="X802" i="1" a="1"/>
  <c r="X802" i="1" s="1"/>
  <c r="X612" i="1" a="1"/>
  <c r="X612" i="1" s="1"/>
  <c r="X512" i="1" a="1"/>
  <c r="X512" i="1" s="1"/>
  <c r="X382" i="1" a="1"/>
  <c r="X382" i="1" s="1"/>
  <c r="X277" i="1" a="1"/>
  <c r="X277" i="1" s="1"/>
  <c r="X148" i="1" a="1"/>
  <c r="X148" i="1" s="1"/>
  <c r="X48" i="1" a="1"/>
  <c r="X48" i="1" s="1"/>
  <c r="X4" i="1" a="1"/>
  <c r="X4" i="1" s="1"/>
  <c r="E37" i="3" s="1"/>
  <c r="Y1013" i="1" a="1"/>
  <c r="Y1013" i="1" s="1"/>
  <c r="Y1003" i="1" a="1"/>
  <c r="Y1003" i="1" s="1"/>
  <c r="Y981" i="1" a="1"/>
  <c r="Y981" i="1" s="1"/>
  <c r="Y970" i="1" a="1"/>
  <c r="Y970" i="1" s="1"/>
  <c r="Y959" i="1" a="1"/>
  <c r="Y959" i="1" s="1"/>
  <c r="Y937" i="1" a="1"/>
  <c r="Y937" i="1" s="1"/>
  <c r="Y927" i="1" a="1"/>
  <c r="Y927" i="1" s="1"/>
  <c r="Y915" i="1" a="1"/>
  <c r="Y915" i="1" s="1"/>
  <c r="Y905" i="1" a="1"/>
  <c r="Y905" i="1" s="1"/>
  <c r="Y883" i="1" a="1"/>
  <c r="Y883" i="1" s="1"/>
  <c r="Y872" i="1" a="1"/>
  <c r="Y872" i="1" s="1"/>
  <c r="Y861" i="1" a="1"/>
  <c r="Y861" i="1" s="1"/>
  <c r="Y839" i="1" a="1"/>
  <c r="Y839" i="1" s="1"/>
  <c r="Y829" i="1" a="1"/>
  <c r="Y829" i="1" s="1"/>
  <c r="Y817" i="1" a="1"/>
  <c r="Y817" i="1" s="1"/>
  <c r="Y807" i="1" a="1"/>
  <c r="Y807" i="1" s="1"/>
  <c r="Y785" i="1" a="1"/>
  <c r="Y785" i="1" s="1"/>
  <c r="Y774" i="1" a="1"/>
  <c r="Y774" i="1" s="1"/>
  <c r="Y763" i="1" a="1"/>
  <c r="Y763" i="1" s="1"/>
  <c r="Y753" i="1" a="1"/>
  <c r="Y753" i="1" s="1"/>
  <c r="Y734" i="1" a="1"/>
  <c r="Y734" i="1" s="1"/>
  <c r="Y725" i="1" a="1"/>
  <c r="Y725" i="1" s="1"/>
  <c r="Y716" i="1" a="1"/>
  <c r="Y716" i="1" s="1"/>
  <c r="Y708" i="1" a="1"/>
  <c r="Y708" i="1" s="1"/>
  <c r="Y700" i="1" a="1"/>
  <c r="Y700" i="1" s="1"/>
  <c r="Y692" i="1" a="1"/>
  <c r="Y692" i="1" s="1"/>
  <c r="Y676" i="1" a="1"/>
  <c r="Y676" i="1" s="1"/>
  <c r="Y661" i="1" a="1"/>
  <c r="Y661" i="1" s="1"/>
  <c r="Y646" i="1" a="1"/>
  <c r="Y646" i="1" s="1"/>
  <c r="Y631" i="1" a="1"/>
  <c r="Y631" i="1" s="1"/>
  <c r="Y616" i="1" a="1"/>
  <c r="Y616" i="1" s="1"/>
  <c r="Y601" i="1" a="1"/>
  <c r="Y601" i="1" s="1"/>
  <c r="Y571" i="1" a="1"/>
  <c r="Y571" i="1" s="1"/>
  <c r="Y561" i="1" a="1"/>
  <c r="Y561" i="1" s="1"/>
  <c r="Y549" i="1" a="1"/>
  <c r="Y549" i="1" s="1"/>
  <c r="Y538" i="1" a="1"/>
  <c r="Y538" i="1" s="1"/>
  <c r="Y526" i="1" a="1"/>
  <c r="Y526" i="1" s="1"/>
  <c r="Y507" i="1" a="1"/>
  <c r="Y507" i="1" s="1"/>
  <c r="Y436" i="1" a="1"/>
  <c r="Y436" i="1" s="1"/>
  <c r="Y393" i="1" a="1"/>
  <c r="Y393" i="1" s="1"/>
  <c r="Y356" i="1" a="1"/>
  <c r="Y356" i="1" s="1"/>
  <c r="Y314" i="1" a="1"/>
  <c r="Y314" i="1" s="1"/>
  <c r="Y235" i="1" a="1"/>
  <c r="Y235" i="1" s="1"/>
  <c r="Y156" i="1" a="1"/>
  <c r="Y156" i="1" s="1"/>
  <c r="Y121" i="1" a="1"/>
  <c r="Y121" i="1" s="1"/>
  <c r="Y76" i="1" a="1"/>
  <c r="Y76" i="1" s="1"/>
  <c r="Y41" i="1" a="1"/>
  <c r="Y41" i="1" s="1"/>
  <c r="X983" i="1" a="1"/>
  <c r="X983" i="1" s="1"/>
  <c r="X801" i="1" a="1"/>
  <c r="X801" i="1" s="1"/>
  <c r="X714" i="1" a="1"/>
  <c r="X714" i="1" s="1"/>
  <c r="X607" i="1" a="1"/>
  <c r="X607" i="1" s="1"/>
  <c r="X509" i="1" a="1"/>
  <c r="X509" i="1" s="1"/>
  <c r="X381" i="1" a="1"/>
  <c r="X381" i="1" s="1"/>
  <c r="X276" i="1" a="1"/>
  <c r="X276" i="1" s="1"/>
  <c r="X147" i="1" a="1"/>
  <c r="X147" i="1" s="1"/>
  <c r="X41" i="1" a="1"/>
  <c r="X41" i="1" s="1"/>
  <c r="X6" i="1" a="1"/>
  <c r="X6" i="1" s="1"/>
  <c r="Y1002" i="1" a="1"/>
  <c r="Y1002" i="1" s="1"/>
  <c r="Y991" i="1" a="1"/>
  <c r="Y991" i="1" s="1"/>
  <c r="Y980" i="1" a="1"/>
  <c r="Y980" i="1" s="1"/>
  <c r="Y958" i="1" a="1"/>
  <c r="Y958" i="1" s="1"/>
  <c r="Y948" i="1" a="1"/>
  <c r="Y948" i="1" s="1"/>
  <c r="Y936" i="1" a="1"/>
  <c r="Y936" i="1" s="1"/>
  <c r="Y926" i="1" a="1"/>
  <c r="Y926" i="1" s="1"/>
  <c r="Y904" i="1" a="1"/>
  <c r="Y904" i="1" s="1"/>
  <c r="Y893" i="1" a="1"/>
  <c r="Y893" i="1" s="1"/>
  <c r="Y882" i="1" a="1"/>
  <c r="Y882" i="1" s="1"/>
  <c r="Y860" i="1" a="1"/>
  <c r="Y860" i="1" s="1"/>
  <c r="Y850" i="1" a="1"/>
  <c r="Y850" i="1" s="1"/>
  <c r="Y838" i="1" a="1"/>
  <c r="Y838" i="1" s="1"/>
  <c r="Y828" i="1" a="1"/>
  <c r="Y828" i="1" s="1"/>
  <c r="Y806" i="1" a="1"/>
  <c r="Y806" i="1" s="1"/>
  <c r="Y795" i="1" a="1"/>
  <c r="Y795" i="1" s="1"/>
  <c r="Y784" i="1" a="1"/>
  <c r="Y784" i="1" s="1"/>
  <c r="Y762" i="1" a="1"/>
  <c r="Y762" i="1" s="1"/>
  <c r="Y743" i="1" a="1"/>
  <c r="Y743" i="1" s="1"/>
  <c r="Y733" i="1" a="1"/>
  <c r="Y733" i="1" s="1"/>
  <c r="Y691" i="1" a="1"/>
  <c r="Y691" i="1" s="1"/>
  <c r="Y683" i="1" a="1"/>
  <c r="Y683" i="1" s="1"/>
  <c r="Y668" i="1" a="1"/>
  <c r="Y668" i="1" s="1"/>
  <c r="Y653" i="1" a="1"/>
  <c r="Y653" i="1" s="1"/>
  <c r="Y638" i="1" a="1"/>
  <c r="Y638" i="1" s="1"/>
  <c r="Y623" i="1" a="1"/>
  <c r="Y623" i="1" s="1"/>
  <c r="Y608" i="1" a="1"/>
  <c r="Y608" i="1" s="1"/>
  <c r="Y600" i="1" a="1"/>
  <c r="Y600" i="1" s="1"/>
  <c r="Y591" i="1" a="1"/>
  <c r="Y591" i="1" s="1"/>
  <c r="Y582" i="1" a="1"/>
  <c r="Y582" i="1" s="1"/>
  <c r="Y560" i="1" a="1"/>
  <c r="Y560" i="1" s="1"/>
  <c r="Y548" i="1" a="1"/>
  <c r="Y548" i="1" s="1"/>
  <c r="Y537" i="1" a="1"/>
  <c r="Y537" i="1" s="1"/>
  <c r="Y525" i="1" a="1"/>
  <c r="Y525" i="1" s="1"/>
  <c r="Y505" i="1" a="1"/>
  <c r="Y505" i="1" s="1"/>
  <c r="Y471" i="1" a="1"/>
  <c r="Y471" i="1" s="1"/>
  <c r="Y426" i="1" a="1"/>
  <c r="Y426" i="1" s="1"/>
  <c r="Y392" i="1" a="1"/>
  <c r="Y392" i="1" s="1"/>
  <c r="Y313" i="1" a="1"/>
  <c r="Y313" i="1" s="1"/>
  <c r="Y234" i="1" a="1"/>
  <c r="Y234" i="1" s="1"/>
  <c r="Y191" i="1" a="1"/>
  <c r="Y191" i="1" s="1"/>
  <c r="Y155" i="1" a="1"/>
  <c r="Y155" i="1" s="1"/>
  <c r="Y110" i="1" a="1"/>
  <c r="Y110" i="1" s="1"/>
  <c r="Y75" i="1" a="1"/>
  <c r="Y75" i="1" s="1"/>
  <c r="X1014" i="1" a="1"/>
  <c r="X1014" i="1" s="1"/>
  <c r="X975" i="1" a="1"/>
  <c r="X975" i="1" s="1"/>
  <c r="X945" i="1" a="1"/>
  <c r="X945" i="1" s="1"/>
  <c r="X800" i="1" a="1"/>
  <c r="X800" i="1" s="1"/>
  <c r="X606" i="1" a="1"/>
  <c r="X606" i="1" s="1"/>
  <c r="X478" i="1" a="1"/>
  <c r="X478" i="1" s="1"/>
  <c r="X378" i="1" a="1"/>
  <c r="X378" i="1" s="1"/>
  <c r="X251" i="1" a="1"/>
  <c r="X251" i="1" s="1"/>
  <c r="X146" i="1" a="1"/>
  <c r="X146" i="1" s="1"/>
  <c r="AA1022" i="1"/>
  <c r="Z1022" i="1"/>
  <c r="AB1022" i="1" s="1" a="1"/>
  <c r="AB1022" i="1" s="1"/>
  <c r="AC538" i="1" a="1"/>
  <c r="AC538" i="1" s="1"/>
  <c r="J1022" i="1"/>
  <c r="I1022" i="1"/>
  <c r="L1022" i="1" s="1"/>
  <c r="E68" i="3" s="1"/>
  <c r="AM728" i="1"/>
  <c r="AM715" i="1"/>
  <c r="AM532" i="1"/>
  <c r="AM546" i="1"/>
  <c r="AM630" i="1"/>
  <c r="AM644" i="1"/>
  <c r="AM742" i="1"/>
  <c r="AM826" i="1"/>
  <c r="AM840" i="1"/>
  <c r="AM952" i="1"/>
  <c r="AM519" i="1"/>
  <c r="AM617" i="1"/>
  <c r="AC539" i="1" a="1"/>
  <c r="AC539" i="1" s="1"/>
  <c r="AC644" i="1" a="1"/>
  <c r="AC644" i="1" s="1"/>
  <c r="AC140" i="1" a="1"/>
  <c r="AC140" i="1" s="1"/>
  <c r="AC139" i="1" a="1"/>
  <c r="AC139" i="1" s="1"/>
  <c r="AM813" i="1"/>
  <c r="AM911" i="1"/>
  <c r="AM925" i="1"/>
  <c r="AM1009" i="1"/>
  <c r="AM547" i="1"/>
  <c r="AM645" i="1"/>
  <c r="AM841" i="1"/>
  <c r="AM953" i="1"/>
  <c r="AM672" i="1"/>
  <c r="AM770" i="1"/>
  <c r="AM868" i="1"/>
  <c r="AM980" i="1"/>
  <c r="AM463" i="1"/>
  <c r="AM561" i="1"/>
  <c r="AM659" i="1"/>
  <c r="AM757" i="1"/>
  <c r="AM855" i="1"/>
  <c r="AM967" i="1"/>
  <c r="AM854" i="1"/>
  <c r="AM574" i="1"/>
  <c r="AM490" i="1"/>
  <c r="AM588" i="1"/>
  <c r="AM686" i="1"/>
  <c r="AM784" i="1"/>
  <c r="AM882" i="1"/>
  <c r="AM994" i="1"/>
  <c r="AM729" i="1"/>
  <c r="AM966" i="1"/>
  <c r="AM743" i="1"/>
  <c r="AM477" i="1"/>
  <c r="AM575" i="1"/>
  <c r="AM673" i="1"/>
  <c r="AM771" i="1"/>
  <c r="AM869" i="1"/>
  <c r="AM981" i="1"/>
  <c r="AM533" i="1"/>
  <c r="AM756" i="1"/>
  <c r="AM476" i="1"/>
  <c r="AM504" i="1"/>
  <c r="AM602" i="1"/>
  <c r="AM700" i="1"/>
  <c r="AM798" i="1"/>
  <c r="AM1008" i="1"/>
  <c r="AM631" i="1"/>
  <c r="AM462" i="1"/>
  <c r="AM589" i="1"/>
  <c r="AM687" i="1"/>
  <c r="AM785" i="1"/>
  <c r="AM883" i="1"/>
  <c r="AM910" i="1"/>
  <c r="AM995" i="1"/>
  <c r="AM827" i="1"/>
  <c r="AM560" i="1"/>
  <c r="AM491" i="1"/>
  <c r="AM518" i="1"/>
  <c r="AM616" i="1"/>
  <c r="AM714" i="1"/>
  <c r="AM812" i="1"/>
  <c r="AM897" i="1"/>
  <c r="AM939" i="1"/>
  <c r="AM658" i="1"/>
  <c r="AM505" i="1"/>
  <c r="AM603" i="1"/>
  <c r="AM701" i="1"/>
  <c r="AM799" i="1"/>
  <c r="AM924" i="1"/>
  <c r="AN219" i="1"/>
  <c r="AN205" i="1"/>
  <c r="AN151" i="1"/>
  <c r="AP943" i="1"/>
  <c r="AP938" i="1"/>
  <c r="AP798" i="1"/>
  <c r="AN150" i="1"/>
  <c r="AP797" i="1"/>
  <c r="AN53" i="1"/>
  <c r="AP796" i="1"/>
  <c r="AL405" i="1"/>
  <c r="AL378" i="1"/>
  <c r="AO448" i="1"/>
  <c r="AP740" i="1"/>
  <c r="AP784" i="1"/>
  <c r="AM938" i="1"/>
  <c r="AO439" i="1"/>
  <c r="AP635" i="1"/>
  <c r="AM896" i="1"/>
  <c r="AO434" i="1"/>
  <c r="AP630" i="1"/>
  <c r="AO453" i="1"/>
  <c r="AM895" i="1"/>
  <c r="AP999" i="1"/>
  <c r="AP629" i="1"/>
  <c r="AN52" i="1"/>
  <c r="AP789" i="1"/>
  <c r="AN361" i="1"/>
  <c r="AP964" i="1"/>
  <c r="AP607" i="1"/>
  <c r="AN221" i="1"/>
  <c r="AP951" i="1"/>
  <c r="AP602" i="1"/>
  <c r="AN220" i="1"/>
  <c r="AP950" i="1"/>
  <c r="AP545" i="1"/>
  <c r="AN317" i="1"/>
  <c r="AN149" i="1"/>
  <c r="AO433" i="1"/>
  <c r="AP937" i="1"/>
  <c r="AP726" i="1"/>
  <c r="AP537" i="1"/>
  <c r="AN303" i="1"/>
  <c r="AN136" i="1"/>
  <c r="AO432" i="1"/>
  <c r="AP887" i="1"/>
  <c r="AP719" i="1"/>
  <c r="AP532" i="1"/>
  <c r="AK255" i="1"/>
  <c r="AN296" i="1"/>
  <c r="AN135" i="1"/>
  <c r="AO378" i="1"/>
  <c r="AP882" i="1"/>
  <c r="AP714" i="1"/>
  <c r="AP518" i="1"/>
  <c r="AK228" i="1"/>
  <c r="AN291" i="1"/>
  <c r="AN128" i="1"/>
  <c r="AO377" i="1"/>
  <c r="AP868" i="1"/>
  <c r="AP705" i="1"/>
  <c r="AP517" i="1"/>
  <c r="AK184" i="1"/>
  <c r="AN282" i="1"/>
  <c r="AN80" i="1"/>
  <c r="AO376" i="1"/>
  <c r="AP867" i="1"/>
  <c r="AP700" i="1"/>
  <c r="AP509" i="1"/>
  <c r="AK169" i="1"/>
  <c r="AN277" i="1"/>
  <c r="AN79" i="1"/>
  <c r="AP1020" i="1"/>
  <c r="AP866" i="1"/>
  <c r="AP699" i="1"/>
  <c r="AP504" i="1"/>
  <c r="AK158" i="1"/>
  <c r="AN233" i="1"/>
  <c r="AN72" i="1"/>
  <c r="AP1013" i="1"/>
  <c r="AP853" i="1"/>
  <c r="AP644" i="1"/>
  <c r="AK115" i="1"/>
  <c r="AN226" i="1"/>
  <c r="AN67" i="1"/>
  <c r="AP1008" i="1"/>
  <c r="AP803" i="1"/>
  <c r="AP643" i="1"/>
  <c r="AT5" i="1"/>
  <c r="AK354" i="1"/>
  <c r="AK113" i="1"/>
  <c r="AN346" i="1"/>
  <c r="AN275" i="1"/>
  <c r="AN193" i="1"/>
  <c r="AN122" i="1"/>
  <c r="AN38" i="1"/>
  <c r="AO420" i="1"/>
  <c r="AP994" i="1"/>
  <c r="AP922" i="1"/>
  <c r="AP845" i="1"/>
  <c r="AP769" i="1"/>
  <c r="AP698" i="1"/>
  <c r="AP601" i="1"/>
  <c r="AP503" i="1"/>
  <c r="AM455" i="1"/>
  <c r="AK353" i="1"/>
  <c r="AK86" i="1"/>
  <c r="AN345" i="1"/>
  <c r="AN268" i="1"/>
  <c r="AN184" i="1"/>
  <c r="AN121" i="1"/>
  <c r="AN37" i="1"/>
  <c r="AO406" i="1"/>
  <c r="AP993" i="1"/>
  <c r="AP915" i="1"/>
  <c r="AP840" i="1"/>
  <c r="AP768" i="1"/>
  <c r="AP691" i="1"/>
  <c r="AP587" i="1"/>
  <c r="AP495" i="1"/>
  <c r="AD271" i="1"/>
  <c r="AM460" i="1"/>
  <c r="AM474" i="1"/>
  <c r="AM488" i="1"/>
  <c r="AM502" i="1"/>
  <c r="AM516" i="1"/>
  <c r="AM530" i="1"/>
  <c r="AM544" i="1"/>
  <c r="AM558" i="1"/>
  <c r="AM572" i="1"/>
  <c r="AM586" i="1"/>
  <c r="AM600" i="1"/>
  <c r="AM614" i="1"/>
  <c r="AM628" i="1"/>
  <c r="AM642" i="1"/>
  <c r="AM670" i="1"/>
  <c r="AM684" i="1"/>
  <c r="AM712" i="1"/>
  <c r="AM726" i="1"/>
  <c r="AM740" i="1"/>
  <c r="AM754" i="1"/>
  <c r="AM768" i="1"/>
  <c r="AM782" i="1"/>
  <c r="AM796" i="1"/>
  <c r="AM810" i="1"/>
  <c r="AM824" i="1"/>
  <c r="AM838" i="1"/>
  <c r="AM852" i="1"/>
  <c r="AM866" i="1"/>
  <c r="AM880" i="1"/>
  <c r="AM894" i="1"/>
  <c r="AM908" i="1"/>
  <c r="AM922" i="1"/>
  <c r="AM936" i="1"/>
  <c r="AM950" i="1"/>
  <c r="AM964" i="1"/>
  <c r="AM978" i="1"/>
  <c r="AM992" i="1"/>
  <c r="AM1006" i="1"/>
  <c r="AM1020" i="1"/>
  <c r="AK326" i="1"/>
  <c r="AK71" i="1"/>
  <c r="AN332" i="1"/>
  <c r="AN263" i="1"/>
  <c r="AN179" i="1"/>
  <c r="AN107" i="1"/>
  <c r="AN30" i="1"/>
  <c r="AO405" i="1"/>
  <c r="AP992" i="1"/>
  <c r="AP910" i="1"/>
  <c r="AP839" i="1"/>
  <c r="AP755" i="1"/>
  <c r="AP686" i="1"/>
  <c r="AP579" i="1"/>
  <c r="AP476" i="1"/>
  <c r="AN198" i="1"/>
  <c r="AP770" i="1"/>
  <c r="AK309" i="1"/>
  <c r="AK60" i="1"/>
  <c r="AN331" i="1"/>
  <c r="AN249" i="1"/>
  <c r="AN178" i="1"/>
  <c r="AN100" i="1"/>
  <c r="AN25" i="1"/>
  <c r="AO404" i="1"/>
  <c r="AP985" i="1"/>
  <c r="AP901" i="1"/>
  <c r="AP838" i="1"/>
  <c r="AP754" i="1"/>
  <c r="AP672" i="1"/>
  <c r="AP574" i="1"/>
  <c r="AP475" i="1"/>
  <c r="AK114" i="1"/>
  <c r="AN276" i="1"/>
  <c r="AN51" i="1"/>
  <c r="AP852" i="1"/>
  <c r="AK282" i="1"/>
  <c r="AK16" i="1"/>
  <c r="AN324" i="1"/>
  <c r="AN248" i="1"/>
  <c r="AN177" i="1"/>
  <c r="AN95" i="1"/>
  <c r="AN24" i="1"/>
  <c r="AO391" i="1"/>
  <c r="AP980" i="1"/>
  <c r="AP896" i="1"/>
  <c r="AP824" i="1"/>
  <c r="AP747" i="1"/>
  <c r="AP671" i="1"/>
  <c r="AP573" i="1"/>
  <c r="AP467" i="1"/>
  <c r="AM461" i="1"/>
  <c r="AM475" i="1"/>
  <c r="AM489" i="1"/>
  <c r="AM503" i="1"/>
  <c r="AM517" i="1"/>
  <c r="AM531" i="1"/>
  <c r="AM545" i="1"/>
  <c r="AM559" i="1"/>
  <c r="AM573" i="1"/>
  <c r="AM587" i="1"/>
  <c r="AM601" i="1"/>
  <c r="AM615" i="1"/>
  <c r="AM629" i="1"/>
  <c r="AM643" i="1"/>
  <c r="AM657" i="1"/>
  <c r="AM671" i="1"/>
  <c r="AM685" i="1"/>
  <c r="AM713" i="1"/>
  <c r="AM727" i="1"/>
  <c r="AM741" i="1"/>
  <c r="AM755" i="1"/>
  <c r="AM769" i="1"/>
  <c r="AM783" i="1"/>
  <c r="AM797" i="1"/>
  <c r="AM811" i="1"/>
  <c r="AM825" i="1"/>
  <c r="AM839" i="1"/>
  <c r="AM853" i="1"/>
  <c r="AM867" i="1"/>
  <c r="AM881" i="1"/>
  <c r="AM909" i="1"/>
  <c r="AM923" i="1"/>
  <c r="AM937" i="1"/>
  <c r="AM951" i="1"/>
  <c r="AM965" i="1"/>
  <c r="AM979" i="1"/>
  <c r="AM993" i="1"/>
  <c r="AM1007" i="1"/>
  <c r="AM1021" i="1"/>
  <c r="AK267" i="1"/>
  <c r="AK15" i="1"/>
  <c r="AN319" i="1"/>
  <c r="AN247" i="1"/>
  <c r="AN170" i="1"/>
  <c r="AN86" i="1"/>
  <c r="AN23" i="1"/>
  <c r="AO390" i="1"/>
  <c r="AP966" i="1"/>
  <c r="AP895" i="1"/>
  <c r="AP817" i="1"/>
  <c r="AP742" i="1"/>
  <c r="AP663" i="1"/>
  <c r="AP565" i="1"/>
  <c r="AN347" i="1"/>
  <c r="AN123" i="1"/>
  <c r="AO425" i="1"/>
  <c r="AP936" i="1"/>
  <c r="AK256" i="1"/>
  <c r="AL432" i="1"/>
  <c r="AN318" i="1"/>
  <c r="AN234" i="1"/>
  <c r="AN165" i="1"/>
  <c r="AN81" i="1"/>
  <c r="AN9" i="1"/>
  <c r="AO383" i="1"/>
  <c r="AP965" i="1"/>
  <c r="AP894" i="1"/>
  <c r="AP812" i="1"/>
  <c r="AP741" i="1"/>
  <c r="AP649" i="1"/>
  <c r="AP560" i="1"/>
  <c r="AK213" i="1"/>
  <c r="AK59" i="1"/>
  <c r="AN360" i="1"/>
  <c r="AN310" i="1"/>
  <c r="AN262" i="1"/>
  <c r="AN212" i="1"/>
  <c r="AN164" i="1"/>
  <c r="AN114" i="1"/>
  <c r="AN66" i="1"/>
  <c r="AN16" i="1"/>
  <c r="AO419" i="1"/>
  <c r="AO369" i="1"/>
  <c r="AP979" i="1"/>
  <c r="AP929" i="1"/>
  <c r="AP881" i="1"/>
  <c r="AP831" i="1"/>
  <c r="AP783" i="1"/>
  <c r="AP733" i="1"/>
  <c r="AP685" i="1"/>
  <c r="AP621" i="1"/>
  <c r="AP559" i="1"/>
  <c r="AP490" i="1"/>
  <c r="AK212" i="1"/>
  <c r="AK32" i="1"/>
  <c r="AN359" i="1"/>
  <c r="AN305" i="1"/>
  <c r="AN261" i="1"/>
  <c r="AN207" i="1"/>
  <c r="AN163" i="1"/>
  <c r="AN109" i="1"/>
  <c r="AN65" i="1"/>
  <c r="AN11" i="1"/>
  <c r="AO418" i="1"/>
  <c r="AP455" i="1"/>
  <c r="AP978" i="1"/>
  <c r="AP924" i="1"/>
  <c r="AP880" i="1"/>
  <c r="AP826" i="1"/>
  <c r="AP782" i="1"/>
  <c r="AP728" i="1"/>
  <c r="AP684" i="1"/>
  <c r="AP616" i="1"/>
  <c r="AP551" i="1"/>
  <c r="AP489" i="1"/>
  <c r="AK7" i="1"/>
  <c r="AK211" i="1"/>
  <c r="AK17" i="1"/>
  <c r="AN352" i="1"/>
  <c r="AN304" i="1"/>
  <c r="AN254" i="1"/>
  <c r="AN206" i="1"/>
  <c r="AN156" i="1"/>
  <c r="AN108" i="1"/>
  <c r="AN58" i="1"/>
  <c r="AN10" i="1"/>
  <c r="AO411" i="1"/>
  <c r="AP1021" i="1"/>
  <c r="AP971" i="1"/>
  <c r="AP923" i="1"/>
  <c r="AP873" i="1"/>
  <c r="AP825" i="1"/>
  <c r="AP775" i="1"/>
  <c r="AP727" i="1"/>
  <c r="AP677" i="1"/>
  <c r="AP615" i="1"/>
  <c r="AP546" i="1"/>
  <c r="AP481" i="1"/>
  <c r="AK311" i="1"/>
  <c r="AK157" i="1"/>
  <c r="AL417" i="1"/>
  <c r="AN338" i="1"/>
  <c r="AN290" i="1"/>
  <c r="AN240" i="1"/>
  <c r="AN192" i="1"/>
  <c r="AN142" i="1"/>
  <c r="AN94" i="1"/>
  <c r="AN44" i="1"/>
  <c r="AO447" i="1"/>
  <c r="AO397" i="1"/>
  <c r="AP1007" i="1"/>
  <c r="AP957" i="1"/>
  <c r="AP909" i="1"/>
  <c r="AP859" i="1"/>
  <c r="AP811" i="1"/>
  <c r="AP761" i="1"/>
  <c r="AP713" i="1"/>
  <c r="AP658" i="1"/>
  <c r="AP593" i="1"/>
  <c r="AP531" i="1"/>
  <c r="AP462" i="1"/>
  <c r="AK310" i="1"/>
  <c r="AK130" i="1"/>
  <c r="AL406" i="1"/>
  <c r="AN333" i="1"/>
  <c r="AN289" i="1"/>
  <c r="AN235" i="1"/>
  <c r="AN191" i="1"/>
  <c r="AN137" i="1"/>
  <c r="AN93" i="1"/>
  <c r="AN39" i="1"/>
  <c r="AO446" i="1"/>
  <c r="AO392" i="1"/>
  <c r="AP1006" i="1"/>
  <c r="AP952" i="1"/>
  <c r="AP908" i="1"/>
  <c r="AP854" i="1"/>
  <c r="AP810" i="1"/>
  <c r="AP756" i="1"/>
  <c r="AP712" i="1"/>
  <c r="AP657" i="1"/>
  <c r="AP588" i="1"/>
  <c r="AP523" i="1"/>
  <c r="AP461" i="1"/>
  <c r="AP670" i="1"/>
  <c r="AP656" i="1"/>
  <c r="AP642" i="1"/>
  <c r="AP628" i="1"/>
  <c r="AP614" i="1"/>
  <c r="AP600" i="1"/>
  <c r="AP586" i="1"/>
  <c r="AP572" i="1"/>
  <c r="AP558" i="1"/>
  <c r="AP544" i="1"/>
  <c r="AP530" i="1"/>
  <c r="AP516" i="1"/>
  <c r="AP502" i="1"/>
  <c r="AP488" i="1"/>
  <c r="AP474" i="1"/>
  <c r="AP460" i="1"/>
  <c r="AK352" i="1"/>
  <c r="AK298" i="1"/>
  <c r="AK254" i="1"/>
  <c r="AK200" i="1"/>
  <c r="AK156" i="1"/>
  <c r="AK102" i="1"/>
  <c r="AK58" i="1"/>
  <c r="AL448" i="1"/>
  <c r="AL404" i="1"/>
  <c r="AM699" i="1"/>
  <c r="AN358" i="1"/>
  <c r="AN344" i="1"/>
  <c r="AN330" i="1"/>
  <c r="AN316" i="1"/>
  <c r="AN302" i="1"/>
  <c r="AN288" i="1"/>
  <c r="AN274" i="1"/>
  <c r="AN260" i="1"/>
  <c r="AN246" i="1"/>
  <c r="AN232" i="1"/>
  <c r="AN218" i="1"/>
  <c r="AN204" i="1"/>
  <c r="AN190" i="1"/>
  <c r="AN176" i="1"/>
  <c r="AN162" i="1"/>
  <c r="AN148" i="1"/>
  <c r="AN134" i="1"/>
  <c r="AN120" i="1"/>
  <c r="AN106" i="1"/>
  <c r="AN92" i="1"/>
  <c r="AN78" i="1"/>
  <c r="AN64" i="1"/>
  <c r="AN50" i="1"/>
  <c r="AN36" i="1"/>
  <c r="AN22" i="1"/>
  <c r="AN8" i="1"/>
  <c r="AO445" i="1"/>
  <c r="AO431" i="1"/>
  <c r="AO417" i="1"/>
  <c r="AO403" i="1"/>
  <c r="AO389" i="1"/>
  <c r="AO375" i="1"/>
  <c r="AP1019" i="1"/>
  <c r="AP1005" i="1"/>
  <c r="AP991" i="1"/>
  <c r="AP977" i="1"/>
  <c r="AP963" i="1"/>
  <c r="AP949" i="1"/>
  <c r="AP935" i="1"/>
  <c r="AP921" i="1"/>
  <c r="AP907" i="1"/>
  <c r="AP893" i="1"/>
  <c r="AP879" i="1"/>
  <c r="AP865" i="1"/>
  <c r="AP851" i="1"/>
  <c r="AP837" i="1"/>
  <c r="AP823" i="1"/>
  <c r="AP809" i="1"/>
  <c r="AP795" i="1"/>
  <c r="AP781" i="1"/>
  <c r="AP767" i="1"/>
  <c r="AP753" i="1"/>
  <c r="AP739" i="1"/>
  <c r="AP725" i="1"/>
  <c r="AP711" i="1"/>
  <c r="AP697" i="1"/>
  <c r="AP683" i="1"/>
  <c r="AP669" i="1"/>
  <c r="AP655" i="1"/>
  <c r="AP641" i="1"/>
  <c r="AP627" i="1"/>
  <c r="AP613" i="1"/>
  <c r="AP599" i="1"/>
  <c r="AP585" i="1"/>
  <c r="AP571" i="1"/>
  <c r="AP557" i="1"/>
  <c r="AP543" i="1"/>
  <c r="AP529" i="1"/>
  <c r="AP515" i="1"/>
  <c r="AP501" i="1"/>
  <c r="AP487" i="1"/>
  <c r="AP473" i="1"/>
  <c r="AP459" i="1"/>
  <c r="AK351" i="1"/>
  <c r="AK297" i="1"/>
  <c r="AK253" i="1"/>
  <c r="AK199" i="1"/>
  <c r="AK155" i="1"/>
  <c r="AK101" i="1"/>
  <c r="AK57" i="1"/>
  <c r="AL447" i="1"/>
  <c r="AL403" i="1"/>
  <c r="AM698" i="1"/>
  <c r="AN357" i="1"/>
  <c r="AN343" i="1"/>
  <c r="AN329" i="1"/>
  <c r="AN315" i="1"/>
  <c r="AN301" i="1"/>
  <c r="AN287" i="1"/>
  <c r="AN273" i="1"/>
  <c r="AN259" i="1"/>
  <c r="AN245" i="1"/>
  <c r="AN231" i="1"/>
  <c r="AN217" i="1"/>
  <c r="AN203" i="1"/>
  <c r="AN189" i="1"/>
  <c r="AN175" i="1"/>
  <c r="AN161" i="1"/>
  <c r="AN147" i="1"/>
  <c r="AN133" i="1"/>
  <c r="AN119" i="1"/>
  <c r="AN105" i="1"/>
  <c r="AN91" i="1"/>
  <c r="AN77" i="1"/>
  <c r="AN63" i="1"/>
  <c r="AN49" i="1"/>
  <c r="AN35" i="1"/>
  <c r="AN21" i="1"/>
  <c r="AN7" i="1"/>
  <c r="AO444" i="1"/>
  <c r="AO430" i="1"/>
  <c r="AO416" i="1"/>
  <c r="AO402" i="1"/>
  <c r="AO388" i="1"/>
  <c r="AO374" i="1"/>
  <c r="AP1018" i="1"/>
  <c r="AP1004" i="1"/>
  <c r="AP990" i="1"/>
  <c r="AP976" i="1"/>
  <c r="AP962" i="1"/>
  <c r="AP948" i="1"/>
  <c r="AP934" i="1"/>
  <c r="AP920" i="1"/>
  <c r="AP906" i="1"/>
  <c r="AP892" i="1"/>
  <c r="AP878" i="1"/>
  <c r="AP864" i="1"/>
  <c r="AP850" i="1"/>
  <c r="AP836" i="1"/>
  <c r="AP822" i="1"/>
  <c r="AP808" i="1"/>
  <c r="AP794" i="1"/>
  <c r="AP780" i="1"/>
  <c r="AP766" i="1"/>
  <c r="AP752" i="1"/>
  <c r="AP738" i="1"/>
  <c r="AP724" i="1"/>
  <c r="AP710" i="1"/>
  <c r="AP696" i="1"/>
  <c r="AP682" i="1"/>
  <c r="AP668" i="1"/>
  <c r="AP654" i="1"/>
  <c r="AP640" i="1"/>
  <c r="AP626" i="1"/>
  <c r="AP612" i="1"/>
  <c r="AP598" i="1"/>
  <c r="AP584" i="1"/>
  <c r="AP570" i="1"/>
  <c r="AP556" i="1"/>
  <c r="AP542" i="1"/>
  <c r="AP528" i="1"/>
  <c r="AP514" i="1"/>
  <c r="AP500" i="1"/>
  <c r="AP486" i="1"/>
  <c r="AP472" i="1"/>
  <c r="AP458" i="1"/>
  <c r="AK340" i="1"/>
  <c r="AK296" i="1"/>
  <c r="AK242" i="1"/>
  <c r="AK198" i="1"/>
  <c r="AK144" i="1"/>
  <c r="AK100" i="1"/>
  <c r="AK46" i="1"/>
  <c r="AL446" i="1"/>
  <c r="AL392" i="1"/>
  <c r="AM656" i="1"/>
  <c r="AN356" i="1"/>
  <c r="AN342" i="1"/>
  <c r="AN328" i="1"/>
  <c r="AN314" i="1"/>
  <c r="AN300" i="1"/>
  <c r="AN286" i="1"/>
  <c r="AN272" i="1"/>
  <c r="AN258" i="1"/>
  <c r="AN244" i="1"/>
  <c r="AN230" i="1"/>
  <c r="AN216" i="1"/>
  <c r="AN202" i="1"/>
  <c r="AN188" i="1"/>
  <c r="AN174" i="1"/>
  <c r="AN160" i="1"/>
  <c r="AN146" i="1"/>
  <c r="AN132" i="1"/>
  <c r="AN118" i="1"/>
  <c r="AN104" i="1"/>
  <c r="AN90" i="1"/>
  <c r="AN76" i="1"/>
  <c r="AN62" i="1"/>
  <c r="AN48" i="1"/>
  <c r="AN34" i="1"/>
  <c r="AN20" i="1"/>
  <c r="AN6" i="1"/>
  <c r="AO443" i="1"/>
  <c r="AO429" i="1"/>
  <c r="AO415" i="1"/>
  <c r="AO401" i="1"/>
  <c r="AO387" i="1"/>
  <c r="AO373" i="1"/>
  <c r="AP1017" i="1"/>
  <c r="AP1003" i="1"/>
  <c r="AP989" i="1"/>
  <c r="AP975" i="1"/>
  <c r="AP961" i="1"/>
  <c r="AP947" i="1"/>
  <c r="AP933" i="1"/>
  <c r="AP919" i="1"/>
  <c r="AP905" i="1"/>
  <c r="AP891" i="1"/>
  <c r="AP877" i="1"/>
  <c r="AP863" i="1"/>
  <c r="AP849" i="1"/>
  <c r="AP835" i="1"/>
  <c r="AP821" i="1"/>
  <c r="AP807" i="1"/>
  <c r="AP793" i="1"/>
  <c r="AP779" i="1"/>
  <c r="AP765" i="1"/>
  <c r="AP751" i="1"/>
  <c r="AP737" i="1"/>
  <c r="AP723" i="1"/>
  <c r="AP709" i="1"/>
  <c r="AP695" i="1"/>
  <c r="AP681" i="1"/>
  <c r="AP667" i="1"/>
  <c r="AP653" i="1"/>
  <c r="AP639" i="1"/>
  <c r="AP625" i="1"/>
  <c r="AP611" i="1"/>
  <c r="AP597" i="1"/>
  <c r="AP583" i="1"/>
  <c r="AP569" i="1"/>
  <c r="AP555" i="1"/>
  <c r="AP541" i="1"/>
  <c r="AP527" i="1"/>
  <c r="AP513" i="1"/>
  <c r="AP499" i="1"/>
  <c r="AP485" i="1"/>
  <c r="AP471" i="1"/>
  <c r="AP457" i="1"/>
  <c r="AK339" i="1"/>
  <c r="AK295" i="1"/>
  <c r="AK241" i="1"/>
  <c r="AK197" i="1"/>
  <c r="AK143" i="1"/>
  <c r="AK99" i="1"/>
  <c r="AK45" i="1"/>
  <c r="AL445" i="1"/>
  <c r="AL391" i="1"/>
  <c r="AN355" i="1"/>
  <c r="AN341" i="1"/>
  <c r="AN327" i="1"/>
  <c r="AN313" i="1"/>
  <c r="AN299" i="1"/>
  <c r="AN285" i="1"/>
  <c r="AN271" i="1"/>
  <c r="AN257" i="1"/>
  <c r="AN243" i="1"/>
  <c r="AN229" i="1"/>
  <c r="AN215" i="1"/>
  <c r="AN201" i="1"/>
  <c r="AN187" i="1"/>
  <c r="AN173" i="1"/>
  <c r="AN159" i="1"/>
  <c r="AN145" i="1"/>
  <c r="AN131" i="1"/>
  <c r="AN117" i="1"/>
  <c r="AN103" i="1"/>
  <c r="AN89" i="1"/>
  <c r="AN75" i="1"/>
  <c r="AN61" i="1"/>
  <c r="AN47" i="1"/>
  <c r="AN33" i="1"/>
  <c r="AN19" i="1"/>
  <c r="AN5" i="1"/>
  <c r="AO442" i="1"/>
  <c r="AO428" i="1"/>
  <c r="AO414" i="1"/>
  <c r="AO400" i="1"/>
  <c r="AO386" i="1"/>
  <c r="AO372" i="1"/>
  <c r="AP1016" i="1"/>
  <c r="AP1002" i="1"/>
  <c r="AP988" i="1"/>
  <c r="AP974" i="1"/>
  <c r="AP960" i="1"/>
  <c r="AP946" i="1"/>
  <c r="AP932" i="1"/>
  <c r="AP918" i="1"/>
  <c r="AP904" i="1"/>
  <c r="AP890" i="1"/>
  <c r="AP876" i="1"/>
  <c r="AP862" i="1"/>
  <c r="AP848" i="1"/>
  <c r="AP834" i="1"/>
  <c r="AP820" i="1"/>
  <c r="AP806" i="1"/>
  <c r="AP792" i="1"/>
  <c r="AP778" i="1"/>
  <c r="AP764" i="1"/>
  <c r="AP750" i="1"/>
  <c r="AP736" i="1"/>
  <c r="AP722" i="1"/>
  <c r="AP708" i="1"/>
  <c r="AP694" i="1"/>
  <c r="AP680" i="1"/>
  <c r="AP666" i="1"/>
  <c r="AP652" i="1"/>
  <c r="AP638" i="1"/>
  <c r="AP624" i="1"/>
  <c r="AP610" i="1"/>
  <c r="AP596" i="1"/>
  <c r="AP582" i="1"/>
  <c r="AP568" i="1"/>
  <c r="AP554" i="1"/>
  <c r="AP540" i="1"/>
  <c r="AP526" i="1"/>
  <c r="AP512" i="1"/>
  <c r="AP498" i="1"/>
  <c r="AP484" i="1"/>
  <c r="AP470" i="1"/>
  <c r="AP456" i="1"/>
  <c r="AK338" i="1"/>
  <c r="AK284" i="1"/>
  <c r="AK240" i="1"/>
  <c r="AK186" i="1"/>
  <c r="AK142" i="1"/>
  <c r="AK88" i="1"/>
  <c r="AK44" i="1"/>
  <c r="AL434" i="1"/>
  <c r="AL390" i="1"/>
  <c r="AN354" i="1"/>
  <c r="AN340" i="1"/>
  <c r="AN326" i="1"/>
  <c r="AN312" i="1"/>
  <c r="AN298" i="1"/>
  <c r="AN284" i="1"/>
  <c r="AN270" i="1"/>
  <c r="AN256" i="1"/>
  <c r="AN242" i="1"/>
  <c r="AN228" i="1"/>
  <c r="AN214" i="1"/>
  <c r="AN200" i="1"/>
  <c r="AN186" i="1"/>
  <c r="AN172" i="1"/>
  <c r="AN158" i="1"/>
  <c r="AN144" i="1"/>
  <c r="AN130" i="1"/>
  <c r="AN116" i="1"/>
  <c r="AN102" i="1"/>
  <c r="AN88" i="1"/>
  <c r="AN74" i="1"/>
  <c r="AN60" i="1"/>
  <c r="AN46" i="1"/>
  <c r="AN32" i="1"/>
  <c r="AN18" i="1"/>
  <c r="AO364" i="1"/>
  <c r="AO441" i="1"/>
  <c r="AO427" i="1"/>
  <c r="AO413" i="1"/>
  <c r="AO399" i="1"/>
  <c r="AO385" i="1"/>
  <c r="AO371" i="1"/>
  <c r="AP1015" i="1"/>
  <c r="AP1001" i="1"/>
  <c r="AP987" i="1"/>
  <c r="AP973" i="1"/>
  <c r="AP959" i="1"/>
  <c r="AP945" i="1"/>
  <c r="AP931" i="1"/>
  <c r="AP917" i="1"/>
  <c r="AP903" i="1"/>
  <c r="AP889" i="1"/>
  <c r="AP875" i="1"/>
  <c r="AP861" i="1"/>
  <c r="AP847" i="1"/>
  <c r="AP833" i="1"/>
  <c r="AP819" i="1"/>
  <c r="AP805" i="1"/>
  <c r="AP791" i="1"/>
  <c r="AP777" i="1"/>
  <c r="AP763" i="1"/>
  <c r="AP749" i="1"/>
  <c r="AP735" i="1"/>
  <c r="AP721" i="1"/>
  <c r="AP707" i="1"/>
  <c r="AP693" i="1"/>
  <c r="AP679" i="1"/>
  <c r="AP665" i="1"/>
  <c r="AP651" i="1"/>
  <c r="AP637" i="1"/>
  <c r="AP623" i="1"/>
  <c r="AP609" i="1"/>
  <c r="AP595" i="1"/>
  <c r="AP581" i="1"/>
  <c r="AP567" i="1"/>
  <c r="AP553" i="1"/>
  <c r="AP539" i="1"/>
  <c r="AP525" i="1"/>
  <c r="AP511" i="1"/>
  <c r="AP497" i="1"/>
  <c r="AP483" i="1"/>
  <c r="AP469" i="1"/>
  <c r="AK337" i="1"/>
  <c r="AK283" i="1"/>
  <c r="AK239" i="1"/>
  <c r="AK185" i="1"/>
  <c r="AK141" i="1"/>
  <c r="AK87" i="1"/>
  <c r="AK43" i="1"/>
  <c r="AL433" i="1"/>
  <c r="AL389" i="1"/>
  <c r="AN353" i="1"/>
  <c r="AN339" i="1"/>
  <c r="AN325" i="1"/>
  <c r="AN311" i="1"/>
  <c r="AN297" i="1"/>
  <c r="AN283" i="1"/>
  <c r="AN269" i="1"/>
  <c r="AN255" i="1"/>
  <c r="AN241" i="1"/>
  <c r="AN227" i="1"/>
  <c r="AN213" i="1"/>
  <c r="AN199" i="1"/>
  <c r="AN185" i="1"/>
  <c r="AN171" i="1"/>
  <c r="AN157" i="1"/>
  <c r="AN143" i="1"/>
  <c r="AN129" i="1"/>
  <c r="AN115" i="1"/>
  <c r="AN101" i="1"/>
  <c r="AN87" i="1"/>
  <c r="AN73" i="1"/>
  <c r="AN59" i="1"/>
  <c r="AN45" i="1"/>
  <c r="AN31" i="1"/>
  <c r="AN17" i="1"/>
  <c r="AO454" i="1"/>
  <c r="AO440" i="1"/>
  <c r="AO426" i="1"/>
  <c r="AO412" i="1"/>
  <c r="AO398" i="1"/>
  <c r="AO384" i="1"/>
  <c r="AO370" i="1"/>
  <c r="AP1014" i="1"/>
  <c r="AP1000" i="1"/>
  <c r="AP986" i="1"/>
  <c r="AP972" i="1"/>
  <c r="AP958" i="1"/>
  <c r="AP944" i="1"/>
  <c r="AP930" i="1"/>
  <c r="AP916" i="1"/>
  <c r="AP902" i="1"/>
  <c r="AP888" i="1"/>
  <c r="AP874" i="1"/>
  <c r="AP860" i="1"/>
  <c r="AP846" i="1"/>
  <c r="AP832" i="1"/>
  <c r="AP818" i="1"/>
  <c r="AP804" i="1"/>
  <c r="AP790" i="1"/>
  <c r="AP776" i="1"/>
  <c r="AP762" i="1"/>
  <c r="AP748" i="1"/>
  <c r="AP734" i="1"/>
  <c r="AP720" i="1"/>
  <c r="AP706" i="1"/>
  <c r="AP692" i="1"/>
  <c r="AP678" i="1"/>
  <c r="AP664" i="1"/>
  <c r="AP650" i="1"/>
  <c r="AP636" i="1"/>
  <c r="AP622" i="1"/>
  <c r="AP608" i="1"/>
  <c r="AP594" i="1"/>
  <c r="AP580" i="1"/>
  <c r="AP566" i="1"/>
  <c r="AP552" i="1"/>
  <c r="AP538" i="1"/>
  <c r="AP524" i="1"/>
  <c r="AP510" i="1"/>
  <c r="AP496" i="1"/>
  <c r="AP482" i="1"/>
  <c r="AP468" i="1"/>
  <c r="AK325" i="1"/>
  <c r="AK281" i="1"/>
  <c r="AK227" i="1"/>
  <c r="AK183" i="1"/>
  <c r="AK129" i="1"/>
  <c r="AK85" i="1"/>
  <c r="AK31" i="1"/>
  <c r="AL431" i="1"/>
  <c r="AL377" i="1"/>
  <c r="AK4" i="1"/>
  <c r="AN351" i="1"/>
  <c r="AN337" i="1"/>
  <c r="AN323" i="1"/>
  <c r="AN309" i="1"/>
  <c r="AN295" i="1"/>
  <c r="AN281" i="1"/>
  <c r="AN267" i="1"/>
  <c r="AN253" i="1"/>
  <c r="AN239" i="1"/>
  <c r="AN225" i="1"/>
  <c r="AN211" i="1"/>
  <c r="AN197" i="1"/>
  <c r="AN183" i="1"/>
  <c r="AN169" i="1"/>
  <c r="AN155" i="1"/>
  <c r="AN141" i="1"/>
  <c r="AN127" i="1"/>
  <c r="AN113" i="1"/>
  <c r="AN99" i="1"/>
  <c r="AN85" i="1"/>
  <c r="AN71" i="1"/>
  <c r="AN57" i="1"/>
  <c r="AN43" i="1"/>
  <c r="AN29" i="1"/>
  <c r="AN15" i="1"/>
  <c r="AO452" i="1"/>
  <c r="AO438" i="1"/>
  <c r="AO424" i="1"/>
  <c r="AO410" i="1"/>
  <c r="AO396" i="1"/>
  <c r="AO382" i="1"/>
  <c r="AO368" i="1"/>
  <c r="AP1012" i="1"/>
  <c r="AP998" i="1"/>
  <c r="AP984" i="1"/>
  <c r="AP970" i="1"/>
  <c r="AP956" i="1"/>
  <c r="AP942" i="1"/>
  <c r="AP928" i="1"/>
  <c r="AP914" i="1"/>
  <c r="AP900" i="1"/>
  <c r="AP886" i="1"/>
  <c r="AP872" i="1"/>
  <c r="AP858" i="1"/>
  <c r="AP844" i="1"/>
  <c r="AP830" i="1"/>
  <c r="AP816" i="1"/>
  <c r="AP802" i="1"/>
  <c r="AP788" i="1"/>
  <c r="AP774" i="1"/>
  <c r="AP760" i="1"/>
  <c r="AP746" i="1"/>
  <c r="AP732" i="1"/>
  <c r="AP718" i="1"/>
  <c r="AP704" i="1"/>
  <c r="AP690" i="1"/>
  <c r="AP676" i="1"/>
  <c r="AP662" i="1"/>
  <c r="AP648" i="1"/>
  <c r="AP634" i="1"/>
  <c r="AP620" i="1"/>
  <c r="AP606" i="1"/>
  <c r="AP592" i="1"/>
  <c r="AP578" i="1"/>
  <c r="AP564" i="1"/>
  <c r="AP550" i="1"/>
  <c r="AP536" i="1"/>
  <c r="AP522" i="1"/>
  <c r="AP508" i="1"/>
  <c r="AP494" i="1"/>
  <c r="AP480" i="1"/>
  <c r="AP466" i="1"/>
  <c r="AK10" i="1"/>
  <c r="AK324" i="1"/>
  <c r="AK270" i="1"/>
  <c r="AK226" i="1"/>
  <c r="AK172" i="1"/>
  <c r="AK128" i="1"/>
  <c r="AK74" i="1"/>
  <c r="AK30" i="1"/>
  <c r="AL420" i="1"/>
  <c r="AL376" i="1"/>
  <c r="AN4" i="1"/>
  <c r="AN350" i="1"/>
  <c r="AN336" i="1"/>
  <c r="AN322" i="1"/>
  <c r="AN308" i="1"/>
  <c r="AN294" i="1"/>
  <c r="AN280" i="1"/>
  <c r="AN266" i="1"/>
  <c r="AN252" i="1"/>
  <c r="AN238" i="1"/>
  <c r="AN224" i="1"/>
  <c r="AN210" i="1"/>
  <c r="AN196" i="1"/>
  <c r="AN182" i="1"/>
  <c r="AN168" i="1"/>
  <c r="AN154" i="1"/>
  <c r="AN140" i="1"/>
  <c r="AN126" i="1"/>
  <c r="AN112" i="1"/>
  <c r="AN98" i="1"/>
  <c r="AN84" i="1"/>
  <c r="AN70" i="1"/>
  <c r="AN56" i="1"/>
  <c r="AN42" i="1"/>
  <c r="AN28" i="1"/>
  <c r="AN14" i="1"/>
  <c r="AO451" i="1"/>
  <c r="AO437" i="1"/>
  <c r="AO423" i="1"/>
  <c r="AO409" i="1"/>
  <c r="AO395" i="1"/>
  <c r="AO381" i="1"/>
  <c r="AO367" i="1"/>
  <c r="AP1011" i="1"/>
  <c r="AP997" i="1"/>
  <c r="AP983" i="1"/>
  <c r="AP969" i="1"/>
  <c r="AP955" i="1"/>
  <c r="AP941" i="1"/>
  <c r="AP927" i="1"/>
  <c r="AP913" i="1"/>
  <c r="AP899" i="1"/>
  <c r="AP885" i="1"/>
  <c r="AP871" i="1"/>
  <c r="AP857" i="1"/>
  <c r="AP843" i="1"/>
  <c r="AP829" i="1"/>
  <c r="AP815" i="1"/>
  <c r="AP801" i="1"/>
  <c r="AP787" i="1"/>
  <c r="AP773" i="1"/>
  <c r="AP759" i="1"/>
  <c r="AP745" i="1"/>
  <c r="AP731" i="1"/>
  <c r="AP717" i="1"/>
  <c r="AP703" i="1"/>
  <c r="AP689" i="1"/>
  <c r="AP675" i="1"/>
  <c r="AP661" i="1"/>
  <c r="AP647" i="1"/>
  <c r="AP633" i="1"/>
  <c r="AP619" i="1"/>
  <c r="AP605" i="1"/>
  <c r="AP591" i="1"/>
  <c r="AP577" i="1"/>
  <c r="AP563" i="1"/>
  <c r="AP549" i="1"/>
  <c r="AP535" i="1"/>
  <c r="AP521" i="1"/>
  <c r="AP507" i="1"/>
  <c r="AP493" i="1"/>
  <c r="AP479" i="1"/>
  <c r="AP465" i="1"/>
  <c r="AK9" i="1"/>
  <c r="AK323" i="1"/>
  <c r="AK269" i="1"/>
  <c r="AK225" i="1"/>
  <c r="AK171" i="1"/>
  <c r="AK127" i="1"/>
  <c r="AK73" i="1"/>
  <c r="AK29" i="1"/>
  <c r="AL419" i="1"/>
  <c r="AL375" i="1"/>
  <c r="AN363" i="1"/>
  <c r="AN349" i="1"/>
  <c r="AN335" i="1"/>
  <c r="AN321" i="1"/>
  <c r="AN307" i="1"/>
  <c r="AN293" i="1"/>
  <c r="AN279" i="1"/>
  <c r="AN265" i="1"/>
  <c r="AN251" i="1"/>
  <c r="AN237" i="1"/>
  <c r="AN223" i="1"/>
  <c r="AN209" i="1"/>
  <c r="AN195" i="1"/>
  <c r="AN181" i="1"/>
  <c r="AN167" i="1"/>
  <c r="AN153" i="1"/>
  <c r="AN139" i="1"/>
  <c r="AN125" i="1"/>
  <c r="AN111" i="1"/>
  <c r="AN97" i="1"/>
  <c r="AN83" i="1"/>
  <c r="AN69" i="1"/>
  <c r="AN55" i="1"/>
  <c r="AN41" i="1"/>
  <c r="AN27" i="1"/>
  <c r="AN13" i="1"/>
  <c r="AO450" i="1"/>
  <c r="AO436" i="1"/>
  <c r="AO422" i="1"/>
  <c r="AO408" i="1"/>
  <c r="AO394" i="1"/>
  <c r="AO380" i="1"/>
  <c r="AO366" i="1"/>
  <c r="AP1010" i="1"/>
  <c r="AP996" i="1"/>
  <c r="AP982" i="1"/>
  <c r="AP968" i="1"/>
  <c r="AP954" i="1"/>
  <c r="AP940" i="1"/>
  <c r="AP926" i="1"/>
  <c r="AP912" i="1"/>
  <c r="AP898" i="1"/>
  <c r="AP884" i="1"/>
  <c r="AP870" i="1"/>
  <c r="AP856" i="1"/>
  <c r="AP842" i="1"/>
  <c r="AP828" i="1"/>
  <c r="AP814" i="1"/>
  <c r="AP800" i="1"/>
  <c r="AP786" i="1"/>
  <c r="AP772" i="1"/>
  <c r="AP758" i="1"/>
  <c r="AP744" i="1"/>
  <c r="AP730" i="1"/>
  <c r="AP716" i="1"/>
  <c r="AP702" i="1"/>
  <c r="AP688" i="1"/>
  <c r="AP674" i="1"/>
  <c r="AP660" i="1"/>
  <c r="AP646" i="1"/>
  <c r="AP632" i="1"/>
  <c r="AP618" i="1"/>
  <c r="AP604" i="1"/>
  <c r="AP590" i="1"/>
  <c r="AP576" i="1"/>
  <c r="AP562" i="1"/>
  <c r="AP548" i="1"/>
  <c r="AP534" i="1"/>
  <c r="AP520" i="1"/>
  <c r="AP506" i="1"/>
  <c r="AP492" i="1"/>
  <c r="AP478" i="1"/>
  <c r="AP464" i="1"/>
  <c r="AK8" i="1"/>
  <c r="AK312" i="1"/>
  <c r="AK268" i="1"/>
  <c r="AK214" i="1"/>
  <c r="AK170" i="1"/>
  <c r="AK116" i="1"/>
  <c r="AK72" i="1"/>
  <c r="AK18" i="1"/>
  <c r="AL418" i="1"/>
  <c r="AL454" i="1"/>
  <c r="AN362" i="1"/>
  <c r="AN348" i="1"/>
  <c r="AN334" i="1"/>
  <c r="AN320" i="1"/>
  <c r="AN306" i="1"/>
  <c r="AN292" i="1"/>
  <c r="AN278" i="1"/>
  <c r="AN264" i="1"/>
  <c r="AN250" i="1"/>
  <c r="AN236" i="1"/>
  <c r="AN222" i="1"/>
  <c r="AN208" i="1"/>
  <c r="AN194" i="1"/>
  <c r="AN180" i="1"/>
  <c r="AN166" i="1"/>
  <c r="AN152" i="1"/>
  <c r="AN138" i="1"/>
  <c r="AN124" i="1"/>
  <c r="AN110" i="1"/>
  <c r="AN96" i="1"/>
  <c r="AN82" i="1"/>
  <c r="AN68" i="1"/>
  <c r="AN54" i="1"/>
  <c r="AN40" i="1"/>
  <c r="AN26" i="1"/>
  <c r="AN12" i="1"/>
  <c r="AO449" i="1"/>
  <c r="AO435" i="1"/>
  <c r="AO421" i="1"/>
  <c r="AO407" i="1"/>
  <c r="AO393" i="1"/>
  <c r="AO379" i="1"/>
  <c r="AO365" i="1"/>
  <c r="AP1009" i="1"/>
  <c r="AP995" i="1"/>
  <c r="AP981" i="1"/>
  <c r="AP967" i="1"/>
  <c r="AP953" i="1"/>
  <c r="AP939" i="1"/>
  <c r="AP925" i="1"/>
  <c r="AP911" i="1"/>
  <c r="AP897" i="1"/>
  <c r="AP883" i="1"/>
  <c r="AP869" i="1"/>
  <c r="AP855" i="1"/>
  <c r="AP841" i="1"/>
  <c r="AP827" i="1"/>
  <c r="AP813" i="1"/>
  <c r="AP799" i="1"/>
  <c r="AP785" i="1"/>
  <c r="AP771" i="1"/>
  <c r="AP757" i="1"/>
  <c r="AP743" i="1"/>
  <c r="AP729" i="1"/>
  <c r="AP715" i="1"/>
  <c r="AP701" i="1"/>
  <c r="AP687" i="1"/>
  <c r="AP673" i="1"/>
  <c r="AP659" i="1"/>
  <c r="AP645" i="1"/>
  <c r="AP631" i="1"/>
  <c r="AP617" i="1"/>
  <c r="AP603" i="1"/>
  <c r="AP589" i="1"/>
  <c r="AP575" i="1"/>
  <c r="AP561" i="1"/>
  <c r="AP547" i="1"/>
  <c r="AP533" i="1"/>
  <c r="AP519" i="1"/>
  <c r="AP505" i="1"/>
  <c r="AP491" i="1"/>
  <c r="AP477" i="1"/>
  <c r="AP463" i="1"/>
  <c r="AC876" i="1" a="1"/>
  <c r="AC876" i="1" s="1"/>
  <c r="AC1000" i="1" a="1"/>
  <c r="AC1000" i="1" s="1"/>
  <c r="AC895" i="1" a="1"/>
  <c r="AC895" i="1" s="1"/>
  <c r="AC888" i="1" a="1"/>
  <c r="AC888" i="1" s="1"/>
  <c r="AC796" i="1" a="1"/>
  <c r="AC796" i="1" s="1"/>
  <c r="AC551" i="1" a="1"/>
  <c r="AC551" i="1" s="1"/>
  <c r="AC138" i="1" a="1"/>
  <c r="AC138" i="1" s="1"/>
  <c r="AC1019" i="1" a="1"/>
  <c r="AC1019" i="1" s="1"/>
  <c r="AC1012" i="1" a="1"/>
  <c r="AC1012" i="1" s="1"/>
  <c r="AC1005" i="1" a="1"/>
  <c r="AC1005" i="1" s="1"/>
  <c r="AC998" i="1" a="1"/>
  <c r="AC998" i="1" s="1"/>
  <c r="AC991" i="1" a="1"/>
  <c r="AC991" i="1" s="1"/>
  <c r="AC984" i="1" a="1"/>
  <c r="AC984" i="1" s="1"/>
  <c r="AC977" i="1" a="1"/>
  <c r="AC977" i="1" s="1"/>
  <c r="AC970" i="1" a="1"/>
  <c r="AC970" i="1" s="1"/>
  <c r="AC963" i="1" a="1"/>
  <c r="AC963" i="1" s="1"/>
  <c r="AC956" i="1" a="1"/>
  <c r="AC956" i="1" s="1"/>
  <c r="AC949" i="1" a="1"/>
  <c r="AC949" i="1" s="1"/>
  <c r="AC942" i="1" a="1"/>
  <c r="AC942" i="1" s="1"/>
  <c r="AC935" i="1" a="1"/>
  <c r="AC935" i="1" s="1"/>
  <c r="AC928" i="1" a="1"/>
  <c r="AC928" i="1" s="1"/>
  <c r="AC921" i="1" a="1"/>
  <c r="AC921" i="1" s="1"/>
  <c r="AC914" i="1" a="1"/>
  <c r="AC914" i="1" s="1"/>
  <c r="AC907" i="1" a="1"/>
  <c r="AC907" i="1" s="1"/>
  <c r="AC900" i="1" a="1"/>
  <c r="AC900" i="1" s="1"/>
  <c r="AC893" i="1" a="1"/>
  <c r="AC893" i="1" s="1"/>
  <c r="AC886" i="1" a="1"/>
  <c r="AC886" i="1" s="1"/>
  <c r="AC879" i="1" a="1"/>
  <c r="AC879" i="1" s="1"/>
  <c r="AC872" i="1" a="1"/>
  <c r="AC872" i="1" s="1"/>
  <c r="AC865" i="1" a="1"/>
  <c r="AC865" i="1" s="1"/>
  <c r="AC858" i="1" a="1"/>
  <c r="AC858" i="1" s="1"/>
  <c r="AC851" i="1" a="1"/>
  <c r="AC851" i="1" s="1"/>
  <c r="AC844" i="1" a="1"/>
  <c r="AC844" i="1" s="1"/>
  <c r="AC837" i="1" a="1"/>
  <c r="AC837" i="1" s="1"/>
  <c r="AC830" i="1" a="1"/>
  <c r="AC830" i="1" s="1"/>
  <c r="AC823" i="1" a="1"/>
  <c r="AC823" i="1" s="1"/>
  <c r="AC816" i="1" a="1"/>
  <c r="AC816" i="1" s="1"/>
  <c r="AC809" i="1" a="1"/>
  <c r="AC809" i="1" s="1"/>
  <c r="AC802" i="1" a="1"/>
  <c r="AC802" i="1" s="1"/>
  <c r="AC795" i="1" a="1"/>
  <c r="AC795" i="1" s="1"/>
  <c r="AC788" i="1" a="1"/>
  <c r="AC788" i="1" s="1"/>
  <c r="AC781" i="1" a="1"/>
  <c r="AC781" i="1" s="1"/>
  <c r="AC774" i="1" a="1"/>
  <c r="AC774" i="1" s="1"/>
  <c r="AC767" i="1" a="1"/>
  <c r="AC767" i="1" s="1"/>
  <c r="AC760" i="1" a="1"/>
  <c r="AC760" i="1" s="1"/>
  <c r="AC753" i="1" a="1"/>
  <c r="AC753" i="1" s="1"/>
  <c r="AC746" i="1" a="1"/>
  <c r="AC746" i="1" s="1"/>
  <c r="AC739" i="1" a="1"/>
  <c r="AC739" i="1" s="1"/>
  <c r="AC732" i="1" a="1"/>
  <c r="AC732" i="1" s="1"/>
  <c r="AC725" i="1" a="1"/>
  <c r="AC725" i="1" s="1"/>
  <c r="AC718" i="1" a="1"/>
  <c r="AC718" i="1" s="1"/>
  <c r="AC711" i="1" a="1"/>
  <c r="AC711" i="1" s="1"/>
  <c r="AC704" i="1" a="1"/>
  <c r="AC704" i="1" s="1"/>
  <c r="AC697" i="1" a="1"/>
  <c r="AC697" i="1" s="1"/>
  <c r="AC690" i="1" a="1"/>
  <c r="AC690" i="1" s="1"/>
  <c r="AC683" i="1" a="1"/>
  <c r="AC683" i="1" s="1"/>
  <c r="AC676" i="1" a="1"/>
  <c r="AC676" i="1" s="1"/>
  <c r="AC669" i="1" a="1"/>
  <c r="AC669" i="1" s="1"/>
  <c r="AC662" i="1" a="1"/>
  <c r="AC662" i="1" s="1"/>
  <c r="AC655" i="1" a="1"/>
  <c r="AC655" i="1" s="1"/>
  <c r="AC648" i="1" a="1"/>
  <c r="AC648" i="1" s="1"/>
  <c r="AC641" i="1" a="1"/>
  <c r="AC641" i="1" s="1"/>
  <c r="AC634" i="1" a="1"/>
  <c r="AC634" i="1" s="1"/>
  <c r="AC627" i="1" a="1"/>
  <c r="AC627" i="1" s="1"/>
  <c r="AC620" i="1" a="1"/>
  <c r="AC620" i="1" s="1"/>
  <c r="AC613" i="1" a="1"/>
  <c r="AC613" i="1" s="1"/>
  <c r="AC606" i="1" a="1"/>
  <c r="AC606" i="1" s="1"/>
  <c r="AC599" i="1" a="1"/>
  <c r="AC599" i="1" s="1"/>
  <c r="AC592" i="1" a="1"/>
  <c r="AC592" i="1" s="1"/>
  <c r="AC585" i="1" a="1"/>
  <c r="AC585" i="1" s="1"/>
  <c r="AC578" i="1" a="1"/>
  <c r="AC578" i="1" s="1"/>
  <c r="AC571" i="1" a="1"/>
  <c r="AC571" i="1" s="1"/>
  <c r="AC564" i="1" a="1"/>
  <c r="AC564" i="1" s="1"/>
  <c r="AC557" i="1" a="1"/>
  <c r="AC557" i="1" s="1"/>
  <c r="AC550" i="1" a="1"/>
  <c r="AC550" i="1" s="1"/>
  <c r="AC543" i="1" a="1"/>
  <c r="AC543" i="1" s="1"/>
  <c r="AC536" i="1" a="1"/>
  <c r="AC536" i="1" s="1"/>
  <c r="AC529" i="1" a="1"/>
  <c r="AC529" i="1" s="1"/>
  <c r="AC1011" i="1" a="1"/>
  <c r="AC1011" i="1" s="1"/>
  <c r="AC997" i="1" a="1"/>
  <c r="AC997" i="1" s="1"/>
  <c r="AC983" i="1" a="1"/>
  <c r="AC983" i="1" s="1"/>
  <c r="AC969" i="1" a="1"/>
  <c r="AC969" i="1" s="1"/>
  <c r="AC955" i="1" a="1"/>
  <c r="AC955" i="1" s="1"/>
  <c r="AC948" i="1" a="1"/>
  <c r="AC948" i="1" s="1"/>
  <c r="AC941" i="1" a="1"/>
  <c r="AC941" i="1" s="1"/>
  <c r="AC927" i="1" a="1"/>
  <c r="AC927" i="1" s="1"/>
  <c r="AC913" i="1" a="1"/>
  <c r="AC913" i="1" s="1"/>
  <c r="AC899" i="1" a="1"/>
  <c r="AC899" i="1" s="1"/>
  <c r="AC885" i="1" a="1"/>
  <c r="AC885" i="1" s="1"/>
  <c r="AC871" i="1" a="1"/>
  <c r="AC871" i="1" s="1"/>
  <c r="AC857" i="1" a="1"/>
  <c r="AC857" i="1" s="1"/>
  <c r="AC843" i="1" a="1"/>
  <c r="AC843" i="1" s="1"/>
  <c r="AC829" i="1" a="1"/>
  <c r="AC829" i="1" s="1"/>
  <c r="AC815" i="1" a="1"/>
  <c r="AC815" i="1" s="1"/>
  <c r="AC801" i="1" a="1"/>
  <c r="AC801" i="1" s="1"/>
  <c r="AC787" i="1" a="1"/>
  <c r="AC787" i="1" s="1"/>
  <c r="AC773" i="1" a="1"/>
  <c r="AC773" i="1" s="1"/>
  <c r="AC759" i="1" a="1"/>
  <c r="AC759" i="1" s="1"/>
  <c r="AC745" i="1" a="1"/>
  <c r="AC745" i="1" s="1"/>
  <c r="AC731" i="1" a="1"/>
  <c r="AC731" i="1" s="1"/>
  <c r="AC717" i="1" a="1"/>
  <c r="AC717" i="1" s="1"/>
  <c r="AC703" i="1" a="1"/>
  <c r="AC703" i="1" s="1"/>
  <c r="AC689" i="1" a="1"/>
  <c r="AC689" i="1" s="1"/>
  <c r="AC682" i="1" a="1"/>
  <c r="AC682" i="1" s="1"/>
  <c r="AC675" i="1" a="1"/>
  <c r="AC675" i="1" s="1"/>
  <c r="AC661" i="1" a="1"/>
  <c r="AC661" i="1" s="1"/>
  <c r="AC647" i="1" a="1"/>
  <c r="AC647" i="1" s="1"/>
  <c r="AC640" i="1" a="1"/>
  <c r="AC640" i="1" s="1"/>
  <c r="AC633" i="1" a="1"/>
  <c r="AC633" i="1" s="1"/>
  <c r="AC619" i="1" a="1"/>
  <c r="AC619" i="1" s="1"/>
  <c r="AC605" i="1" a="1"/>
  <c r="AC605" i="1" s="1"/>
  <c r="AC591" i="1" a="1"/>
  <c r="AC591" i="1" s="1"/>
  <c r="AC577" i="1" a="1"/>
  <c r="AC577" i="1" s="1"/>
  <c r="AC563" i="1" a="1"/>
  <c r="AC563" i="1" s="1"/>
  <c r="AC549" i="1" a="1"/>
  <c r="AC549" i="1" s="1"/>
  <c r="AC535" i="1" a="1"/>
  <c r="AC535" i="1" s="1"/>
  <c r="AC521" i="1" a="1"/>
  <c r="AC521" i="1" s="1"/>
  <c r="AC507" i="1" a="1"/>
  <c r="AC507" i="1" s="1"/>
  <c r="AC493" i="1" a="1"/>
  <c r="AC493" i="1" s="1"/>
  <c r="AC479" i="1" a="1"/>
  <c r="AC479" i="1" s="1"/>
  <c r="AC522" i="1" a="1"/>
  <c r="AC522" i="1" s="1"/>
  <c r="AC515" i="1" a="1"/>
  <c r="AC515" i="1" s="1"/>
  <c r="AC508" i="1" a="1"/>
  <c r="AC508" i="1" s="1"/>
  <c r="AC501" i="1" a="1"/>
  <c r="AC501" i="1" s="1"/>
  <c r="AC494" i="1" a="1"/>
  <c r="AC494" i="1" s="1"/>
  <c r="AC487" i="1" a="1"/>
  <c r="AC487" i="1" s="1"/>
  <c r="AC480" i="1" a="1"/>
  <c r="AC480" i="1" s="1"/>
  <c r="AC473" i="1" a="1"/>
  <c r="AC473" i="1" s="1"/>
  <c r="AC466" i="1" a="1"/>
  <c r="AC466" i="1" s="1"/>
  <c r="AC459" i="1" a="1"/>
  <c r="AC459" i="1" s="1"/>
  <c r="AC452" i="1" a="1"/>
  <c r="AC452" i="1" s="1"/>
  <c r="AC445" i="1" a="1"/>
  <c r="AC445" i="1" s="1"/>
  <c r="AC438" i="1" a="1"/>
  <c r="AC438" i="1" s="1"/>
  <c r="AC431" i="1" a="1"/>
  <c r="AC431" i="1" s="1"/>
  <c r="AC424" i="1" a="1"/>
  <c r="AC424" i="1" s="1"/>
  <c r="AC417" i="1" a="1"/>
  <c r="AC417" i="1" s="1"/>
  <c r="AC410" i="1" a="1"/>
  <c r="AC410" i="1" s="1"/>
  <c r="AC403" i="1" a="1"/>
  <c r="AC403" i="1" s="1"/>
  <c r="AC396" i="1" a="1"/>
  <c r="AC396" i="1" s="1"/>
  <c r="AC389" i="1" a="1"/>
  <c r="AC389" i="1" s="1"/>
  <c r="AC382" i="1" a="1"/>
  <c r="AC382" i="1" s="1"/>
  <c r="AC375" i="1" a="1"/>
  <c r="AC375" i="1" s="1"/>
  <c r="AC368" i="1" a="1"/>
  <c r="AC368" i="1" s="1"/>
  <c r="AC361" i="1" a="1"/>
  <c r="AC361" i="1" s="1"/>
  <c r="AC354" i="1" a="1"/>
  <c r="AC354" i="1" s="1"/>
  <c r="AC347" i="1" a="1"/>
  <c r="AC347" i="1" s="1"/>
  <c r="AC340" i="1" a="1"/>
  <c r="AC340" i="1" s="1"/>
  <c r="AC333" i="1" a="1"/>
  <c r="AC333" i="1" s="1"/>
  <c r="AC326" i="1" a="1"/>
  <c r="AC326" i="1" s="1"/>
  <c r="AC319" i="1" a="1"/>
  <c r="AC319" i="1" s="1"/>
  <c r="AC312" i="1" a="1"/>
  <c r="AC312" i="1" s="1"/>
  <c r="AC305" i="1" a="1"/>
  <c r="AC305" i="1" s="1"/>
  <c r="AC298" i="1" a="1"/>
  <c r="AC298" i="1" s="1"/>
  <c r="AC291" i="1" a="1"/>
  <c r="AC291" i="1" s="1"/>
  <c r="AC284" i="1" a="1"/>
  <c r="AC284" i="1" s="1"/>
  <c r="AC277" i="1" a="1"/>
  <c r="AC277" i="1" s="1"/>
  <c r="AC270" i="1" a="1"/>
  <c r="AC270" i="1" s="1"/>
  <c r="AC263" i="1" a="1"/>
  <c r="AC263" i="1" s="1"/>
  <c r="AC256" i="1" a="1"/>
  <c r="AC256" i="1" s="1"/>
  <c r="AC249" i="1" a="1"/>
  <c r="AC249" i="1" s="1"/>
  <c r="AC242" i="1" a="1"/>
  <c r="AC242" i="1" s="1"/>
  <c r="AC235" i="1" a="1"/>
  <c r="AC235" i="1" s="1"/>
  <c r="AC228" i="1" a="1"/>
  <c r="AC228" i="1" s="1"/>
  <c r="AC221" i="1" a="1"/>
  <c r="AC221" i="1" s="1"/>
  <c r="AC214" i="1" a="1"/>
  <c r="AC214" i="1" s="1"/>
  <c r="AC207" i="1" a="1"/>
  <c r="AC207" i="1" s="1"/>
  <c r="AC200" i="1" a="1"/>
  <c r="AC200" i="1" s="1"/>
  <c r="AC193" i="1" a="1"/>
  <c r="AC193" i="1" s="1"/>
  <c r="AC186" i="1" a="1"/>
  <c r="AC186" i="1" s="1"/>
  <c r="AC179" i="1" a="1"/>
  <c r="AC179" i="1" s="1"/>
  <c r="AC172" i="1" a="1"/>
  <c r="AC172" i="1" s="1"/>
  <c r="AC165" i="1" a="1"/>
  <c r="AC165" i="1" s="1"/>
  <c r="AC158" i="1" a="1"/>
  <c r="AC158" i="1" s="1"/>
  <c r="AC151" i="1" a="1"/>
  <c r="AC151" i="1" s="1"/>
  <c r="AC144" i="1" a="1"/>
  <c r="AC144" i="1" s="1"/>
  <c r="AC137" i="1" a="1"/>
  <c r="AC137" i="1" s="1"/>
  <c r="AC130" i="1" a="1"/>
  <c r="AC130" i="1" s="1"/>
  <c r="AC123" i="1" a="1"/>
  <c r="AC123" i="1" s="1"/>
  <c r="AC116" i="1" a="1"/>
  <c r="AC116" i="1" s="1"/>
  <c r="AC109" i="1" a="1"/>
  <c r="AC109" i="1" s="1"/>
  <c r="AC102" i="1" a="1"/>
  <c r="AC102" i="1" s="1"/>
  <c r="AC95" i="1" a="1"/>
  <c r="AC95" i="1" s="1"/>
  <c r="AC88" i="1" a="1"/>
  <c r="AC88" i="1" s="1"/>
  <c r="AC81" i="1" a="1"/>
  <c r="AC81" i="1" s="1"/>
  <c r="AC74" i="1" a="1"/>
  <c r="AC74" i="1" s="1"/>
  <c r="AC67" i="1" a="1"/>
  <c r="AC67" i="1" s="1"/>
  <c r="AC60" i="1" a="1"/>
  <c r="AC60" i="1" s="1"/>
  <c r="AC53" i="1" a="1"/>
  <c r="AC53" i="1" s="1"/>
  <c r="AC46" i="1" a="1"/>
  <c r="AC46" i="1" s="1"/>
  <c r="AC39" i="1" a="1"/>
  <c r="AC39" i="1" s="1"/>
  <c r="AC32" i="1" a="1"/>
  <c r="AC32" i="1" s="1"/>
  <c r="AC465" i="1" a="1"/>
  <c r="AC465" i="1" s="1"/>
  <c r="AC444" i="1" a="1"/>
  <c r="AC444" i="1" s="1"/>
  <c r="AC430" i="1" a="1"/>
  <c r="AC430" i="1" s="1"/>
  <c r="AC416" i="1" a="1"/>
  <c r="AC416" i="1" s="1"/>
  <c r="AC402" i="1" a="1"/>
  <c r="AC402" i="1" s="1"/>
  <c r="AC388" i="1" a="1"/>
  <c r="AC388" i="1" s="1"/>
  <c r="AC374" i="1" a="1"/>
  <c r="AC374" i="1" s="1"/>
  <c r="AC360" i="1" a="1"/>
  <c r="AC360" i="1" s="1"/>
  <c r="AC353" i="1" a="1"/>
  <c r="AC353" i="1" s="1"/>
  <c r="AC346" i="1" a="1"/>
  <c r="AC346" i="1" s="1"/>
  <c r="AC339" i="1" a="1"/>
  <c r="AC339" i="1" s="1"/>
  <c r="AC332" i="1" a="1"/>
  <c r="AC332" i="1" s="1"/>
  <c r="AC325" i="1" a="1"/>
  <c r="AC325" i="1" s="1"/>
  <c r="AC318" i="1" a="1"/>
  <c r="AC318" i="1" s="1"/>
  <c r="AC311" i="1" a="1"/>
  <c r="AC311" i="1" s="1"/>
  <c r="AC304" i="1" a="1"/>
  <c r="AC304" i="1" s="1"/>
  <c r="AC297" i="1" a="1"/>
  <c r="AC297" i="1" s="1"/>
  <c r="AC290" i="1" a="1"/>
  <c r="AC290" i="1" s="1"/>
  <c r="AC283" i="1" a="1"/>
  <c r="AC283" i="1" s="1"/>
  <c r="AC276" i="1" a="1"/>
  <c r="AC276" i="1" s="1"/>
  <c r="AC269" i="1" a="1"/>
  <c r="AC269" i="1" s="1"/>
  <c r="AC262" i="1" a="1"/>
  <c r="AC262" i="1" s="1"/>
  <c r="AC255" i="1" a="1"/>
  <c r="AC255" i="1" s="1"/>
  <c r="AC248" i="1" a="1"/>
  <c r="AC248" i="1" s="1"/>
  <c r="AC241" i="1" a="1"/>
  <c r="AC241" i="1" s="1"/>
  <c r="AC234" i="1" a="1"/>
  <c r="AC234" i="1" s="1"/>
  <c r="AC227" i="1" a="1"/>
  <c r="AC227" i="1" s="1"/>
  <c r="AC220" i="1" a="1"/>
  <c r="AC220" i="1" s="1"/>
  <c r="AC213" i="1" a="1"/>
  <c r="AC213" i="1" s="1"/>
  <c r="AC206" i="1" a="1"/>
  <c r="AC206" i="1" s="1"/>
  <c r="AC199" i="1" a="1"/>
  <c r="AC199" i="1" s="1"/>
  <c r="AC192" i="1" a="1"/>
  <c r="AC192" i="1" s="1"/>
  <c r="AC185" i="1" a="1"/>
  <c r="AC185" i="1" s="1"/>
  <c r="AC178" i="1" a="1"/>
  <c r="AC178" i="1" s="1"/>
  <c r="AC171" i="1" a="1"/>
  <c r="AC171" i="1" s="1"/>
  <c r="AC164" i="1" a="1"/>
  <c r="AC164" i="1" s="1"/>
  <c r="AC157" i="1" a="1"/>
  <c r="AC157" i="1" s="1"/>
  <c r="AC150" i="1" a="1"/>
  <c r="AC150" i="1" s="1"/>
  <c r="AC143" i="1" a="1"/>
  <c r="AC143" i="1" s="1"/>
  <c r="AC136" i="1" a="1"/>
  <c r="AC136" i="1" s="1"/>
  <c r="AC129" i="1" a="1"/>
  <c r="AC129" i="1" s="1"/>
  <c r="AC122" i="1" a="1"/>
  <c r="AC122" i="1" s="1"/>
  <c r="AC115" i="1" a="1"/>
  <c r="AC115" i="1" s="1"/>
  <c r="AC108" i="1" a="1"/>
  <c r="AC108" i="1" s="1"/>
  <c r="AC101" i="1" a="1"/>
  <c r="AC101" i="1" s="1"/>
  <c r="AC94" i="1" a="1"/>
  <c r="AC94" i="1" s="1"/>
  <c r="AC87" i="1" a="1"/>
  <c r="AC87" i="1" s="1"/>
  <c r="AC80" i="1" a="1"/>
  <c r="AC80" i="1" s="1"/>
  <c r="AC73" i="1" a="1"/>
  <c r="AC73" i="1" s="1"/>
  <c r="AC66" i="1" a="1"/>
  <c r="AC66" i="1" s="1"/>
  <c r="AC59" i="1" a="1"/>
  <c r="AC59" i="1" s="1"/>
  <c r="AC52" i="1" a="1"/>
  <c r="AC52" i="1" s="1"/>
  <c r="AC45" i="1" a="1"/>
  <c r="AC45" i="1" s="1"/>
  <c r="AC38" i="1" a="1"/>
  <c r="AC38" i="1" s="1"/>
  <c r="AC31" i="1" a="1"/>
  <c r="AC31" i="1" s="1"/>
  <c r="AC695" i="1" a="1"/>
  <c r="AC695" i="1" s="1"/>
  <c r="AC660" i="1" a="1"/>
  <c r="AC660" i="1" s="1"/>
  <c r="AK6" i="1"/>
  <c r="AK350" i="1"/>
  <c r="AK336" i="1"/>
  <c r="AK322" i="1"/>
  <c r="AK308" i="1"/>
  <c r="AK294" i="1"/>
  <c r="AK280" i="1"/>
  <c r="AK266" i="1"/>
  <c r="AK252" i="1"/>
  <c r="AK238" i="1"/>
  <c r="AK224" i="1"/>
  <c r="AK210" i="1"/>
  <c r="AK196" i="1"/>
  <c r="AK182" i="1"/>
  <c r="AK168" i="1"/>
  <c r="AK154" i="1"/>
  <c r="AK140" i="1"/>
  <c r="AK126" i="1"/>
  <c r="AK112" i="1"/>
  <c r="AK98" i="1"/>
  <c r="AK84" i="1"/>
  <c r="AK70" i="1"/>
  <c r="AK56" i="1"/>
  <c r="AK42" i="1"/>
  <c r="AK28" i="1"/>
  <c r="AK14" i="1"/>
  <c r="AL444" i="1"/>
  <c r="AL430" i="1"/>
  <c r="AL416" i="1"/>
  <c r="AL402" i="1"/>
  <c r="AL388" i="1"/>
  <c r="AL374" i="1"/>
  <c r="AM1019" i="1"/>
  <c r="AM1005" i="1"/>
  <c r="AM991" i="1"/>
  <c r="AM977" i="1"/>
  <c r="AM963" i="1"/>
  <c r="AM949" i="1"/>
  <c r="AM935" i="1"/>
  <c r="AM921" i="1"/>
  <c r="AM907" i="1"/>
  <c r="AM893" i="1"/>
  <c r="AM879" i="1"/>
  <c r="AM865" i="1"/>
  <c r="AM851" i="1"/>
  <c r="AM837" i="1"/>
  <c r="AM823" i="1"/>
  <c r="AM809" i="1"/>
  <c r="AM795" i="1"/>
  <c r="AM781" i="1"/>
  <c r="AM767" i="1"/>
  <c r="AM753" i="1"/>
  <c r="AM739" i="1"/>
  <c r="AM725" i="1"/>
  <c r="AM711" i="1"/>
  <c r="AM697" i="1"/>
  <c r="AM683" i="1"/>
  <c r="AM669" i="1"/>
  <c r="AM655" i="1"/>
  <c r="AM641" i="1"/>
  <c r="AM627" i="1"/>
  <c r="AM613" i="1"/>
  <c r="AM599" i="1"/>
  <c r="AM585" i="1"/>
  <c r="AM571" i="1"/>
  <c r="AM557" i="1"/>
  <c r="AM543" i="1"/>
  <c r="AM529" i="1"/>
  <c r="AM515" i="1"/>
  <c r="AM501" i="1"/>
  <c r="AM487" i="1"/>
  <c r="AM473" i="1"/>
  <c r="AM459" i="1"/>
  <c r="AK5" i="1"/>
  <c r="AK349" i="1"/>
  <c r="AK335" i="1"/>
  <c r="AK321" i="1"/>
  <c r="AK307" i="1"/>
  <c r="AK293" i="1"/>
  <c r="AK279" i="1"/>
  <c r="AK265" i="1"/>
  <c r="AK251" i="1"/>
  <c r="AK237" i="1"/>
  <c r="AK223" i="1"/>
  <c r="AK209" i="1"/>
  <c r="AK195" i="1"/>
  <c r="AK181" i="1"/>
  <c r="AK167" i="1"/>
  <c r="AK153" i="1"/>
  <c r="AK139" i="1"/>
  <c r="AK125" i="1"/>
  <c r="AK111" i="1"/>
  <c r="AK97" i="1"/>
  <c r="AK83" i="1"/>
  <c r="AK69" i="1"/>
  <c r="AK55" i="1"/>
  <c r="AK41" i="1"/>
  <c r="AK27" i="1"/>
  <c r="AK13" i="1"/>
  <c r="AL443" i="1"/>
  <c r="AL429" i="1"/>
  <c r="AL415" i="1"/>
  <c r="AL401" i="1"/>
  <c r="AL387" i="1"/>
  <c r="AL373" i="1"/>
  <c r="AM1018" i="1"/>
  <c r="AM1004" i="1"/>
  <c r="AM990" i="1"/>
  <c r="AM976" i="1"/>
  <c r="AM962" i="1"/>
  <c r="AM948" i="1"/>
  <c r="AM934" i="1"/>
  <c r="AM920" i="1"/>
  <c r="AM906" i="1"/>
  <c r="AM892" i="1"/>
  <c r="AM878" i="1"/>
  <c r="AM864" i="1"/>
  <c r="AM850" i="1"/>
  <c r="AM836" i="1"/>
  <c r="AM822" i="1"/>
  <c r="AM808" i="1"/>
  <c r="AM794" i="1"/>
  <c r="AM780" i="1"/>
  <c r="AM766" i="1"/>
  <c r="AM752" i="1"/>
  <c r="AM738" i="1"/>
  <c r="AM724" i="1"/>
  <c r="AM710" i="1"/>
  <c r="AM696" i="1"/>
  <c r="AM682" i="1"/>
  <c r="AM668" i="1"/>
  <c r="AM654" i="1"/>
  <c r="AM640" i="1"/>
  <c r="AM626" i="1"/>
  <c r="AM612" i="1"/>
  <c r="AM598" i="1"/>
  <c r="AM584" i="1"/>
  <c r="AM570" i="1"/>
  <c r="AM556" i="1"/>
  <c r="AM542" i="1"/>
  <c r="AM528" i="1"/>
  <c r="AM514" i="1"/>
  <c r="AM500" i="1"/>
  <c r="AM486" i="1"/>
  <c r="AM472" i="1"/>
  <c r="AM458" i="1"/>
  <c r="AK362" i="1"/>
  <c r="AK348" i="1"/>
  <c r="AK334" i="1"/>
  <c r="AK320" i="1"/>
  <c r="AK306" i="1"/>
  <c r="AK292" i="1"/>
  <c r="AK278" i="1"/>
  <c r="AK264" i="1"/>
  <c r="AK250" i="1"/>
  <c r="AK236" i="1"/>
  <c r="AK222" i="1"/>
  <c r="AK208" i="1"/>
  <c r="AK194" i="1"/>
  <c r="AK180" i="1"/>
  <c r="AK166" i="1"/>
  <c r="AK152" i="1"/>
  <c r="AK138" i="1"/>
  <c r="AK124" i="1"/>
  <c r="AK110" i="1"/>
  <c r="AK96" i="1"/>
  <c r="AK82" i="1"/>
  <c r="AK68" i="1"/>
  <c r="AK54" i="1"/>
  <c r="AK40" i="1"/>
  <c r="AK26" i="1"/>
  <c r="AK363" i="1"/>
  <c r="AL442" i="1"/>
  <c r="AL428" i="1"/>
  <c r="AL414" i="1"/>
  <c r="AL400" i="1"/>
  <c r="AL386" i="1"/>
  <c r="AL372" i="1"/>
  <c r="AM1017" i="1"/>
  <c r="AM1003" i="1"/>
  <c r="AM989" i="1"/>
  <c r="AM975" i="1"/>
  <c r="AM961" i="1"/>
  <c r="AM947" i="1"/>
  <c r="AM933" i="1"/>
  <c r="AM919" i="1"/>
  <c r="AM905" i="1"/>
  <c r="AM891" i="1"/>
  <c r="AM877" i="1"/>
  <c r="AM863" i="1"/>
  <c r="AM849" i="1"/>
  <c r="AM835" i="1"/>
  <c r="AM821" i="1"/>
  <c r="AM807" i="1"/>
  <c r="AM793" i="1"/>
  <c r="AM779" i="1"/>
  <c r="AM765" i="1"/>
  <c r="AM751" i="1"/>
  <c r="AM737" i="1"/>
  <c r="AM723" i="1"/>
  <c r="AM709" i="1"/>
  <c r="AM695" i="1"/>
  <c r="AM681" i="1"/>
  <c r="AM667" i="1"/>
  <c r="AM653" i="1"/>
  <c r="AM639" i="1"/>
  <c r="AM625" i="1"/>
  <c r="AM611" i="1"/>
  <c r="AM597" i="1"/>
  <c r="AM583" i="1"/>
  <c r="AM569" i="1"/>
  <c r="AM555" i="1"/>
  <c r="AM541" i="1"/>
  <c r="AM527" i="1"/>
  <c r="AM513" i="1"/>
  <c r="AM499" i="1"/>
  <c r="AM485" i="1"/>
  <c r="AM471" i="1"/>
  <c r="AM457" i="1"/>
  <c r="AC25" i="1" a="1"/>
  <c r="AC25" i="1" s="1"/>
  <c r="AC18" i="1" a="1"/>
  <c r="AC18" i="1" s="1"/>
  <c r="AC11" i="1" a="1"/>
  <c r="AC11" i="1" s="1"/>
  <c r="AK361" i="1"/>
  <c r="AK347" i="1"/>
  <c r="AK333" i="1"/>
  <c r="AK319" i="1"/>
  <c r="AK305" i="1"/>
  <c r="AK291" i="1"/>
  <c r="AK277" i="1"/>
  <c r="AK263" i="1"/>
  <c r="AK249" i="1"/>
  <c r="AK235" i="1"/>
  <c r="AK221" i="1"/>
  <c r="AK207" i="1"/>
  <c r="AK193" i="1"/>
  <c r="AK179" i="1"/>
  <c r="AK165" i="1"/>
  <c r="AK151" i="1"/>
  <c r="AK137" i="1"/>
  <c r="AK123" i="1"/>
  <c r="AK109" i="1"/>
  <c r="AK95" i="1"/>
  <c r="AK81" i="1"/>
  <c r="AK67" i="1"/>
  <c r="AK53" i="1"/>
  <c r="AK39" i="1"/>
  <c r="AK25" i="1"/>
  <c r="AE364" i="1"/>
  <c r="AL441" i="1"/>
  <c r="AL427" i="1"/>
  <c r="AL413" i="1"/>
  <c r="AL399" i="1"/>
  <c r="AL385" i="1"/>
  <c r="AL371" i="1"/>
  <c r="AM1016" i="1"/>
  <c r="AM1002" i="1"/>
  <c r="AM988" i="1"/>
  <c r="AM974" i="1"/>
  <c r="AM960" i="1"/>
  <c r="AM946" i="1"/>
  <c r="AM932" i="1"/>
  <c r="AM918" i="1"/>
  <c r="AM904" i="1"/>
  <c r="AM890" i="1"/>
  <c r="AM876" i="1"/>
  <c r="AM862" i="1"/>
  <c r="AM848" i="1"/>
  <c r="AM834" i="1"/>
  <c r="AM820" i="1"/>
  <c r="AM806" i="1"/>
  <c r="AM792" i="1"/>
  <c r="AM778" i="1"/>
  <c r="AM764" i="1"/>
  <c r="AM750" i="1"/>
  <c r="AM736" i="1"/>
  <c r="AM722" i="1"/>
  <c r="AM708" i="1"/>
  <c r="AM694" i="1"/>
  <c r="AM680" i="1"/>
  <c r="AM666" i="1"/>
  <c r="AM652" i="1"/>
  <c r="AM638" i="1"/>
  <c r="AM624" i="1"/>
  <c r="AM610" i="1"/>
  <c r="AM596" i="1"/>
  <c r="AM582" i="1"/>
  <c r="AM568" i="1"/>
  <c r="AM554" i="1"/>
  <c r="AM540" i="1"/>
  <c r="AM526" i="1"/>
  <c r="AM512" i="1"/>
  <c r="AM498" i="1"/>
  <c r="AM484" i="1"/>
  <c r="AM470" i="1"/>
  <c r="AM456" i="1"/>
  <c r="AK360" i="1"/>
  <c r="AK346" i="1"/>
  <c r="AK332" i="1"/>
  <c r="AK318" i="1"/>
  <c r="AK304" i="1"/>
  <c r="AK290" i="1"/>
  <c r="AK276" i="1"/>
  <c r="AK262" i="1"/>
  <c r="AK248" i="1"/>
  <c r="AK234" i="1"/>
  <c r="AK220" i="1"/>
  <c r="AK206" i="1"/>
  <c r="AK192" i="1"/>
  <c r="AK178" i="1"/>
  <c r="AK164" i="1"/>
  <c r="AK150" i="1"/>
  <c r="AK136" i="1"/>
  <c r="AK122" i="1"/>
  <c r="AK108" i="1"/>
  <c r="AK94" i="1"/>
  <c r="AK80" i="1"/>
  <c r="AK66" i="1"/>
  <c r="AK52" i="1"/>
  <c r="AK38" i="1"/>
  <c r="AK24" i="1"/>
  <c r="AL364" i="1"/>
  <c r="AL440" i="1"/>
  <c r="AL426" i="1"/>
  <c r="AL412" i="1"/>
  <c r="AL398" i="1"/>
  <c r="AL384" i="1"/>
  <c r="AL370" i="1"/>
  <c r="AM1015" i="1"/>
  <c r="AM1001" i="1"/>
  <c r="AM987" i="1"/>
  <c r="AM973" i="1"/>
  <c r="AM959" i="1"/>
  <c r="AM945" i="1"/>
  <c r="AM931" i="1"/>
  <c r="AM917" i="1"/>
  <c r="AM903" i="1"/>
  <c r="AM889" i="1"/>
  <c r="AM875" i="1"/>
  <c r="AM861" i="1"/>
  <c r="AM847" i="1"/>
  <c r="AM833" i="1"/>
  <c r="AM819" i="1"/>
  <c r="AM805" i="1"/>
  <c r="AM791" i="1"/>
  <c r="AM777" i="1"/>
  <c r="AM763" i="1"/>
  <c r="AM749" i="1"/>
  <c r="AM735" i="1"/>
  <c r="AM721" i="1"/>
  <c r="AM707" i="1"/>
  <c r="AM693" i="1"/>
  <c r="AM679" i="1"/>
  <c r="AM665" i="1"/>
  <c r="AM651" i="1"/>
  <c r="AM637" i="1"/>
  <c r="AM623" i="1"/>
  <c r="AM609" i="1"/>
  <c r="AM595" i="1"/>
  <c r="AM581" i="1"/>
  <c r="AM567" i="1"/>
  <c r="AM553" i="1"/>
  <c r="AM539" i="1"/>
  <c r="AM525" i="1"/>
  <c r="AM511" i="1"/>
  <c r="AM497" i="1"/>
  <c r="AM483" i="1"/>
  <c r="AM469" i="1"/>
  <c r="AC24" i="1" a="1"/>
  <c r="AC24" i="1" s="1"/>
  <c r="AC17" i="1" a="1"/>
  <c r="AC17" i="1" s="1"/>
  <c r="AC10" i="1" a="1"/>
  <c r="AC10" i="1" s="1"/>
  <c r="AK359" i="1"/>
  <c r="AK345" i="1"/>
  <c r="AK331" i="1"/>
  <c r="AK317" i="1"/>
  <c r="AK303" i="1"/>
  <c r="AK289" i="1"/>
  <c r="AK275" i="1"/>
  <c r="AK261" i="1"/>
  <c r="AK247" i="1"/>
  <c r="AK233" i="1"/>
  <c r="AK219" i="1"/>
  <c r="AK205" i="1"/>
  <c r="AK191" i="1"/>
  <c r="AK177" i="1"/>
  <c r="AK163" i="1"/>
  <c r="AK149" i="1"/>
  <c r="AK135" i="1"/>
  <c r="AK121" i="1"/>
  <c r="AK107" i="1"/>
  <c r="AK93" i="1"/>
  <c r="AK79" i="1"/>
  <c r="AK65" i="1"/>
  <c r="AK51" i="1"/>
  <c r="AK37" i="1"/>
  <c r="AK23" i="1"/>
  <c r="AL453" i="1"/>
  <c r="AL439" i="1"/>
  <c r="AL425" i="1"/>
  <c r="AL411" i="1"/>
  <c r="AL397" i="1"/>
  <c r="AL383" i="1"/>
  <c r="AL369" i="1"/>
  <c r="AM1014" i="1"/>
  <c r="AM1000" i="1"/>
  <c r="AM986" i="1"/>
  <c r="AM972" i="1"/>
  <c r="AM958" i="1"/>
  <c r="AM944" i="1"/>
  <c r="AM930" i="1"/>
  <c r="AM916" i="1"/>
  <c r="AM902" i="1"/>
  <c r="AM888" i="1"/>
  <c r="AM874" i="1"/>
  <c r="AM860" i="1"/>
  <c r="AM846" i="1"/>
  <c r="AM832" i="1"/>
  <c r="AM818" i="1"/>
  <c r="AM804" i="1"/>
  <c r="AM790" i="1"/>
  <c r="AM776" i="1"/>
  <c r="AM762" i="1"/>
  <c r="AM748" i="1"/>
  <c r="AM734" i="1"/>
  <c r="AM720" i="1"/>
  <c r="AM706" i="1"/>
  <c r="AM692" i="1"/>
  <c r="AM678" i="1"/>
  <c r="AM664" i="1"/>
  <c r="AM650" i="1"/>
  <c r="AM636" i="1"/>
  <c r="AM622" i="1"/>
  <c r="AM608" i="1"/>
  <c r="AM594" i="1"/>
  <c r="AM580" i="1"/>
  <c r="AM566" i="1"/>
  <c r="AM552" i="1"/>
  <c r="AM538" i="1"/>
  <c r="AM524" i="1"/>
  <c r="AM510" i="1"/>
  <c r="AM496" i="1"/>
  <c r="AM482" i="1"/>
  <c r="AM468" i="1"/>
  <c r="AD4" i="1"/>
  <c r="AK358" i="1"/>
  <c r="AK344" i="1"/>
  <c r="AK330" i="1"/>
  <c r="AK316" i="1"/>
  <c r="AK302" i="1"/>
  <c r="AK288" i="1"/>
  <c r="AK274" i="1"/>
  <c r="AK260" i="1"/>
  <c r="AK246" i="1"/>
  <c r="AK232" i="1"/>
  <c r="AK218" i="1"/>
  <c r="AK204" i="1"/>
  <c r="AK190" i="1"/>
  <c r="AK176" i="1"/>
  <c r="AK162" i="1"/>
  <c r="AK148" i="1"/>
  <c r="AK134" i="1"/>
  <c r="AK120" i="1"/>
  <c r="AK106" i="1"/>
  <c r="AK92" i="1"/>
  <c r="AK78" i="1"/>
  <c r="AK64" i="1"/>
  <c r="AK50" i="1"/>
  <c r="AK36" i="1"/>
  <c r="AK22" i="1"/>
  <c r="AL452" i="1"/>
  <c r="AL438" i="1"/>
  <c r="AL424" i="1"/>
  <c r="AL410" i="1"/>
  <c r="AL396" i="1"/>
  <c r="AL382" i="1"/>
  <c r="AL368" i="1"/>
  <c r="AM1013" i="1"/>
  <c r="AM999" i="1"/>
  <c r="AM985" i="1"/>
  <c r="AM971" i="1"/>
  <c r="AM957" i="1"/>
  <c r="AM943" i="1"/>
  <c r="AM929" i="1"/>
  <c r="AM915" i="1"/>
  <c r="AM901" i="1"/>
  <c r="AM887" i="1"/>
  <c r="AM873" i="1"/>
  <c r="AM859" i="1"/>
  <c r="AM845" i="1"/>
  <c r="AM831" i="1"/>
  <c r="AM817" i="1"/>
  <c r="AM803" i="1"/>
  <c r="AM789" i="1"/>
  <c r="AM775" i="1"/>
  <c r="AM761" i="1"/>
  <c r="AM747" i="1"/>
  <c r="AM733" i="1"/>
  <c r="AM719" i="1"/>
  <c r="AM705" i="1"/>
  <c r="AM691" i="1"/>
  <c r="AM677" i="1"/>
  <c r="AM663" i="1"/>
  <c r="AM649" i="1"/>
  <c r="AM635" i="1"/>
  <c r="AM621" i="1"/>
  <c r="AM607" i="1"/>
  <c r="AM593" i="1"/>
  <c r="AM579" i="1"/>
  <c r="AM565" i="1"/>
  <c r="AM551" i="1"/>
  <c r="AM537" i="1"/>
  <c r="AM523" i="1"/>
  <c r="AM509" i="1"/>
  <c r="AM495" i="1"/>
  <c r="AM481" i="1"/>
  <c r="AM467" i="1"/>
  <c r="AK357" i="1"/>
  <c r="AK343" i="1"/>
  <c r="AK329" i="1"/>
  <c r="AK315" i="1"/>
  <c r="AK301" i="1"/>
  <c r="AK287" i="1"/>
  <c r="AK273" i="1"/>
  <c r="AK259" i="1"/>
  <c r="AK245" i="1"/>
  <c r="AK231" i="1"/>
  <c r="AK217" i="1"/>
  <c r="AK203" i="1"/>
  <c r="AK189" i="1"/>
  <c r="AK175" i="1"/>
  <c r="AK161" i="1"/>
  <c r="AK147" i="1"/>
  <c r="AK133" i="1"/>
  <c r="AK119" i="1"/>
  <c r="AK105" i="1"/>
  <c r="AK91" i="1"/>
  <c r="AK77" i="1"/>
  <c r="AK63" i="1"/>
  <c r="AK49" i="1"/>
  <c r="AK35" i="1"/>
  <c r="AK21" i="1"/>
  <c r="AL451" i="1"/>
  <c r="AL437" i="1"/>
  <c r="AL423" i="1"/>
  <c r="AL409" i="1"/>
  <c r="AL395" i="1"/>
  <c r="AL381" i="1"/>
  <c r="AL367" i="1"/>
  <c r="AM1012" i="1"/>
  <c r="AM998" i="1"/>
  <c r="AM984" i="1"/>
  <c r="AM970" i="1"/>
  <c r="AM956" i="1"/>
  <c r="AM942" i="1"/>
  <c r="AM928" i="1"/>
  <c r="AM914" i="1"/>
  <c r="AM900" i="1"/>
  <c r="AM886" i="1"/>
  <c r="AM872" i="1"/>
  <c r="AM858" i="1"/>
  <c r="AM844" i="1"/>
  <c r="AM830" i="1"/>
  <c r="AM816" i="1"/>
  <c r="AM802" i="1"/>
  <c r="AM788" i="1"/>
  <c r="AM774" i="1"/>
  <c r="AM760" i="1"/>
  <c r="AM746" i="1"/>
  <c r="AM732" i="1"/>
  <c r="AM718" i="1"/>
  <c r="AM704" i="1"/>
  <c r="AM690" i="1"/>
  <c r="AM676" i="1"/>
  <c r="AM662" i="1"/>
  <c r="AM648" i="1"/>
  <c r="AM634" i="1"/>
  <c r="AM620" i="1"/>
  <c r="AM606" i="1"/>
  <c r="AM592" i="1"/>
  <c r="AM578" i="1"/>
  <c r="AM564" i="1"/>
  <c r="AM550" i="1"/>
  <c r="AM536" i="1"/>
  <c r="AM522" i="1"/>
  <c r="AM508" i="1"/>
  <c r="AM494" i="1"/>
  <c r="AM480" i="1"/>
  <c r="AM466" i="1"/>
  <c r="AK12" i="1"/>
  <c r="AK356" i="1"/>
  <c r="AK342" i="1"/>
  <c r="AK328" i="1"/>
  <c r="AK314" i="1"/>
  <c r="AK300" i="1"/>
  <c r="AK286" i="1"/>
  <c r="AK272" i="1"/>
  <c r="AK258" i="1"/>
  <c r="AK244" i="1"/>
  <c r="AK230" i="1"/>
  <c r="AK216" i="1"/>
  <c r="AK202" i="1"/>
  <c r="AK188" i="1"/>
  <c r="AK174" i="1"/>
  <c r="AK160" i="1"/>
  <c r="AK146" i="1"/>
  <c r="AK132" i="1"/>
  <c r="AK118" i="1"/>
  <c r="AK104" i="1"/>
  <c r="AK90" i="1"/>
  <c r="AK76" i="1"/>
  <c r="AK62" i="1"/>
  <c r="AK48" i="1"/>
  <c r="AK34" i="1"/>
  <c r="AK20" i="1"/>
  <c r="AL450" i="1"/>
  <c r="AL436" i="1"/>
  <c r="AL422" i="1"/>
  <c r="AL408" i="1"/>
  <c r="AL394" i="1"/>
  <c r="AL380" i="1"/>
  <c r="AL366" i="1"/>
  <c r="AM1011" i="1"/>
  <c r="AM997" i="1"/>
  <c r="AM983" i="1"/>
  <c r="AM969" i="1"/>
  <c r="AM955" i="1"/>
  <c r="AM941" i="1"/>
  <c r="AM927" i="1"/>
  <c r="AM913" i="1"/>
  <c r="AM899" i="1"/>
  <c r="AM885" i="1"/>
  <c r="AM871" i="1"/>
  <c r="AM857" i="1"/>
  <c r="AM843" i="1"/>
  <c r="AM829" i="1"/>
  <c r="AM815" i="1"/>
  <c r="AM801" i="1"/>
  <c r="AM787" i="1"/>
  <c r="AM773" i="1"/>
  <c r="AM759" i="1"/>
  <c r="AM745" i="1"/>
  <c r="AM731" i="1"/>
  <c r="AM717" i="1"/>
  <c r="AM703" i="1"/>
  <c r="AM689" i="1"/>
  <c r="AM675" i="1"/>
  <c r="AM661" i="1"/>
  <c r="AM647" i="1"/>
  <c r="AM633" i="1"/>
  <c r="AM619" i="1"/>
  <c r="AM605" i="1"/>
  <c r="AM591" i="1"/>
  <c r="AM577" i="1"/>
  <c r="AM563" i="1"/>
  <c r="AM549" i="1"/>
  <c r="AM535" i="1"/>
  <c r="AM521" i="1"/>
  <c r="AM507" i="1"/>
  <c r="AM493" i="1"/>
  <c r="AM479" i="1"/>
  <c r="AM465" i="1"/>
  <c r="AK11" i="1"/>
  <c r="AK355" i="1"/>
  <c r="AK341" i="1"/>
  <c r="AK327" i="1"/>
  <c r="AK313" i="1"/>
  <c r="AK299" i="1"/>
  <c r="AK285" i="1"/>
  <c r="AK271" i="1"/>
  <c r="AK257" i="1"/>
  <c r="AK243" i="1"/>
  <c r="AK229" i="1"/>
  <c r="AK215" i="1"/>
  <c r="AK201" i="1"/>
  <c r="AK187" i="1"/>
  <c r="AK173" i="1"/>
  <c r="AK159" i="1"/>
  <c r="AK145" i="1"/>
  <c r="AK131" i="1"/>
  <c r="AK117" i="1"/>
  <c r="AK103" i="1"/>
  <c r="AK89" i="1"/>
  <c r="AK75" i="1"/>
  <c r="AK61" i="1"/>
  <c r="AK47" i="1"/>
  <c r="AK33" i="1"/>
  <c r="AK19" i="1"/>
  <c r="AL449" i="1"/>
  <c r="AL435" i="1"/>
  <c r="AL421" i="1"/>
  <c r="AL407" i="1"/>
  <c r="AL393" i="1"/>
  <c r="AL379" i="1"/>
  <c r="AL365" i="1"/>
  <c r="AM1010" i="1"/>
  <c r="AM996" i="1"/>
  <c r="AM982" i="1"/>
  <c r="AM968" i="1"/>
  <c r="AM954" i="1"/>
  <c r="AM940" i="1"/>
  <c r="AM926" i="1"/>
  <c r="AM912" i="1"/>
  <c r="AM898" i="1"/>
  <c r="AM884" i="1"/>
  <c r="AM870" i="1"/>
  <c r="AM856" i="1"/>
  <c r="AM842" i="1"/>
  <c r="AM828" i="1"/>
  <c r="AM814" i="1"/>
  <c r="AM800" i="1"/>
  <c r="AM786" i="1"/>
  <c r="AM772" i="1"/>
  <c r="AM758" i="1"/>
  <c r="AM744" i="1"/>
  <c r="AM730" i="1"/>
  <c r="AM716" i="1"/>
  <c r="AM702" i="1"/>
  <c r="AM688" i="1"/>
  <c r="AM674" i="1"/>
  <c r="AM660" i="1"/>
  <c r="AM646" i="1"/>
  <c r="AM632" i="1"/>
  <c r="AM618" i="1"/>
  <c r="AM604" i="1"/>
  <c r="AM590" i="1"/>
  <c r="AM576" i="1"/>
  <c r="AM562" i="1"/>
  <c r="AM548" i="1"/>
  <c r="AM534" i="1"/>
  <c r="AM520" i="1"/>
  <c r="AM506" i="1"/>
  <c r="AM492" i="1"/>
  <c r="AM478" i="1"/>
  <c r="AM464" i="1"/>
  <c r="AC1018" i="1" a="1"/>
  <c r="AC1018" i="1" s="1"/>
  <c r="AC1004" i="1" a="1"/>
  <c r="AC1004" i="1" s="1"/>
  <c r="AC990" i="1" a="1"/>
  <c r="AC990" i="1" s="1"/>
  <c r="AC976" i="1" a="1"/>
  <c r="AC976" i="1" s="1"/>
  <c r="AC962" i="1" a="1"/>
  <c r="AC962" i="1" s="1"/>
  <c r="AC934" i="1" a="1"/>
  <c r="AC934" i="1" s="1"/>
  <c r="AC920" i="1" a="1"/>
  <c r="AC920" i="1" s="1"/>
  <c r="AC906" i="1" a="1"/>
  <c r="AC906" i="1" s="1"/>
  <c r="AC892" i="1" a="1"/>
  <c r="AC892" i="1" s="1"/>
  <c r="AC878" i="1" a="1"/>
  <c r="AC878" i="1" s="1"/>
  <c r="AC864" i="1" a="1"/>
  <c r="AC864" i="1" s="1"/>
  <c r="AC850" i="1" a="1"/>
  <c r="AC850" i="1" s="1"/>
  <c r="AC836" i="1" a="1"/>
  <c r="AC836" i="1" s="1"/>
  <c r="AC822" i="1" a="1"/>
  <c r="AC822" i="1" s="1"/>
  <c r="AC808" i="1" a="1"/>
  <c r="AC808" i="1" s="1"/>
  <c r="AC794" i="1" a="1"/>
  <c r="AC794" i="1" s="1"/>
  <c r="AC780" i="1" a="1"/>
  <c r="AC780" i="1" s="1"/>
  <c r="AC766" i="1" a="1"/>
  <c r="AC766" i="1" s="1"/>
  <c r="AC752" i="1" a="1"/>
  <c r="AC752" i="1" s="1"/>
  <c r="AC738" i="1" a="1"/>
  <c r="AC738" i="1" s="1"/>
  <c r="AC724" i="1" a="1"/>
  <c r="AC724" i="1" s="1"/>
  <c r="AC710" i="1" a="1"/>
  <c r="AC710" i="1" s="1"/>
  <c r="AC696" i="1" a="1"/>
  <c r="AC696" i="1" s="1"/>
  <c r="AC668" i="1" a="1"/>
  <c r="AC668" i="1" s="1"/>
  <c r="AC654" i="1" a="1"/>
  <c r="AC654" i="1" s="1"/>
  <c r="AC626" i="1" a="1"/>
  <c r="AC626" i="1" s="1"/>
  <c r="AC612" i="1" a="1"/>
  <c r="AC612" i="1" s="1"/>
  <c r="AC598" i="1" a="1"/>
  <c r="AC598" i="1" s="1"/>
  <c r="AC584" i="1" a="1"/>
  <c r="AC584" i="1" s="1"/>
  <c r="AC570" i="1" a="1"/>
  <c r="AC570" i="1" s="1"/>
  <c r="AC556" i="1" a="1"/>
  <c r="AC556" i="1" s="1"/>
  <c r="AC542" i="1" a="1"/>
  <c r="AC542" i="1" s="1"/>
  <c r="AC528" i="1" a="1"/>
  <c r="AC528" i="1" s="1"/>
  <c r="AC514" i="1" a="1"/>
  <c r="AC514" i="1" s="1"/>
  <c r="AC500" i="1" a="1"/>
  <c r="AC500" i="1" s="1"/>
  <c r="AC486" i="1" a="1"/>
  <c r="AC486" i="1" s="1"/>
  <c r="AC472" i="1" a="1"/>
  <c r="AC472" i="1" s="1"/>
  <c r="AC458" i="1" a="1"/>
  <c r="AC458" i="1" s="1"/>
  <c r="AC451" i="1" a="1"/>
  <c r="AC451" i="1" s="1"/>
  <c r="AC437" i="1" a="1"/>
  <c r="AC437" i="1" s="1"/>
  <c r="AC423" i="1" a="1"/>
  <c r="AC423" i="1" s="1"/>
  <c r="AC409" i="1" a="1"/>
  <c r="AC409" i="1" s="1"/>
  <c r="AC395" i="1" a="1"/>
  <c r="AC395" i="1" s="1"/>
  <c r="AC381" i="1" a="1"/>
  <c r="AC381" i="1" s="1"/>
  <c r="AC367" i="1" a="1"/>
  <c r="AC367" i="1" s="1"/>
  <c r="AC1017" i="1" a="1"/>
  <c r="AC1017" i="1" s="1"/>
  <c r="AC1010" i="1" a="1"/>
  <c r="AC1010" i="1" s="1"/>
  <c r="AC1003" i="1" a="1"/>
  <c r="AC1003" i="1" s="1"/>
  <c r="AC996" i="1" a="1"/>
  <c r="AC996" i="1" s="1"/>
  <c r="AC989" i="1" a="1"/>
  <c r="AC989" i="1" s="1"/>
  <c r="AC982" i="1" a="1"/>
  <c r="AC982" i="1" s="1"/>
  <c r="AC975" i="1" a="1"/>
  <c r="AC975" i="1" s="1"/>
  <c r="AC968" i="1" a="1"/>
  <c r="AC968" i="1" s="1"/>
  <c r="AC961" i="1" a="1"/>
  <c r="AC961" i="1" s="1"/>
  <c r="AC954" i="1" a="1"/>
  <c r="AC954" i="1" s="1"/>
  <c r="AC947" i="1" a="1"/>
  <c r="AC947" i="1" s="1"/>
  <c r="AC940" i="1" a="1"/>
  <c r="AC940" i="1" s="1"/>
  <c r="AC933" i="1" a="1"/>
  <c r="AC933" i="1" s="1"/>
  <c r="AC926" i="1" a="1"/>
  <c r="AC926" i="1" s="1"/>
  <c r="AC919" i="1" a="1"/>
  <c r="AC919" i="1" s="1"/>
  <c r="AC912" i="1" a="1"/>
  <c r="AC912" i="1" s="1"/>
  <c r="AC905" i="1" a="1"/>
  <c r="AC905" i="1" s="1"/>
  <c r="AC898" i="1" a="1"/>
  <c r="AC898" i="1" s="1"/>
  <c r="AC891" i="1" a="1"/>
  <c r="AC891" i="1" s="1"/>
  <c r="AC884" i="1" a="1"/>
  <c r="AC884" i="1" s="1"/>
  <c r="AC877" i="1" a="1"/>
  <c r="AC877" i="1" s="1"/>
  <c r="AC870" i="1" a="1"/>
  <c r="AC870" i="1" s="1"/>
  <c r="AC863" i="1" a="1"/>
  <c r="AC863" i="1" s="1"/>
  <c r="AC856" i="1" a="1"/>
  <c r="AC856" i="1" s="1"/>
  <c r="AC849" i="1" a="1"/>
  <c r="AC849" i="1" s="1"/>
  <c r="AC842" i="1" a="1"/>
  <c r="AC842" i="1" s="1"/>
  <c r="AC835" i="1" a="1"/>
  <c r="AC835" i="1" s="1"/>
  <c r="AC828" i="1" a="1"/>
  <c r="AC828" i="1" s="1"/>
  <c r="AC821" i="1" a="1"/>
  <c r="AC821" i="1" s="1"/>
  <c r="AC814" i="1" a="1"/>
  <c r="AC814" i="1" s="1"/>
  <c r="AC807" i="1" a="1"/>
  <c r="AC807" i="1" s="1"/>
  <c r="AC800" i="1" a="1"/>
  <c r="AC800" i="1" s="1"/>
  <c r="AC793" i="1" a="1"/>
  <c r="AC793" i="1" s="1"/>
  <c r="AC786" i="1" a="1"/>
  <c r="AC786" i="1" s="1"/>
  <c r="AC779" i="1" a="1"/>
  <c r="AC779" i="1" s="1"/>
  <c r="AC772" i="1" a="1"/>
  <c r="AC772" i="1" s="1"/>
  <c r="AC765" i="1" a="1"/>
  <c r="AC765" i="1" s="1"/>
  <c r="AC758" i="1" a="1"/>
  <c r="AC758" i="1" s="1"/>
  <c r="AC751" i="1" a="1"/>
  <c r="AC751" i="1" s="1"/>
  <c r="AC744" i="1" a="1"/>
  <c r="AC744" i="1" s="1"/>
  <c r="AC737" i="1" a="1"/>
  <c r="AC737" i="1" s="1"/>
  <c r="AC730" i="1" a="1"/>
  <c r="AC730" i="1" s="1"/>
  <c r="AC723" i="1" a="1"/>
  <c r="AC723" i="1" s="1"/>
  <c r="AC716" i="1" a="1"/>
  <c r="AC716" i="1" s="1"/>
  <c r="AC709" i="1" a="1"/>
  <c r="AC709" i="1" s="1"/>
  <c r="AC702" i="1" a="1"/>
  <c r="AC702" i="1" s="1"/>
  <c r="AC688" i="1" a="1"/>
  <c r="AC688" i="1" s="1"/>
  <c r="AC681" i="1" a="1"/>
  <c r="AC681" i="1" s="1"/>
  <c r="AC674" i="1" a="1"/>
  <c r="AC674" i="1" s="1"/>
  <c r="AC667" i="1" a="1"/>
  <c r="AC667" i="1" s="1"/>
  <c r="AC653" i="1" a="1"/>
  <c r="AC653" i="1" s="1"/>
  <c r="AC646" i="1" a="1"/>
  <c r="AC646" i="1" s="1"/>
  <c r="AC639" i="1" a="1"/>
  <c r="AC639" i="1" s="1"/>
  <c r="AC632" i="1" a="1"/>
  <c r="AC632" i="1" s="1"/>
  <c r="AC625" i="1" a="1"/>
  <c r="AC625" i="1" s="1"/>
  <c r="AC618" i="1" a="1"/>
  <c r="AC618" i="1" s="1"/>
  <c r="AC611" i="1" a="1"/>
  <c r="AC611" i="1" s="1"/>
  <c r="AC604" i="1" a="1"/>
  <c r="AC604" i="1" s="1"/>
  <c r="AC597" i="1" a="1"/>
  <c r="AC597" i="1" s="1"/>
  <c r="AC590" i="1" a="1"/>
  <c r="AC590" i="1" s="1"/>
  <c r="AC583" i="1" a="1"/>
  <c r="AC583" i="1" s="1"/>
  <c r="AC576" i="1" a="1"/>
  <c r="AC576" i="1" s="1"/>
  <c r="AC569" i="1" a="1"/>
  <c r="AC569" i="1" s="1"/>
  <c r="AC562" i="1" a="1"/>
  <c r="AC562" i="1" s="1"/>
  <c r="AC555" i="1" a="1"/>
  <c r="AC555" i="1" s="1"/>
  <c r="AC548" i="1" a="1"/>
  <c r="AC548" i="1" s="1"/>
  <c r="AC541" i="1" a="1"/>
  <c r="AC541" i="1" s="1"/>
  <c r="AC1016" i="1" a="1"/>
  <c r="AC1016" i="1" s="1"/>
  <c r="AC1009" i="1" a="1"/>
  <c r="AC1009" i="1" s="1"/>
  <c r="AC1002" i="1" a="1"/>
  <c r="AC1002" i="1" s="1"/>
  <c r="AC995" i="1" a="1"/>
  <c r="AC995" i="1" s="1"/>
  <c r="AC988" i="1" a="1"/>
  <c r="AC988" i="1" s="1"/>
  <c r="AC981" i="1" a="1"/>
  <c r="AC981" i="1" s="1"/>
  <c r="AC974" i="1" a="1"/>
  <c r="AC974" i="1" s="1"/>
  <c r="AC967" i="1" a="1"/>
  <c r="AC967" i="1" s="1"/>
  <c r="AC960" i="1" a="1"/>
  <c r="AC960" i="1" s="1"/>
  <c r="AC953" i="1" a="1"/>
  <c r="AC953" i="1" s="1"/>
  <c r="AC946" i="1" a="1"/>
  <c r="AC946" i="1" s="1"/>
  <c r="AC939" i="1" a="1"/>
  <c r="AC939" i="1" s="1"/>
  <c r="AC932" i="1" a="1"/>
  <c r="AC932" i="1" s="1"/>
  <c r="AC925" i="1" a="1"/>
  <c r="AC925" i="1" s="1"/>
  <c r="AC918" i="1" a="1"/>
  <c r="AC918" i="1" s="1"/>
  <c r="AC911" i="1" a="1"/>
  <c r="AC911" i="1" s="1"/>
  <c r="AC904" i="1" a="1"/>
  <c r="AC904" i="1" s="1"/>
  <c r="AC897" i="1" a="1"/>
  <c r="AC897" i="1" s="1"/>
  <c r="AC890" i="1" a="1"/>
  <c r="AC890" i="1" s="1"/>
  <c r="AC883" i="1" a="1"/>
  <c r="AC883" i="1" s="1"/>
  <c r="AC869" i="1" a="1"/>
  <c r="AC869" i="1" s="1"/>
  <c r="AC862" i="1" a="1"/>
  <c r="AC862" i="1" s="1"/>
  <c r="AC855" i="1" a="1"/>
  <c r="AC855" i="1" s="1"/>
  <c r="AC848" i="1" a="1"/>
  <c r="AC848" i="1" s="1"/>
  <c r="AC841" i="1" a="1"/>
  <c r="AC841" i="1" s="1"/>
  <c r="AC834" i="1" a="1"/>
  <c r="AC834" i="1" s="1"/>
  <c r="AC827" i="1" a="1"/>
  <c r="AC827" i="1" s="1"/>
  <c r="AC820" i="1" a="1"/>
  <c r="AC820" i="1" s="1"/>
  <c r="AC813" i="1" a="1"/>
  <c r="AC813" i="1" s="1"/>
  <c r="AC806" i="1" a="1"/>
  <c r="AC806" i="1" s="1"/>
  <c r="AC701" i="1" a="1"/>
  <c r="AC701" i="1" s="1"/>
  <c r="AC638" i="1" a="1"/>
  <c r="AC638" i="1" s="1"/>
  <c r="AC589" i="1" a="1"/>
  <c r="AC589" i="1" s="1"/>
  <c r="AC498" i="1" a="1"/>
  <c r="AC498" i="1" s="1"/>
  <c r="AC1015" i="1" a="1"/>
  <c r="AC1015" i="1" s="1"/>
  <c r="AC1008" i="1" a="1"/>
  <c r="AC1008" i="1" s="1"/>
  <c r="AC1001" i="1" a="1"/>
  <c r="AC1001" i="1" s="1"/>
  <c r="AC994" i="1" a="1"/>
  <c r="AC994" i="1" s="1"/>
  <c r="AC987" i="1" a="1"/>
  <c r="AC987" i="1" s="1"/>
  <c r="AC980" i="1" a="1"/>
  <c r="AC980" i="1" s="1"/>
  <c r="AC973" i="1" a="1"/>
  <c r="AC973" i="1" s="1"/>
  <c r="AC966" i="1" a="1"/>
  <c r="AC966" i="1" s="1"/>
  <c r="AC959" i="1" a="1"/>
  <c r="AC959" i="1" s="1"/>
  <c r="AC952" i="1" a="1"/>
  <c r="AC952" i="1" s="1"/>
  <c r="AC945" i="1" a="1"/>
  <c r="AC945" i="1" s="1"/>
  <c r="AC938" i="1" a="1"/>
  <c r="AC938" i="1" s="1"/>
  <c r="AC931" i="1" a="1"/>
  <c r="AC931" i="1" s="1"/>
  <c r="AC924" i="1" a="1"/>
  <c r="AC924" i="1" s="1"/>
  <c r="AC917" i="1" a="1"/>
  <c r="AC917" i="1" s="1"/>
  <c r="AC910" i="1" a="1"/>
  <c r="AC910" i="1" s="1"/>
  <c r="AC903" i="1" a="1"/>
  <c r="AC903" i="1" s="1"/>
  <c r="AC896" i="1" a="1"/>
  <c r="AC896" i="1" s="1"/>
  <c r="AC889" i="1" a="1"/>
  <c r="AC889" i="1" s="1"/>
  <c r="AC882" i="1" a="1"/>
  <c r="AC882" i="1" s="1"/>
  <c r="AC875" i="1" a="1"/>
  <c r="AC875" i="1" s="1"/>
  <c r="AC868" i="1" a="1"/>
  <c r="AC868" i="1" s="1"/>
  <c r="AC861" i="1" a="1"/>
  <c r="AC861" i="1" s="1"/>
  <c r="AC854" i="1" a="1"/>
  <c r="AC854" i="1" s="1"/>
  <c r="AC847" i="1" a="1"/>
  <c r="AC847" i="1" s="1"/>
  <c r="AC840" i="1" a="1"/>
  <c r="AC840" i="1" s="1"/>
  <c r="AC833" i="1" a="1"/>
  <c r="AC833" i="1" s="1"/>
  <c r="AC826" i="1" a="1"/>
  <c r="AC826" i="1" s="1"/>
  <c r="AC819" i="1" a="1"/>
  <c r="AC819" i="1" s="1"/>
  <c r="AC812" i="1" a="1"/>
  <c r="AC812" i="1" s="1"/>
  <c r="AC434" i="1" a="1"/>
  <c r="AC434" i="1" s="1"/>
  <c r="AC49" i="1" a="1"/>
  <c r="AC49" i="1" s="1"/>
  <c r="AC1021" i="1" a="1"/>
  <c r="AC1021" i="1" s="1"/>
  <c r="AC1014" i="1" a="1"/>
  <c r="AC1014" i="1" s="1"/>
  <c r="AC1007" i="1" a="1"/>
  <c r="AC1007" i="1" s="1"/>
  <c r="AC993" i="1" a="1"/>
  <c r="AC993" i="1" s="1"/>
  <c r="AC986" i="1" a="1"/>
  <c r="AC986" i="1" s="1"/>
  <c r="AC979" i="1" a="1"/>
  <c r="AC979" i="1" s="1"/>
  <c r="AC972" i="1" a="1"/>
  <c r="AC972" i="1" s="1"/>
  <c r="AC965" i="1" a="1"/>
  <c r="AC965" i="1" s="1"/>
  <c r="AC958" i="1" a="1"/>
  <c r="AC958" i="1" s="1"/>
  <c r="AC951" i="1" a="1"/>
  <c r="AC951" i="1" s="1"/>
  <c r="AC944" i="1" a="1"/>
  <c r="AC944" i="1" s="1"/>
  <c r="AC937" i="1" a="1"/>
  <c r="AC937" i="1" s="1"/>
  <c r="AC930" i="1" a="1"/>
  <c r="AC930" i="1" s="1"/>
  <c r="AC923" i="1" a="1"/>
  <c r="AC923" i="1" s="1"/>
  <c r="AC916" i="1" a="1"/>
  <c r="AC916" i="1" s="1"/>
  <c r="AC909" i="1" a="1"/>
  <c r="AC909" i="1" s="1"/>
  <c r="AC902" i="1" a="1"/>
  <c r="AC902" i="1" s="1"/>
  <c r="AC881" i="1" a="1"/>
  <c r="AC881" i="1" s="1"/>
  <c r="AC874" i="1" a="1"/>
  <c r="AC874" i="1" s="1"/>
  <c r="AC867" i="1" a="1"/>
  <c r="AC867" i="1" s="1"/>
  <c r="AC860" i="1" a="1"/>
  <c r="AC860" i="1" s="1"/>
  <c r="AC853" i="1" a="1"/>
  <c r="AC853" i="1" s="1"/>
  <c r="AC846" i="1" a="1"/>
  <c r="AC846" i="1" s="1"/>
  <c r="AC839" i="1" a="1"/>
  <c r="AC839" i="1" s="1"/>
  <c r="AC832" i="1" a="1"/>
  <c r="AC832" i="1" s="1"/>
  <c r="AC825" i="1" a="1"/>
  <c r="AC825" i="1" s="1"/>
  <c r="AC818" i="1" a="1"/>
  <c r="AC818" i="1" s="1"/>
  <c r="AC811" i="1" a="1"/>
  <c r="AC811" i="1" s="1"/>
  <c r="AC804" i="1" a="1"/>
  <c r="AC804" i="1" s="1"/>
  <c r="AC797" i="1" a="1"/>
  <c r="AC797" i="1" s="1"/>
  <c r="AC783" i="1" a="1"/>
  <c r="AC783" i="1" s="1"/>
  <c r="AC587" i="1" a="1"/>
  <c r="AC587" i="1" s="1"/>
  <c r="AC552" i="1" a="1"/>
  <c r="AC552" i="1" s="1"/>
  <c r="AC433" i="1" a="1"/>
  <c r="AC433" i="1" s="1"/>
  <c r="AC412" i="1" a="1"/>
  <c r="AC412" i="1" s="1"/>
  <c r="AC230" i="1" a="1"/>
  <c r="AC230" i="1" s="1"/>
  <c r="AC48" i="1" a="1"/>
  <c r="AC48" i="1" s="1"/>
  <c r="AC1020" i="1" a="1"/>
  <c r="AC1020" i="1" s="1"/>
  <c r="AC1013" i="1" a="1"/>
  <c r="AC1013" i="1" s="1"/>
  <c r="AC1006" i="1" a="1"/>
  <c r="AC1006" i="1" s="1"/>
  <c r="AC992" i="1" a="1"/>
  <c r="AC992" i="1" s="1"/>
  <c r="AC985" i="1" a="1"/>
  <c r="AC985" i="1" s="1"/>
  <c r="AC978" i="1" a="1"/>
  <c r="AC978" i="1" s="1"/>
  <c r="AC971" i="1" a="1"/>
  <c r="AC971" i="1" s="1"/>
  <c r="AC964" i="1" a="1"/>
  <c r="AC964" i="1" s="1"/>
  <c r="AC957" i="1" a="1"/>
  <c r="AC957" i="1" s="1"/>
  <c r="AC950" i="1" a="1"/>
  <c r="AC950" i="1" s="1"/>
  <c r="AC943" i="1" a="1"/>
  <c r="AC943" i="1" s="1"/>
  <c r="AC936" i="1" a="1"/>
  <c r="AC936" i="1" s="1"/>
  <c r="AC929" i="1" a="1"/>
  <c r="AC929" i="1" s="1"/>
  <c r="AC922" i="1" a="1"/>
  <c r="AC922" i="1" s="1"/>
  <c r="AC915" i="1" a="1"/>
  <c r="AC915" i="1" s="1"/>
  <c r="AC908" i="1" a="1"/>
  <c r="AC908" i="1" s="1"/>
  <c r="AC901" i="1" a="1"/>
  <c r="AC901" i="1" s="1"/>
  <c r="AC894" i="1" a="1"/>
  <c r="AC894" i="1" s="1"/>
  <c r="AC887" i="1" a="1"/>
  <c r="AC887" i="1" s="1"/>
  <c r="AC880" i="1" a="1"/>
  <c r="AC880" i="1" s="1"/>
  <c r="AC873" i="1" a="1"/>
  <c r="AC873" i="1" s="1"/>
  <c r="AC866" i="1" a="1"/>
  <c r="AC866" i="1" s="1"/>
  <c r="AC859" i="1" a="1"/>
  <c r="AC859" i="1" s="1"/>
  <c r="AC852" i="1" a="1"/>
  <c r="AC852" i="1" s="1"/>
  <c r="AC845" i="1" a="1"/>
  <c r="AC845" i="1" s="1"/>
  <c r="AC838" i="1" a="1"/>
  <c r="AC838" i="1" s="1"/>
  <c r="AC831" i="1" a="1"/>
  <c r="AC831" i="1" s="1"/>
  <c r="AC824" i="1" a="1"/>
  <c r="AC824" i="1" s="1"/>
  <c r="AC817" i="1" a="1"/>
  <c r="AC817" i="1" s="1"/>
  <c r="AC810" i="1" a="1"/>
  <c r="AC810" i="1" s="1"/>
  <c r="AC803" i="1" a="1"/>
  <c r="AC803" i="1" s="1"/>
  <c r="AC789" i="1" a="1"/>
  <c r="AC789" i="1" s="1"/>
  <c r="AC782" i="1" a="1"/>
  <c r="AC782" i="1" s="1"/>
  <c r="AC775" i="1" a="1"/>
  <c r="AC775" i="1" s="1"/>
  <c r="AC768" i="1" a="1"/>
  <c r="AC768" i="1" s="1"/>
  <c r="AC761" i="1" a="1"/>
  <c r="AC761" i="1" s="1"/>
  <c r="AC754" i="1" a="1"/>
  <c r="AC754" i="1" s="1"/>
  <c r="AC747" i="1" a="1"/>
  <c r="AC747" i="1" s="1"/>
  <c r="AC740" i="1" a="1"/>
  <c r="AC740" i="1" s="1"/>
  <c r="AC733" i="1" a="1"/>
  <c r="AC733" i="1" s="1"/>
  <c r="AC726" i="1" a="1"/>
  <c r="AC726" i="1" s="1"/>
  <c r="AC719" i="1" a="1"/>
  <c r="AC719" i="1" s="1"/>
  <c r="AC712" i="1" a="1"/>
  <c r="AC712" i="1" s="1"/>
  <c r="AC705" i="1" a="1"/>
  <c r="AC705" i="1" s="1"/>
  <c r="AC698" i="1" a="1"/>
  <c r="AC698" i="1" s="1"/>
  <c r="AC691" i="1" a="1"/>
  <c r="AC691" i="1" s="1"/>
  <c r="AC684" i="1" a="1"/>
  <c r="AC684" i="1" s="1"/>
  <c r="AC677" i="1" a="1"/>
  <c r="AC677" i="1" s="1"/>
  <c r="AC670" i="1" a="1"/>
  <c r="AC670" i="1" s="1"/>
  <c r="AC663" i="1" a="1"/>
  <c r="AC663" i="1" s="1"/>
  <c r="AC656" i="1" a="1"/>
  <c r="AC656" i="1" s="1"/>
  <c r="AC649" i="1" a="1"/>
  <c r="AC649" i="1" s="1"/>
  <c r="AC642" i="1" a="1"/>
  <c r="AC642" i="1" s="1"/>
  <c r="AC635" i="1" a="1"/>
  <c r="AC635" i="1" s="1"/>
  <c r="AC628" i="1" a="1"/>
  <c r="AC628" i="1" s="1"/>
  <c r="AC621" i="1" a="1"/>
  <c r="AC621" i="1" s="1"/>
  <c r="AC614" i="1" a="1"/>
  <c r="AC614" i="1" s="1"/>
  <c r="AC607" i="1" a="1"/>
  <c r="AC607" i="1" s="1"/>
  <c r="AC600" i="1" a="1"/>
  <c r="AC600" i="1" s="1"/>
  <c r="AC593" i="1" a="1"/>
  <c r="AC593" i="1" s="1"/>
  <c r="AC586" i="1" a="1"/>
  <c r="AC586" i="1" s="1"/>
  <c r="AC579" i="1" a="1"/>
  <c r="AC579" i="1" s="1"/>
  <c r="AC572" i="1" a="1"/>
  <c r="AC572" i="1" s="1"/>
  <c r="AC565" i="1" a="1"/>
  <c r="AC565" i="1" s="1"/>
  <c r="AC558" i="1" a="1"/>
  <c r="AC558" i="1" s="1"/>
  <c r="AC544" i="1" a="1"/>
  <c r="AC544" i="1" s="1"/>
  <c r="AC537" i="1" a="1"/>
  <c r="AC537" i="1" s="1"/>
  <c r="AC530" i="1" a="1"/>
  <c r="AC530" i="1" s="1"/>
  <c r="AC523" i="1" a="1"/>
  <c r="AC523" i="1" s="1"/>
  <c r="AC516" i="1" a="1"/>
  <c r="AC516" i="1" s="1"/>
  <c r="AC509" i="1" a="1"/>
  <c r="AC509" i="1" s="1"/>
  <c r="AC502" i="1" a="1"/>
  <c r="AC502" i="1" s="1"/>
  <c r="AC495" i="1" a="1"/>
  <c r="AC495" i="1" s="1"/>
  <c r="AC488" i="1" a="1"/>
  <c r="AC488" i="1" s="1"/>
  <c r="AC481" i="1" a="1"/>
  <c r="AC481" i="1" s="1"/>
  <c r="AC474" i="1" a="1"/>
  <c r="AC474" i="1" s="1"/>
  <c r="AC467" i="1" a="1"/>
  <c r="AC467" i="1" s="1"/>
  <c r="AC460" i="1" a="1"/>
  <c r="AC460" i="1" s="1"/>
  <c r="AC453" i="1" a="1"/>
  <c r="AC453" i="1" s="1"/>
  <c r="AC446" i="1" a="1"/>
  <c r="AC446" i="1" s="1"/>
  <c r="AC439" i="1" a="1"/>
  <c r="AC439" i="1" s="1"/>
  <c r="AC432" i="1" a="1"/>
  <c r="AC432" i="1" s="1"/>
  <c r="AC425" i="1" a="1"/>
  <c r="AC425" i="1" s="1"/>
  <c r="AC418" i="1" a="1"/>
  <c r="AC418" i="1" s="1"/>
  <c r="AC411" i="1" a="1"/>
  <c r="AC411" i="1" s="1"/>
  <c r="AC404" i="1" a="1"/>
  <c r="AC404" i="1" s="1"/>
  <c r="AC397" i="1" a="1"/>
  <c r="AC397" i="1" s="1"/>
  <c r="AC390" i="1" a="1"/>
  <c r="AC390" i="1" s="1"/>
  <c r="AC383" i="1" a="1"/>
  <c r="AC383" i="1" s="1"/>
  <c r="AC376" i="1" a="1"/>
  <c r="AC376" i="1" s="1"/>
  <c r="AC369" i="1" a="1"/>
  <c r="AC369" i="1" s="1"/>
  <c r="AC362" i="1" a="1"/>
  <c r="AC362" i="1" s="1"/>
  <c r="AC355" i="1" a="1"/>
  <c r="AC355" i="1" s="1"/>
  <c r="AC348" i="1" a="1"/>
  <c r="AC348" i="1" s="1"/>
  <c r="AC341" i="1" a="1"/>
  <c r="AC341" i="1" s="1"/>
  <c r="AC334" i="1" a="1"/>
  <c r="AC334" i="1" s="1"/>
  <c r="AC327" i="1" a="1"/>
  <c r="AC327" i="1" s="1"/>
  <c r="AC320" i="1" a="1"/>
  <c r="AC320" i="1" s="1"/>
  <c r="AC313" i="1" a="1"/>
  <c r="AC313" i="1" s="1"/>
  <c r="AC306" i="1" a="1"/>
  <c r="AC306" i="1" s="1"/>
  <c r="AC299" i="1" a="1"/>
  <c r="AC299" i="1" s="1"/>
  <c r="AC292" i="1" a="1"/>
  <c r="AC292" i="1" s="1"/>
  <c r="AC285" i="1" a="1"/>
  <c r="AC285" i="1" s="1"/>
  <c r="AC278" i="1" a="1"/>
  <c r="AC278" i="1" s="1"/>
  <c r="AC271" i="1" a="1"/>
  <c r="AC271" i="1" s="1"/>
  <c r="AC264" i="1" a="1"/>
  <c r="AC264" i="1" s="1"/>
  <c r="AC257" i="1" a="1"/>
  <c r="AC257" i="1" s="1"/>
  <c r="AC250" i="1" a="1"/>
  <c r="AC250" i="1" s="1"/>
  <c r="AC243" i="1" a="1"/>
  <c r="AC243" i="1" s="1"/>
  <c r="AC236" i="1" a="1"/>
  <c r="AC236" i="1" s="1"/>
  <c r="AC229" i="1" a="1"/>
  <c r="AC229" i="1" s="1"/>
  <c r="AC222" i="1" a="1"/>
  <c r="AC222" i="1" s="1"/>
  <c r="AC215" i="1" a="1"/>
  <c r="AC215" i="1" s="1"/>
  <c r="AC208" i="1" a="1"/>
  <c r="AC208" i="1" s="1"/>
  <c r="AC201" i="1" a="1"/>
  <c r="AC201" i="1" s="1"/>
  <c r="AC194" i="1" a="1"/>
  <c r="AC194" i="1" s="1"/>
  <c r="AC187" i="1" a="1"/>
  <c r="AC187" i="1" s="1"/>
  <c r="AC180" i="1" a="1"/>
  <c r="AC180" i="1" s="1"/>
  <c r="AC173" i="1" a="1"/>
  <c r="AC173" i="1" s="1"/>
  <c r="AC166" i="1" a="1"/>
  <c r="AC166" i="1" s="1"/>
  <c r="AC159" i="1" a="1"/>
  <c r="AC159" i="1" s="1"/>
  <c r="AC152" i="1" a="1"/>
  <c r="AC152" i="1" s="1"/>
  <c r="AC145" i="1" a="1"/>
  <c r="AC145" i="1" s="1"/>
  <c r="AC131" i="1" a="1"/>
  <c r="AC131" i="1" s="1"/>
  <c r="AC124" i="1" a="1"/>
  <c r="AC124" i="1" s="1"/>
  <c r="AC117" i="1" a="1"/>
  <c r="AC117" i="1" s="1"/>
  <c r="AC110" i="1" a="1"/>
  <c r="AC110" i="1" s="1"/>
  <c r="AC103" i="1" a="1"/>
  <c r="AC103" i="1" s="1"/>
  <c r="AC96" i="1" a="1"/>
  <c r="AC96" i="1" s="1"/>
  <c r="AC89" i="1" a="1"/>
  <c r="AC89" i="1" s="1"/>
  <c r="AC82" i="1" a="1"/>
  <c r="AC82" i="1" s="1"/>
  <c r="AC75" i="1" a="1"/>
  <c r="AC75" i="1" s="1"/>
  <c r="AC68" i="1" a="1"/>
  <c r="AC68" i="1" s="1"/>
  <c r="AC61" i="1" a="1"/>
  <c r="AC61" i="1" s="1"/>
  <c r="AC54" i="1" a="1"/>
  <c r="AC54" i="1" s="1"/>
  <c r="AC47" i="1" a="1"/>
  <c r="AC47" i="1" s="1"/>
  <c r="AC40" i="1" a="1"/>
  <c r="AC40" i="1" s="1"/>
  <c r="AC33" i="1" a="1"/>
  <c r="AC33" i="1" s="1"/>
  <c r="AC26" i="1" a="1"/>
  <c r="AC26" i="1" s="1"/>
  <c r="AC19" i="1" a="1"/>
  <c r="AC19" i="1" s="1"/>
  <c r="AC12" i="1" a="1"/>
  <c r="AC12" i="1" s="1"/>
  <c r="AC5" i="1" a="1"/>
  <c r="AC5" i="1" s="1"/>
  <c r="AC534" i="1" a="1"/>
  <c r="AC534" i="1" s="1"/>
  <c r="AC527" i="1" a="1"/>
  <c r="AC527" i="1" s="1"/>
  <c r="AC520" i="1" a="1"/>
  <c r="AC520" i="1" s="1"/>
  <c r="AC513" i="1" a="1"/>
  <c r="AC513" i="1" s="1"/>
  <c r="AC506" i="1" a="1"/>
  <c r="AC506" i="1" s="1"/>
  <c r="AC499" i="1" a="1"/>
  <c r="AC499" i="1" s="1"/>
  <c r="AC492" i="1" a="1"/>
  <c r="AC492" i="1" s="1"/>
  <c r="AC485" i="1" a="1"/>
  <c r="AC485" i="1" s="1"/>
  <c r="AC478" i="1" a="1"/>
  <c r="AC478" i="1" s="1"/>
  <c r="AC471" i="1" a="1"/>
  <c r="AC471" i="1" s="1"/>
  <c r="AC464" i="1" a="1"/>
  <c r="AC464" i="1" s="1"/>
  <c r="AC457" i="1" a="1"/>
  <c r="AC457" i="1" s="1"/>
  <c r="AC450" i="1" a="1"/>
  <c r="AC450" i="1" s="1"/>
  <c r="AC443" i="1" a="1"/>
  <c r="AC443" i="1" s="1"/>
  <c r="AC436" i="1" a="1"/>
  <c r="AC436" i="1" s="1"/>
  <c r="AC429" i="1" a="1"/>
  <c r="AC429" i="1" s="1"/>
  <c r="AC422" i="1" a="1"/>
  <c r="AC422" i="1" s="1"/>
  <c r="AC415" i="1" a="1"/>
  <c r="AC415" i="1" s="1"/>
  <c r="AC408" i="1" a="1"/>
  <c r="AC408" i="1" s="1"/>
  <c r="AC401" i="1" a="1"/>
  <c r="AC401" i="1" s="1"/>
  <c r="AC394" i="1" a="1"/>
  <c r="AC394" i="1" s="1"/>
  <c r="AC387" i="1" a="1"/>
  <c r="AC387" i="1" s="1"/>
  <c r="AC380" i="1" a="1"/>
  <c r="AC380" i="1" s="1"/>
  <c r="AC373" i="1" a="1"/>
  <c r="AC373" i="1" s="1"/>
  <c r="AC366" i="1" a="1"/>
  <c r="AC366" i="1" s="1"/>
  <c r="AC359" i="1" a="1"/>
  <c r="AC359" i="1" s="1"/>
  <c r="AC352" i="1" a="1"/>
  <c r="AC352" i="1" s="1"/>
  <c r="AC345" i="1" a="1"/>
  <c r="AC345" i="1" s="1"/>
  <c r="AC338" i="1" a="1"/>
  <c r="AC338" i="1" s="1"/>
  <c r="AC331" i="1" a="1"/>
  <c r="AC331" i="1" s="1"/>
  <c r="AC324" i="1" a="1"/>
  <c r="AC324" i="1" s="1"/>
  <c r="AC317" i="1" a="1"/>
  <c r="AC317" i="1" s="1"/>
  <c r="AC310" i="1" a="1"/>
  <c r="AC310" i="1" s="1"/>
  <c r="AC303" i="1" a="1"/>
  <c r="AC303" i="1" s="1"/>
  <c r="AC296" i="1" a="1"/>
  <c r="AC296" i="1" s="1"/>
  <c r="AC289" i="1" a="1"/>
  <c r="AC289" i="1" s="1"/>
  <c r="AC282" i="1" a="1"/>
  <c r="AC282" i="1" s="1"/>
  <c r="AC275" i="1" a="1"/>
  <c r="AC275" i="1" s="1"/>
  <c r="AC268" i="1" a="1"/>
  <c r="AC268" i="1" s="1"/>
  <c r="AC261" i="1" a="1"/>
  <c r="AC261" i="1" s="1"/>
  <c r="AC254" i="1" a="1"/>
  <c r="AC254" i="1" s="1"/>
  <c r="AC247" i="1" a="1"/>
  <c r="AC247" i="1" s="1"/>
  <c r="AC240" i="1" a="1"/>
  <c r="AC240" i="1" s="1"/>
  <c r="AC233" i="1" a="1"/>
  <c r="AC233" i="1" s="1"/>
  <c r="AC226" i="1" a="1"/>
  <c r="AC226" i="1" s="1"/>
  <c r="AC219" i="1" a="1"/>
  <c r="AC219" i="1" s="1"/>
  <c r="AC212" i="1" a="1"/>
  <c r="AC212" i="1" s="1"/>
  <c r="AC205" i="1" a="1"/>
  <c r="AC205" i="1" s="1"/>
  <c r="AC198" i="1" a="1"/>
  <c r="AC198" i="1" s="1"/>
  <c r="AC191" i="1" a="1"/>
  <c r="AC191" i="1" s="1"/>
  <c r="AC184" i="1" a="1"/>
  <c r="AC184" i="1" s="1"/>
  <c r="AC177" i="1" a="1"/>
  <c r="AC177" i="1" s="1"/>
  <c r="AC170" i="1" a="1"/>
  <c r="AC170" i="1" s="1"/>
  <c r="AC163" i="1" a="1"/>
  <c r="AC163" i="1" s="1"/>
  <c r="AC156" i="1" a="1"/>
  <c r="AC156" i="1" s="1"/>
  <c r="AC149" i="1" a="1"/>
  <c r="AC149" i="1" s="1"/>
  <c r="AC142" i="1" a="1"/>
  <c r="AC142" i="1" s="1"/>
  <c r="AC135" i="1" a="1"/>
  <c r="AC135" i="1" s="1"/>
  <c r="AC128" i="1" a="1"/>
  <c r="AC128" i="1" s="1"/>
  <c r="AC121" i="1" a="1"/>
  <c r="AC121" i="1" s="1"/>
  <c r="AC114" i="1" a="1"/>
  <c r="AC114" i="1" s="1"/>
  <c r="AC107" i="1" a="1"/>
  <c r="AC107" i="1" s="1"/>
  <c r="AC100" i="1" a="1"/>
  <c r="AC100" i="1" s="1"/>
  <c r="AC93" i="1" a="1"/>
  <c r="AC93" i="1" s="1"/>
  <c r="AC86" i="1" a="1"/>
  <c r="AC86" i="1" s="1"/>
  <c r="AC79" i="1" a="1"/>
  <c r="AC79" i="1" s="1"/>
  <c r="AC72" i="1" a="1"/>
  <c r="AC72" i="1" s="1"/>
  <c r="AC65" i="1" a="1"/>
  <c r="AC65" i="1" s="1"/>
  <c r="AC58" i="1" a="1"/>
  <c r="AC58" i="1" s="1"/>
  <c r="AC51" i="1" a="1"/>
  <c r="AC51" i="1" s="1"/>
  <c r="AC44" i="1" a="1"/>
  <c r="AC44" i="1" s="1"/>
  <c r="AC37" i="1" a="1"/>
  <c r="AC37" i="1" s="1"/>
  <c r="AC30" i="1" a="1"/>
  <c r="AC30" i="1" s="1"/>
  <c r="AC23" i="1" a="1"/>
  <c r="AC23" i="1" s="1"/>
  <c r="AC16" i="1" a="1"/>
  <c r="AC16" i="1" s="1"/>
  <c r="AC9" i="1" a="1"/>
  <c r="AC9" i="1" s="1"/>
  <c r="AC799" i="1" a="1"/>
  <c r="AC799" i="1" s="1"/>
  <c r="AC792" i="1" a="1"/>
  <c r="AC792" i="1" s="1"/>
  <c r="AC785" i="1" a="1"/>
  <c r="AC785" i="1" s="1"/>
  <c r="AC778" i="1" a="1"/>
  <c r="AC778" i="1" s="1"/>
  <c r="AC771" i="1" a="1"/>
  <c r="AC771" i="1" s="1"/>
  <c r="AC764" i="1" a="1"/>
  <c r="AC764" i="1" s="1"/>
  <c r="AC757" i="1" a="1"/>
  <c r="AC757" i="1" s="1"/>
  <c r="AC750" i="1" a="1"/>
  <c r="AC750" i="1" s="1"/>
  <c r="AC743" i="1" a="1"/>
  <c r="AC743" i="1" s="1"/>
  <c r="AC736" i="1" a="1"/>
  <c r="AC736" i="1" s="1"/>
  <c r="AC729" i="1" a="1"/>
  <c r="AC729" i="1" s="1"/>
  <c r="AC722" i="1" a="1"/>
  <c r="AC722" i="1" s="1"/>
  <c r="AC715" i="1" a="1"/>
  <c r="AC715" i="1" s="1"/>
  <c r="AC708" i="1" a="1"/>
  <c r="AC708" i="1" s="1"/>
  <c r="AC694" i="1" a="1"/>
  <c r="AC694" i="1" s="1"/>
  <c r="AC687" i="1" a="1"/>
  <c r="AC687" i="1" s="1"/>
  <c r="AC680" i="1" a="1"/>
  <c r="AC680" i="1" s="1"/>
  <c r="AC673" i="1" a="1"/>
  <c r="AC673" i="1" s="1"/>
  <c r="AC666" i="1" a="1"/>
  <c r="AC666" i="1" s="1"/>
  <c r="AC659" i="1" a="1"/>
  <c r="AC659" i="1" s="1"/>
  <c r="AC652" i="1" a="1"/>
  <c r="AC652" i="1" s="1"/>
  <c r="AC645" i="1" a="1"/>
  <c r="AC645" i="1" s="1"/>
  <c r="AC631" i="1" a="1"/>
  <c r="AC631" i="1" s="1"/>
  <c r="AC624" i="1" a="1"/>
  <c r="AC624" i="1" s="1"/>
  <c r="AC617" i="1" a="1"/>
  <c r="AC617" i="1" s="1"/>
  <c r="AC610" i="1" a="1"/>
  <c r="AC610" i="1" s="1"/>
  <c r="AC603" i="1" a="1"/>
  <c r="AC603" i="1" s="1"/>
  <c r="AC596" i="1" a="1"/>
  <c r="AC596" i="1" s="1"/>
  <c r="AC582" i="1" a="1"/>
  <c r="AC582" i="1" s="1"/>
  <c r="AC575" i="1" a="1"/>
  <c r="AC575" i="1" s="1"/>
  <c r="AC568" i="1" a="1"/>
  <c r="AC568" i="1" s="1"/>
  <c r="AC561" i="1" a="1"/>
  <c r="AC561" i="1" s="1"/>
  <c r="AC554" i="1" a="1"/>
  <c r="AC554" i="1" s="1"/>
  <c r="AC547" i="1" a="1"/>
  <c r="AC547" i="1" s="1"/>
  <c r="AC540" i="1" a="1"/>
  <c r="AC540" i="1" s="1"/>
  <c r="AC533" i="1" a="1"/>
  <c r="AC533" i="1" s="1"/>
  <c r="AC526" i="1" a="1"/>
  <c r="AC526" i="1" s="1"/>
  <c r="AC519" i="1" a="1"/>
  <c r="AC519" i="1" s="1"/>
  <c r="AC512" i="1" a="1"/>
  <c r="AC512" i="1" s="1"/>
  <c r="AC505" i="1" a="1"/>
  <c r="AC505" i="1" s="1"/>
  <c r="AC491" i="1" a="1"/>
  <c r="AC491" i="1" s="1"/>
  <c r="AC484" i="1" a="1"/>
  <c r="AC484" i="1" s="1"/>
  <c r="AC477" i="1" a="1"/>
  <c r="AC477" i="1" s="1"/>
  <c r="AC470" i="1" a="1"/>
  <c r="AC470" i="1" s="1"/>
  <c r="AC463" i="1" a="1"/>
  <c r="AC463" i="1" s="1"/>
  <c r="AC456" i="1" a="1"/>
  <c r="AC456" i="1" s="1"/>
  <c r="AC449" i="1" a="1"/>
  <c r="AC449" i="1" s="1"/>
  <c r="AC442" i="1" a="1"/>
  <c r="AC442" i="1" s="1"/>
  <c r="AC435" i="1" a="1"/>
  <c r="AC435" i="1" s="1"/>
  <c r="AC428" i="1" a="1"/>
  <c r="AC428" i="1" s="1"/>
  <c r="AC421" i="1" a="1"/>
  <c r="AC421" i="1" s="1"/>
  <c r="AC414" i="1" a="1"/>
  <c r="AC414" i="1" s="1"/>
  <c r="AC407" i="1" a="1"/>
  <c r="AC407" i="1" s="1"/>
  <c r="AC400" i="1" a="1"/>
  <c r="AC400" i="1" s="1"/>
  <c r="AC393" i="1" a="1"/>
  <c r="AC393" i="1" s="1"/>
  <c r="AC386" i="1" a="1"/>
  <c r="AC386" i="1" s="1"/>
  <c r="AC379" i="1" a="1"/>
  <c r="AC379" i="1" s="1"/>
  <c r="AC372" i="1" a="1"/>
  <c r="AC372" i="1" s="1"/>
  <c r="AC365" i="1" a="1"/>
  <c r="AC365" i="1" s="1"/>
  <c r="AC358" i="1" a="1"/>
  <c r="AC358" i="1" s="1"/>
  <c r="AC351" i="1" a="1"/>
  <c r="AC351" i="1" s="1"/>
  <c r="AC344" i="1" a="1"/>
  <c r="AC344" i="1" s="1"/>
  <c r="AC337" i="1" a="1"/>
  <c r="AC337" i="1" s="1"/>
  <c r="AC330" i="1" a="1"/>
  <c r="AC330" i="1" s="1"/>
  <c r="AC323" i="1" a="1"/>
  <c r="AC323" i="1" s="1"/>
  <c r="AC316" i="1" a="1"/>
  <c r="AC316" i="1" s="1"/>
  <c r="AC309" i="1" a="1"/>
  <c r="AC309" i="1" s="1"/>
  <c r="AC302" i="1" a="1"/>
  <c r="AC302" i="1" s="1"/>
  <c r="AC295" i="1" a="1"/>
  <c r="AC295" i="1" s="1"/>
  <c r="AC288" i="1" a="1"/>
  <c r="AC288" i="1" s="1"/>
  <c r="AC281" i="1" a="1"/>
  <c r="AC281" i="1" s="1"/>
  <c r="AC274" i="1" a="1"/>
  <c r="AC274" i="1" s="1"/>
  <c r="AC267" i="1" a="1"/>
  <c r="AC267" i="1" s="1"/>
  <c r="AC260" i="1" a="1"/>
  <c r="AC260" i="1" s="1"/>
  <c r="AC253" i="1" a="1"/>
  <c r="AC253" i="1" s="1"/>
  <c r="AC246" i="1" a="1"/>
  <c r="AC246" i="1" s="1"/>
  <c r="AC239" i="1" a="1"/>
  <c r="AC239" i="1" s="1"/>
  <c r="AC232" i="1" a="1"/>
  <c r="AC232" i="1" s="1"/>
  <c r="AC225" i="1" a="1"/>
  <c r="AC225" i="1" s="1"/>
  <c r="AC218" i="1" a="1"/>
  <c r="AC218" i="1" s="1"/>
  <c r="AC211" i="1" a="1"/>
  <c r="AC211" i="1" s="1"/>
  <c r="AC204" i="1" a="1"/>
  <c r="AC204" i="1" s="1"/>
  <c r="AC197" i="1" a="1"/>
  <c r="AC197" i="1" s="1"/>
  <c r="AC190" i="1" a="1"/>
  <c r="AC190" i="1" s="1"/>
  <c r="AC183" i="1" a="1"/>
  <c r="AC183" i="1" s="1"/>
  <c r="AC176" i="1" a="1"/>
  <c r="AC176" i="1" s="1"/>
  <c r="AC169" i="1" a="1"/>
  <c r="AC169" i="1" s="1"/>
  <c r="AC162" i="1" a="1"/>
  <c r="AC162" i="1" s="1"/>
  <c r="AC155" i="1" a="1"/>
  <c r="AC155" i="1" s="1"/>
  <c r="AC148" i="1" a="1"/>
  <c r="AC148" i="1" s="1"/>
  <c r="AC134" i="1" a="1"/>
  <c r="AC134" i="1" s="1"/>
  <c r="AC127" i="1" a="1"/>
  <c r="AC127" i="1" s="1"/>
  <c r="AC120" i="1" a="1"/>
  <c r="AC120" i="1" s="1"/>
  <c r="AC113" i="1" a="1"/>
  <c r="AC113" i="1" s="1"/>
  <c r="AC106" i="1" a="1"/>
  <c r="AC106" i="1" s="1"/>
  <c r="AC99" i="1" a="1"/>
  <c r="AC99" i="1" s="1"/>
  <c r="AC92" i="1" a="1"/>
  <c r="AC92" i="1" s="1"/>
  <c r="AC85" i="1" a="1"/>
  <c r="AC85" i="1" s="1"/>
  <c r="AC78" i="1" a="1"/>
  <c r="AC78" i="1" s="1"/>
  <c r="AC71" i="1" a="1"/>
  <c r="AC71" i="1" s="1"/>
  <c r="AC64" i="1" a="1"/>
  <c r="AC64" i="1" s="1"/>
  <c r="AC57" i="1" a="1"/>
  <c r="AC57" i="1" s="1"/>
  <c r="AC43" i="1" a="1"/>
  <c r="AC43" i="1" s="1"/>
  <c r="AC36" i="1" a="1"/>
  <c r="AC36" i="1" s="1"/>
  <c r="AC29" i="1" a="1"/>
  <c r="AC29" i="1" s="1"/>
  <c r="AC22" i="1" a="1"/>
  <c r="AC22" i="1" s="1"/>
  <c r="AC15" i="1" a="1"/>
  <c r="AC15" i="1" s="1"/>
  <c r="AC8" i="1" a="1"/>
  <c r="AC8" i="1" s="1"/>
  <c r="AC805" i="1" a="1"/>
  <c r="AC805" i="1" s="1"/>
  <c r="AC798" i="1" a="1"/>
  <c r="AC798" i="1" s="1"/>
  <c r="AC791" i="1" a="1"/>
  <c r="AC791" i="1" s="1"/>
  <c r="AC784" i="1" a="1"/>
  <c r="AC784" i="1" s="1"/>
  <c r="AC777" i="1" a="1"/>
  <c r="AC777" i="1" s="1"/>
  <c r="AC770" i="1" a="1"/>
  <c r="AC770" i="1" s="1"/>
  <c r="AC763" i="1" a="1"/>
  <c r="AC763" i="1" s="1"/>
  <c r="AC756" i="1" a="1"/>
  <c r="AC756" i="1" s="1"/>
  <c r="AC749" i="1" a="1"/>
  <c r="AC749" i="1" s="1"/>
  <c r="AC742" i="1" a="1"/>
  <c r="AC742" i="1" s="1"/>
  <c r="AC735" i="1" a="1"/>
  <c r="AC735" i="1" s="1"/>
  <c r="AC728" i="1" a="1"/>
  <c r="AC728" i="1" s="1"/>
  <c r="AC721" i="1" a="1"/>
  <c r="AC721" i="1" s="1"/>
  <c r="AC714" i="1" a="1"/>
  <c r="AC714" i="1" s="1"/>
  <c r="AC707" i="1" a="1"/>
  <c r="AC707" i="1" s="1"/>
  <c r="AC700" i="1" a="1"/>
  <c r="AC700" i="1" s="1"/>
  <c r="AC693" i="1" a="1"/>
  <c r="AC693" i="1" s="1"/>
  <c r="AC686" i="1" a="1"/>
  <c r="AC686" i="1" s="1"/>
  <c r="AC679" i="1" a="1"/>
  <c r="AC679" i="1" s="1"/>
  <c r="AC672" i="1" a="1"/>
  <c r="AC672" i="1" s="1"/>
  <c r="AC665" i="1" a="1"/>
  <c r="AC665" i="1" s="1"/>
  <c r="AC658" i="1" a="1"/>
  <c r="AC658" i="1" s="1"/>
  <c r="AC651" i="1" a="1"/>
  <c r="AC651" i="1" s="1"/>
  <c r="AC637" i="1" a="1"/>
  <c r="AC637" i="1" s="1"/>
  <c r="AC630" i="1" a="1"/>
  <c r="AC630" i="1" s="1"/>
  <c r="AC623" i="1" a="1"/>
  <c r="AC623" i="1" s="1"/>
  <c r="AC616" i="1" a="1"/>
  <c r="AC616" i="1" s="1"/>
  <c r="AC609" i="1" a="1"/>
  <c r="AC609" i="1" s="1"/>
  <c r="AC602" i="1" a="1"/>
  <c r="AC602" i="1" s="1"/>
  <c r="AC595" i="1" a="1"/>
  <c r="AC595" i="1" s="1"/>
  <c r="AC588" i="1" a="1"/>
  <c r="AC588" i="1" s="1"/>
  <c r="AC581" i="1" a="1"/>
  <c r="AC581" i="1" s="1"/>
  <c r="AC574" i="1" a="1"/>
  <c r="AC574" i="1" s="1"/>
  <c r="AC567" i="1" a="1"/>
  <c r="AC567" i="1" s="1"/>
  <c r="AC560" i="1" a="1"/>
  <c r="AC560" i="1" s="1"/>
  <c r="AC553" i="1" a="1"/>
  <c r="AC553" i="1" s="1"/>
  <c r="AC546" i="1" a="1"/>
  <c r="AC546" i="1" s="1"/>
  <c r="AC532" i="1" a="1"/>
  <c r="AC532" i="1" s="1"/>
  <c r="AC525" i="1" a="1"/>
  <c r="AC525" i="1" s="1"/>
  <c r="AC518" i="1" a="1"/>
  <c r="AC518" i="1" s="1"/>
  <c r="AC511" i="1" a="1"/>
  <c r="AC511" i="1" s="1"/>
  <c r="AC504" i="1" a="1"/>
  <c r="AC504" i="1" s="1"/>
  <c r="AC497" i="1" a="1"/>
  <c r="AC497" i="1" s="1"/>
  <c r="AC490" i="1" a="1"/>
  <c r="AC490" i="1" s="1"/>
  <c r="AC483" i="1" a="1"/>
  <c r="AC483" i="1" s="1"/>
  <c r="AC476" i="1" a="1"/>
  <c r="AC476" i="1" s="1"/>
  <c r="AC469" i="1" a="1"/>
  <c r="AC469" i="1" s="1"/>
  <c r="AC462" i="1" a="1"/>
  <c r="AC462" i="1" s="1"/>
  <c r="AC455" i="1" a="1"/>
  <c r="AC455" i="1" s="1"/>
  <c r="AC448" i="1" a="1"/>
  <c r="AC448" i="1" s="1"/>
  <c r="AC441" i="1" a="1"/>
  <c r="AC441" i="1" s="1"/>
  <c r="AC427" i="1" a="1"/>
  <c r="AC427" i="1" s="1"/>
  <c r="AC420" i="1" a="1"/>
  <c r="AC420" i="1" s="1"/>
  <c r="AC413" i="1" a="1"/>
  <c r="AC413" i="1" s="1"/>
  <c r="AC406" i="1" a="1"/>
  <c r="AC406" i="1" s="1"/>
  <c r="AC399" i="1" a="1"/>
  <c r="AC399" i="1" s="1"/>
  <c r="AC392" i="1" a="1"/>
  <c r="AC392" i="1" s="1"/>
  <c r="AC385" i="1" a="1"/>
  <c r="AC385" i="1" s="1"/>
  <c r="AC378" i="1" a="1"/>
  <c r="AC378" i="1" s="1"/>
  <c r="AC371" i="1" a="1"/>
  <c r="AC371" i="1" s="1"/>
  <c r="AC364" i="1" a="1"/>
  <c r="AC364" i="1" s="1"/>
  <c r="AC357" i="1" a="1"/>
  <c r="AC357" i="1" s="1"/>
  <c r="AC350" i="1" a="1"/>
  <c r="AC350" i="1" s="1"/>
  <c r="AC343" i="1" a="1"/>
  <c r="AC343" i="1" s="1"/>
  <c r="AC336" i="1" a="1"/>
  <c r="AC336" i="1" s="1"/>
  <c r="AC329" i="1" a="1"/>
  <c r="AC329" i="1" s="1"/>
  <c r="AC322" i="1" a="1"/>
  <c r="AC322" i="1" s="1"/>
  <c r="AC315" i="1" a="1"/>
  <c r="AC315" i="1" s="1"/>
  <c r="AC308" i="1" a="1"/>
  <c r="AC308" i="1" s="1"/>
  <c r="AC301" i="1" a="1"/>
  <c r="AC301" i="1" s="1"/>
  <c r="AC294" i="1" a="1"/>
  <c r="AC294" i="1" s="1"/>
  <c r="AC287" i="1" a="1"/>
  <c r="AC287" i="1" s="1"/>
  <c r="AC280" i="1" a="1"/>
  <c r="AC280" i="1" s="1"/>
  <c r="AC273" i="1" a="1"/>
  <c r="AC273" i="1" s="1"/>
  <c r="AC266" i="1" a="1"/>
  <c r="AC266" i="1" s="1"/>
  <c r="AC259" i="1" a="1"/>
  <c r="AC259" i="1" s="1"/>
  <c r="AC252" i="1" a="1"/>
  <c r="AC252" i="1" s="1"/>
  <c r="AC245" i="1" a="1"/>
  <c r="AC245" i="1" s="1"/>
  <c r="AC238" i="1" a="1"/>
  <c r="AC238" i="1" s="1"/>
  <c r="AC231" i="1" a="1"/>
  <c r="AC231" i="1" s="1"/>
  <c r="AC224" i="1" a="1"/>
  <c r="AC224" i="1" s="1"/>
  <c r="AC217" i="1" a="1"/>
  <c r="AC217" i="1" s="1"/>
  <c r="AC210" i="1" a="1"/>
  <c r="AC210" i="1" s="1"/>
  <c r="AC203" i="1" a="1"/>
  <c r="AC203" i="1" s="1"/>
  <c r="AC196" i="1" a="1"/>
  <c r="AC196" i="1" s="1"/>
  <c r="AC189" i="1" a="1"/>
  <c r="AC189" i="1" s="1"/>
  <c r="AC182" i="1" a="1"/>
  <c r="AC182" i="1" s="1"/>
  <c r="AC175" i="1" a="1"/>
  <c r="AC175" i="1" s="1"/>
  <c r="AC168" i="1" a="1"/>
  <c r="AC168" i="1" s="1"/>
  <c r="AC161" i="1" a="1"/>
  <c r="AC161" i="1" s="1"/>
  <c r="AC154" i="1" a="1"/>
  <c r="AC154" i="1" s="1"/>
  <c r="AC147" i="1" a="1"/>
  <c r="AC147" i="1" s="1"/>
  <c r="AC133" i="1" a="1"/>
  <c r="AC133" i="1" s="1"/>
  <c r="AC126" i="1" a="1"/>
  <c r="AC126" i="1" s="1"/>
  <c r="AC119" i="1" a="1"/>
  <c r="AC119" i="1" s="1"/>
  <c r="AC112" i="1" a="1"/>
  <c r="AC112" i="1" s="1"/>
  <c r="AC105" i="1" a="1"/>
  <c r="AC105" i="1" s="1"/>
  <c r="AC98" i="1" a="1"/>
  <c r="AC98" i="1" s="1"/>
  <c r="AC91" i="1" a="1"/>
  <c r="AC91" i="1" s="1"/>
  <c r="AC84" i="1" a="1"/>
  <c r="AC84" i="1" s="1"/>
  <c r="AC77" i="1" a="1"/>
  <c r="AC77" i="1" s="1"/>
  <c r="AC70" i="1" a="1"/>
  <c r="AC70" i="1" s="1"/>
  <c r="AC63" i="1" a="1"/>
  <c r="AC63" i="1" s="1"/>
  <c r="AC56" i="1" a="1"/>
  <c r="AC56" i="1" s="1"/>
  <c r="AC42" i="1" a="1"/>
  <c r="AC42" i="1" s="1"/>
  <c r="AC35" i="1" a="1"/>
  <c r="AC35" i="1" s="1"/>
  <c r="AC28" i="1" a="1"/>
  <c r="AC28" i="1" s="1"/>
  <c r="AC21" i="1" a="1"/>
  <c r="AC21" i="1" s="1"/>
  <c r="AC14" i="1" a="1"/>
  <c r="AC14" i="1" s="1"/>
  <c r="AC7" i="1" a="1"/>
  <c r="AC7" i="1" s="1"/>
  <c r="AC790" i="1" a="1"/>
  <c r="AC790" i="1" s="1"/>
  <c r="AC776" i="1" a="1"/>
  <c r="AC776" i="1" s="1"/>
  <c r="AC769" i="1" a="1"/>
  <c r="AC769" i="1" s="1"/>
  <c r="AC762" i="1" a="1"/>
  <c r="AC762" i="1" s="1"/>
  <c r="AC755" i="1" a="1"/>
  <c r="AC755" i="1" s="1"/>
  <c r="AC748" i="1" a="1"/>
  <c r="AC748" i="1" s="1"/>
  <c r="AC741" i="1" a="1"/>
  <c r="AC741" i="1" s="1"/>
  <c r="AC734" i="1" a="1"/>
  <c r="AC734" i="1" s="1"/>
  <c r="AC727" i="1" a="1"/>
  <c r="AC727" i="1" s="1"/>
  <c r="AC720" i="1" a="1"/>
  <c r="AC720" i="1" s="1"/>
  <c r="AC713" i="1" a="1"/>
  <c r="AC713" i="1" s="1"/>
  <c r="AC706" i="1" a="1"/>
  <c r="AC706" i="1" s="1"/>
  <c r="AC699" i="1" a="1"/>
  <c r="AC699" i="1" s="1"/>
  <c r="AC692" i="1" a="1"/>
  <c r="AC692" i="1" s="1"/>
  <c r="AC685" i="1" a="1"/>
  <c r="AC685" i="1" s="1"/>
  <c r="AC678" i="1" a="1"/>
  <c r="AC678" i="1" s="1"/>
  <c r="AC671" i="1" a="1"/>
  <c r="AC671" i="1" s="1"/>
  <c r="AC664" i="1" a="1"/>
  <c r="AC664" i="1" s="1"/>
  <c r="AC657" i="1" a="1"/>
  <c r="AC657" i="1" s="1"/>
  <c r="AC650" i="1" a="1"/>
  <c r="AC650" i="1" s="1"/>
  <c r="AC643" i="1" a="1"/>
  <c r="AC643" i="1" s="1"/>
  <c r="AC636" i="1" a="1"/>
  <c r="AC636" i="1" s="1"/>
  <c r="AC629" i="1" a="1"/>
  <c r="AC629" i="1" s="1"/>
  <c r="AC622" i="1" a="1"/>
  <c r="AC622" i="1" s="1"/>
  <c r="AC615" i="1" a="1"/>
  <c r="AC615" i="1" s="1"/>
  <c r="AC608" i="1" a="1"/>
  <c r="AC608" i="1" s="1"/>
  <c r="AC601" i="1" a="1"/>
  <c r="AC601" i="1" s="1"/>
  <c r="AC594" i="1" a="1"/>
  <c r="AC594" i="1" s="1"/>
  <c r="AC580" i="1" a="1"/>
  <c r="AC580" i="1" s="1"/>
  <c r="AC573" i="1" a="1"/>
  <c r="AC573" i="1" s="1"/>
  <c r="AC566" i="1" a="1"/>
  <c r="AC566" i="1" s="1"/>
  <c r="AC559" i="1" a="1"/>
  <c r="AC559" i="1" s="1"/>
  <c r="AC545" i="1" a="1"/>
  <c r="AC545" i="1" s="1"/>
  <c r="AC531" i="1" a="1"/>
  <c r="AC531" i="1" s="1"/>
  <c r="AC524" i="1" a="1"/>
  <c r="AC524" i="1" s="1"/>
  <c r="AC517" i="1" a="1"/>
  <c r="AC517" i="1" s="1"/>
  <c r="AC510" i="1" a="1"/>
  <c r="AC510" i="1" s="1"/>
  <c r="AC503" i="1" a="1"/>
  <c r="AC503" i="1" s="1"/>
  <c r="AC496" i="1" a="1"/>
  <c r="AC496" i="1" s="1"/>
  <c r="AC489" i="1" a="1"/>
  <c r="AC489" i="1" s="1"/>
  <c r="AC482" i="1" a="1"/>
  <c r="AC482" i="1" s="1"/>
  <c r="AC475" i="1" a="1"/>
  <c r="AC475" i="1" s="1"/>
  <c r="AC468" i="1" a="1"/>
  <c r="AC468" i="1" s="1"/>
  <c r="AC461" i="1" a="1"/>
  <c r="AC461" i="1" s="1"/>
  <c r="AC454" i="1" a="1"/>
  <c r="AC454" i="1" s="1"/>
  <c r="AC447" i="1" a="1"/>
  <c r="AC447" i="1" s="1"/>
  <c r="AC440" i="1" a="1"/>
  <c r="AC440" i="1" s="1"/>
  <c r="AC426" i="1" a="1"/>
  <c r="AC426" i="1" s="1"/>
  <c r="AC419" i="1" a="1"/>
  <c r="AC419" i="1" s="1"/>
  <c r="AC405" i="1" a="1"/>
  <c r="AC405" i="1" s="1"/>
  <c r="AC398" i="1" a="1"/>
  <c r="AC398" i="1" s="1"/>
  <c r="AC391" i="1" a="1"/>
  <c r="AC391" i="1" s="1"/>
  <c r="AC384" i="1" a="1"/>
  <c r="AC384" i="1" s="1"/>
  <c r="AC377" i="1" a="1"/>
  <c r="AC377" i="1" s="1"/>
  <c r="AC370" i="1" a="1"/>
  <c r="AC370" i="1" s="1"/>
  <c r="AC363" i="1" a="1"/>
  <c r="AC363" i="1" s="1"/>
  <c r="AC356" i="1" a="1"/>
  <c r="AC356" i="1" s="1"/>
  <c r="AC349" i="1" a="1"/>
  <c r="AC349" i="1" s="1"/>
  <c r="AC342" i="1" a="1"/>
  <c r="AC342" i="1" s="1"/>
  <c r="AC335" i="1" a="1"/>
  <c r="AC335" i="1" s="1"/>
  <c r="AC328" i="1" a="1"/>
  <c r="AC328" i="1" s="1"/>
  <c r="AC321" i="1" a="1"/>
  <c r="AC321" i="1" s="1"/>
  <c r="AC314" i="1" a="1"/>
  <c r="AC314" i="1" s="1"/>
  <c r="AC307" i="1" a="1"/>
  <c r="AC307" i="1" s="1"/>
  <c r="AC300" i="1" a="1"/>
  <c r="AC300" i="1" s="1"/>
  <c r="AC293" i="1" a="1"/>
  <c r="AC293" i="1" s="1"/>
  <c r="AC286" i="1" a="1"/>
  <c r="AC286" i="1" s="1"/>
  <c r="AC279" i="1" a="1"/>
  <c r="AC279" i="1" s="1"/>
  <c r="AC272" i="1" a="1"/>
  <c r="AC272" i="1" s="1"/>
  <c r="AC265" i="1" a="1"/>
  <c r="AC265" i="1" s="1"/>
  <c r="AC258" i="1" a="1"/>
  <c r="AC258" i="1" s="1"/>
  <c r="AC251" i="1" a="1"/>
  <c r="AC251" i="1" s="1"/>
  <c r="AC244" i="1" a="1"/>
  <c r="AC244" i="1" s="1"/>
  <c r="AC237" i="1" a="1"/>
  <c r="AC237" i="1" s="1"/>
  <c r="AC223" i="1" a="1"/>
  <c r="AC223" i="1" s="1"/>
  <c r="AC216" i="1" a="1"/>
  <c r="AC216" i="1" s="1"/>
  <c r="AC209" i="1" a="1"/>
  <c r="AC209" i="1" s="1"/>
  <c r="AC202" i="1" a="1"/>
  <c r="AC202" i="1" s="1"/>
  <c r="AC195" i="1" a="1"/>
  <c r="AC195" i="1" s="1"/>
  <c r="AC188" i="1" a="1"/>
  <c r="AC188" i="1" s="1"/>
  <c r="AC181" i="1" a="1"/>
  <c r="AC181" i="1" s="1"/>
  <c r="AC174" i="1" a="1"/>
  <c r="AC174" i="1" s="1"/>
  <c r="AC167" i="1" a="1"/>
  <c r="AC167" i="1" s="1"/>
  <c r="AC160" i="1" a="1"/>
  <c r="AC160" i="1" s="1"/>
  <c r="AC153" i="1" a="1"/>
  <c r="AC153" i="1" s="1"/>
  <c r="AC146" i="1" a="1"/>
  <c r="AC146" i="1" s="1"/>
  <c r="AC132" i="1" a="1"/>
  <c r="AC132" i="1" s="1"/>
  <c r="AC125" i="1" a="1"/>
  <c r="AC125" i="1" s="1"/>
  <c r="AC118" i="1" a="1"/>
  <c r="AC118" i="1" s="1"/>
  <c r="AC111" i="1" a="1"/>
  <c r="AC111" i="1" s="1"/>
  <c r="AC104" i="1" a="1"/>
  <c r="AC104" i="1" s="1"/>
  <c r="AC97" i="1" a="1"/>
  <c r="AC97" i="1" s="1"/>
  <c r="AC90" i="1" a="1"/>
  <c r="AC90" i="1" s="1"/>
  <c r="AC83" i="1" a="1"/>
  <c r="AC83" i="1" s="1"/>
  <c r="AC76" i="1" a="1"/>
  <c r="AC76" i="1" s="1"/>
  <c r="AC69" i="1" a="1"/>
  <c r="AC69" i="1" s="1"/>
  <c r="AC62" i="1" a="1"/>
  <c r="AC62" i="1" s="1"/>
  <c r="AC55" i="1" a="1"/>
  <c r="AC55" i="1" s="1"/>
  <c r="AC41" i="1" a="1"/>
  <c r="AC41" i="1" s="1"/>
  <c r="AC34" i="1" a="1"/>
  <c r="AC34" i="1" s="1"/>
  <c r="AC27" i="1" a="1"/>
  <c r="AC27" i="1" s="1"/>
  <c r="AC20" i="1" a="1"/>
  <c r="AC20" i="1" s="1"/>
  <c r="AC13" i="1" a="1"/>
  <c r="AC13" i="1" s="1"/>
  <c r="AC6" i="1" a="1"/>
  <c r="AC6" i="1" s="1"/>
  <c r="E33" i="3"/>
  <c r="E34" i="3"/>
  <c r="AU24" i="1"/>
  <c r="AD52" i="1"/>
  <c r="AG39" i="1"/>
  <c r="Y484" i="2"/>
  <c r="Y31" i="2"/>
  <c r="Y173" i="2"/>
  <c r="AG197" i="1"/>
  <c r="AG204" i="1"/>
  <c r="AG45" i="1"/>
  <c r="Y168" i="2"/>
  <c r="Y408" i="2"/>
  <c r="Y107" i="2"/>
  <c r="AD102" i="1"/>
  <c r="AG143" i="1"/>
  <c r="Y299" i="2"/>
  <c r="Y53" i="2"/>
  <c r="Y410" i="2"/>
  <c r="Y47" i="2"/>
  <c r="Y129" i="2"/>
  <c r="Y140" i="2"/>
  <c r="AG130" i="1"/>
  <c r="AG289" i="1"/>
  <c r="Y294" i="2"/>
  <c r="Y659" i="2"/>
  <c r="AG255" i="1"/>
  <c r="AD317" i="1"/>
  <c r="Y212" i="2"/>
  <c r="AG242" i="1"/>
  <c r="Y42" i="2"/>
  <c r="Y261" i="2"/>
  <c r="Y837" i="2"/>
  <c r="Y609" i="2"/>
  <c r="AD64" i="1"/>
  <c r="Y344" i="2"/>
  <c r="Y91" i="2"/>
  <c r="Y283" i="2"/>
  <c r="Y4" i="2"/>
  <c r="Y26" i="2"/>
  <c r="Y81" i="2"/>
  <c r="Y124" i="2"/>
  <c r="Y152" i="2"/>
  <c r="Y185" i="2"/>
  <c r="Y196" i="2"/>
  <c r="Y207" i="2"/>
  <c r="Y229" i="2"/>
  <c r="Y273" i="2"/>
  <c r="Y311" i="2"/>
  <c r="Y362" i="2"/>
  <c r="Y463" i="2"/>
  <c r="AG52" i="1"/>
  <c r="AG150" i="1"/>
  <c r="AG231" i="1"/>
  <c r="Y21" i="2"/>
  <c r="Y32" i="2"/>
  <c r="Y54" i="2"/>
  <c r="Y114" i="2"/>
  <c r="Y119" i="2"/>
  <c r="Y130" i="2"/>
  <c r="Y158" i="2"/>
  <c r="Y180" i="2"/>
  <c r="Y213" i="2"/>
  <c r="Y224" i="2"/>
  <c r="Y268" i="2"/>
  <c r="Y334" i="2"/>
  <c r="Y345" i="2"/>
  <c r="Y373" i="2"/>
  <c r="Y375" i="2"/>
  <c r="Y703" i="2"/>
  <c r="Y972" i="2"/>
  <c r="Y59" i="2"/>
  <c r="Y70" i="2"/>
  <c r="Y235" i="2"/>
  <c r="AD59" i="1"/>
  <c r="AD171" i="1"/>
  <c r="AD211" i="1"/>
  <c r="Y16" i="2"/>
  <c r="Y65" i="2"/>
  <c r="Y87" i="2"/>
  <c r="Y98" i="2"/>
  <c r="Y103" i="2"/>
  <c r="Y191" i="2"/>
  <c r="Y219" i="2"/>
  <c r="Y241" i="2"/>
  <c r="Y252" i="2"/>
  <c r="Y257" i="2"/>
  <c r="Y357" i="2"/>
  <c r="Y431" i="2"/>
  <c r="Y543" i="2"/>
  <c r="Y567" i="2"/>
  <c r="Y604" i="2"/>
  <c r="Y975" i="2"/>
  <c r="Y102" i="2"/>
  <c r="Y135" i="2"/>
  <c r="Y240" i="2"/>
  <c r="Y256" i="2"/>
  <c r="Y278" i="2"/>
  <c r="Y322" i="2"/>
  <c r="Y404" i="2"/>
  <c r="AG59" i="1"/>
  <c r="AH451" i="1"/>
  <c r="Y5" i="2"/>
  <c r="Y11" i="2"/>
  <c r="Y44" i="2"/>
  <c r="Y49" i="2"/>
  <c r="Y60" i="2"/>
  <c r="Y82" i="2"/>
  <c r="Y93" i="2"/>
  <c r="Y109" i="2"/>
  <c r="Y170" i="2"/>
  <c r="Y175" i="2"/>
  <c r="Y186" i="2"/>
  <c r="Y208" i="2"/>
  <c r="Y236" i="2"/>
  <c r="Y285" i="2"/>
  <c r="Y296" i="2"/>
  <c r="Y301" i="2"/>
  <c r="Y312" i="2"/>
  <c r="Y329" i="2"/>
  <c r="Y363" i="2"/>
  <c r="Y421" i="2"/>
  <c r="Y423" i="2"/>
  <c r="Y429" i="2"/>
  <c r="Y444" i="2"/>
  <c r="Y446" i="2"/>
  <c r="Y525" i="2"/>
  <c r="Y528" i="2"/>
  <c r="Y546" i="2"/>
  <c r="Y561" i="2"/>
  <c r="Y1021" i="2"/>
  <c r="AG4" i="1"/>
  <c r="AG41" i="1"/>
  <c r="Y33" i="2"/>
  <c r="Y39" i="2"/>
  <c r="Y77" i="2"/>
  <c r="Y115" i="2"/>
  <c r="Y137" i="2"/>
  <c r="Y159" i="2"/>
  <c r="Y165" i="2"/>
  <c r="Y203" i="2"/>
  <c r="Y214" i="2"/>
  <c r="Y280" i="2"/>
  <c r="Y291" i="2"/>
  <c r="Y324" i="2"/>
  <c r="Y341" i="2"/>
  <c r="Y365" i="2"/>
  <c r="Y388" i="2"/>
  <c r="Y425" i="2"/>
  <c r="Y583" i="2"/>
  <c r="Y725" i="2"/>
  <c r="Y37" i="2"/>
  <c r="Y75" i="2"/>
  <c r="Y201" i="2"/>
  <c r="Y245" i="2"/>
  <c r="Y305" i="2"/>
  <c r="Y466" i="2"/>
  <c r="AD23" i="1"/>
  <c r="Y28" i="2"/>
  <c r="Y154" i="2"/>
  <c r="Y242" i="2"/>
  <c r="Y264" i="2"/>
  <c r="Y275" i="2"/>
  <c r="Y319" i="2"/>
  <c r="Y409" i="2"/>
  <c r="Y577" i="2"/>
  <c r="AG146" i="1"/>
  <c r="Y12" i="2"/>
  <c r="Y23" i="2"/>
  <c r="Y45" i="2"/>
  <c r="Y56" i="2"/>
  <c r="Y61" i="2"/>
  <c r="Y121" i="2"/>
  <c r="Y149" i="2"/>
  <c r="Y171" i="2"/>
  <c r="Y182" i="2"/>
  <c r="Y187" i="2"/>
  <c r="Y270" i="2"/>
  <c r="Y297" i="2"/>
  <c r="Y308" i="2"/>
  <c r="Y336" i="2"/>
  <c r="Y353" i="2"/>
  <c r="Y382" i="2"/>
  <c r="Y438" i="2"/>
  <c r="Y507" i="2"/>
  <c r="Y596" i="2"/>
  <c r="Y667" i="2"/>
  <c r="Y86" i="2"/>
  <c r="Y289" i="2"/>
  <c r="Y350" i="2"/>
  <c r="Y414" i="2"/>
  <c r="Y778" i="2"/>
  <c r="AD17" i="1"/>
  <c r="AD333" i="1"/>
  <c r="Y17" i="2"/>
  <c r="Y72" i="2"/>
  <c r="Y143" i="2"/>
  <c r="Y198" i="2"/>
  <c r="Y358" i="2"/>
  <c r="Y390" i="2"/>
  <c r="Y407" i="2"/>
  <c r="Y676" i="2"/>
  <c r="Y716" i="2"/>
  <c r="Y897" i="2"/>
  <c r="AD37" i="1"/>
  <c r="AD94" i="1"/>
  <c r="AD100" i="1"/>
  <c r="AG113" i="1"/>
  <c r="Y40" i="2"/>
  <c r="Y89" i="2"/>
  <c r="Y100" i="2"/>
  <c r="Y105" i="2"/>
  <c r="Y116" i="2"/>
  <c r="Y138" i="2"/>
  <c r="Y166" i="2"/>
  <c r="Y193" i="2"/>
  <c r="Y221" i="2"/>
  <c r="Y254" i="2"/>
  <c r="Y259" i="2"/>
  <c r="Y292" i="2"/>
  <c r="Y325" i="2"/>
  <c r="Y380" i="2"/>
  <c r="Y486" i="2"/>
  <c r="Y535" i="2"/>
  <c r="Y556" i="2"/>
  <c r="Y559" i="2"/>
  <c r="Y692" i="2"/>
  <c r="Y879" i="2"/>
  <c r="AG37" i="1"/>
  <c r="AD81" i="1"/>
  <c r="AG94" i="1"/>
  <c r="AG234" i="1"/>
  <c r="AG348" i="1"/>
  <c r="AF565" i="1"/>
  <c r="Y7" i="2"/>
  <c r="Y18" i="2"/>
  <c r="Y84" i="2"/>
  <c r="Y95" i="2"/>
  <c r="Y133" i="2"/>
  <c r="Y144" i="2"/>
  <c r="Y177" i="2"/>
  <c r="Y199" i="2"/>
  <c r="Y227" i="2"/>
  <c r="Y238" i="2"/>
  <c r="Y243" i="2"/>
  <c r="Y249" i="2"/>
  <c r="Y287" i="2"/>
  <c r="Y303" i="2"/>
  <c r="Y320" i="2"/>
  <c r="Y331" i="2"/>
  <c r="Y348" i="2"/>
  <c r="Y372" i="2"/>
  <c r="Y374" i="2"/>
  <c r="Y453" i="2"/>
  <c r="Y520" i="2"/>
  <c r="Y830" i="2"/>
  <c r="AD208" i="1"/>
  <c r="AI565" i="1"/>
  <c r="Y13" i="2"/>
  <c r="Y46" i="2"/>
  <c r="Y68" i="2"/>
  <c r="Y79" i="2"/>
  <c r="Y128" i="2"/>
  <c r="Y161" i="2"/>
  <c r="Y172" i="2"/>
  <c r="Y205" i="2"/>
  <c r="Y233" i="2"/>
  <c r="Y271" i="2"/>
  <c r="Y282" i="2"/>
  <c r="Y298" i="2"/>
  <c r="Y343" i="2"/>
  <c r="Y471" i="2"/>
  <c r="Y618" i="2"/>
  <c r="Y714" i="2"/>
  <c r="Y783" i="2"/>
  <c r="Y786" i="2"/>
  <c r="Y864" i="2"/>
  <c r="Y870" i="2"/>
  <c r="AD13" i="1"/>
  <c r="Y74" i="2"/>
  <c r="Y101" i="2"/>
  <c r="Y112" i="2"/>
  <c r="Y117" i="2"/>
  <c r="Y156" i="2"/>
  <c r="Y222" i="2"/>
  <c r="Y255" i="2"/>
  <c r="Y266" i="2"/>
  <c r="Y277" i="2"/>
  <c r="Y315" i="2"/>
  <c r="Y326" i="2"/>
  <c r="Y422" i="2"/>
  <c r="Y424" i="2"/>
  <c r="Y643" i="2"/>
  <c r="Y818" i="2"/>
  <c r="Y855" i="2"/>
  <c r="AG76" i="1"/>
  <c r="AD242" i="1"/>
  <c r="AD255" i="1"/>
  <c r="AD289" i="1"/>
  <c r="AD309" i="1"/>
  <c r="AE389" i="1"/>
  <c r="Y25" i="2"/>
  <c r="Y58" i="2"/>
  <c r="Y63" i="2"/>
  <c r="Y96" i="2"/>
  <c r="Y123" i="2"/>
  <c r="Y145" i="2"/>
  <c r="Y151" i="2"/>
  <c r="Y184" i="2"/>
  <c r="Y189" i="2"/>
  <c r="Y217" i="2"/>
  <c r="Y228" i="2"/>
  <c r="Y250" i="2"/>
  <c r="Y310" i="2"/>
  <c r="Y338" i="2"/>
  <c r="Y355" i="2"/>
  <c r="Y387" i="2"/>
  <c r="Y389" i="2"/>
  <c r="Y393" i="2"/>
  <c r="Y499" i="2"/>
  <c r="Y594" i="2"/>
  <c r="Y637" i="2"/>
  <c r="Y843" i="2"/>
  <c r="Y846" i="2"/>
  <c r="AD8" i="1"/>
  <c r="AD43" i="1"/>
  <c r="AG54" i="1"/>
  <c r="AG97" i="1"/>
  <c r="AG285" i="1"/>
  <c r="AD358" i="1"/>
  <c r="Y9" i="2"/>
  <c r="Y14" i="2"/>
  <c r="Y19" i="2"/>
  <c r="Y30" i="2"/>
  <c r="Y35" i="2"/>
  <c r="Y51" i="2"/>
  <c r="Y67" i="2"/>
  <c r="Y88" i="2"/>
  <c r="Y157" i="2"/>
  <c r="Y194" i="2"/>
  <c r="Y210" i="2"/>
  <c r="Y215" i="2"/>
  <c r="Y226" i="2"/>
  <c r="Y231" i="2"/>
  <c r="Y247" i="2"/>
  <c r="Y263" i="2"/>
  <c r="Y284" i="2"/>
  <c r="Y349" i="2"/>
  <c r="Y360" i="2"/>
  <c r="Y376" i="2"/>
  <c r="Y442" i="2"/>
  <c r="Y599" i="2"/>
  <c r="Y620" i="2"/>
  <c r="Y623" i="2"/>
  <c r="Y708" i="2"/>
  <c r="Y757" i="2"/>
  <c r="Y813" i="2"/>
  <c r="Y816" i="2"/>
  <c r="Y927" i="2"/>
  <c r="Y930" i="2"/>
  <c r="Y958" i="2"/>
  <c r="Y967" i="2"/>
  <c r="AD66" i="1"/>
  <c r="Y476" i="2"/>
  <c r="Y479" i="2"/>
  <c r="Y494" i="2"/>
  <c r="Y515" i="2"/>
  <c r="Y626" i="2"/>
  <c r="Y632" i="2"/>
  <c r="Y681" i="2"/>
  <c r="Y807" i="2"/>
  <c r="Y933" i="2"/>
  <c r="AG43" i="1"/>
  <c r="AD116" i="1"/>
  <c r="AD135" i="1"/>
  <c r="AD15" i="1"/>
  <c r="AG66" i="1"/>
  <c r="AD79" i="1"/>
  <c r="AG116" i="1"/>
  <c r="AG135" i="1"/>
  <c r="AG167" i="1"/>
  <c r="AG220" i="1"/>
  <c r="AG312" i="1"/>
  <c r="Y73" i="2"/>
  <c r="Y110" i="2"/>
  <c r="Y126" i="2"/>
  <c r="Y131" i="2"/>
  <c r="Y142" i="2"/>
  <c r="Y147" i="2"/>
  <c r="Y163" i="2"/>
  <c r="Y179" i="2"/>
  <c r="Y200" i="2"/>
  <c r="Y269" i="2"/>
  <c r="Y306" i="2"/>
  <c r="Y317" i="2"/>
  <c r="Y339" i="2"/>
  <c r="Y395" i="2"/>
  <c r="Y397" i="2"/>
  <c r="Y436" i="2"/>
  <c r="Y458" i="2"/>
  <c r="Y497" i="2"/>
  <c r="Y512" i="2"/>
  <c r="Y533" i="2"/>
  <c r="Y569" i="2"/>
  <c r="AG15" i="1"/>
  <c r="AD21" i="1"/>
  <c r="AD39" i="1"/>
  <c r="AD50" i="1"/>
  <c r="AG61" i="1"/>
  <c r="AD130" i="1"/>
  <c r="AD154" i="1"/>
  <c r="Y548" i="2"/>
  <c r="Y648" i="2"/>
  <c r="Y654" i="2"/>
  <c r="Y730" i="2"/>
  <c r="Y736" i="2"/>
  <c r="Y739" i="2"/>
  <c r="Y742" i="2"/>
  <c r="Y745" i="2"/>
  <c r="Y884" i="2"/>
  <c r="Y890" i="2"/>
  <c r="Y918" i="2"/>
  <c r="AG105" i="1"/>
  <c r="AD143" i="1"/>
  <c r="AD281" i="1"/>
  <c r="AE449" i="1"/>
  <c r="Y588" i="2"/>
  <c r="Y615" i="2"/>
  <c r="Y697" i="2"/>
  <c r="AD6" i="1"/>
  <c r="AG21" i="1"/>
  <c r="AD19" i="1"/>
  <c r="AG57" i="1"/>
  <c r="AD72" i="1"/>
  <c r="AD108" i="1"/>
  <c r="AG125" i="1"/>
  <c r="AG187" i="1"/>
  <c r="AG224" i="1"/>
  <c r="AD249" i="1"/>
  <c r="AD252" i="1"/>
  <c r="AD263" i="1"/>
  <c r="AF1017" i="1"/>
  <c r="AI1008" i="1"/>
  <c r="AF1003" i="1"/>
  <c r="AI994" i="1"/>
  <c r="AF989" i="1"/>
  <c r="AI980" i="1"/>
  <c r="AF975" i="1"/>
  <c r="AI966" i="1"/>
  <c r="AF961" i="1"/>
  <c r="AI952" i="1"/>
  <c r="AF947" i="1"/>
  <c r="AI938" i="1"/>
  <c r="AI1013" i="1"/>
  <c r="AF1008" i="1"/>
  <c r="AI999" i="1"/>
  <c r="AF994" i="1"/>
  <c r="AI985" i="1"/>
  <c r="AF980" i="1"/>
  <c r="AI971" i="1"/>
  <c r="AI1018" i="1"/>
  <c r="AF1013" i="1"/>
  <c r="AI1020" i="1"/>
  <c r="AF1015" i="1"/>
  <c r="AI1003" i="1"/>
  <c r="AI1000" i="1"/>
  <c r="AI989" i="1"/>
  <c r="AI986" i="1"/>
  <c r="AI975" i="1"/>
  <c r="AI972" i="1"/>
  <c r="AF968" i="1"/>
  <c r="AF964" i="1"/>
  <c r="AI960" i="1"/>
  <c r="AI956" i="1"/>
  <c r="AF952" i="1"/>
  <c r="AI948" i="1"/>
  <c r="AF944" i="1"/>
  <c r="AF940" i="1"/>
  <c r="AF936" i="1"/>
  <c r="AI927" i="1"/>
  <c r="AF922" i="1"/>
  <c r="AI913" i="1"/>
  <c r="AF908" i="1"/>
  <c r="AI899" i="1"/>
  <c r="AF894" i="1"/>
  <c r="AI885" i="1"/>
  <c r="AF880" i="1"/>
  <c r="AI871" i="1"/>
  <c r="AF866" i="1"/>
  <c r="AI857" i="1"/>
  <c r="AF852" i="1"/>
  <c r="AI843" i="1"/>
  <c r="AF838" i="1"/>
  <c r="AI829" i="1"/>
  <c r="AF824" i="1"/>
  <c r="AI815" i="1"/>
  <c r="AF810" i="1"/>
  <c r="AI801" i="1"/>
  <c r="AF796" i="1"/>
  <c r="AI787" i="1"/>
  <c r="AF782" i="1"/>
  <c r="AI773" i="1"/>
  <c r="AF768" i="1"/>
  <c r="AI759" i="1"/>
  <c r="AF754" i="1"/>
  <c r="AI745" i="1"/>
  <c r="AF740" i="1"/>
  <c r="AI731" i="1"/>
  <c r="AF726" i="1"/>
  <c r="AI717" i="1"/>
  <c r="AF712" i="1"/>
  <c r="AI703" i="1"/>
  <c r="AF698" i="1"/>
  <c r="AI689" i="1"/>
  <c r="AI1014" i="1"/>
  <c r="AI1011" i="1"/>
  <c r="AF1007" i="1"/>
  <c r="AI997" i="1"/>
  <c r="AF993" i="1"/>
  <c r="AI983" i="1"/>
  <c r="AF979" i="1"/>
  <c r="AF932" i="1"/>
  <c r="AI923" i="1"/>
  <c r="AF918" i="1"/>
  <c r="AI909" i="1"/>
  <c r="AF904" i="1"/>
  <c r="AI895" i="1"/>
  <c r="AI1015" i="1"/>
  <c r="AF1005" i="1"/>
  <c r="AI998" i="1"/>
  <c r="AF991" i="1"/>
  <c r="AI984" i="1"/>
  <c r="AF977" i="1"/>
  <c r="AI970" i="1"/>
  <c r="AF966" i="1"/>
  <c r="AI962" i="1"/>
  <c r="AF958" i="1"/>
  <c r="AF954" i="1"/>
  <c r="AF950" i="1"/>
  <c r="AI946" i="1"/>
  <c r="AF1018" i="1"/>
  <c r="AI1012" i="1"/>
  <c r="AF998" i="1"/>
  <c r="AF984" i="1"/>
  <c r="AF970" i="1"/>
  <c r="AF962" i="1"/>
  <c r="AF1011" i="1"/>
  <c r="AF1006" i="1"/>
  <c r="AF1001" i="1"/>
  <c r="AF974" i="1"/>
  <c r="AF969" i="1"/>
  <c r="AI953" i="1"/>
  <c r="AI935" i="1"/>
  <c r="AF931" i="1"/>
  <c r="AI928" i="1"/>
  <c r="AI921" i="1"/>
  <c r="AF917" i="1"/>
  <c r="AI914" i="1"/>
  <c r="AI907" i="1"/>
  <c r="AF903" i="1"/>
  <c r="AI900" i="1"/>
  <c r="AI893" i="1"/>
  <c r="AI889" i="1"/>
  <c r="AF885" i="1"/>
  <c r="AI881" i="1"/>
  <c r="AF877" i="1"/>
  <c r="AF873" i="1"/>
  <c r="AF869" i="1"/>
  <c r="AI865" i="1"/>
  <c r="AI861" i="1"/>
  <c r="AF857" i="1"/>
  <c r="AI853" i="1"/>
  <c r="AF849" i="1"/>
  <c r="AF845" i="1"/>
  <c r="AF841" i="1"/>
  <c r="AI837" i="1"/>
  <c r="AI833" i="1"/>
  <c r="AF829" i="1"/>
  <c r="AI825" i="1"/>
  <c r="AF821" i="1"/>
  <c r="AF817" i="1"/>
  <c r="AF813" i="1"/>
  <c r="AI809" i="1"/>
  <c r="AI805" i="1"/>
  <c r="AF801" i="1"/>
  <c r="AI797" i="1"/>
  <c r="AF793" i="1"/>
  <c r="AF789" i="1"/>
  <c r="AF785" i="1"/>
  <c r="AI781" i="1"/>
  <c r="AI777" i="1"/>
  <c r="AF773" i="1"/>
  <c r="AI769" i="1"/>
  <c r="AF765" i="1"/>
  <c r="AF761" i="1"/>
  <c r="AF757" i="1"/>
  <c r="AI753" i="1"/>
  <c r="AI749" i="1"/>
  <c r="AF745" i="1"/>
  <c r="AI741" i="1"/>
  <c r="AF737" i="1"/>
  <c r="AF733" i="1"/>
  <c r="AF729" i="1"/>
  <c r="AI725" i="1"/>
  <c r="AI721" i="1"/>
  <c r="AF717" i="1"/>
  <c r="AI713" i="1"/>
  <c r="AF709" i="1"/>
  <c r="AF705" i="1"/>
  <c r="AF701" i="1"/>
  <c r="AI697" i="1"/>
  <c r="AI693" i="1"/>
  <c r="AF689" i="1"/>
  <c r="AI685" i="1"/>
  <c r="AF680" i="1"/>
  <c r="AI1017" i="1"/>
  <c r="AF999" i="1"/>
  <c r="AF992" i="1"/>
  <c r="AF985" i="1"/>
  <c r="AF978" i="1"/>
  <c r="AF971" i="1"/>
  <c r="AF963" i="1"/>
  <c r="AF953" i="1"/>
  <c r="AF948" i="1"/>
  <c r="AI943" i="1"/>
  <c r="AF924" i="1"/>
  <c r="AF921" i="1"/>
  <c r="AI915" i="1"/>
  <c r="AF997" i="1"/>
  <c r="AF943" i="1"/>
  <c r="AI940" i="1"/>
  <c r="AI937" i="1"/>
  <c r="AI934" i="1"/>
  <c r="AI918" i="1"/>
  <c r="AF915" i="1"/>
  <c r="AI912" i="1"/>
  <c r="AF899" i="1"/>
  <c r="AI896" i="1"/>
  <c r="AI886" i="1"/>
  <c r="AI879" i="1"/>
  <c r="AI872" i="1"/>
  <c r="AF865" i="1"/>
  <c r="AF858" i="1"/>
  <c r="AI855" i="1"/>
  <c r="AF851" i="1"/>
  <c r="AF844" i="1"/>
  <c r="AI834" i="1"/>
  <c r="AF827" i="1"/>
  <c r="AI820" i="1"/>
  <c r="AI813" i="1"/>
  <c r="AF806" i="1"/>
  <c r="AI803" i="1"/>
  <c r="AF792" i="1"/>
  <c r="AF775" i="1"/>
  <c r="AI761" i="1"/>
  <c r="AI754" i="1"/>
  <c r="AI751" i="1"/>
  <c r="AI740" i="1"/>
  <c r="AF723" i="1"/>
  <c r="AI716" i="1"/>
  <c r="AI709" i="1"/>
  <c r="AI702" i="1"/>
  <c r="AF688" i="1"/>
  <c r="AF672" i="1"/>
  <c r="AI663" i="1"/>
  <c r="AF658" i="1"/>
  <c r="AI649" i="1"/>
  <c r="AF644" i="1"/>
  <c r="AI635" i="1"/>
  <c r="AF630" i="1"/>
  <c r="AI621" i="1"/>
  <c r="AI1009" i="1"/>
  <c r="AF1004" i="1"/>
  <c r="AI995" i="1"/>
  <c r="AF990" i="1"/>
  <c r="AI976" i="1"/>
  <c r="AI969" i="1"/>
  <c r="AF951" i="1"/>
  <c r="AI931" i="1"/>
  <c r="AF928" i="1"/>
  <c r="AF925" i="1"/>
  <c r="AF909" i="1"/>
  <c r="AI906" i="1"/>
  <c r="AI890" i="1"/>
  <c r="AF883" i="1"/>
  <c r="AI876" i="1"/>
  <c r="AI869" i="1"/>
  <c r="AF862" i="1"/>
  <c r="AI859" i="1"/>
  <c r="AF848" i="1"/>
  <c r="AF831" i="1"/>
  <c r="AF986" i="1"/>
  <c r="AF981" i="1"/>
  <c r="AI979" i="1"/>
  <c r="AI967" i="1"/>
  <c r="AF949" i="1"/>
  <c r="AI944" i="1"/>
  <c r="AI941" i="1"/>
  <c r="AF938" i="1"/>
  <c r="AF935" i="1"/>
  <c r="AI929" i="1"/>
  <c r="AF916" i="1"/>
  <c r="AI891" i="1"/>
  <c r="AI880" i="1"/>
  <c r="AF863" i="1"/>
  <c r="AI856" i="1"/>
  <c r="AI849" i="1"/>
  <c r="AI842" i="1"/>
  <c r="AF828" i="1"/>
  <c r="AF814" i="1"/>
  <c r="AI804" i="1"/>
  <c r="AI790" i="1"/>
  <c r="AI783" i="1"/>
  <c r="AF776" i="1"/>
  <c r="AF769" i="1"/>
  <c r="AF762" i="1"/>
  <c r="AF755" i="1"/>
  <c r="AI752" i="1"/>
  <c r="AI738" i="1"/>
  <c r="AF731" i="1"/>
  <c r="AF724" i="1"/>
  <c r="AF710" i="1"/>
  <c r="AI686" i="1"/>
  <c r="AI682" i="1"/>
  <c r="AI678" i="1"/>
  <c r="AI674" i="1"/>
  <c r="AF669" i="1"/>
  <c r="AI660" i="1"/>
  <c r="AF655" i="1"/>
  <c r="AI646" i="1"/>
  <c r="AF641" i="1"/>
  <c r="AI632" i="1"/>
  <c r="AI1016" i="1"/>
  <c r="AF1014" i="1"/>
  <c r="AI1005" i="1"/>
  <c r="AF967" i="1"/>
  <c r="AI957" i="1"/>
  <c r="AF941" i="1"/>
  <c r="AI932" i="1"/>
  <c r="AF929" i="1"/>
  <c r="AI926" i="1"/>
  <c r="AF913" i="1"/>
  <c r="AF1016" i="1"/>
  <c r="AI982" i="1"/>
  <c r="AI958" i="1"/>
  <c r="AF956" i="1"/>
  <c r="AI954" i="1"/>
  <c r="AI950" i="1"/>
  <c r="AI942" i="1"/>
  <c r="AI902" i="1"/>
  <c r="AI897" i="1"/>
  <c r="AI860" i="1"/>
  <c r="AI852" i="1"/>
  <c r="AF847" i="1"/>
  <c r="AI839" i="1"/>
  <c r="AI831" i="1"/>
  <c r="AI826" i="1"/>
  <c r="AI823" i="1"/>
  <c r="AF820" i="1"/>
  <c r="AI817" i="1"/>
  <c r="AF797" i="1"/>
  <c r="AF794" i="1"/>
  <c r="AI780" i="1"/>
  <c r="AF777" i="1"/>
  <c r="AF748" i="1"/>
  <c r="AF982" i="1"/>
  <c r="AF946" i="1"/>
  <c r="AF942" i="1"/>
  <c r="AI916" i="1"/>
  <c r="AF902" i="1"/>
  <c r="AF897" i="1"/>
  <c r="AF889" i="1"/>
  <c r="AI884" i="1"/>
  <c r="AI868" i="1"/>
  <c r="AI863" i="1"/>
  <c r="AF860" i="1"/>
  <c r="AI850" i="1"/>
  <c r="AF839" i="1"/>
  <c r="AF826" i="1"/>
  <c r="AF823" i="1"/>
  <c r="AF803" i="1"/>
  <c r="AI800" i="1"/>
  <c r="AF780" i="1"/>
  <c r="AI737" i="1"/>
  <c r="AI734" i="1"/>
  <c r="AF996" i="1"/>
  <c r="AI963" i="1"/>
  <c r="AF957" i="1"/>
  <c r="AI955" i="1"/>
  <c r="AI919" i="1"/>
  <c r="AF910" i="1"/>
  <c r="AF898" i="1"/>
  <c r="AF890" i="1"/>
  <c r="AF882" i="1"/>
  <c r="AI877" i="1"/>
  <c r="AI864" i="1"/>
  <c r="AF861" i="1"/>
  <c r="AF843" i="1"/>
  <c r="AF840" i="1"/>
  <c r="AF832" i="1"/>
  <c r="AI824" i="1"/>
  <c r="AI807" i="1"/>
  <c r="AI784" i="1"/>
  <c r="AF781" i="1"/>
  <c r="AF778" i="1"/>
  <c r="AI755" i="1"/>
  <c r="AF738" i="1"/>
  <c r="AF735" i="1"/>
  <c r="AI724" i="1"/>
  <c r="AF721" i="1"/>
  <c r="AF718" i="1"/>
  <c r="AI701" i="1"/>
  <c r="AI698" i="1"/>
  <c r="AF692" i="1"/>
  <c r="AF683" i="1"/>
  <c r="AI670" i="1"/>
  <c r="AF663" i="1"/>
  <c r="AI656" i="1"/>
  <c r="AF649" i="1"/>
  <c r="AI642" i="1"/>
  <c r="AF635" i="1"/>
  <c r="AI628" i="1"/>
  <c r="AI624" i="1"/>
  <c r="AI620" i="1"/>
  <c r="AI611" i="1"/>
  <c r="AF606" i="1"/>
  <c r="AI597" i="1"/>
  <c r="AF592" i="1"/>
  <c r="AI583" i="1"/>
  <c r="AF578" i="1"/>
  <c r="AF983" i="1"/>
  <c r="AI961" i="1"/>
  <c r="AI959" i="1"/>
  <c r="AF955" i="1"/>
  <c r="AI951" i="1"/>
  <c r="AI947" i="1"/>
  <c r="AI930" i="1"/>
  <c r="AF919" i="1"/>
  <c r="AI903" i="1"/>
  <c r="AI901" i="1"/>
  <c r="AF864" i="1"/>
  <c r="AI835" i="1"/>
  <c r="AF807" i="1"/>
  <c r="AF804" i="1"/>
  <c r="AF787" i="1"/>
  <c r="AF784" i="1"/>
  <c r="AI770" i="1"/>
  <c r="AI758" i="1"/>
  <c r="AI747" i="1"/>
  <c r="AI744" i="1"/>
  <c r="AI1002" i="1"/>
  <c r="AF939" i="1"/>
  <c r="AI933" i="1"/>
  <c r="AF905" i="1"/>
  <c r="AF874" i="1"/>
  <c r="AF853" i="1"/>
  <c r="AF836" i="1"/>
  <c r="AF819" i="1"/>
  <c r="AI810" i="1"/>
  <c r="AI799" i="1"/>
  <c r="AF779" i="1"/>
  <c r="AI772" i="1"/>
  <c r="AI756" i="1"/>
  <c r="AI750" i="1"/>
  <c r="AF743" i="1"/>
  <c r="AF716" i="1"/>
  <c r="AI711" i="1"/>
  <c r="AF700" i="1"/>
  <c r="AI695" i="1"/>
  <c r="AI692" i="1"/>
  <c r="AI687" i="1"/>
  <c r="AI684" i="1"/>
  <c r="AI681" i="1"/>
  <c r="AF666" i="1"/>
  <c r="AF638" i="1"/>
  <c r="AF622" i="1"/>
  <c r="AI619" i="1"/>
  <c r="AI615" i="1"/>
  <c r="AF611" i="1"/>
  <c r="AI607" i="1"/>
  <c r="AF603" i="1"/>
  <c r="AF599" i="1"/>
  <c r="AF595" i="1"/>
  <c r="AI591" i="1"/>
  <c r="AI587" i="1"/>
  <c r="AF583" i="1"/>
  <c r="AI579" i="1"/>
  <c r="AI575" i="1"/>
  <c r="AF570" i="1"/>
  <c r="AI561" i="1"/>
  <c r="AF556" i="1"/>
  <c r="AI547" i="1"/>
  <c r="AF542" i="1"/>
  <c r="AI533" i="1"/>
  <c r="AF528" i="1"/>
  <c r="AI519" i="1"/>
  <c r="AF514" i="1"/>
  <c r="AI1004" i="1"/>
  <c r="AF1002" i="1"/>
  <c r="AI973" i="1"/>
  <c r="AF937" i="1"/>
  <c r="AF933" i="1"/>
  <c r="AF914" i="1"/>
  <c r="AI847" i="1"/>
  <c r="AF834" i="1"/>
  <c r="AF799" i="1"/>
  <c r="AF772" i="1"/>
  <c r="AF770" i="1"/>
  <c r="AI763" i="1"/>
  <c r="AF756" i="1"/>
  <c r="AF752" i="1"/>
  <c r="AF750" i="1"/>
  <c r="AI726" i="1"/>
  <c r="AI719" i="1"/>
  <c r="AF711" i="1"/>
  <c r="AF703" i="1"/>
  <c r="AF695" i="1"/>
  <c r="AF687" i="1"/>
  <c r="AF684" i="1"/>
  <c r="AF681" i="1"/>
  <c r="AF660" i="1"/>
  <c r="AI657" i="1"/>
  <c r="AI654" i="1"/>
  <c r="AI651" i="1"/>
  <c r="AI648" i="1"/>
  <c r="AF632" i="1"/>
  <c r="AI629" i="1"/>
  <c r="AF619" i="1"/>
  <c r="AF615" i="1"/>
  <c r="AF607" i="1"/>
  <c r="AF591" i="1"/>
  <c r="AF587" i="1"/>
  <c r="AF579" i="1"/>
  <c r="AF575" i="1"/>
  <c r="AI566" i="1"/>
  <c r="AF561" i="1"/>
  <c r="AI552" i="1"/>
  <c r="AF547" i="1"/>
  <c r="AI538" i="1"/>
  <c r="AF533" i="1"/>
  <c r="AI524" i="1"/>
  <c r="AF945" i="1"/>
  <c r="AF920" i="1"/>
  <c r="AF887" i="1"/>
  <c r="AI883" i="1"/>
  <c r="AF881" i="1"/>
  <c r="AF870" i="1"/>
  <c r="AF868" i="1"/>
  <c r="AF830" i="1"/>
  <c r="AI828" i="1"/>
  <c r="AF815" i="1"/>
  <c r="AF808" i="1"/>
  <c r="AI806" i="1"/>
  <c r="AI795" i="1"/>
  <c r="AF788" i="1"/>
  <c r="AF1012" i="1"/>
  <c r="AI1001" i="1"/>
  <c r="AF930" i="1"/>
  <c r="AF906" i="1"/>
  <c r="AI904" i="1"/>
  <c r="AF900" i="1"/>
  <c r="AF892" i="1"/>
  <c r="AI875" i="1"/>
  <c r="AI873" i="1"/>
  <c r="AI854" i="1"/>
  <c r="AF850" i="1"/>
  <c r="AF835" i="1"/>
  <c r="AI811" i="1"/>
  <c r="AF802" i="1"/>
  <c r="AF791" i="1"/>
  <c r="AI782" i="1"/>
  <c r="AF766" i="1"/>
  <c r="AI764" i="1"/>
  <c r="AI757" i="1"/>
  <c r="AF739" i="1"/>
  <c r="AF732" i="1"/>
  <c r="AI727" i="1"/>
  <c r="AI704" i="1"/>
  <c r="AI696" i="1"/>
  <c r="AI688" i="1"/>
  <c r="AF685" i="1"/>
  <c r="AI658" i="1"/>
  <c r="AI655" i="1"/>
  <c r="AI652" i="1"/>
  <c r="AI630" i="1"/>
  <c r="AI627" i="1"/>
  <c r="AI617" i="1"/>
  <c r="AI613" i="1"/>
  <c r="AI609" i="1"/>
  <c r="AI589" i="1"/>
  <c r="AI585" i="1"/>
  <c r="AI581" i="1"/>
  <c r="AF572" i="1"/>
  <c r="AI563" i="1"/>
  <c r="AF558" i="1"/>
  <c r="AI549" i="1"/>
  <c r="AF544" i="1"/>
  <c r="AI535" i="1"/>
  <c r="AF530" i="1"/>
  <c r="AI521" i="1"/>
  <c r="AF516" i="1"/>
  <c r="AI507" i="1"/>
  <c r="AF502" i="1"/>
  <c r="AI493" i="1"/>
  <c r="AF488" i="1"/>
  <c r="AI479" i="1"/>
  <c r="AF474" i="1"/>
  <c r="AI465" i="1"/>
  <c r="AF460" i="1"/>
  <c r="AH445" i="1"/>
  <c r="AE444" i="1"/>
  <c r="AH431" i="1"/>
  <c r="AE430" i="1"/>
  <c r="AH417" i="1"/>
  <c r="AF972" i="1"/>
  <c r="AI888" i="1"/>
  <c r="AF875" i="1"/>
  <c r="AF871" i="1"/>
  <c r="AF854" i="1"/>
  <c r="AF837" i="1"/>
  <c r="AF811" i="1"/>
  <c r="AF800" i="1"/>
  <c r="AI771" i="1"/>
  <c r="AF764" i="1"/>
  <c r="AF753" i="1"/>
  <c r="AF751" i="1"/>
  <c r="AF727" i="1"/>
  <c r="AI720" i="1"/>
  <c r="AI715" i="1"/>
  <c r="AI712" i="1"/>
  <c r="AI707" i="1"/>
  <c r="AF704" i="1"/>
  <c r="AF696" i="1"/>
  <c r="AF652" i="1"/>
  <c r="AF627" i="1"/>
  <c r="AF617" i="1"/>
  <c r="AF613" i="1"/>
  <c r="AF609" i="1"/>
  <c r="AI605" i="1"/>
  <c r="AI601" i="1"/>
  <c r="AF597" i="1"/>
  <c r="AI593" i="1"/>
  <c r="AF589" i="1"/>
  <c r="AF585" i="1"/>
  <c r="AF581" i="1"/>
  <c r="AI577" i="1"/>
  <c r="AI568" i="1"/>
  <c r="AF563" i="1"/>
  <c r="AI554" i="1"/>
  <c r="AF549" i="1"/>
  <c r="AI540" i="1"/>
  <c r="AF535" i="1"/>
  <c r="AI526" i="1"/>
  <c r="AF521" i="1"/>
  <c r="AF1000" i="1"/>
  <c r="AI977" i="1"/>
  <c r="AF959" i="1"/>
  <c r="AF934" i="1"/>
  <c r="AI866" i="1"/>
  <c r="AI730" i="1"/>
  <c r="AI705" i="1"/>
  <c r="AF690" i="1"/>
  <c r="AI673" i="1"/>
  <c r="AI671" i="1"/>
  <c r="AI664" i="1"/>
  <c r="AI662" i="1"/>
  <c r="AF623" i="1"/>
  <c r="AF616" i="1"/>
  <c r="AI606" i="1"/>
  <c r="AI586" i="1"/>
  <c r="AI573" i="1"/>
  <c r="AI570" i="1"/>
  <c r="AI559" i="1"/>
  <c r="AI556" i="1"/>
  <c r="AI545" i="1"/>
  <c r="AI542" i="1"/>
  <c r="AI531" i="1"/>
  <c r="AI528" i="1"/>
  <c r="AE453" i="1"/>
  <c r="AH443" i="1"/>
  <c r="AI1010" i="1"/>
  <c r="AI992" i="1"/>
  <c r="AI987" i="1"/>
  <c r="AI936" i="1"/>
  <c r="AI922" i="1"/>
  <c r="AI917" i="1"/>
  <c r="AF901" i="1"/>
  <c r="AF884" i="1"/>
  <c r="AI882" i="1"/>
  <c r="AF872" i="1"/>
  <c r="AI870" i="1"/>
  <c r="AF859" i="1"/>
  <c r="AI789" i="1"/>
  <c r="AF783" i="1"/>
  <c r="AI736" i="1"/>
  <c r="AI732" i="1"/>
  <c r="AF730" i="1"/>
  <c r="AF682" i="1"/>
  <c r="AI680" i="1"/>
  <c r="AF673" i="1"/>
  <c r="AF671" i="1"/>
  <c r="AF664" i="1"/>
  <c r="AF662" i="1"/>
  <c r="AI653" i="1"/>
  <c r="AF651" i="1"/>
  <c r="AI644" i="1"/>
  <c r="AF628" i="1"/>
  <c r="AF621" i="1"/>
  <c r="AI614" i="1"/>
  <c r="AF601" i="1"/>
  <c r="AF586" i="1"/>
  <c r="AF573" i="1"/>
  <c r="AF559" i="1"/>
  <c r="AF545" i="1"/>
  <c r="AF531" i="1"/>
  <c r="AI510" i="1"/>
  <c r="AI506" i="1"/>
  <c r="AI498" i="1"/>
  <c r="AI494" i="1"/>
  <c r="AI490" i="1"/>
  <c r="AI486" i="1"/>
  <c r="AI482" i="1"/>
  <c r="AI478" i="1"/>
  <c r="AI470" i="1"/>
  <c r="AI466" i="1"/>
  <c r="AI462" i="1"/>
  <c r="AI458" i="1"/>
  <c r="AH454" i="1"/>
  <c r="AE443" i="1"/>
  <c r="AH435" i="1"/>
  <c r="AE434" i="1"/>
  <c r="AH426" i="1"/>
  <c r="AH415" i="1"/>
  <c r="AE414" i="1"/>
  <c r="AH401" i="1"/>
  <c r="AE400" i="1"/>
  <c r="AH387" i="1"/>
  <c r="AE386" i="1"/>
  <c r="AH373" i="1"/>
  <c r="AE372" i="1"/>
  <c r="AG360" i="1"/>
  <c r="AG353" i="1"/>
  <c r="AG346" i="1"/>
  <c r="AG339" i="1"/>
  <c r="AF1010" i="1"/>
  <c r="AF987" i="1"/>
  <c r="AI974" i="1"/>
  <c r="AI841" i="1"/>
  <c r="AI836" i="1"/>
  <c r="AI821" i="1"/>
  <c r="AI802" i="1"/>
  <c r="AI791" i="1"/>
  <c r="AI785" i="1"/>
  <c r="AI776" i="1"/>
  <c r="AF747" i="1"/>
  <c r="AF736" i="1"/>
  <c r="AF734" i="1"/>
  <c r="AI728" i="1"/>
  <c r="AI964" i="1"/>
  <c r="AI924" i="1"/>
  <c r="AF888" i="1"/>
  <c r="AF886" i="1"/>
  <c r="AI845" i="1"/>
  <c r="AF825" i="1"/>
  <c r="AI778" i="1"/>
  <c r="AI762" i="1"/>
  <c r="AI760" i="1"/>
  <c r="AF749" i="1"/>
  <c r="AF728" i="1"/>
  <c r="AI722" i="1"/>
  <c r="AF720" i="1"/>
  <c r="AI714" i="1"/>
  <c r="AI710" i="1"/>
  <c r="AF699" i="1"/>
  <c r="AF642" i="1"/>
  <c r="AI640" i="1"/>
  <c r="AI633" i="1"/>
  <c r="AF626" i="1"/>
  <c r="AI604" i="1"/>
  <c r="AF1020" i="1"/>
  <c r="AI1007" i="1"/>
  <c r="AI991" i="1"/>
  <c r="AF976" i="1"/>
  <c r="AI968" i="1"/>
  <c r="AI910" i="1"/>
  <c r="AI898" i="1"/>
  <c r="AF896" i="1"/>
  <c r="AI892" i="1"/>
  <c r="AF879" i="1"/>
  <c r="AI867" i="1"/>
  <c r="AI851" i="1"/>
  <c r="AI818" i="1"/>
  <c r="AI816" i="1"/>
  <c r="AI814" i="1"/>
  <c r="AI812" i="1"/>
  <c r="AI766" i="1"/>
  <c r="AF708" i="1"/>
  <c r="AI683" i="1"/>
  <c r="AF676" i="1"/>
  <c r="AI631" i="1"/>
  <c r="AF612" i="1"/>
  <c r="AI602" i="1"/>
  <c r="AI582" i="1"/>
  <c r="AF574" i="1"/>
  <c r="AF571" i="1"/>
  <c r="AF560" i="1"/>
  <c r="AF557" i="1"/>
  <c r="AF546" i="1"/>
  <c r="AF543" i="1"/>
  <c r="AF532" i="1"/>
  <c r="AF529" i="1"/>
  <c r="AI518" i="1"/>
  <c r="AF511" i="1"/>
  <c r="AF503" i="1"/>
  <c r="AF487" i="1"/>
  <c r="AF483" i="1"/>
  <c r="AF475" i="1"/>
  <c r="AF459" i="1"/>
  <c r="AF455" i="1"/>
  <c r="AH447" i="1"/>
  <c r="AE446" i="1"/>
  <c r="AH439" i="1"/>
  <c r="AE438" i="1"/>
  <c r="AE428" i="1"/>
  <c r="AH419" i="1"/>
  <c r="AE418" i="1"/>
  <c r="AH406" i="1"/>
  <c r="AE405" i="1"/>
  <c r="AH392" i="1"/>
  <c r="AE391" i="1"/>
  <c r="AH378" i="1"/>
  <c r="AE377" i="1"/>
  <c r="AH364" i="1"/>
  <c r="AD363" i="1"/>
  <c r="AD356" i="1"/>
  <c r="AD349" i="1"/>
  <c r="AD342" i="1"/>
  <c r="AD335" i="1"/>
  <c r="AD328" i="1"/>
  <c r="AD321" i="1"/>
  <c r="AD314" i="1"/>
  <c r="AD307" i="1"/>
  <c r="AD300" i="1"/>
  <c r="AD293" i="1"/>
  <c r="AD286" i="1"/>
  <c r="AD279" i="1"/>
  <c r="AD272" i="1"/>
  <c r="AD265" i="1"/>
  <c r="AD258" i="1"/>
  <c r="AD251" i="1"/>
  <c r="AD244" i="1"/>
  <c r="AD237" i="1"/>
  <c r="AD230" i="1"/>
  <c r="AD223" i="1"/>
  <c r="AD216" i="1"/>
  <c r="AD209" i="1"/>
  <c r="AD202" i="1"/>
  <c r="AD195" i="1"/>
  <c r="AD188" i="1"/>
  <c r="AD181" i="1"/>
  <c r="AD174" i="1"/>
  <c r="AD167" i="1"/>
  <c r="AD160" i="1"/>
  <c r="AI996" i="1"/>
  <c r="AI981" i="1"/>
  <c r="AF867" i="1"/>
  <c r="AF856" i="1"/>
  <c r="AI846" i="1"/>
  <c r="AF842" i="1"/>
  <c r="AI840" i="1"/>
  <c r="AF818" i="1"/>
  <c r="AF816" i="1"/>
  <c r="AF812" i="1"/>
  <c r="AF741" i="1"/>
  <c r="AI739" i="1"/>
  <c r="AI706" i="1"/>
  <c r="AI672" i="1"/>
  <c r="AF656" i="1"/>
  <c r="AF654" i="1"/>
  <c r="AF631" i="1"/>
  <c r="AF629" i="1"/>
  <c r="AI622" i="1"/>
  <c r="AI610" i="1"/>
  <c r="AF602" i="1"/>
  <c r="AF582" i="1"/>
  <c r="AF577" i="1"/>
  <c r="AF566" i="1"/>
  <c r="AF552" i="1"/>
  <c r="AF538" i="1"/>
  <c r="AF524" i="1"/>
  <c r="AF518" i="1"/>
  <c r="AH448" i="1"/>
  <c r="AE447" i="1"/>
  <c r="AE439" i="1"/>
  <c r="AH429" i="1"/>
  <c r="AH420" i="1"/>
  <c r="AE419" i="1"/>
  <c r="AH407" i="1"/>
  <c r="AE406" i="1"/>
  <c r="AH393" i="1"/>
  <c r="AE392" i="1"/>
  <c r="AH379" i="1"/>
  <c r="AE378" i="1"/>
  <c r="AH365" i="1"/>
  <c r="AF995" i="1"/>
  <c r="AI908" i="1"/>
  <c r="AI858" i="1"/>
  <c r="AI827" i="1"/>
  <c r="AI775" i="1"/>
  <c r="AI729" i="1"/>
  <c r="AI718" i="1"/>
  <c r="AF707" i="1"/>
  <c r="AF605" i="1"/>
  <c r="AI548" i="1"/>
  <c r="AF537" i="1"/>
  <c r="AF526" i="1"/>
  <c r="AF517" i="1"/>
  <c r="AF507" i="1"/>
  <c r="AF496" i="1"/>
  <c r="AI488" i="1"/>
  <c r="AF480" i="1"/>
  <c r="AI472" i="1"/>
  <c r="AI469" i="1"/>
  <c r="AI461" i="1"/>
  <c r="AE452" i="1"/>
  <c r="AE448" i="1"/>
  <c r="AH444" i="1"/>
  <c r="AE440" i="1"/>
  <c r="AE411" i="1"/>
  <c r="AH405" i="1"/>
  <c r="AH394" i="1"/>
  <c r="AE383" i="1"/>
  <c r="AH377" i="1"/>
  <c r="AH366" i="1"/>
  <c r="AG333" i="1"/>
  <c r="AD322" i="1"/>
  <c r="AG320" i="1"/>
  <c r="AD311" i="1"/>
  <c r="AG309" i="1"/>
  <c r="AD298" i="1"/>
  <c r="AG296" i="1"/>
  <c r="AD285" i="1"/>
  <c r="AI978" i="1"/>
  <c r="AI822" i="1"/>
  <c r="AI794" i="1"/>
  <c r="AF702" i="1"/>
  <c r="AI700" i="1"/>
  <c r="AF678" i="1"/>
  <c r="AF640" i="1"/>
  <c r="AI603" i="1"/>
  <c r="AI599" i="1"/>
  <c r="AI595" i="1"/>
  <c r="AF568" i="1"/>
  <c r="AI555" i="1"/>
  <c r="AF548" i="1"/>
  <c r="AI546" i="1"/>
  <c r="AI949" i="1"/>
  <c r="AF923" i="1"/>
  <c r="AI920" i="1"/>
  <c r="AI905" i="1"/>
  <c r="AI894" i="1"/>
  <c r="AI887" i="1"/>
  <c r="AF855" i="1"/>
  <c r="AF822" i="1"/>
  <c r="AI792" i="1"/>
  <c r="AI779" i="1"/>
  <c r="AF722" i="1"/>
  <c r="AF674" i="1"/>
  <c r="AF657" i="1"/>
  <c r="AI650" i="1"/>
  <c r="AF648" i="1"/>
  <c r="AI625" i="1"/>
  <c r="AF593" i="1"/>
  <c r="AI557" i="1"/>
  <c r="AF1009" i="1"/>
  <c r="AF876" i="1"/>
  <c r="AI676" i="1"/>
  <c r="AI661" i="1"/>
  <c r="AF650" i="1"/>
  <c r="AF646" i="1"/>
  <c r="AF625" i="1"/>
  <c r="AI623" i="1"/>
  <c r="AI1006" i="1"/>
  <c r="AF912" i="1"/>
  <c r="AI819" i="1"/>
  <c r="AI796" i="1"/>
  <c r="AI768" i="1"/>
  <c r="AI743" i="1"/>
  <c r="AF715" i="1"/>
  <c r="AF713" i="1"/>
  <c r="AF661" i="1"/>
  <c r="AI659" i="1"/>
  <c r="AF564" i="1"/>
  <c r="AI925" i="1"/>
  <c r="AF891" i="1"/>
  <c r="AI733" i="1"/>
  <c r="AI669" i="1"/>
  <c r="AI665" i="1"/>
  <c r="AF659" i="1"/>
  <c r="AI637" i="1"/>
  <c r="AI562" i="1"/>
  <c r="AF551" i="1"/>
  <c r="AF540" i="1"/>
  <c r="AI527" i="1"/>
  <c r="AF520" i="1"/>
  <c r="AF508" i="1"/>
  <c r="AI500" i="1"/>
  <c r="AI497" i="1"/>
  <c r="AI489" i="1"/>
  <c r="AF481" i="1"/>
  <c r="AF470" i="1"/>
  <c r="AF462" i="1"/>
  <c r="AE454" i="1"/>
  <c r="AH450" i="1"/>
  <c r="AE437" i="1"/>
  <c r="AE432" i="1"/>
  <c r="AI988" i="1"/>
  <c r="AF927" i="1"/>
  <c r="AF907" i="1"/>
  <c r="AI878" i="1"/>
  <c r="AI808" i="1"/>
  <c r="AF759" i="1"/>
  <c r="AF719" i="1"/>
  <c r="AI691" i="1"/>
  <c r="AI667" i="1"/>
  <c r="AF665" i="1"/>
  <c r="AF637" i="1"/>
  <c r="AI569" i="1"/>
  <c r="AF562" i="1"/>
  <c r="AI560" i="1"/>
  <c r="AI529" i="1"/>
  <c r="AF527" i="1"/>
  <c r="AF500" i="1"/>
  <c r="AF497" i="1"/>
  <c r="AI492" i="1"/>
  <c r="AF489" i="1"/>
  <c r="AI484" i="1"/>
  <c r="AI476" i="1"/>
  <c r="AI473" i="1"/>
  <c r="AI457" i="1"/>
  <c r="AE450" i="1"/>
  <c r="AH433" i="1"/>
  <c r="AH428" i="1"/>
  <c r="AH414" i="1"/>
  <c r="AE407" i="1"/>
  <c r="AE402" i="1"/>
  <c r="AH397" i="1"/>
  <c r="AH386" i="1"/>
  <c r="AE379" i="1"/>
  <c r="AE374" i="1"/>
  <c r="AH369" i="1"/>
  <c r="AD336" i="1"/>
  <c r="AG334" i="1"/>
  <c r="AD325" i="1"/>
  <c r="AG323" i="1"/>
  <c r="AD312" i="1"/>
  <c r="AG310" i="1"/>
  <c r="AD299" i="1"/>
  <c r="AD288" i="1"/>
  <c r="AG286" i="1"/>
  <c r="AD275" i="1"/>
  <c r="AG273" i="1"/>
  <c r="AG262" i="1"/>
  <c r="AG249" i="1"/>
  <c r="AD238" i="1"/>
  <c r="AG236" i="1"/>
  <c r="AD227" i="1"/>
  <c r="AG225" i="1"/>
  <c r="AD214" i="1"/>
  <c r="AG212" i="1"/>
  <c r="AD201" i="1"/>
  <c r="AD190" i="1"/>
  <c r="AG188" i="1"/>
  <c r="AD177" i="1"/>
  <c r="AG175" i="1"/>
  <c r="AG164" i="1"/>
  <c r="AD155" i="1"/>
  <c r="AD148" i="1"/>
  <c r="AD141" i="1"/>
  <c r="AD134" i="1"/>
  <c r="AD127" i="1"/>
  <c r="AD120" i="1"/>
  <c r="AD113" i="1"/>
  <c r="AF988" i="1"/>
  <c r="AF960" i="1"/>
  <c r="AF878" i="1"/>
  <c r="AI862" i="1"/>
  <c r="AF846" i="1"/>
  <c r="AI844" i="1"/>
  <c r="AF833" i="1"/>
  <c r="AI798" i="1"/>
  <c r="AI786" i="1"/>
  <c r="AI723" i="1"/>
  <c r="AF706" i="1"/>
  <c r="AF691" i="1"/>
  <c r="AF686" i="1"/>
  <c r="AI677" i="1"/>
  <c r="AF667" i="1"/>
  <c r="AI643" i="1"/>
  <c r="AI639" i="1"/>
  <c r="AF633" i="1"/>
  <c r="AF610" i="1"/>
  <c r="AI598" i="1"/>
  <c r="AI571" i="1"/>
  <c r="AF569" i="1"/>
  <c r="AI558" i="1"/>
  <c r="AI536" i="1"/>
  <c r="AI525" i="1"/>
  <c r="AI511" i="1"/>
  <c r="AI503" i="1"/>
  <c r="AF492" i="1"/>
  <c r="AF484" i="1"/>
  <c r="AF476" i="1"/>
  <c r="AF473" i="1"/>
  <c r="AF465" i="1"/>
  <c r="AF457" i="1"/>
  <c r="AH442" i="1"/>
  <c r="AH438" i="1"/>
  <c r="AE433" i="1"/>
  <c r="AH424" i="1"/>
  <c r="AH408" i="1"/>
  <c r="AE397" i="1"/>
  <c r="AH391" i="1"/>
  <c r="AH380" i="1"/>
  <c r="AE369" i="1"/>
  <c r="AD334" i="1"/>
  <c r="AD323" i="1"/>
  <c r="AG321" i="1"/>
  <c r="AD310" i="1"/>
  <c r="AG308" i="1"/>
  <c r="AG297" i="1"/>
  <c r="AG284" i="1"/>
  <c r="AF893" i="1"/>
  <c r="AF798" i="1"/>
  <c r="AF786" i="1"/>
  <c r="AI774" i="1"/>
  <c r="AF763" i="1"/>
  <c r="AI735" i="1"/>
  <c r="AI708" i="1"/>
  <c r="AF697" i="1"/>
  <c r="AF693" i="1"/>
  <c r="AI679" i="1"/>
  <c r="AF677" i="1"/>
  <c r="AI675" i="1"/>
  <c r="AF643" i="1"/>
  <c r="AI641" i="1"/>
  <c r="AF639" i="1"/>
  <c r="AI618" i="1"/>
  <c r="AI608" i="1"/>
  <c r="AI600" i="1"/>
  <c r="AF598" i="1"/>
  <c r="AI596" i="1"/>
  <c r="AI567" i="1"/>
  <c r="AF536" i="1"/>
  <c r="AF525" i="1"/>
  <c r="AI523" i="1"/>
  <c r="AI516" i="1"/>
  <c r="AF506" i="1"/>
  <c r="AI495" i="1"/>
  <c r="AI945" i="1"/>
  <c r="AI832" i="1"/>
  <c r="AF774" i="1"/>
  <c r="AF771" i="1"/>
  <c r="AI699" i="1"/>
  <c r="AI647" i="1"/>
  <c r="AF634" i="1"/>
  <c r="AI594" i="1"/>
  <c r="AF555" i="1"/>
  <c r="AI514" i="1"/>
  <c r="AI512" i="1"/>
  <c r="AF501" i="1"/>
  <c r="AF499" i="1"/>
  <c r="AI467" i="1"/>
  <c r="AE445" i="1"/>
  <c r="AH412" i="1"/>
  <c r="AE401" i="1"/>
  <c r="AH375" i="1"/>
  <c r="AE371" i="1"/>
  <c r="AG363" i="1"/>
  <c r="AG361" i="1"/>
  <c r="AG359" i="1"/>
  <c r="AG357" i="1"/>
  <c r="AD355" i="1"/>
  <c r="AD348" i="1"/>
  <c r="AD343" i="1"/>
  <c r="AD338" i="1"/>
  <c r="AD327" i="1"/>
  <c r="AD320" i="1"/>
  <c r="AG316" i="1"/>
  <c r="AI939" i="1"/>
  <c r="AF744" i="1"/>
  <c r="AI666" i="1"/>
  <c r="AF647" i="1"/>
  <c r="AI636" i="1"/>
  <c r="AF594" i="1"/>
  <c r="AI584" i="1"/>
  <c r="AI553" i="1"/>
  <c r="AF512" i="1"/>
  <c r="AF510" i="1"/>
  <c r="AI491" i="1"/>
  <c r="AF467" i="1"/>
  <c r="AH449" i="1"/>
  <c r="AH430" i="1"/>
  <c r="AH427" i="1"/>
  <c r="AH423" i="1"/>
  <c r="AE412" i="1"/>
  <c r="AF805" i="1"/>
  <c r="AF758" i="1"/>
  <c r="AI746" i="1"/>
  <c r="AF636" i="1"/>
  <c r="AF620" i="1"/>
  <c r="AF584" i="1"/>
  <c r="AI574" i="1"/>
  <c r="AF553" i="1"/>
  <c r="AI551" i="1"/>
  <c r="AI544" i="1"/>
  <c r="AI522" i="1"/>
  <c r="AF895" i="1"/>
  <c r="AF746" i="1"/>
  <c r="AF679" i="1"/>
  <c r="AI793" i="1"/>
  <c r="AI788" i="1"/>
  <c r="AI690" i="1"/>
  <c r="AI668" i="1"/>
  <c r="AI612" i="1"/>
  <c r="AF604" i="1"/>
  <c r="AF596" i="1"/>
  <c r="AI576" i="1"/>
  <c r="AI564" i="1"/>
  <c r="AI965" i="1"/>
  <c r="AF760" i="1"/>
  <c r="AF668" i="1"/>
  <c r="AI638" i="1"/>
  <c r="AF576" i="1"/>
  <c r="AF504" i="1"/>
  <c r="AF485" i="1"/>
  <c r="AI483" i="1"/>
  <c r="AI468" i="1"/>
  <c r="AI459" i="1"/>
  <c r="AI455" i="1"/>
  <c r="AE424" i="1"/>
  <c r="AE413" i="1"/>
  <c r="AH402" i="1"/>
  <c r="AE398" i="1"/>
  <c r="AE376" i="1"/>
  <c r="AD352" i="1"/>
  <c r="AD347" i="1"/>
  <c r="AG342" i="1"/>
  <c r="AG337" i="1"/>
  <c r="AG326" i="1"/>
  <c r="AG315" i="1"/>
  <c r="AD302" i="1"/>
  <c r="AG291" i="1"/>
  <c r="AG278" i="1"/>
  <c r="AG276" i="1"/>
  <c r="AD274" i="1"/>
  <c r="AG270" i="1"/>
  <c r="AG268" i="1"/>
  <c r="AG266" i="1"/>
  <c r="AG264" i="1"/>
  <c r="AD233" i="1"/>
  <c r="AD231" i="1"/>
  <c r="AD229" i="1"/>
  <c r="AG227" i="1"/>
  <c r="AD225" i="1"/>
  <c r="AG223" i="1"/>
  <c r="AD196" i="1"/>
  <c r="AD194" i="1"/>
  <c r="AG192" i="1"/>
  <c r="AG190" i="1"/>
  <c r="AG186" i="1"/>
  <c r="AD157" i="1"/>
  <c r="AG155" i="1"/>
  <c r="AD144" i="1"/>
  <c r="AG142" i="1"/>
  <c r="AG131" i="1"/>
  <c r="AI1019" i="1"/>
  <c r="AF965" i="1"/>
  <c r="AF790" i="1"/>
  <c r="AI748" i="1"/>
  <c r="AI578" i="1"/>
  <c r="AI539" i="1"/>
  <c r="AI517" i="1"/>
  <c r="AI515" i="1"/>
  <c r="AI502" i="1"/>
  <c r="AF468" i="1"/>
  <c r="AE417" i="1"/>
  <c r="AH410" i="1"/>
  <c r="AH395" i="1"/>
  <c r="AH384" i="1"/>
  <c r="AE373" i="1"/>
  <c r="AG354" i="1"/>
  <c r="AD337" i="1"/>
  <c r="AD326" i="1"/>
  <c r="AD315" i="1"/>
  <c r="AD308" i="1"/>
  <c r="AG306" i="1"/>
  <c r="AG304" i="1"/>
  <c r="AG295" i="1"/>
  <c r="AG293" i="1"/>
  <c r="AD291" i="1"/>
  <c r="AD284" i="1"/>
  <c r="AG282" i="1"/>
  <c r="AG280" i="1"/>
  <c r="AD278" i="1"/>
  <c r="AD276" i="1"/>
  <c r="AD270" i="1"/>
  <c r="AD268" i="1"/>
  <c r="AD266" i="1"/>
  <c r="AD264" i="1"/>
  <c r="AD262" i="1"/>
  <c r="AG260" i="1"/>
  <c r="AG221" i="1"/>
  <c r="AG219" i="1"/>
  <c r="AG217" i="1"/>
  <c r="AG215" i="1"/>
  <c r="AD192" i="1"/>
  <c r="AD186" i="1"/>
  <c r="AG184" i="1"/>
  <c r="AG182" i="1"/>
  <c r="AG180" i="1"/>
  <c r="AG153" i="1"/>
  <c r="AD142" i="1"/>
  <c r="AG140" i="1"/>
  <c r="AF1019" i="1"/>
  <c r="AF973" i="1"/>
  <c r="AI848" i="1"/>
  <c r="AI765" i="1"/>
  <c r="AF670" i="1"/>
  <c r="AF624" i="1"/>
  <c r="AI550" i="1"/>
  <c r="AI541" i="1"/>
  <c r="AF539" i="1"/>
  <c r="AF515" i="1"/>
  <c r="AI513" i="1"/>
  <c r="AI481" i="1"/>
  <c r="AF466" i="1"/>
  <c r="AH453" i="1"/>
  <c r="AH441" i="1"/>
  <c r="AE435" i="1"/>
  <c r="AH425" i="1"/>
  <c r="AH421" i="1"/>
  <c r="AE410" i="1"/>
  <c r="AH399" i="1"/>
  <c r="AE395" i="1"/>
  <c r="AE384" i="1"/>
  <c r="AG362" i="1"/>
  <c r="AG356" i="1"/>
  <c r="AD354" i="1"/>
  <c r="AG349" i="1"/>
  <c r="AG328" i="1"/>
  <c r="AG319" i="1"/>
  <c r="AG317" i="1"/>
  <c r="AD306" i="1"/>
  <c r="AD304" i="1"/>
  <c r="AD297" i="1"/>
  <c r="AD295" i="1"/>
  <c r="AD282" i="1"/>
  <c r="AD280" i="1"/>
  <c r="AD260" i="1"/>
  <c r="AG258" i="1"/>
  <c r="AG256" i="1"/>
  <c r="AG254" i="1"/>
  <c r="AG252" i="1"/>
  <c r="AG250" i="1"/>
  <c r="AD221" i="1"/>
  <c r="AD219" i="1"/>
  <c r="AD217" i="1"/>
  <c r="AD215" i="1"/>
  <c r="AG213" i="1"/>
  <c r="AG211" i="1"/>
  <c r="AD184" i="1"/>
  <c r="AD182" i="1"/>
  <c r="AD180" i="1"/>
  <c r="AG178" i="1"/>
  <c r="AG176" i="1"/>
  <c r="AG174" i="1"/>
  <c r="AI1021" i="1"/>
  <c r="AF614" i="1"/>
  <c r="AI588" i="1"/>
  <c r="AI580" i="1"/>
  <c r="AF554" i="1"/>
  <c r="AF550" i="1"/>
  <c r="AF541" i="1"/>
  <c r="AF513" i="1"/>
  <c r="AF498" i="1"/>
  <c r="AI496" i="1"/>
  <c r="AF479" i="1"/>
  <c r="AI477" i="1"/>
  <c r="AI464" i="1"/>
  <c r="AE441" i="1"/>
  <c r="AE425" i="1"/>
  <c r="AE421" i="1"/>
  <c r="AH403" i="1"/>
  <c r="AE399" i="1"/>
  <c r="AH388" i="1"/>
  <c r="AE380" i="1"/>
  <c r="AE365" i="1"/>
  <c r="AD362" i="1"/>
  <c r="AD360" i="1"/>
  <c r="AG358" i="1"/>
  <c r="AI616" i="1"/>
  <c r="AI590" i="1"/>
  <c r="AI534" i="1"/>
  <c r="AF463" i="1"/>
  <c r="AH440" i="1"/>
  <c r="AE390" i="1"/>
  <c r="AH382" i="1"/>
  <c r="AH376" i="1"/>
  <c r="AH371" i="1"/>
  <c r="AE368" i="1"/>
  <c r="AD341" i="1"/>
  <c r="AG335" i="1"/>
  <c r="AG325" i="1"/>
  <c r="AG301" i="1"/>
  <c r="AD294" i="1"/>
  <c r="AD261" i="1"/>
  <c r="AG246" i="1"/>
  <c r="AD239" i="1"/>
  <c r="AD236" i="1"/>
  <c r="AG226" i="1"/>
  <c r="AG206" i="1"/>
  <c r="AD199" i="1"/>
  <c r="AD189" i="1"/>
  <c r="AG169" i="1"/>
  <c r="AD158" i="1"/>
  <c r="AD150" i="1"/>
  <c r="AD124" i="1"/>
  <c r="AG122" i="1"/>
  <c r="AD111" i="1"/>
  <c r="AD104" i="1"/>
  <c r="AD97" i="1"/>
  <c r="AD90" i="1"/>
  <c r="AD83" i="1"/>
  <c r="AD76" i="1"/>
  <c r="AD69" i="1"/>
  <c r="AD62" i="1"/>
  <c r="AD55" i="1"/>
  <c r="AD48" i="1"/>
  <c r="AD41" i="1"/>
  <c r="AD34" i="1"/>
  <c r="AD27" i="1"/>
  <c r="AG19" i="1"/>
  <c r="AG16" i="1"/>
  <c r="AG13" i="1"/>
  <c r="AG10" i="1"/>
  <c r="AG7" i="1"/>
  <c r="AG109" i="1"/>
  <c r="AG102" i="1"/>
  <c r="AG95" i="1"/>
  <c r="AG88" i="1"/>
  <c r="AG74" i="1"/>
  <c r="AG67" i="1"/>
  <c r="AG60" i="1"/>
  <c r="AG53" i="1"/>
  <c r="AG46" i="1"/>
  <c r="AI645" i="1"/>
  <c r="AF590" i="1"/>
  <c r="AF567" i="1"/>
  <c r="AF534" i="1"/>
  <c r="AI505" i="1"/>
  <c r="AF472" i="1"/>
  <c r="AH418" i="1"/>
  <c r="AE382" i="1"/>
  <c r="AD353" i="1"/>
  <c r="AG350" i="1"/>
  <c r="AG347" i="1"/>
  <c r="AG344" i="1"/>
  <c r="AG338" i="1"/>
  <c r="AG330" i="1"/>
  <c r="AD301" i="1"/>
  <c r="AD296" i="1"/>
  <c r="AG281" i="1"/>
  <c r="AD273" i="1"/>
  <c r="AG263" i="1"/>
  <c r="AG248" i="1"/>
  <c r="AD246" i="1"/>
  <c r="AD226" i="1"/>
  <c r="AG210" i="1"/>
  <c r="AG208" i="1"/>
  <c r="AD206" i="1"/>
  <c r="AG201" i="1"/>
  <c r="AG194" i="1"/>
  <c r="AG173" i="1"/>
  <c r="AG171" i="1"/>
  <c r="AD169" i="1"/>
  <c r="AG160" i="1"/>
  <c r="AD122" i="1"/>
  <c r="AG120" i="1"/>
  <c r="AG81" i="1"/>
  <c r="AI874" i="1"/>
  <c r="AF675" i="1"/>
  <c r="AF645" i="1"/>
  <c r="AI592" i="1"/>
  <c r="AI509" i="1"/>
  <c r="AF505" i="1"/>
  <c r="AI485" i="1"/>
  <c r="AI480" i="1"/>
  <c r="AF478" i="1"/>
  <c r="AI474" i="1"/>
  <c r="AE426" i="1"/>
  <c r="AH413" i="1"/>
  <c r="AH385" i="1"/>
  <c r="AI767" i="1"/>
  <c r="AF714" i="1"/>
  <c r="AF519" i="1"/>
  <c r="AF509" i="1"/>
  <c r="AI456" i="1"/>
  <c r="AH452" i="1"/>
  <c r="AH436" i="1"/>
  <c r="AE431" i="1"/>
  <c r="AH416" i="1"/>
  <c r="AE408" i="1"/>
  <c r="AE403" i="1"/>
  <c r="AH398" i="1"/>
  <c r="AF809" i="1"/>
  <c r="AF767" i="1"/>
  <c r="AF618" i="1"/>
  <c r="AF523" i="1"/>
  <c r="AF491" i="1"/>
  <c r="AI487" i="1"/>
  <c r="AF458" i="1"/>
  <c r="AF456" i="1"/>
  <c r="AE436" i="1"/>
  <c r="AE416" i="1"/>
  <c r="AH411" i="1"/>
  <c r="AF495" i="1"/>
  <c r="AF493" i="1"/>
  <c r="AF482" i="1"/>
  <c r="AF469" i="1"/>
  <c r="AI460" i="1"/>
  <c r="AE396" i="1"/>
  <c r="AF725" i="1"/>
  <c r="AF653" i="1"/>
  <c r="AI626" i="1"/>
  <c r="AI572" i="1"/>
  <c r="AI499" i="1"/>
  <c r="AF464" i="1"/>
  <c r="AH434" i="1"/>
  <c r="AE429" i="1"/>
  <c r="AH372" i="1"/>
  <c r="AE366" i="1"/>
  <c r="AG355" i="1"/>
  <c r="AG352" i="1"/>
  <c r="AG343" i="1"/>
  <c r="AD340" i="1"/>
  <c r="AG313" i="1"/>
  <c r="AD303" i="1"/>
  <c r="AG300" i="1"/>
  <c r="AG240" i="1"/>
  <c r="AG230" i="1"/>
  <c r="AD205" i="1"/>
  <c r="AG198" i="1"/>
  <c r="AD193" i="1"/>
  <c r="AG181" i="1"/>
  <c r="AG168" i="1"/>
  <c r="AD166" i="1"/>
  <c r="AD151" i="1"/>
  <c r="AD149" i="1"/>
  <c r="AD125" i="1"/>
  <c r="AG123" i="1"/>
  <c r="AD112" i="1"/>
  <c r="AD105" i="1"/>
  <c r="AD98" i="1"/>
  <c r="AD91" i="1"/>
  <c r="AD84" i="1"/>
  <c r="AD77" i="1"/>
  <c r="AD70" i="1"/>
  <c r="AD63" i="1"/>
  <c r="AD56" i="1"/>
  <c r="AD49" i="1"/>
  <c r="AD42" i="1"/>
  <c r="AD35" i="1"/>
  <c r="AD28" i="1"/>
  <c r="AD25" i="1"/>
  <c r="AG20" i="1"/>
  <c r="AG14" i="1"/>
  <c r="AG8" i="1"/>
  <c r="AG207" i="1"/>
  <c r="AD198" i="1"/>
  <c r="AD168" i="1"/>
  <c r="AG157" i="1"/>
  <c r="AD123" i="1"/>
  <c r="AG121" i="1"/>
  <c r="AG110" i="1"/>
  <c r="AG89" i="1"/>
  <c r="AG82" i="1"/>
  <c r="AF600" i="1"/>
  <c r="AI543" i="1"/>
  <c r="AI471" i="1"/>
  <c r="AH422" i="1"/>
  <c r="AD313" i="1"/>
  <c r="AG290" i="1"/>
  <c r="AG287" i="1"/>
  <c r="AG267" i="1"/>
  <c r="AG245" i="1"/>
  <c r="AD240" i="1"/>
  <c r="AG235" i="1"/>
  <c r="AG218" i="1"/>
  <c r="AG170" i="1"/>
  <c r="AG103" i="1"/>
  <c r="AG96" i="1"/>
  <c r="AF1021" i="1"/>
  <c r="AF926" i="1"/>
  <c r="AF580" i="1"/>
  <c r="AF477" i="1"/>
  <c r="AI475" i="1"/>
  <c r="AF471" i="1"/>
  <c r="AE427" i="1"/>
  <c r="AE422" i="1"/>
  <c r="AH409" i="1"/>
  <c r="AH404" i="1"/>
  <c r="AH389" i="1"/>
  <c r="AE375" i="1"/>
  <c r="AG329" i="1"/>
  <c r="AD316" i="1"/>
  <c r="AD290" i="1"/>
  <c r="AD287" i="1"/>
  <c r="AG272" i="1"/>
  <c r="AD267" i="1"/>
  <c r="AG247" i="1"/>
  <c r="AD245" i="1"/>
  <c r="AD235" i="1"/>
  <c r="AD218" i="1"/>
  <c r="AG209" i="1"/>
  <c r="AD207" i="1"/>
  <c r="AG200" i="1"/>
  <c r="AG195" i="1"/>
  <c r="AG183" i="1"/>
  <c r="AG172" i="1"/>
  <c r="AD170" i="1"/>
  <c r="AG159" i="1"/>
  <c r="AD121" i="1"/>
  <c r="AG119" i="1"/>
  <c r="AD110" i="1"/>
  <c r="AD103" i="1"/>
  <c r="AD96" i="1"/>
  <c r="AD89" i="1"/>
  <c r="AD82" i="1"/>
  <c r="AD75" i="1"/>
  <c r="AD68" i="1"/>
  <c r="AD61" i="1"/>
  <c r="AD54" i="1"/>
  <c r="AD47" i="1"/>
  <c r="AD40" i="1"/>
  <c r="AD33" i="1"/>
  <c r="AG6" i="1"/>
  <c r="AH437" i="1"/>
  <c r="AH432" i="1"/>
  <c r="AI911" i="1"/>
  <c r="AI830" i="1"/>
  <c r="AI530" i="1"/>
  <c r="AI504" i="1"/>
  <c r="AF742" i="1"/>
  <c r="AF608" i="1"/>
  <c r="AI520" i="1"/>
  <c r="AH400" i="1"/>
  <c r="AD359" i="1"/>
  <c r="AD330" i="1"/>
  <c r="AG327" i="1"/>
  <c r="AF461" i="1"/>
  <c r="AE404" i="1"/>
  <c r="AH396" i="1"/>
  <c r="AE387" i="1"/>
  <c r="AG351" i="1"/>
  <c r="AD344" i="1"/>
  <c r="AD319" i="1"/>
  <c r="AG299" i="1"/>
  <c r="AD283" i="1"/>
  <c r="AD277" i="1"/>
  <c r="AF522" i="1"/>
  <c r="AE420" i="1"/>
  <c r="AE394" i="1"/>
  <c r="AE385" i="1"/>
  <c r="AD351" i="1"/>
  <c r="AD339" i="1"/>
  <c r="AG332" i="1"/>
  <c r="AF911" i="1"/>
  <c r="AF486" i="1"/>
  <c r="AE442" i="1"/>
  <c r="AE388" i="1"/>
  <c r="AH370" i="1"/>
  <c r="AD357" i="1"/>
  <c r="AD350" i="1"/>
  <c r="AD318" i="1"/>
  <c r="AG288" i="1"/>
  <c r="AG279" i="1"/>
  <c r="AG259" i="1"/>
  <c r="AD256" i="1"/>
  <c r="AD250" i="1"/>
  <c r="AD222" i="1"/>
  <c r="AG196" i="1"/>
  <c r="AD161" i="1"/>
  <c r="AG152" i="1"/>
  <c r="AG149" i="1"/>
  <c r="AD146" i="1"/>
  <c r="AG138" i="1"/>
  <c r="AD136" i="1"/>
  <c r="AG124" i="1"/>
  <c r="AG114" i="1"/>
  <c r="AG104" i="1"/>
  <c r="AG85" i="1"/>
  <c r="AG78" i="1"/>
  <c r="AG69" i="1"/>
  <c r="AI993" i="1"/>
  <c r="AI990" i="1"/>
  <c r="AF795" i="1"/>
  <c r="AF588" i="1"/>
  <c r="AI532" i="1"/>
  <c r="AE370" i="1"/>
  <c r="AG331" i="1"/>
  <c r="AG305" i="1"/>
  <c r="AG265" i="1"/>
  <c r="AD259" i="1"/>
  <c r="AG238" i="1"/>
  <c r="AD213" i="1"/>
  <c r="AG202" i="1"/>
  <c r="AG163" i="1"/>
  <c r="AG158" i="1"/>
  <c r="AD152" i="1"/>
  <c r="AD140" i="1"/>
  <c r="AD138" i="1"/>
  <c r="AI634" i="1"/>
  <c r="AE415" i="1"/>
  <c r="AE409" i="1"/>
  <c r="AH368" i="1"/>
  <c r="AG345" i="1"/>
  <c r="AG341" i="1"/>
  <c r="AD331" i="1"/>
  <c r="AG324" i="1"/>
  <c r="AG311" i="1"/>
  <c r="AD305" i="1"/>
  <c r="AG275" i="1"/>
  <c r="AG228" i="1"/>
  <c r="AG216" i="1"/>
  <c r="AG205" i="1"/>
  <c r="AG199" i="1"/>
  <c r="AG189" i="1"/>
  <c r="AG177" i="1"/>
  <c r="AD163" i="1"/>
  <c r="AG129" i="1"/>
  <c r="AG99" i="1"/>
  <c r="AD92" i="1"/>
  <c r="AG87" i="1"/>
  <c r="AD80" i="1"/>
  <c r="AG71" i="1"/>
  <c r="AG62" i="1"/>
  <c r="AG51" i="1"/>
  <c r="AG64" i="1"/>
  <c r="AG92" i="1"/>
  <c r="AG161" i="1"/>
  <c r="AD187" i="1"/>
  <c r="AG214" i="1"/>
  <c r="AD224" i="1"/>
  <c r="AG239" i="1"/>
  <c r="AG302" i="1"/>
  <c r="AH374" i="1"/>
  <c r="AT24" i="1"/>
  <c r="AT26" i="1"/>
  <c r="AD29" i="1"/>
  <c r="AG31" i="1"/>
  <c r="AG33" i="1"/>
  <c r="AD87" i="1"/>
  <c r="AD128" i="1"/>
  <c r="AD133" i="1"/>
  <c r="AD147" i="1"/>
  <c r="AD10" i="1"/>
  <c r="AU25" i="1"/>
  <c r="AG29" i="1"/>
  <c r="AG48" i="1"/>
  <c r="AD67" i="1"/>
  <c r="AG72" i="1"/>
  <c r="AG108" i="1"/>
  <c r="AD114" i="1"/>
  <c r="AD117" i="1"/>
  <c r="AG128" i="1"/>
  <c r="AG133" i="1"/>
  <c r="AG147" i="1"/>
  <c r="AG151" i="1"/>
  <c r="AD191" i="1"/>
  <c r="AD228" i="1"/>
  <c r="AD232" i="1"/>
  <c r="AD243" i="1"/>
  <c r="AG271" i="1"/>
  <c r="AG294" i="1"/>
  <c r="AG318" i="1"/>
  <c r="AG322" i="1"/>
  <c r="AE423" i="1"/>
  <c r="AF694" i="1"/>
  <c r="AG23" i="1"/>
  <c r="AG79" i="1"/>
  <c r="AD119" i="1"/>
  <c r="AG274" i="1"/>
  <c r="AE393" i="1"/>
  <c r="AD12" i="1"/>
  <c r="AD14" i="1"/>
  <c r="AG27" i="1"/>
  <c r="AD44" i="1"/>
  <c r="AD46" i="1"/>
  <c r="AG55" i="1"/>
  <c r="AD95" i="1"/>
  <c r="AG111" i="1"/>
  <c r="AG117" i="1"/>
  <c r="AG141" i="1"/>
  <c r="AD165" i="1"/>
  <c r="AG191" i="1"/>
  <c r="AG232" i="1"/>
  <c r="AG243" i="1"/>
  <c r="AG298" i="1"/>
  <c r="AG303" i="1"/>
  <c r="AG340" i="1"/>
  <c r="AD345" i="1"/>
  <c r="AI463" i="1"/>
  <c r="AI501" i="1"/>
  <c r="AI694" i="1"/>
  <c r="AG77" i="1"/>
  <c r="AD85" i="1"/>
  <c r="AG90" i="1"/>
  <c r="AD93" i="1"/>
  <c r="AG98" i="1"/>
  <c r="AD106" i="1"/>
  <c r="AD131" i="1"/>
  <c r="AG136" i="1"/>
  <c r="AG144" i="1"/>
  <c r="AG165" i="1"/>
  <c r="AD172" i="1"/>
  <c r="AD175" i="1"/>
  <c r="AD253" i="1"/>
  <c r="AG314" i="1"/>
  <c r="AE367" i="1"/>
  <c r="AH446" i="1"/>
  <c r="AI838" i="1"/>
  <c r="AD139" i="1"/>
  <c r="AG148" i="1"/>
  <c r="AD159" i="1"/>
  <c r="AD162" i="1"/>
  <c r="AD178" i="1"/>
  <c r="AD185" i="1"/>
  <c r="AD212" i="1"/>
  <c r="AG229" i="1"/>
  <c r="AD247" i="1"/>
  <c r="AG253" i="1"/>
  <c r="AD257" i="1"/>
  <c r="AG283" i="1"/>
  <c r="AH367" i="1"/>
  <c r="AF490" i="1"/>
  <c r="AD31" i="1"/>
  <c r="AG100" i="1"/>
  <c r="AD5" i="1"/>
  <c r="AD115" i="1"/>
  <c r="AD332" i="1"/>
  <c r="AG336" i="1"/>
  <c r="AD346" i="1"/>
  <c r="AH390" i="1"/>
  <c r="AI742" i="1"/>
  <c r="AI508" i="1"/>
  <c r="AI537" i="1"/>
  <c r="AG35" i="1"/>
  <c r="AD57" i="1"/>
  <c r="AD60" i="1"/>
  <c r="AD65" i="1"/>
  <c r="AG106" i="1"/>
  <c r="AD24" i="1"/>
  <c r="AG80" i="1"/>
  <c r="AD129" i="1"/>
  <c r="AD20" i="1"/>
  <c r="AG22" i="1"/>
  <c r="AD32" i="1"/>
  <c r="AG36" i="1"/>
  <c r="AG75" i="1"/>
  <c r="AD241" i="1"/>
  <c r="AG261" i="1"/>
  <c r="AD26" i="1"/>
  <c r="AG32" i="1"/>
  <c r="AG34" i="1"/>
  <c r="AG49" i="1"/>
  <c r="AG63" i="1"/>
  <c r="AD73" i="1"/>
  <c r="AD78" i="1"/>
  <c r="AD86" i="1"/>
  <c r="AD107" i="1"/>
  <c r="AG112" i="1"/>
  <c r="AD118" i="1"/>
  <c r="AG145" i="1"/>
  <c r="AD153" i="1"/>
  <c r="AG156" i="1"/>
  <c r="AG166" i="1"/>
  <c r="AD179" i="1"/>
  <c r="AG237" i="1"/>
  <c r="AG241" i="1"/>
  <c r="AG269" i="1"/>
  <c r="AD292" i="1"/>
  <c r="AD324" i="1"/>
  <c r="AD329" i="1"/>
  <c r="AD164" i="1"/>
  <c r="AD53" i="1"/>
  <c r="AD51" i="1"/>
  <c r="AD58" i="1"/>
  <c r="AG65" i="1"/>
  <c r="AG70" i="1"/>
  <c r="AG58" i="1"/>
  <c r="AD101" i="1"/>
  <c r="AD109" i="1"/>
  <c r="AD126" i="1"/>
  <c r="AG139" i="1"/>
  <c r="AG162" i="1"/>
  <c r="AG185" i="1"/>
  <c r="AD203" i="1"/>
  <c r="AG222" i="1"/>
  <c r="AG233" i="1"/>
  <c r="AD30" i="1"/>
  <c r="AD88" i="1"/>
  <c r="AG68" i="1"/>
  <c r="AG73" i="1"/>
  <c r="AG83" i="1"/>
  <c r="AG86" i="1"/>
  <c r="AD173" i="1"/>
  <c r="AG193" i="1"/>
  <c r="AD248" i="1"/>
  <c r="AG292" i="1"/>
  <c r="AD361" i="1"/>
  <c r="AE381" i="1"/>
  <c r="AG17" i="1"/>
  <c r="AG25" i="1"/>
  <c r="AG50" i="1"/>
  <c r="AD74" i="1"/>
  <c r="AG84" i="1"/>
  <c r="AG154" i="1"/>
  <c r="AG44" i="1"/>
  <c r="AD38" i="1"/>
  <c r="AG42" i="1"/>
  <c r="AG93" i="1"/>
  <c r="AG5" i="1"/>
  <c r="AD16" i="1"/>
  <c r="AD22" i="1"/>
  <c r="AD36" i="1"/>
  <c r="AG38" i="1"/>
  <c r="AG40" i="1"/>
  <c r="AG257" i="1"/>
  <c r="AD7" i="1"/>
  <c r="AD9" i="1"/>
  <c r="AD18" i="1"/>
  <c r="AG24" i="1"/>
  <c r="AG101" i="1"/>
  <c r="AG115" i="1"/>
  <c r="AG126" i="1"/>
  <c r="AG134" i="1"/>
  <c r="AD145" i="1"/>
  <c r="AD156" i="1"/>
  <c r="AD200" i="1"/>
  <c r="AG203" i="1"/>
  <c r="AG244" i="1"/>
  <c r="AD269" i="1"/>
  <c r="AG307" i="1"/>
  <c r="AG9" i="1"/>
  <c r="AG18" i="1"/>
  <c r="AG30" i="1"/>
  <c r="AD11" i="1"/>
  <c r="AG26" i="1"/>
  <c r="AG28" i="1"/>
  <c r="AG56" i="1"/>
  <c r="AG91" i="1"/>
  <c r="AD99" i="1"/>
  <c r="AG107" i="1"/>
  <c r="AG118" i="1"/>
  <c r="AD132" i="1"/>
  <c r="AD137" i="1"/>
  <c r="AG179" i="1"/>
  <c r="AD254" i="1"/>
  <c r="AG11" i="1"/>
  <c r="AU26" i="1"/>
  <c r="AD45" i="1"/>
  <c r="AG47" i="1"/>
  <c r="AD71" i="1"/>
  <c r="AG127" i="1"/>
  <c r="AG132" i="1"/>
  <c r="AG137" i="1"/>
  <c r="AD176" i="1"/>
  <c r="AD183" i="1"/>
  <c r="AD197" i="1"/>
  <c r="AD204" i="1"/>
  <c r="AD210" i="1"/>
  <c r="AD220" i="1"/>
  <c r="AD234" i="1"/>
  <c r="AG251" i="1"/>
  <c r="AG277" i="1"/>
  <c r="AH381" i="1"/>
  <c r="AH383" i="1"/>
  <c r="AE451" i="1"/>
  <c r="AF494" i="1"/>
  <c r="Y1016" i="2"/>
  <c r="Y1009" i="2"/>
  <c r="Y1002" i="2"/>
  <c r="Y995" i="2"/>
  <c r="Y988" i="2"/>
  <c r="Y981" i="2"/>
  <c r="Y1018" i="2"/>
  <c r="Y1011" i="2"/>
  <c r="Y1004" i="2"/>
  <c r="Y997" i="2"/>
  <c r="Y990" i="2"/>
  <c r="Y1020" i="2"/>
  <c r="Y1013" i="2"/>
  <c r="Y1006" i="2"/>
  <c r="Y999" i="2"/>
  <c r="Y992" i="2"/>
  <c r="Y985" i="2"/>
  <c r="Y978" i="2"/>
  <c r="Y971" i="2"/>
  <c r="Y964" i="2"/>
  <c r="Y957" i="2"/>
  <c r="Y950" i="2"/>
  <c r="Y943" i="2"/>
  <c r="Y936" i="2"/>
  <c r="Y929" i="2"/>
  <c r="Y922" i="2"/>
  <c r="Y915" i="2"/>
  <c r="Y908" i="2"/>
  <c r="Y901" i="2"/>
  <c r="Y894" i="2"/>
  <c r="Y887" i="2"/>
  <c r="Y880" i="2"/>
  <c r="Y873" i="2"/>
  <c r="Y866" i="2"/>
  <c r="Y859" i="2"/>
  <c r="Y852" i="2"/>
  <c r="Y845" i="2"/>
  <c r="Y838" i="2"/>
  <c r="Y831" i="2"/>
  <c r="Y824" i="2"/>
  <c r="Y817" i="2"/>
  <c r="Y810" i="2"/>
  <c r="Y803" i="2"/>
  <c r="Y796" i="2"/>
  <c r="Y789" i="2"/>
  <c r="Y782" i="2"/>
  <c r="Y775" i="2"/>
  <c r="Y768" i="2"/>
  <c r="Y761" i="2"/>
  <c r="Y754" i="2"/>
  <c r="Y747" i="2"/>
  <c r="Y740" i="2"/>
  <c r="Y733" i="2"/>
  <c r="Y1015" i="2"/>
  <c r="Y1008" i="2"/>
  <c r="Y1001" i="2"/>
  <c r="Y994" i="2"/>
  <c r="Y987" i="2"/>
  <c r="Y980" i="2"/>
  <c r="Y973" i="2"/>
  <c r="Y966" i="2"/>
  <c r="Y959" i="2"/>
  <c r="Y952" i="2"/>
  <c r="Y945" i="2"/>
  <c r="Y938" i="2"/>
  <c r="Y931" i="2"/>
  <c r="Y924" i="2"/>
  <c r="Y917" i="2"/>
  <c r="Y910" i="2"/>
  <c r="Y903" i="2"/>
  <c r="Y896" i="2"/>
  <c r="Y889" i="2"/>
  <c r="Y882" i="2"/>
  <c r="Y875" i="2"/>
  <c r="Y868" i="2"/>
  <c r="Y861" i="2"/>
  <c r="Y854" i="2"/>
  <c r="Y847" i="2"/>
  <c r="Y840" i="2"/>
  <c r="Y833" i="2"/>
  <c r="Y982" i="2"/>
  <c r="Y969" i="2"/>
  <c r="Y956" i="2"/>
  <c r="Y951" i="2"/>
  <c r="Y920" i="2"/>
  <c r="Y907" i="2"/>
  <c r="Y902" i="2"/>
  <c r="Y871" i="2"/>
  <c r="Y858" i="2"/>
  <c r="Y853" i="2"/>
  <c r="Y825" i="2"/>
  <c r="Y820" i="2"/>
  <c r="Y798" i="2"/>
  <c r="Y793" i="2"/>
  <c r="Y776" i="2"/>
  <c r="Y771" i="2"/>
  <c r="Y749" i="2"/>
  <c r="Y744" i="2"/>
  <c r="Y998" i="2"/>
  <c r="Y974" i="2"/>
  <c r="Y961" i="2"/>
  <c r="Y925" i="2"/>
  <c r="Y912" i="2"/>
  <c r="Y876" i="2"/>
  <c r="Y863" i="2"/>
  <c r="Y815" i="2"/>
  <c r="Y788" i="2"/>
  <c r="Y766" i="2"/>
  <c r="Y1017" i="2"/>
  <c r="Y979" i="2"/>
  <c r="Y1003" i="2"/>
  <c r="Y984" i="2"/>
  <c r="Y953" i="2"/>
  <c r="Y940" i="2"/>
  <c r="Y904" i="2"/>
  <c r="Y891" i="2"/>
  <c r="Y1019" i="2"/>
  <c r="Y955" i="2"/>
  <c r="Y942" i="2"/>
  <c r="Y937" i="2"/>
  <c r="Y906" i="2"/>
  <c r="Y893" i="2"/>
  <c r="Y888" i="2"/>
  <c r="Y857" i="2"/>
  <c r="Y844" i="2"/>
  <c r="Y839" i="2"/>
  <c r="Y819" i="2"/>
  <c r="Y814" i="2"/>
  <c r="Y797" i="2"/>
  <c r="Y792" i="2"/>
  <c r="Y770" i="2"/>
  <c r="Y765" i="2"/>
  <c r="Y748" i="2"/>
  <c r="Y743" i="2"/>
  <c r="Y726" i="2"/>
  <c r="Y719" i="2"/>
  <c r="Y712" i="2"/>
  <c r="Y705" i="2"/>
  <c r="Y698" i="2"/>
  <c r="Y691" i="2"/>
  <c r="Y684" i="2"/>
  <c r="Y677" i="2"/>
  <c r="Y670" i="2"/>
  <c r="Y663" i="2"/>
  <c r="Y656" i="2"/>
  <c r="Y649" i="2"/>
  <c r="Y642" i="2"/>
  <c r="Y635" i="2"/>
  <c r="Y628" i="2"/>
  <c r="Y621" i="2"/>
  <c r="Y614" i="2"/>
  <c r="Y607" i="2"/>
  <c r="Y600" i="2"/>
  <c r="Y593" i="2"/>
  <c r="Y586" i="2"/>
  <c r="Y579" i="2"/>
  <c r="Y572" i="2"/>
  <c r="Y565" i="2"/>
  <c r="Y558" i="2"/>
  <c r="Y1005" i="2"/>
  <c r="Y986" i="2"/>
  <c r="Y960" i="2"/>
  <c r="Y947" i="2"/>
  <c r="Y911" i="2"/>
  <c r="Y898" i="2"/>
  <c r="Y862" i="2"/>
  <c r="Y849" i="2"/>
  <c r="Y809" i="2"/>
  <c r="Y787" i="2"/>
  <c r="Y760" i="2"/>
  <c r="Y738" i="2"/>
  <c r="Y970" i="2"/>
  <c r="Y965" i="2"/>
  <c r="Y934" i="2"/>
  <c r="Y921" i="2"/>
  <c r="Y916" i="2"/>
  <c r="Y885" i="2"/>
  <c r="Y872" i="2"/>
  <c r="Y867" i="2"/>
  <c r="Y836" i="2"/>
  <c r="Y826" i="2"/>
  <c r="Y821" i="2"/>
  <c r="Y804" i="2"/>
  <c r="Y799" i="2"/>
  <c r="Y777" i="2"/>
  <c r="Y772" i="2"/>
  <c r="Y755" i="2"/>
  <c r="Y750" i="2"/>
  <c r="Y1000" i="2"/>
  <c r="Y949" i="2"/>
  <c r="Y932" i="2"/>
  <c r="Y895" i="2"/>
  <c r="Y892" i="2"/>
  <c r="Y878" i="2"/>
  <c r="Y835" i="2"/>
  <c r="Y827" i="2"/>
  <c r="Y802" i="2"/>
  <c r="Y785" i="2"/>
  <c r="Y763" i="2"/>
  <c r="Y711" i="2"/>
  <c r="Y689" i="2"/>
  <c r="Y662" i="2"/>
  <c r="Y640" i="2"/>
  <c r="Y613" i="2"/>
  <c r="Y591" i="2"/>
  <c r="Y564" i="2"/>
  <c r="Y552" i="2"/>
  <c r="Y545" i="2"/>
  <c r="Y538" i="2"/>
  <c r="Y531" i="2"/>
  <c r="Y524" i="2"/>
  <c r="Y517" i="2"/>
  <c r="Y510" i="2"/>
  <c r="Y503" i="2"/>
  <c r="Y496" i="2"/>
  <c r="Y489" i="2"/>
  <c r="Y482" i="2"/>
  <c r="Y475" i="2"/>
  <c r="Y468" i="2"/>
  <c r="Y461" i="2"/>
  <c r="Y454" i="2"/>
  <c r="Y447" i="2"/>
  <c r="Y440" i="2"/>
  <c r="Y433" i="2"/>
  <c r="Y426" i="2"/>
  <c r="Y419" i="2"/>
  <c r="Y412" i="2"/>
  <c r="Y405" i="2"/>
  <c r="Y398" i="2"/>
  <c r="Y391" i="2"/>
  <c r="Y384" i="2"/>
  <c r="Y377" i="2"/>
  <c r="Y370" i="2"/>
  <c r="Y983" i="2"/>
  <c r="Y909" i="2"/>
  <c r="Y886" i="2"/>
  <c r="Y869" i="2"/>
  <c r="Y832" i="2"/>
  <c r="Y741" i="2"/>
  <c r="Y728" i="2"/>
  <c r="Y723" i="2"/>
  <c r="Y706" i="2"/>
  <c r="Y701" i="2"/>
  <c r="Y679" i="2"/>
  <c r="Y674" i="2"/>
  <c r="Y657" i="2"/>
  <c r="Y652" i="2"/>
  <c r="Y630" i="2"/>
  <c r="Y625" i="2"/>
  <c r="Y977" i="2"/>
  <c r="Y963" i="2"/>
  <c r="Y946" i="2"/>
  <c r="Y900" i="2"/>
  <c r="Y1014" i="2"/>
  <c r="Y991" i="2"/>
  <c r="Y954" i="2"/>
  <c r="Y968" i="2"/>
  <c r="Y996" i="2"/>
  <c r="Y914" i="2"/>
  <c r="Y905" i="2"/>
  <c r="Y877" i="2"/>
  <c r="Y851" i="2"/>
  <c r="Y834" i="2"/>
  <c r="Y801" i="2"/>
  <c r="Y784" i="2"/>
  <c r="Y762" i="2"/>
  <c r="Y720" i="2"/>
  <c r="Y715" i="2"/>
  <c r="Y693" i="2"/>
  <c r="Y688" i="2"/>
  <c r="Y671" i="2"/>
  <c r="Y666" i="2"/>
  <c r="Y644" i="2"/>
  <c r="Y639" i="2"/>
  <c r="Y622" i="2"/>
  <c r="Y617" i="2"/>
  <c r="Y595" i="2"/>
  <c r="Y590" i="2"/>
  <c r="Y573" i="2"/>
  <c r="Y568" i="2"/>
  <c r="Y948" i="2"/>
  <c r="Y874" i="2"/>
  <c r="Y823" i="2"/>
  <c r="Y732" i="2"/>
  <c r="Y710" i="2"/>
  <c r="Y683" i="2"/>
  <c r="Y661" i="2"/>
  <c r="Y634" i="2"/>
  <c r="Y612" i="2"/>
  <c r="Y585" i="2"/>
  <c r="Y563" i="2"/>
  <c r="Y551" i="2"/>
  <c r="Y544" i="2"/>
  <c r="Y537" i="2"/>
  <c r="Y530" i="2"/>
  <c r="Y523" i="2"/>
  <c r="Y516" i="2"/>
  <c r="Y509" i="2"/>
  <c r="Y502" i="2"/>
  <c r="Y495" i="2"/>
  <c r="Y488" i="2"/>
  <c r="Y481" i="2"/>
  <c r="Y474" i="2"/>
  <c r="Y467" i="2"/>
  <c r="Y460" i="2"/>
  <c r="Y448" i="2"/>
  <c r="Y441" i="2"/>
  <c r="Y434" i="2"/>
  <c r="Y427" i="2"/>
  <c r="Y420" i="2"/>
  <c r="Y413" i="2"/>
  <c r="Y406" i="2"/>
  <c r="Y399" i="2"/>
  <c r="Y392" i="2"/>
  <c r="Y385" i="2"/>
  <c r="Y378" i="2"/>
  <c r="Y371" i="2"/>
  <c r="Y364" i="2"/>
  <c r="Y361" i="2"/>
  <c r="Y347" i="2"/>
  <c r="Y333" i="2"/>
  <c r="Y993" i="2"/>
  <c r="Y976" i="2"/>
  <c r="Y962" i="2"/>
  <c r="Y928" i="2"/>
  <c r="Y865" i="2"/>
  <c r="Y856" i="2"/>
  <c r="Y848" i="2"/>
  <c r="Y842" i="2"/>
  <c r="Y806" i="2"/>
  <c r="Y795" i="2"/>
  <c r="Y759" i="2"/>
  <c r="Y751" i="2"/>
  <c r="Y737" i="2"/>
  <c r="Y727" i="2"/>
  <c r="Y722" i="2"/>
  <c r="Y700" i="2"/>
  <c r="Y695" i="2"/>
  <c r="Y678" i="2"/>
  <c r="Y673" i="2"/>
  <c r="Y651" i="2"/>
  <c r="Y646" i="2"/>
  <c r="Y629" i="2"/>
  <c r="Y624" i="2"/>
  <c r="Y602" i="2"/>
  <c r="Y597" i="2"/>
  <c r="Y580" i="2"/>
  <c r="Y575" i="2"/>
  <c r="Y1010" i="2"/>
  <c r="Y939" i="2"/>
  <c r="Y919" i="2"/>
  <c r="Y899" i="2"/>
  <c r="Y828" i="2"/>
  <c r="Y781" i="2"/>
  <c r="Y773" i="2"/>
  <c r="Y1007" i="2"/>
  <c r="Y8" i="2"/>
  <c r="Y22" i="2"/>
  <c r="Y36" i="2"/>
  <c r="Y50" i="2"/>
  <c r="Y64" i="2"/>
  <c r="Y78" i="2"/>
  <c r="Y92" i="2"/>
  <c r="Y106" i="2"/>
  <c r="Y120" i="2"/>
  <c r="Y134" i="2"/>
  <c r="Y148" i="2"/>
  <c r="Y162" i="2"/>
  <c r="Y176" i="2"/>
  <c r="Y190" i="2"/>
  <c r="Y204" i="2"/>
  <c r="Y218" i="2"/>
  <c r="Y232" i="2"/>
  <c r="Y246" i="2"/>
  <c r="Y260" i="2"/>
  <c r="Y274" i="2"/>
  <c r="Y288" i="2"/>
  <c r="Y302" i="2"/>
  <c r="Y316" i="2"/>
  <c r="Y330" i="2"/>
  <c r="Y335" i="2"/>
  <c r="Y354" i="2"/>
  <c r="Y367" i="2"/>
  <c r="Y416" i="2"/>
  <c r="Y456" i="2"/>
  <c r="Y469" i="2"/>
  <c r="Y487" i="2"/>
  <c r="Y492" i="2"/>
  <c r="Y505" i="2"/>
  <c r="Y518" i="2"/>
  <c r="Y536" i="2"/>
  <c r="Y541" i="2"/>
  <c r="Y554" i="2"/>
  <c r="Y570" i="2"/>
  <c r="Y578" i="2"/>
  <c r="Y610" i="2"/>
  <c r="Y665" i="2"/>
  <c r="Y687" i="2"/>
  <c r="Y690" i="2"/>
  <c r="Y717" i="2"/>
  <c r="Y731" i="2"/>
  <c r="Y769" i="2"/>
  <c r="Y822" i="2"/>
  <c r="Y913" i="2"/>
  <c r="Y27" i="2"/>
  <c r="Y41" i="2"/>
  <c r="Y55" i="2"/>
  <c r="Y69" i="2"/>
  <c r="Y83" i="2"/>
  <c r="Y97" i="2"/>
  <c r="Y111" i="2"/>
  <c r="Y125" i="2"/>
  <c r="Y139" i="2"/>
  <c r="Y153" i="2"/>
  <c r="Y167" i="2"/>
  <c r="Y181" i="2"/>
  <c r="Y195" i="2"/>
  <c r="Y209" i="2"/>
  <c r="Y223" i="2"/>
  <c r="Y237" i="2"/>
  <c r="Y251" i="2"/>
  <c r="Y265" i="2"/>
  <c r="Y279" i="2"/>
  <c r="Y293" i="2"/>
  <c r="Y307" i="2"/>
  <c r="Y321" i="2"/>
  <c r="Y340" i="2"/>
  <c r="Y359" i="2"/>
  <c r="Y369" i="2"/>
  <c r="Y386" i="2"/>
  <c r="Y401" i="2"/>
  <c r="Y403" i="2"/>
  <c r="Y418" i="2"/>
  <c r="Y435" i="2"/>
  <c r="Y450" i="2"/>
  <c r="Y452" i="2"/>
  <c r="Y500" i="2"/>
  <c r="Y549" i="2"/>
  <c r="Y581" i="2"/>
  <c r="Y605" i="2"/>
  <c r="Y627" i="2"/>
  <c r="Y668" i="2"/>
  <c r="Y682" i="2"/>
  <c r="Y805" i="2"/>
  <c r="Y1012" i="2"/>
  <c r="Y437" i="2"/>
  <c r="Y459" i="2"/>
  <c r="Y464" i="2"/>
  <c r="Y477" i="2"/>
  <c r="Y490" i="2"/>
  <c r="Y508" i="2"/>
  <c r="Y513" i="2"/>
  <c r="Y526" i="2"/>
  <c r="Y539" i="2"/>
  <c r="Y557" i="2"/>
  <c r="Y562" i="2"/>
  <c r="Y589" i="2"/>
  <c r="Y592" i="2"/>
  <c r="Y638" i="2"/>
  <c r="Y641" i="2"/>
  <c r="Y704" i="2"/>
  <c r="Y709" i="2"/>
  <c r="Y734" i="2"/>
  <c r="Y752" i="2"/>
  <c r="Y790" i="2"/>
  <c r="Y808" i="2"/>
  <c r="Y439" i="2"/>
  <c r="Y472" i="2"/>
  <c r="Y521" i="2"/>
  <c r="Y584" i="2"/>
  <c r="Y608" i="2"/>
  <c r="Y616" i="2"/>
  <c r="Y619" i="2"/>
  <c r="Y633" i="2"/>
  <c r="Y655" i="2"/>
  <c r="Y660" i="2"/>
  <c r="Y685" i="2"/>
  <c r="Y696" i="2"/>
  <c r="Y811" i="2"/>
  <c r="Y841" i="2"/>
  <c r="Y850" i="2"/>
  <c r="Y923" i="2"/>
  <c r="Y462" i="2"/>
  <c r="Y480" i="2"/>
  <c r="Y485" i="2"/>
  <c r="Y498" i="2"/>
  <c r="Y511" i="2"/>
  <c r="Y529" i="2"/>
  <c r="Y534" i="2"/>
  <c r="Y547" i="2"/>
  <c r="Y576" i="2"/>
  <c r="Y603" i="2"/>
  <c r="Y647" i="2"/>
  <c r="Y699" i="2"/>
  <c r="Y707" i="2"/>
  <c r="Y729" i="2"/>
  <c r="Y746" i="2"/>
  <c r="Y758" i="2"/>
  <c r="Y764" i="2"/>
  <c r="Y767" i="2"/>
  <c r="Y829" i="2"/>
  <c r="Y883" i="2"/>
  <c r="Y926" i="2"/>
  <c r="Y313" i="2"/>
  <c r="Y327" i="2"/>
  <c r="Y346" i="2"/>
  <c r="Y351" i="2"/>
  <c r="Y379" i="2"/>
  <c r="Y394" i="2"/>
  <c r="Y396" i="2"/>
  <c r="Y411" i="2"/>
  <c r="Y428" i="2"/>
  <c r="Y443" i="2"/>
  <c r="Y445" i="2"/>
  <c r="Y493" i="2"/>
  <c r="Y542" i="2"/>
  <c r="Y560" i="2"/>
  <c r="Y587" i="2"/>
  <c r="Y598" i="2"/>
  <c r="Y636" i="2"/>
  <c r="Y650" i="2"/>
  <c r="Y658" i="2"/>
  <c r="Y680" i="2"/>
  <c r="Y779" i="2"/>
  <c r="Y941" i="2"/>
  <c r="Y944" i="2"/>
  <c r="Y10" i="2"/>
  <c r="Y24" i="2"/>
  <c r="Y38" i="2"/>
  <c r="Y52" i="2"/>
  <c r="Y66" i="2"/>
  <c r="Y80" i="2"/>
  <c r="Y94" i="2"/>
  <c r="Y108" i="2"/>
  <c r="Y122" i="2"/>
  <c r="Y136" i="2"/>
  <c r="Y150" i="2"/>
  <c r="Y164" i="2"/>
  <c r="Y178" i="2"/>
  <c r="Y192" i="2"/>
  <c r="Y206" i="2"/>
  <c r="Y220" i="2"/>
  <c r="Y234" i="2"/>
  <c r="Y248" i="2"/>
  <c r="Y262" i="2"/>
  <c r="Y276" i="2"/>
  <c r="Y290" i="2"/>
  <c r="Y304" i="2"/>
  <c r="Y318" i="2"/>
  <c r="Y332" i="2"/>
  <c r="Y337" i="2"/>
  <c r="Y356" i="2"/>
  <c r="Y381" i="2"/>
  <c r="Y430" i="2"/>
  <c r="Y457" i="2"/>
  <c r="Y470" i="2"/>
  <c r="Y483" i="2"/>
  <c r="Y501" i="2"/>
  <c r="Y506" i="2"/>
  <c r="Y519" i="2"/>
  <c r="Y532" i="2"/>
  <c r="Y550" i="2"/>
  <c r="Y555" i="2"/>
  <c r="Y571" i="2"/>
  <c r="Y606" i="2"/>
  <c r="Y611" i="2"/>
  <c r="Y702" i="2"/>
  <c r="Y718" i="2"/>
  <c r="Y721" i="2"/>
  <c r="Y794" i="2"/>
  <c r="Y935" i="2"/>
  <c r="Y989" i="2"/>
  <c r="Y15" i="2"/>
  <c r="Y29" i="2"/>
  <c r="Y43" i="2"/>
  <c r="Y57" i="2"/>
  <c r="Y71" i="2"/>
  <c r="Y85" i="2"/>
  <c r="Y99" i="2"/>
  <c r="Y113" i="2"/>
  <c r="Y127" i="2"/>
  <c r="Y141" i="2"/>
  <c r="Y155" i="2"/>
  <c r="Y169" i="2"/>
  <c r="Y183" i="2"/>
  <c r="Y197" i="2"/>
  <c r="Y211" i="2"/>
  <c r="Y225" i="2"/>
  <c r="Y239" i="2"/>
  <c r="Y253" i="2"/>
  <c r="Y267" i="2"/>
  <c r="Y281" i="2"/>
  <c r="Y295" i="2"/>
  <c r="Y309" i="2"/>
  <c r="Y323" i="2"/>
  <c r="Y342" i="2"/>
  <c r="Y366" i="2"/>
  <c r="Y368" i="2"/>
  <c r="Y383" i="2"/>
  <c r="Y400" i="2"/>
  <c r="Y415" i="2"/>
  <c r="Y417" i="2"/>
  <c r="Y432" i="2"/>
  <c r="Y449" i="2"/>
  <c r="Y465" i="2"/>
  <c r="Y514" i="2"/>
  <c r="Y566" i="2"/>
  <c r="Y574" i="2"/>
  <c r="Y582" i="2"/>
  <c r="Y601" i="2"/>
  <c r="Y631" i="2"/>
  <c r="Y653" i="2"/>
  <c r="Y669" i="2"/>
  <c r="Y672" i="2"/>
  <c r="Y694" i="2"/>
  <c r="Y713" i="2"/>
  <c r="Y724" i="2"/>
  <c r="Y735" i="2"/>
  <c r="Y753" i="2"/>
  <c r="Y791" i="2"/>
  <c r="Y800" i="2"/>
  <c r="Y881" i="2"/>
  <c r="Y6" i="2"/>
  <c r="Y20" i="2"/>
  <c r="Y34" i="2"/>
  <c r="Y48" i="2"/>
  <c r="Y62" i="2"/>
  <c r="Y76" i="2"/>
  <c r="Y90" i="2"/>
  <c r="Y104" i="2"/>
  <c r="Y118" i="2"/>
  <c r="Y132" i="2"/>
  <c r="Y146" i="2"/>
  <c r="Y160" i="2"/>
  <c r="Y174" i="2"/>
  <c r="Y188" i="2"/>
  <c r="Y202" i="2"/>
  <c r="Y216" i="2"/>
  <c r="Y230" i="2"/>
  <c r="Y244" i="2"/>
  <c r="Y258" i="2"/>
  <c r="Y272" i="2"/>
  <c r="Y286" i="2"/>
  <c r="Y300" i="2"/>
  <c r="Y314" i="2"/>
  <c r="Y328" i="2"/>
  <c r="Y352" i="2"/>
  <c r="Y402" i="2"/>
  <c r="Y451" i="2"/>
  <c r="Y455" i="2"/>
  <c r="Y473" i="2"/>
  <c r="Y478" i="2"/>
  <c r="Y491" i="2"/>
  <c r="Y504" i="2"/>
  <c r="Y522" i="2"/>
  <c r="Y527" i="2"/>
  <c r="Y540" i="2"/>
  <c r="Y553" i="2"/>
  <c r="Y645" i="2"/>
  <c r="Y664" i="2"/>
  <c r="Y675" i="2"/>
  <c r="Y686" i="2"/>
  <c r="Y756" i="2"/>
  <c r="Y774" i="2"/>
  <c r="Y812" i="2"/>
  <c r="Y860" i="2"/>
  <c r="CE765" i="1" l="1"/>
  <c r="CE689" i="1"/>
  <c r="CE596" i="1"/>
  <c r="CE575" i="1"/>
  <c r="CE1017" i="1"/>
  <c r="CE717" i="1"/>
  <c r="CE808" i="1"/>
  <c r="CE976" i="1"/>
  <c r="BX927" i="1"/>
  <c r="BX870" i="1"/>
  <c r="BX806" i="1"/>
  <c r="BX889" i="1"/>
  <c r="BX832" i="1"/>
  <c r="BX768" i="1"/>
  <c r="BX270" i="1"/>
  <c r="BX283" i="1"/>
  <c r="BX422" i="1"/>
  <c r="BX428" i="1"/>
  <c r="BX434" i="1"/>
  <c r="BX258" i="1"/>
  <c r="BX920" i="1"/>
  <c r="BX863" i="1"/>
  <c r="BX799" i="1"/>
  <c r="BX721" i="1"/>
  <c r="BX825" i="1"/>
  <c r="BX761" i="1"/>
  <c r="BX263" i="1"/>
  <c r="BX276" i="1"/>
  <c r="BX254" i="1"/>
  <c r="BX421" i="1"/>
  <c r="BX427" i="1"/>
  <c r="BX251" i="1"/>
  <c r="BX913" i="1"/>
  <c r="BX856" i="1"/>
  <c r="BX792" i="1"/>
  <c r="BX714" i="1"/>
  <c r="BX657" i="1"/>
  <c r="BX754" i="1"/>
  <c r="BX256" i="1"/>
  <c r="BX269" i="1"/>
  <c r="BX247" i="1"/>
  <c r="BX253" i="1"/>
  <c r="BX420" i="1"/>
  <c r="BX237" i="1"/>
  <c r="BX745" i="1"/>
  <c r="BX849" i="1"/>
  <c r="BX785" i="1"/>
  <c r="BX707" i="1"/>
  <c r="BX650" i="1"/>
  <c r="BX516" i="1"/>
  <c r="BX249" i="1"/>
  <c r="BX262" i="1"/>
  <c r="BX240" i="1"/>
  <c r="BX246" i="1"/>
  <c r="BX252" i="1"/>
  <c r="BX62" i="1"/>
  <c r="BX738" i="1"/>
  <c r="BX681" i="1"/>
  <c r="BX778" i="1"/>
  <c r="BX700" i="1"/>
  <c r="BX643" i="1"/>
  <c r="BX467" i="1"/>
  <c r="BX81" i="1"/>
  <c r="BX255" i="1"/>
  <c r="BX233" i="1"/>
  <c r="BX239" i="1"/>
  <c r="BX245" i="1"/>
  <c r="BX55" i="1"/>
  <c r="BX731" i="1"/>
  <c r="BX674" i="1"/>
  <c r="BX610" i="1"/>
  <c r="BX693" i="1"/>
  <c r="BX636" i="1"/>
  <c r="BX418" i="1"/>
  <c r="BX74" i="1"/>
  <c r="BX87" i="1"/>
  <c r="BX226" i="1"/>
  <c r="BX232" i="1"/>
  <c r="BX238" i="1"/>
  <c r="BX48" i="1"/>
  <c r="BX934" i="1"/>
  <c r="BX877" i="1"/>
  <c r="BX974" i="1"/>
  <c r="BX896" i="1"/>
  <c r="BX839" i="1"/>
  <c r="BX775" i="1"/>
  <c r="BX277" i="1"/>
  <c r="BX451" i="1"/>
  <c r="BX429" i="1"/>
  <c r="BX435" i="1"/>
  <c r="BX441" i="1"/>
  <c r="BX447" i="1"/>
  <c r="BX724" i="1"/>
  <c r="BX667" i="1"/>
  <c r="BX603" i="1"/>
  <c r="BX138" i="1"/>
  <c r="BX629" i="1"/>
  <c r="BX369" i="1"/>
  <c r="BX67" i="1"/>
  <c r="BX80" i="1"/>
  <c r="BX58" i="1"/>
  <c r="BX225" i="1"/>
  <c r="BX231" i="1"/>
  <c r="BX41" i="1"/>
  <c r="BX717" i="1"/>
  <c r="BX660" i="1"/>
  <c r="BX576" i="1"/>
  <c r="BX89" i="1"/>
  <c r="BX978" i="1"/>
  <c r="BX320" i="1"/>
  <c r="BX60" i="1"/>
  <c r="BX73" i="1"/>
  <c r="BX51" i="1"/>
  <c r="BX57" i="1"/>
  <c r="BX224" i="1"/>
  <c r="BX28" i="1"/>
  <c r="BX641" i="1"/>
  <c r="BX676" i="1"/>
  <c r="BX774" i="1"/>
  <c r="BX440" i="1"/>
  <c r="BX872" i="1"/>
  <c r="BX433" i="1"/>
  <c r="BX718" i="1"/>
  <c r="BX426" i="1"/>
  <c r="BX460" i="1"/>
  <c r="BX851" i="1"/>
  <c r="BX956" i="1"/>
  <c r="BX244" i="1"/>
  <c r="BX899" i="1"/>
  <c r="BX703" i="1"/>
  <c r="BX583" i="1"/>
  <c r="BX835" i="1"/>
  <c r="BX639" i="1"/>
  <c r="BX960" i="1"/>
  <c r="BX764" i="1"/>
  <c r="BX390" i="1"/>
  <c r="BX875" i="1"/>
  <c r="BX679" i="1"/>
  <c r="BX1007" i="1"/>
  <c r="BX811" i="1"/>
  <c r="BX615" i="1"/>
  <c r="BX936" i="1"/>
  <c r="BX740" i="1"/>
  <c r="BX222" i="1"/>
  <c r="BX431" i="1"/>
  <c r="BX235" i="1"/>
  <c r="BX39" i="1"/>
  <c r="BX437" i="1"/>
  <c r="BX241" i="1"/>
  <c r="BX45" i="1"/>
  <c r="BX408" i="1"/>
  <c r="BX212" i="1"/>
  <c r="BX16" i="1"/>
  <c r="BX407" i="1"/>
  <c r="BX211" i="1"/>
  <c r="BX15" i="1"/>
  <c r="BX406" i="1"/>
  <c r="BX210" i="1"/>
  <c r="BX14" i="1"/>
  <c r="BX412" i="1"/>
  <c r="BX216" i="1"/>
  <c r="BX20" i="1"/>
  <c r="BX711" i="1"/>
  <c r="BX984" i="1"/>
  <c r="BX697" i="1"/>
  <c r="BX850" i="1"/>
  <c r="BX654" i="1"/>
  <c r="BX982" i="1"/>
  <c r="BX786" i="1"/>
  <c r="BX544" i="1"/>
  <c r="BX911" i="1"/>
  <c r="BX715" i="1"/>
  <c r="BX47" i="1"/>
  <c r="BX826" i="1"/>
  <c r="BX630" i="1"/>
  <c r="BX958" i="1"/>
  <c r="BX762" i="1"/>
  <c r="BX425" i="1"/>
  <c r="BX887" i="1"/>
  <c r="BX691" i="1"/>
  <c r="BX578" i="1"/>
  <c r="BX382" i="1"/>
  <c r="BX186" i="1"/>
  <c r="BX584" i="1"/>
  <c r="BX388" i="1"/>
  <c r="BX192" i="1"/>
  <c r="BX555" i="1"/>
  <c r="BX359" i="1"/>
  <c r="BX163" i="1"/>
  <c r="BX554" i="1"/>
  <c r="BX358" i="1"/>
  <c r="BX162" i="1"/>
  <c r="BX553" i="1"/>
  <c r="BX357" i="1"/>
  <c r="BX161" i="1"/>
  <c r="BX559" i="1"/>
  <c r="BX363" i="1"/>
  <c r="BX167" i="1"/>
  <c r="BX215" i="1"/>
  <c r="BX648" i="1"/>
  <c r="BX655" i="1"/>
  <c r="BX795" i="1"/>
  <c r="BX843" i="1"/>
  <c r="BX647" i="1"/>
  <c r="BX975" i="1"/>
  <c r="BX779" i="1"/>
  <c r="BX495" i="1"/>
  <c r="BX904" i="1"/>
  <c r="BX708" i="1"/>
  <c r="BX1015" i="1"/>
  <c r="BX819" i="1"/>
  <c r="BX623" i="1"/>
  <c r="BX951" i="1"/>
  <c r="BX755" i="1"/>
  <c r="BX376" i="1"/>
  <c r="BX880" i="1"/>
  <c r="BX684" i="1"/>
  <c r="BX571" i="1"/>
  <c r="BX375" i="1"/>
  <c r="BX179" i="1"/>
  <c r="BX577" i="1"/>
  <c r="BX381" i="1"/>
  <c r="BX185" i="1"/>
  <c r="BX548" i="1"/>
  <c r="BX352" i="1"/>
  <c r="BX156" i="1"/>
  <c r="BX547" i="1"/>
  <c r="BX351" i="1"/>
  <c r="BX155" i="1"/>
  <c r="BX546" i="1"/>
  <c r="BX350" i="1"/>
  <c r="BX154" i="1"/>
  <c r="BX552" i="1"/>
  <c r="BX356" i="1"/>
  <c r="BX160" i="1"/>
  <c r="BX669" i="1"/>
  <c r="BX746" i="1"/>
  <c r="BX760" i="1"/>
  <c r="BX230" i="1"/>
  <c r="BX34" i="1"/>
  <c r="BX970" i="1"/>
  <c r="BX606" i="1"/>
  <c r="BX893" i="1"/>
  <c r="BX836" i="1"/>
  <c r="BX640" i="1"/>
  <c r="BX968" i="1"/>
  <c r="BX772" i="1"/>
  <c r="BX446" i="1"/>
  <c r="BX897" i="1"/>
  <c r="BX701" i="1"/>
  <c r="BX1008" i="1"/>
  <c r="BX812" i="1"/>
  <c r="BX616" i="1"/>
  <c r="BX944" i="1"/>
  <c r="BX748" i="1"/>
  <c r="BX327" i="1"/>
  <c r="BX873" i="1"/>
  <c r="BX677" i="1"/>
  <c r="BX564" i="1"/>
  <c r="BX368" i="1"/>
  <c r="BX172" i="1"/>
  <c r="BX570" i="1"/>
  <c r="BX374" i="1"/>
  <c r="BX178" i="1"/>
  <c r="BX541" i="1"/>
  <c r="BX345" i="1"/>
  <c r="BX149" i="1"/>
  <c r="BX540" i="1"/>
  <c r="BX344" i="1"/>
  <c r="BX148" i="1"/>
  <c r="BX539" i="1"/>
  <c r="BX343" i="1"/>
  <c r="BX147" i="1"/>
  <c r="BX545" i="1"/>
  <c r="BX349" i="1"/>
  <c r="BX153" i="1"/>
  <c r="BX767" i="1"/>
  <c r="BX844" i="1"/>
  <c r="BX1019" i="1"/>
  <c r="BX991" i="1"/>
  <c r="BX829" i="1"/>
  <c r="BX633" i="1"/>
  <c r="BX961" i="1"/>
  <c r="BX765" i="1"/>
  <c r="BX397" i="1"/>
  <c r="BX890" i="1"/>
  <c r="BX694" i="1"/>
  <c r="BX1001" i="1"/>
  <c r="BX805" i="1"/>
  <c r="BX609" i="1"/>
  <c r="BX937" i="1"/>
  <c r="BX741" i="1"/>
  <c r="BX278" i="1"/>
  <c r="BX866" i="1"/>
  <c r="BX670" i="1"/>
  <c r="BX557" i="1"/>
  <c r="BX361" i="1"/>
  <c r="BX165" i="1"/>
  <c r="BX563" i="1"/>
  <c r="BX367" i="1"/>
  <c r="BX171" i="1"/>
  <c r="BX534" i="1"/>
  <c r="BX338" i="1"/>
  <c r="BX142" i="1"/>
  <c r="BX533" i="1"/>
  <c r="BX337" i="1"/>
  <c r="BX141" i="1"/>
  <c r="BX532" i="1"/>
  <c r="BX336" i="1"/>
  <c r="BX140" i="1"/>
  <c r="BX538" i="1"/>
  <c r="BX342" i="1"/>
  <c r="BX146" i="1"/>
  <c r="BX865" i="1"/>
  <c r="BX942" i="1"/>
  <c r="BX68" i="1"/>
  <c r="BX1018" i="1"/>
  <c r="BX822" i="1"/>
  <c r="BX626" i="1"/>
  <c r="BX954" i="1"/>
  <c r="BX758" i="1"/>
  <c r="BX348" i="1"/>
  <c r="BX883" i="1"/>
  <c r="BX687" i="1"/>
  <c r="BX994" i="1"/>
  <c r="BX798" i="1"/>
  <c r="BX602" i="1"/>
  <c r="BX930" i="1"/>
  <c r="BX734" i="1"/>
  <c r="BX229" i="1"/>
  <c r="BX859" i="1"/>
  <c r="BX663" i="1"/>
  <c r="BX550" i="1"/>
  <c r="BX354" i="1"/>
  <c r="BX158" i="1"/>
  <c r="BX556" i="1"/>
  <c r="BX360" i="1"/>
  <c r="BX164" i="1"/>
  <c r="BX527" i="1"/>
  <c r="BX331" i="1"/>
  <c r="BX135" i="1"/>
  <c r="BX526" i="1"/>
  <c r="BX330" i="1"/>
  <c r="BX134" i="1"/>
  <c r="BX525" i="1"/>
  <c r="BX329" i="1"/>
  <c r="BX133" i="1"/>
  <c r="BX531" i="1"/>
  <c r="BX335" i="1"/>
  <c r="BX139" i="1"/>
  <c r="BX963" i="1"/>
  <c r="BX19" i="1"/>
  <c r="BX788" i="1"/>
  <c r="BX1011" i="1"/>
  <c r="BX815" i="1"/>
  <c r="BX619" i="1"/>
  <c r="BX947" i="1"/>
  <c r="BX751" i="1"/>
  <c r="BX299" i="1"/>
  <c r="BX876" i="1"/>
  <c r="BX680" i="1"/>
  <c r="BX987" i="1"/>
  <c r="BX791" i="1"/>
  <c r="BX593" i="1"/>
  <c r="BX923" i="1"/>
  <c r="BX727" i="1"/>
  <c r="BX180" i="1"/>
  <c r="BX852" i="1"/>
  <c r="BX656" i="1"/>
  <c r="BX543" i="1"/>
  <c r="BX347" i="1"/>
  <c r="BX151" i="1"/>
  <c r="BX549" i="1"/>
  <c r="BX353" i="1"/>
  <c r="BX157" i="1"/>
  <c r="BX520" i="1"/>
  <c r="BX324" i="1"/>
  <c r="BX128" i="1"/>
  <c r="BX519" i="1"/>
  <c r="BX323" i="1"/>
  <c r="BX127" i="1"/>
  <c r="BX518" i="1"/>
  <c r="BX322" i="1"/>
  <c r="BX126" i="1"/>
  <c r="BX524" i="1"/>
  <c r="BX328" i="1"/>
  <c r="BX132" i="1"/>
  <c r="BX558" i="1"/>
  <c r="BX683" i="1"/>
  <c r="BX914" i="1"/>
  <c r="BX997" i="1"/>
  <c r="BX801" i="1"/>
  <c r="BX605" i="1"/>
  <c r="BX933" i="1"/>
  <c r="BX737" i="1"/>
  <c r="BX201" i="1"/>
  <c r="BX862" i="1"/>
  <c r="BX666" i="1"/>
  <c r="BX973" i="1"/>
  <c r="BX777" i="1"/>
  <c r="BX530" i="1"/>
  <c r="BX909" i="1"/>
  <c r="BX713" i="1"/>
  <c r="BX82" i="1"/>
  <c r="BX838" i="1"/>
  <c r="BX642" i="1"/>
  <c r="BX529" i="1"/>
  <c r="BX333" i="1"/>
  <c r="BX137" i="1"/>
  <c r="BX535" i="1"/>
  <c r="BX339" i="1"/>
  <c r="BX143" i="1"/>
  <c r="BX506" i="1"/>
  <c r="BX310" i="1"/>
  <c r="BX114" i="1"/>
  <c r="BX505" i="1"/>
  <c r="BX309" i="1"/>
  <c r="BX113" i="1"/>
  <c r="BX504" i="1"/>
  <c r="BX308" i="1"/>
  <c r="BX112" i="1"/>
  <c r="BX510" i="1"/>
  <c r="BX314" i="1"/>
  <c r="BX118" i="1"/>
  <c r="BX704" i="1"/>
  <c r="BX879" i="1"/>
  <c r="BX662" i="1"/>
  <c r="BX948" i="1"/>
  <c r="BX752" i="1"/>
  <c r="BX306" i="1"/>
  <c r="BX884" i="1"/>
  <c r="BX688" i="1"/>
  <c r="BX1009" i="1"/>
  <c r="BX813" i="1"/>
  <c r="BX617" i="1"/>
  <c r="BX924" i="1"/>
  <c r="BX728" i="1"/>
  <c r="BX187" i="1"/>
  <c r="BX860" i="1"/>
  <c r="BX664" i="1"/>
  <c r="BX985" i="1"/>
  <c r="BX789" i="1"/>
  <c r="BX565" i="1"/>
  <c r="BX480" i="1"/>
  <c r="BX284" i="1"/>
  <c r="BX88" i="1"/>
  <c r="BX486" i="1"/>
  <c r="BX290" i="1"/>
  <c r="BX94" i="1"/>
  <c r="BX457" i="1"/>
  <c r="BX261" i="1"/>
  <c r="BX65" i="1"/>
  <c r="BX456" i="1"/>
  <c r="BX260" i="1"/>
  <c r="BX64" i="1"/>
  <c r="BX455" i="1"/>
  <c r="BX259" i="1"/>
  <c r="BX63" i="1"/>
  <c r="BX461" i="1"/>
  <c r="BX265" i="1"/>
  <c r="BX69" i="1"/>
  <c r="BX264" i="1"/>
  <c r="BX823" i="1"/>
  <c r="D13" i="4"/>
  <c r="BX1004" i="1"/>
  <c r="BX906" i="1"/>
  <c r="BX808" i="1"/>
  <c r="BX710" i="1"/>
  <c r="BX612" i="1"/>
  <c r="BX12" i="1"/>
  <c r="BX940" i="1"/>
  <c r="BX842" i="1"/>
  <c r="BX744" i="1"/>
  <c r="BX646" i="1"/>
  <c r="BX250" i="1"/>
  <c r="BX967" i="1"/>
  <c r="BX869" i="1"/>
  <c r="BX771" i="1"/>
  <c r="BX673" i="1"/>
  <c r="BX439" i="1"/>
  <c r="BX980" i="1"/>
  <c r="BX882" i="1"/>
  <c r="BX784" i="1"/>
  <c r="BX686" i="1"/>
  <c r="BX572" i="1"/>
  <c r="BX1014" i="1"/>
  <c r="BX916" i="1"/>
  <c r="BX818" i="1"/>
  <c r="BX720" i="1"/>
  <c r="BX622" i="1"/>
  <c r="BX131" i="1"/>
  <c r="BX943" i="1"/>
  <c r="BX845" i="1"/>
  <c r="BX747" i="1"/>
  <c r="BX649" i="1"/>
  <c r="BX271" i="1"/>
  <c r="BX536" i="1"/>
  <c r="BX438" i="1"/>
  <c r="BX340" i="1"/>
  <c r="BX242" i="1"/>
  <c r="BX144" i="1"/>
  <c r="BX46" i="1"/>
  <c r="BX542" i="1"/>
  <c r="BX444" i="1"/>
  <c r="BX346" i="1"/>
  <c r="BX248" i="1"/>
  <c r="BX150" i="1"/>
  <c r="BX52" i="1"/>
  <c r="BX513" i="1"/>
  <c r="BX415" i="1"/>
  <c r="BX317" i="1"/>
  <c r="BX219" i="1"/>
  <c r="BX121" i="1"/>
  <c r="BX23" i="1"/>
  <c r="BX512" i="1"/>
  <c r="BX414" i="1"/>
  <c r="BX316" i="1"/>
  <c r="BX218" i="1"/>
  <c r="BX120" i="1"/>
  <c r="BX22" i="1"/>
  <c r="BX511" i="1"/>
  <c r="BX413" i="1"/>
  <c r="BX315" i="1"/>
  <c r="BX217" i="1"/>
  <c r="BX119" i="1"/>
  <c r="BX21" i="1"/>
  <c r="BX517" i="1"/>
  <c r="BX419" i="1"/>
  <c r="BX321" i="1"/>
  <c r="BX223" i="1"/>
  <c r="BX125" i="1"/>
  <c r="BX27" i="1"/>
  <c r="BX634" i="1"/>
  <c r="BX586" i="1"/>
  <c r="BX781" i="1"/>
  <c r="BX725" i="1"/>
  <c r="BX117" i="1"/>
  <c r="BX990" i="1"/>
  <c r="BX892" i="1"/>
  <c r="BX794" i="1"/>
  <c r="BX696" i="1"/>
  <c r="BX597" i="1"/>
  <c r="BX596" i="1"/>
  <c r="BX926" i="1"/>
  <c r="BX828" i="1"/>
  <c r="BX730" i="1"/>
  <c r="BX632" i="1"/>
  <c r="BX152" i="1"/>
  <c r="BX953" i="1"/>
  <c r="BX855" i="1"/>
  <c r="BX757" i="1"/>
  <c r="BX659" i="1"/>
  <c r="BX341" i="1"/>
  <c r="BX966" i="1"/>
  <c r="BX868" i="1"/>
  <c r="BX770" i="1"/>
  <c r="BX672" i="1"/>
  <c r="BX481" i="1"/>
  <c r="BX1000" i="1"/>
  <c r="BX902" i="1"/>
  <c r="BX804" i="1"/>
  <c r="BX706" i="1"/>
  <c r="BX608" i="1"/>
  <c r="BX33" i="1"/>
  <c r="BX929" i="1"/>
  <c r="BX831" i="1"/>
  <c r="BX733" i="1"/>
  <c r="BX635" i="1"/>
  <c r="BX173" i="1"/>
  <c r="BX522" i="1"/>
  <c r="BX424" i="1"/>
  <c r="BX326" i="1"/>
  <c r="BX228" i="1"/>
  <c r="BX130" i="1"/>
  <c r="BX32" i="1"/>
  <c r="BX528" i="1"/>
  <c r="BX430" i="1"/>
  <c r="BX332" i="1"/>
  <c r="BX234" i="1"/>
  <c r="BX136" i="1"/>
  <c r="BX38" i="1"/>
  <c r="BX499" i="1"/>
  <c r="BX401" i="1"/>
  <c r="BX303" i="1"/>
  <c r="BX205" i="1"/>
  <c r="BX107" i="1"/>
  <c r="BX9" i="1"/>
  <c r="BX498" i="1"/>
  <c r="BX400" i="1"/>
  <c r="BX302" i="1"/>
  <c r="BX204" i="1"/>
  <c r="BX106" i="1"/>
  <c r="BX8" i="1"/>
  <c r="BX497" i="1"/>
  <c r="BX399" i="1"/>
  <c r="BX301" i="1"/>
  <c r="BX203" i="1"/>
  <c r="BX105" i="1"/>
  <c r="BX7" i="1"/>
  <c r="BX503" i="1"/>
  <c r="BX405" i="1"/>
  <c r="BX307" i="1"/>
  <c r="BX209" i="1"/>
  <c r="BX111" i="1"/>
  <c r="BX13" i="1"/>
  <c r="BX802" i="1"/>
  <c r="BW775" i="1"/>
  <c r="BX977" i="1"/>
  <c r="BX613" i="1"/>
  <c r="BX921" i="1"/>
  <c r="BX983" i="1"/>
  <c r="BX885" i="1"/>
  <c r="BX787" i="1"/>
  <c r="BX689" i="1"/>
  <c r="BX551" i="1"/>
  <c r="BX1017" i="1"/>
  <c r="BX919" i="1"/>
  <c r="BX821" i="1"/>
  <c r="BX723" i="1"/>
  <c r="BX625" i="1"/>
  <c r="BX103" i="1"/>
  <c r="BX946" i="1"/>
  <c r="BX848" i="1"/>
  <c r="BX750" i="1"/>
  <c r="BX652" i="1"/>
  <c r="BX292" i="1"/>
  <c r="BX959" i="1"/>
  <c r="BX861" i="1"/>
  <c r="BX763" i="1"/>
  <c r="BX665" i="1"/>
  <c r="BX432" i="1"/>
  <c r="BX993" i="1"/>
  <c r="BX895" i="1"/>
  <c r="BX797" i="1"/>
  <c r="BX699" i="1"/>
  <c r="BX601" i="1"/>
  <c r="BX1020" i="1"/>
  <c r="BX922" i="1"/>
  <c r="BX824" i="1"/>
  <c r="BX726" i="1"/>
  <c r="BX628" i="1"/>
  <c r="BX124" i="1"/>
  <c r="BX515" i="1"/>
  <c r="BX417" i="1"/>
  <c r="BX319" i="1"/>
  <c r="BX221" i="1"/>
  <c r="BX123" i="1"/>
  <c r="BX25" i="1"/>
  <c r="BX521" i="1"/>
  <c r="BX423" i="1"/>
  <c r="BX325" i="1"/>
  <c r="BX227" i="1"/>
  <c r="BX129" i="1"/>
  <c r="BX31" i="1"/>
  <c r="BX492" i="1"/>
  <c r="BX394" i="1"/>
  <c r="BX296" i="1"/>
  <c r="BX198" i="1"/>
  <c r="BX100" i="1"/>
  <c r="BX589" i="1"/>
  <c r="BX491" i="1"/>
  <c r="BX393" i="1"/>
  <c r="BX295" i="1"/>
  <c r="BX197" i="1"/>
  <c r="BX99" i="1"/>
  <c r="BX588" i="1"/>
  <c r="BX490" i="1"/>
  <c r="BX392" i="1"/>
  <c r="BX294" i="1"/>
  <c r="BX196" i="1"/>
  <c r="BX98" i="1"/>
  <c r="BX594" i="1"/>
  <c r="BX496" i="1"/>
  <c r="BX398" i="1"/>
  <c r="BX300" i="1"/>
  <c r="BX202" i="1"/>
  <c r="BX104" i="1"/>
  <c r="BX6" i="1"/>
  <c r="BX900" i="1"/>
  <c r="BX809" i="1"/>
  <c r="BW735" i="1"/>
  <c r="BX753" i="1"/>
  <c r="BX816" i="1"/>
  <c r="E164" i="3"/>
  <c r="BX976" i="1"/>
  <c r="BX878" i="1"/>
  <c r="BX780" i="1"/>
  <c r="BX682" i="1"/>
  <c r="BX502" i="1"/>
  <c r="BX1010" i="1"/>
  <c r="BX912" i="1"/>
  <c r="BX814" i="1"/>
  <c r="BX716" i="1"/>
  <c r="BX618" i="1"/>
  <c r="BX54" i="1"/>
  <c r="BX939" i="1"/>
  <c r="BX841" i="1"/>
  <c r="BX743" i="1"/>
  <c r="BX645" i="1"/>
  <c r="BX243" i="1"/>
  <c r="BX952" i="1"/>
  <c r="BX854" i="1"/>
  <c r="BX756" i="1"/>
  <c r="BX658" i="1"/>
  <c r="BX383" i="1"/>
  <c r="BX986" i="1"/>
  <c r="BX888" i="1"/>
  <c r="BX790" i="1"/>
  <c r="BX692" i="1"/>
  <c r="BX590" i="1"/>
  <c r="BX1013" i="1"/>
  <c r="BX915" i="1"/>
  <c r="BX817" i="1"/>
  <c r="BX719" i="1"/>
  <c r="BX621" i="1"/>
  <c r="BX75" i="1"/>
  <c r="BX508" i="1"/>
  <c r="BX410" i="1"/>
  <c r="BX312" i="1"/>
  <c r="BX214" i="1"/>
  <c r="BX116" i="1"/>
  <c r="BX18" i="1"/>
  <c r="BX514" i="1"/>
  <c r="BX416" i="1"/>
  <c r="BX318" i="1"/>
  <c r="BX220" i="1"/>
  <c r="BX122" i="1"/>
  <c r="BX24" i="1"/>
  <c r="BX485" i="1"/>
  <c r="BX387" i="1"/>
  <c r="BX289" i="1"/>
  <c r="BX191" i="1"/>
  <c r="BX93" i="1"/>
  <c r="BX582" i="1"/>
  <c r="BX484" i="1"/>
  <c r="BX386" i="1"/>
  <c r="BX288" i="1"/>
  <c r="BX190" i="1"/>
  <c r="BX92" i="1"/>
  <c r="BX581" i="1"/>
  <c r="BX483" i="1"/>
  <c r="BX385" i="1"/>
  <c r="BX287" i="1"/>
  <c r="BX189" i="1"/>
  <c r="BX91" i="1"/>
  <c r="BX587" i="1"/>
  <c r="BX489" i="1"/>
  <c r="BX391" i="1"/>
  <c r="BX293" i="1"/>
  <c r="BX195" i="1"/>
  <c r="BX97" i="1"/>
  <c r="BX627" i="1"/>
  <c r="BX998" i="1"/>
  <c r="BX907" i="1"/>
  <c r="BW728" i="1"/>
  <c r="BX858" i="1"/>
  <c r="BX949" i="1"/>
  <c r="E161" i="3"/>
  <c r="BX969" i="1"/>
  <c r="BX871" i="1"/>
  <c r="BX773" i="1"/>
  <c r="BX675" i="1"/>
  <c r="BX453" i="1"/>
  <c r="BX1003" i="1"/>
  <c r="BX905" i="1"/>
  <c r="BX807" i="1"/>
  <c r="BX709" i="1"/>
  <c r="BX611" i="1"/>
  <c r="BX5" i="1"/>
  <c r="BX932" i="1"/>
  <c r="BX834" i="1"/>
  <c r="BX736" i="1"/>
  <c r="BX638" i="1"/>
  <c r="BX194" i="1"/>
  <c r="BX945" i="1"/>
  <c r="BX847" i="1"/>
  <c r="BX749" i="1"/>
  <c r="BX651" i="1"/>
  <c r="BX334" i="1"/>
  <c r="BX979" i="1"/>
  <c r="BX881" i="1"/>
  <c r="BX783" i="1"/>
  <c r="BX685" i="1"/>
  <c r="BX569" i="1"/>
  <c r="BX1006" i="1"/>
  <c r="BX908" i="1"/>
  <c r="BX810" i="1"/>
  <c r="BX712" i="1"/>
  <c r="BX614" i="1"/>
  <c r="BX26" i="1"/>
  <c r="BX501" i="1"/>
  <c r="BX403" i="1"/>
  <c r="BX305" i="1"/>
  <c r="BX207" i="1"/>
  <c r="BX109" i="1"/>
  <c r="BX11" i="1"/>
  <c r="BX507" i="1"/>
  <c r="BX409" i="1"/>
  <c r="BX311" i="1"/>
  <c r="BX213" i="1"/>
  <c r="BX115" i="1"/>
  <c r="BX17" i="1"/>
  <c r="BX478" i="1"/>
  <c r="BX380" i="1"/>
  <c r="BX282" i="1"/>
  <c r="BX184" i="1"/>
  <c r="BX86" i="1"/>
  <c r="BX575" i="1"/>
  <c r="BX477" i="1"/>
  <c r="BX379" i="1"/>
  <c r="BX281" i="1"/>
  <c r="BX183" i="1"/>
  <c r="BX85" i="1"/>
  <c r="BX574" i="1"/>
  <c r="BX476" i="1"/>
  <c r="BX378" i="1"/>
  <c r="BX280" i="1"/>
  <c r="BX182" i="1"/>
  <c r="BX84" i="1"/>
  <c r="BX580" i="1"/>
  <c r="BX482" i="1"/>
  <c r="BX384" i="1"/>
  <c r="BX286" i="1"/>
  <c r="BX188" i="1"/>
  <c r="BX90" i="1"/>
  <c r="BX732" i="1"/>
  <c r="BX739" i="1"/>
  <c r="BX1005" i="1"/>
  <c r="BW304" i="1"/>
  <c r="BX886" i="1"/>
  <c r="BX362" i="1"/>
  <c r="E160" i="3"/>
  <c r="BX962" i="1"/>
  <c r="BX864" i="1"/>
  <c r="BX766" i="1"/>
  <c r="BX668" i="1"/>
  <c r="BX404" i="1"/>
  <c r="BX996" i="1"/>
  <c r="BX898" i="1"/>
  <c r="BX800" i="1"/>
  <c r="BX702" i="1"/>
  <c r="BX604" i="1"/>
  <c r="BX595" i="1"/>
  <c r="BX925" i="1"/>
  <c r="BX827" i="1"/>
  <c r="BX729" i="1"/>
  <c r="BX631" i="1"/>
  <c r="BX145" i="1"/>
  <c r="BX938" i="1"/>
  <c r="BX840" i="1"/>
  <c r="BX742" i="1"/>
  <c r="BX644" i="1"/>
  <c r="BX285" i="1"/>
  <c r="BX972" i="1"/>
  <c r="BX874" i="1"/>
  <c r="BX776" i="1"/>
  <c r="BX678" i="1"/>
  <c r="BX523" i="1"/>
  <c r="BX999" i="1"/>
  <c r="BX901" i="1"/>
  <c r="BX803" i="1"/>
  <c r="BX705" i="1"/>
  <c r="BX607" i="1"/>
  <c r="BX592" i="1"/>
  <c r="BX494" i="1"/>
  <c r="BX396" i="1"/>
  <c r="BX298" i="1"/>
  <c r="BX200" i="1"/>
  <c r="BX102" i="1"/>
  <c r="BX598" i="1"/>
  <c r="BX500" i="1"/>
  <c r="BX402" i="1"/>
  <c r="BX304" i="1"/>
  <c r="BX206" i="1"/>
  <c r="BX108" i="1"/>
  <c r="BX10" i="1"/>
  <c r="BX471" i="1"/>
  <c r="BX373" i="1"/>
  <c r="BX275" i="1"/>
  <c r="BX177" i="1"/>
  <c r="BX79" i="1"/>
  <c r="BX568" i="1"/>
  <c r="BX470" i="1"/>
  <c r="BX372" i="1"/>
  <c r="BX274" i="1"/>
  <c r="BX176" i="1"/>
  <c r="BX78" i="1"/>
  <c r="BX567" i="1"/>
  <c r="BX469" i="1"/>
  <c r="BX371" i="1"/>
  <c r="BX273" i="1"/>
  <c r="BX175" i="1"/>
  <c r="BX77" i="1"/>
  <c r="BX573" i="1"/>
  <c r="BX475" i="1"/>
  <c r="BX377" i="1"/>
  <c r="BX279" i="1"/>
  <c r="BX181" i="1"/>
  <c r="BX83" i="1"/>
  <c r="BX830" i="1"/>
  <c r="BX837" i="1"/>
  <c r="BX313" i="1"/>
  <c r="BW297" i="1"/>
  <c r="BX1012" i="1"/>
  <c r="BX690" i="1"/>
  <c r="BX166" i="1"/>
  <c r="BX955" i="1"/>
  <c r="BX857" i="1"/>
  <c r="BX759" i="1"/>
  <c r="BX661" i="1"/>
  <c r="BX355" i="1"/>
  <c r="BX989" i="1"/>
  <c r="BX891" i="1"/>
  <c r="BX793" i="1"/>
  <c r="BX695" i="1"/>
  <c r="BX579" i="1"/>
  <c r="BX1016" i="1"/>
  <c r="BX918" i="1"/>
  <c r="BX820" i="1"/>
  <c r="BX722" i="1"/>
  <c r="BX624" i="1"/>
  <c r="BX96" i="1"/>
  <c r="BX931" i="1"/>
  <c r="BX833" i="1"/>
  <c r="BX735" i="1"/>
  <c r="BX637" i="1"/>
  <c r="BX236" i="1"/>
  <c r="BX965" i="1"/>
  <c r="BX867" i="1"/>
  <c r="BX769" i="1"/>
  <c r="BX671" i="1"/>
  <c r="BX474" i="1"/>
  <c r="BX992" i="1"/>
  <c r="BX894" i="1"/>
  <c r="BX796" i="1"/>
  <c r="BX698" i="1"/>
  <c r="BX600" i="1"/>
  <c r="BX585" i="1"/>
  <c r="BX487" i="1"/>
  <c r="BX389" i="1"/>
  <c r="BX291" i="1"/>
  <c r="BX193" i="1"/>
  <c r="BX95" i="1"/>
  <c r="BX591" i="1"/>
  <c r="BX493" i="1"/>
  <c r="BX395" i="1"/>
  <c r="BX297" i="1"/>
  <c r="BX199" i="1"/>
  <c r="BX101" i="1"/>
  <c r="BX562" i="1"/>
  <c r="BX464" i="1"/>
  <c r="BX366" i="1"/>
  <c r="BX268" i="1"/>
  <c r="BX170" i="1"/>
  <c r="BX72" i="1"/>
  <c r="BX561" i="1"/>
  <c r="BX463" i="1"/>
  <c r="BX365" i="1"/>
  <c r="BX267" i="1"/>
  <c r="BX169" i="1"/>
  <c r="BX71" i="1"/>
  <c r="BX560" i="1"/>
  <c r="BX462" i="1"/>
  <c r="BX364" i="1"/>
  <c r="BX266" i="1"/>
  <c r="BX168" i="1"/>
  <c r="BX70" i="1"/>
  <c r="BX566" i="1"/>
  <c r="BX468" i="1"/>
  <c r="BX370" i="1"/>
  <c r="BX272" i="1"/>
  <c r="BX174" i="1"/>
  <c r="BX76" i="1"/>
  <c r="BX928" i="1"/>
  <c r="BX935" i="1"/>
  <c r="BX599" i="1"/>
  <c r="BX411" i="1"/>
  <c r="BX620" i="1"/>
  <c r="BW613" i="1"/>
  <c r="BW958" i="1"/>
  <c r="BW555" i="1"/>
  <c r="BW803" i="1"/>
  <c r="BW356" i="1"/>
  <c r="BW951" i="1"/>
  <c r="BW548" i="1"/>
  <c r="BW801" i="1"/>
  <c r="BW657" i="1"/>
  <c r="BW254" i="1"/>
  <c r="BW794" i="1"/>
  <c r="BW629" i="1"/>
  <c r="BW226" i="1"/>
  <c r="BW596" i="1"/>
  <c r="BW411" i="1"/>
  <c r="BW498" i="1"/>
  <c r="BW1017" i="1"/>
  <c r="BW404" i="1"/>
  <c r="BW491" i="1"/>
  <c r="BW723" i="1"/>
  <c r="BW110" i="1"/>
  <c r="BW204" i="1"/>
  <c r="BW688" i="1"/>
  <c r="BW75" i="1"/>
  <c r="BW197" i="1"/>
  <c r="BW869" i="1"/>
  <c r="BW347" i="1"/>
  <c r="BW476" i="1"/>
  <c r="BW314" i="1"/>
  <c r="BW855" i="1"/>
  <c r="BW333" i="1"/>
  <c r="BW441" i="1"/>
  <c r="BW384" i="1"/>
  <c r="BW53" i="1"/>
  <c r="BW112" i="1"/>
  <c r="BW335" i="1"/>
  <c r="BW39" i="1"/>
  <c r="BW98" i="1"/>
  <c r="BW998" i="1"/>
  <c r="BW999" i="1"/>
  <c r="BW747" i="1"/>
  <c r="BW62" i="1"/>
  <c r="BW752" i="1"/>
  <c r="BW947" i="1"/>
  <c r="BW625" i="1"/>
  <c r="BW841" i="1"/>
  <c r="BW41" i="1"/>
  <c r="BW686" i="1"/>
  <c r="BW902" i="1"/>
  <c r="BW370" i="1"/>
  <c r="BW362" i="1"/>
  <c r="BW40" i="1"/>
  <c r="BW319" i="1"/>
  <c r="BW549" i="1"/>
  <c r="BW206" i="1"/>
  <c r="BW506" i="1"/>
  <c r="BW205" i="1"/>
  <c r="BW449" i="1"/>
  <c r="BW127" i="1"/>
  <c r="BW378" i="1"/>
  <c r="BW84" i="1"/>
  <c r="BW1020" i="1"/>
  <c r="BW621" i="1"/>
  <c r="BW216" i="1"/>
  <c r="BW942" i="1"/>
  <c r="BW1018" i="1"/>
  <c r="BW724" i="1"/>
  <c r="BW933" i="1"/>
  <c r="BW538" i="1"/>
  <c r="BW799" i="1"/>
  <c r="BW973" i="1"/>
  <c r="BW679" i="1"/>
  <c r="BW895" i="1"/>
  <c r="BW174" i="1"/>
  <c r="BW320" i="1"/>
  <c r="BW578" i="1"/>
  <c r="BW284" i="1"/>
  <c r="BW542" i="1"/>
  <c r="BW199" i="1"/>
  <c r="BW492" i="1"/>
  <c r="BW128" i="1"/>
  <c r="BW421" i="1"/>
  <c r="BW113" i="1"/>
  <c r="BW343" i="1"/>
  <c r="BW42" i="1"/>
  <c r="BW662" i="1"/>
  <c r="BW1004" i="1"/>
  <c r="BW710" i="1"/>
  <c r="BW926" i="1"/>
  <c r="BW489" i="1"/>
  <c r="BW771" i="1"/>
  <c r="BW966" i="1"/>
  <c r="BW672" i="1"/>
  <c r="BW860" i="1"/>
  <c r="BW76" i="1"/>
  <c r="BW313" i="1"/>
  <c r="BW571" i="1"/>
  <c r="BW277" i="1"/>
  <c r="BW514" i="1"/>
  <c r="BW192" i="1"/>
  <c r="BW457" i="1"/>
  <c r="BW114" i="1"/>
  <c r="BW407" i="1"/>
  <c r="BW106" i="1"/>
  <c r="BW336" i="1"/>
  <c r="BW14" i="1"/>
  <c r="BW732" i="1"/>
  <c r="BW914" i="1"/>
  <c r="BW997" i="1"/>
  <c r="BW696" i="1"/>
  <c r="BW849" i="1"/>
  <c r="BW293" i="1"/>
  <c r="BW757" i="1"/>
  <c r="BW931" i="1"/>
  <c r="BW630" i="1"/>
  <c r="BW804" i="1"/>
  <c r="BW27" i="1"/>
  <c r="BW306" i="1"/>
  <c r="BW543" i="1"/>
  <c r="BW235" i="1"/>
  <c r="BW451" i="1"/>
  <c r="BW157" i="1"/>
  <c r="BW450" i="1"/>
  <c r="BW107" i="1"/>
  <c r="BW393" i="1"/>
  <c r="BW29" i="1"/>
  <c r="BW308" i="1"/>
  <c r="BW759" i="1"/>
  <c r="BW632" i="1"/>
  <c r="BW286" i="1"/>
  <c r="BW909" i="1"/>
  <c r="BW369" i="1"/>
  <c r="BW326" i="1"/>
  <c r="BW220" i="1"/>
  <c r="BW212" i="1"/>
  <c r="BW456" i="1"/>
  <c r="BW385" i="1"/>
  <c r="BW91" i="1"/>
  <c r="BW726" i="1"/>
  <c r="BW761" i="1"/>
  <c r="BW767" i="1"/>
  <c r="BW990" i="1"/>
  <c r="BW661" i="1"/>
  <c r="BW835" i="1"/>
  <c r="BW195" i="1"/>
  <c r="BW750" i="1"/>
  <c r="BW924" i="1"/>
  <c r="BW602" i="1"/>
  <c r="BW797" i="1"/>
  <c r="BW587" i="1"/>
  <c r="BW271" i="1"/>
  <c r="BW529" i="1"/>
  <c r="BW228" i="1"/>
  <c r="BW444" i="1"/>
  <c r="BW150" i="1"/>
  <c r="BW422" i="1"/>
  <c r="BW100" i="1"/>
  <c r="BW358" i="1"/>
  <c r="BW15" i="1"/>
  <c r="BW294" i="1"/>
  <c r="BW796" i="1"/>
  <c r="BW809" i="1"/>
  <c r="BW851" i="1"/>
  <c r="BW955" i="1"/>
  <c r="BW654" i="1"/>
  <c r="BW828" i="1"/>
  <c r="BW97" i="1"/>
  <c r="BW673" i="1"/>
  <c r="BW896" i="1"/>
  <c r="BW570" i="1"/>
  <c r="BW762" i="1"/>
  <c r="BW558" i="1"/>
  <c r="BW215" i="1"/>
  <c r="BW522" i="1"/>
  <c r="BW221" i="1"/>
  <c r="BW416" i="1"/>
  <c r="BW108" i="1"/>
  <c r="BW359" i="1"/>
  <c r="BW65" i="1"/>
  <c r="BW351" i="1"/>
  <c r="BW8" i="1"/>
  <c r="BW280" i="1"/>
  <c r="BW880" i="1"/>
  <c r="BW948" i="1"/>
  <c r="BW626" i="1"/>
  <c r="BW821" i="1"/>
  <c r="BW1002" i="1"/>
  <c r="BW659" i="1"/>
  <c r="BW882" i="1"/>
  <c r="BW524" i="1"/>
  <c r="BW755" i="1"/>
  <c r="BW530" i="1"/>
  <c r="BW208" i="1"/>
  <c r="BW515" i="1"/>
  <c r="BW186" i="1"/>
  <c r="BW402" i="1"/>
  <c r="BW101" i="1"/>
  <c r="BW352" i="1"/>
  <c r="BW58" i="1"/>
  <c r="BW323" i="1"/>
  <c r="BW574" i="1"/>
  <c r="BW245" i="1"/>
  <c r="BW760" i="1"/>
  <c r="BW823" i="1"/>
  <c r="BW928" i="1"/>
  <c r="BW935" i="1"/>
  <c r="BW810" i="1"/>
  <c r="BW690" i="1"/>
  <c r="BW906" i="1"/>
  <c r="BW349" i="1"/>
  <c r="BW786" i="1"/>
  <c r="BW995" i="1"/>
  <c r="BW652" i="1"/>
  <c r="BW868" i="1"/>
  <c r="BW1021" i="1"/>
  <c r="BW727" i="1"/>
  <c r="BW516" i="1"/>
  <c r="BW173" i="1"/>
  <c r="BW473" i="1"/>
  <c r="BW130" i="1"/>
  <c r="BW395" i="1"/>
  <c r="BW94" i="1"/>
  <c r="BW324" i="1"/>
  <c r="BW16" i="1"/>
  <c r="BW260" i="1"/>
  <c r="BW539" i="1"/>
  <c r="BW238" i="1"/>
  <c r="BW725" i="1"/>
  <c r="BW887" i="1"/>
  <c r="BW957" i="1"/>
  <c r="BW1005" i="1"/>
  <c r="BW788" i="1"/>
  <c r="BW899" i="1"/>
  <c r="BW300" i="1"/>
  <c r="BW779" i="1"/>
  <c r="BW967" i="1"/>
  <c r="BW645" i="1"/>
  <c r="BW833" i="1"/>
  <c r="BW1007" i="1"/>
  <c r="BW713" i="1"/>
  <c r="BW509" i="1"/>
  <c r="BW166" i="1"/>
  <c r="BW445" i="1"/>
  <c r="BW123" i="1"/>
  <c r="BW388" i="1"/>
  <c r="BW59" i="1"/>
  <c r="BW310" i="1"/>
  <c r="BW9" i="1"/>
  <c r="BW253" i="1"/>
  <c r="BW532" i="1"/>
  <c r="BW210" i="1"/>
  <c r="BW111" i="1"/>
  <c r="BW975" i="1"/>
  <c r="BW848" i="1"/>
  <c r="BW700" i="1"/>
  <c r="BW419" i="1"/>
  <c r="BW68" i="1"/>
  <c r="BW25" i="1"/>
  <c r="BW520" i="1"/>
  <c r="BW155" i="1"/>
  <c r="BW510" i="1"/>
  <c r="BW265" i="1"/>
  <c r="BW817" i="1"/>
  <c r="BW892" i="1"/>
  <c r="BW104" i="1"/>
  <c r="BW737" i="1"/>
  <c r="BW904" i="1"/>
  <c r="BW610" i="1"/>
  <c r="BW826" i="1"/>
  <c r="BW1000" i="1"/>
  <c r="BW699" i="1"/>
  <c r="BW432" i="1"/>
  <c r="BW138" i="1"/>
  <c r="BW431" i="1"/>
  <c r="BW88" i="1"/>
  <c r="BW346" i="1"/>
  <c r="BW597" i="1"/>
  <c r="BW303" i="1"/>
  <c r="BW589" i="1"/>
  <c r="BW225" i="1"/>
  <c r="BW490" i="1"/>
  <c r="BW147" i="1"/>
  <c r="BW774" i="1"/>
  <c r="BW1006" i="1"/>
  <c r="BW886" i="1"/>
  <c r="BW857" i="1"/>
  <c r="BW6" i="1"/>
  <c r="BW730" i="1"/>
  <c r="BW897" i="1"/>
  <c r="BW603" i="1"/>
  <c r="BW798" i="1"/>
  <c r="BW993" i="1"/>
  <c r="BW664" i="1"/>
  <c r="BW418" i="1"/>
  <c r="BW124" i="1"/>
  <c r="BW424" i="1"/>
  <c r="BW81" i="1"/>
  <c r="BW318" i="1"/>
  <c r="BW590" i="1"/>
  <c r="BW296" i="1"/>
  <c r="BW554" i="1"/>
  <c r="BW211" i="1"/>
  <c r="BW483" i="1"/>
  <c r="BW140" i="1"/>
  <c r="BW691" i="1"/>
  <c r="BW992" i="1"/>
  <c r="BW768" i="1"/>
  <c r="BW584" i="1"/>
  <c r="BW627" i="1"/>
  <c r="BW920" i="1"/>
  <c r="BW703" i="1"/>
  <c r="BW982" i="1"/>
  <c r="BW751" i="1"/>
  <c r="BW146" i="1"/>
  <c r="BW806" i="1"/>
  <c r="BW482" i="1"/>
  <c r="BW875" i="1"/>
  <c r="BW637" i="1"/>
  <c r="BW923" i="1"/>
  <c r="BW706" i="1"/>
  <c r="BW565" i="1"/>
  <c r="BW334" i="1"/>
  <c r="BW117" i="1"/>
  <c r="BW480" i="1"/>
  <c r="BW249" i="1"/>
  <c r="BW32" i="1"/>
  <c r="BW353" i="1"/>
  <c r="BW122" i="1"/>
  <c r="BW499" i="1"/>
  <c r="BW261" i="1"/>
  <c r="BW30" i="1"/>
  <c r="BW400" i="1"/>
  <c r="BW162" i="1"/>
  <c r="BW504" i="1"/>
  <c r="BW287" i="1"/>
  <c r="BW49" i="1"/>
  <c r="BW607" i="1"/>
  <c r="BW802" i="1"/>
  <c r="BW258" i="1"/>
  <c r="BW581" i="1"/>
  <c r="BW850" i="1"/>
  <c r="BW612" i="1"/>
  <c r="BW919" i="1"/>
  <c r="BW681" i="1"/>
  <c r="BW953" i="1"/>
  <c r="BW743" i="1"/>
  <c r="BW4" i="1"/>
  <c r="BW784" i="1"/>
  <c r="BW475" i="1"/>
  <c r="BW853" i="1"/>
  <c r="BW615" i="1"/>
  <c r="BW502" i="1"/>
  <c r="BW264" i="1"/>
  <c r="BW26" i="1"/>
  <c r="BW417" i="1"/>
  <c r="BW179" i="1"/>
  <c r="BW500" i="1"/>
  <c r="BW290" i="1"/>
  <c r="BW52" i="1"/>
  <c r="BW408" i="1"/>
  <c r="BW198" i="1"/>
  <c r="BW547" i="1"/>
  <c r="BW309" i="1"/>
  <c r="BW99" i="1"/>
  <c r="BW434" i="1"/>
  <c r="BW196" i="1"/>
  <c r="BW950" i="1"/>
  <c r="BW991" i="1"/>
  <c r="BW789" i="1"/>
  <c r="BW559" i="1"/>
  <c r="BW936" i="1"/>
  <c r="BW1012" i="1"/>
  <c r="BW503" i="1"/>
  <c r="BW822" i="1"/>
  <c r="BW605" i="1"/>
  <c r="BW884" i="1"/>
  <c r="BW653" i="1"/>
  <c r="BW946" i="1"/>
  <c r="BW708" i="1"/>
  <c r="BW994" i="1"/>
  <c r="BW777" i="1"/>
  <c r="BW230" i="1"/>
  <c r="BW825" i="1"/>
  <c r="BW608" i="1"/>
  <c r="BW467" i="1"/>
  <c r="BW236" i="1"/>
  <c r="BW19" i="1"/>
  <c r="BW382" i="1"/>
  <c r="BW151" i="1"/>
  <c r="BW493" i="1"/>
  <c r="BW255" i="1"/>
  <c r="BW24" i="1"/>
  <c r="BW401" i="1"/>
  <c r="BW163" i="1"/>
  <c r="BW519" i="1"/>
  <c r="BW302" i="1"/>
  <c r="BW64" i="1"/>
  <c r="BW406" i="1"/>
  <c r="BW189" i="1"/>
  <c r="BW921" i="1"/>
  <c r="BW167" i="1"/>
  <c r="BW929" i="1"/>
  <c r="BW781" i="1"/>
  <c r="BW20" i="1"/>
  <c r="BW405" i="1"/>
  <c r="BW808" i="1"/>
  <c r="BW580" i="1"/>
  <c r="BW877" i="1"/>
  <c r="BW639" i="1"/>
  <c r="BW939" i="1"/>
  <c r="BW701" i="1"/>
  <c r="BW980" i="1"/>
  <c r="BW770" i="1"/>
  <c r="BW181" i="1"/>
  <c r="BW811" i="1"/>
  <c r="BW601" i="1"/>
  <c r="BW460" i="1"/>
  <c r="BW222" i="1"/>
  <c r="BW12" i="1"/>
  <c r="BW375" i="1"/>
  <c r="BW137" i="1"/>
  <c r="BW486" i="1"/>
  <c r="BW248" i="1"/>
  <c r="BW10" i="1"/>
  <c r="BW394" i="1"/>
  <c r="BW156" i="1"/>
  <c r="BW505" i="1"/>
  <c r="BW295" i="1"/>
  <c r="BW57" i="1"/>
  <c r="BW392" i="1"/>
  <c r="BW182" i="1"/>
  <c r="BW831" i="1"/>
  <c r="BW837" i="1"/>
  <c r="BW838" i="1"/>
  <c r="BW844" i="1"/>
  <c r="BW816" i="1"/>
  <c r="BW949" i="1"/>
  <c r="BW598" i="1"/>
  <c r="BW307" i="1"/>
  <c r="BW941" i="1"/>
  <c r="BW843" i="1"/>
  <c r="BW745" i="1"/>
  <c r="BW647" i="1"/>
  <c r="BW251" i="1"/>
  <c r="BW968" i="1"/>
  <c r="BW870" i="1"/>
  <c r="BW772" i="1"/>
  <c r="BW674" i="1"/>
  <c r="BW440" i="1"/>
  <c r="BW988" i="1"/>
  <c r="BW890" i="1"/>
  <c r="BW792" i="1"/>
  <c r="BW694" i="1"/>
  <c r="BW594" i="1"/>
  <c r="BW1015" i="1"/>
  <c r="BW917" i="1"/>
  <c r="BW819" i="1"/>
  <c r="BW721" i="1"/>
  <c r="BW623" i="1"/>
  <c r="BW132" i="1"/>
  <c r="BW944" i="1"/>
  <c r="BW846" i="1"/>
  <c r="BW748" i="1"/>
  <c r="BW650" i="1"/>
  <c r="BW321" i="1"/>
  <c r="BW551" i="1"/>
  <c r="BW453" i="1"/>
  <c r="BW355" i="1"/>
  <c r="BW257" i="1"/>
  <c r="BW159" i="1"/>
  <c r="BW61" i="1"/>
  <c r="BW564" i="1"/>
  <c r="BW466" i="1"/>
  <c r="BW368" i="1"/>
  <c r="BW270" i="1"/>
  <c r="BW172" i="1"/>
  <c r="BW74" i="1"/>
  <c r="BW535" i="1"/>
  <c r="BW437" i="1"/>
  <c r="BW339" i="1"/>
  <c r="BW241" i="1"/>
  <c r="BW143" i="1"/>
  <c r="BW45" i="1"/>
  <c r="BW541" i="1"/>
  <c r="BW443" i="1"/>
  <c r="BW345" i="1"/>
  <c r="BW247" i="1"/>
  <c r="BW149" i="1"/>
  <c r="BW51" i="1"/>
  <c r="BW540" i="1"/>
  <c r="BW442" i="1"/>
  <c r="BW344" i="1"/>
  <c r="BW246" i="1"/>
  <c r="BW148" i="1"/>
  <c r="BW50" i="1"/>
  <c r="BW525" i="1"/>
  <c r="BW427" i="1"/>
  <c r="BW329" i="1"/>
  <c r="BW231" i="1"/>
  <c r="BW133" i="1"/>
  <c r="BW35" i="1"/>
  <c r="BW614" i="1"/>
  <c r="BW656" i="1"/>
  <c r="BW922" i="1"/>
  <c r="BW865" i="1"/>
  <c r="BW866" i="1"/>
  <c r="BW872" i="1"/>
  <c r="BW873" i="1"/>
  <c r="BW879" i="1"/>
  <c r="BW845" i="1"/>
  <c r="BW978" i="1"/>
  <c r="BW552" i="1"/>
  <c r="BW160" i="1"/>
  <c r="BW934" i="1"/>
  <c r="BW836" i="1"/>
  <c r="BW738" i="1"/>
  <c r="BW640" i="1"/>
  <c r="BW202" i="1"/>
  <c r="BW961" i="1"/>
  <c r="BW863" i="1"/>
  <c r="BW765" i="1"/>
  <c r="BW667" i="1"/>
  <c r="BW391" i="1"/>
  <c r="BW981" i="1"/>
  <c r="BW883" i="1"/>
  <c r="BW785" i="1"/>
  <c r="BW687" i="1"/>
  <c r="BW573" i="1"/>
  <c r="BW1008" i="1"/>
  <c r="BW910" i="1"/>
  <c r="BW812" i="1"/>
  <c r="BW714" i="1"/>
  <c r="BW616" i="1"/>
  <c r="BW83" i="1"/>
  <c r="BW937" i="1"/>
  <c r="BW839" i="1"/>
  <c r="BW741" i="1"/>
  <c r="BW643" i="1"/>
  <c r="BW272" i="1"/>
  <c r="BW544" i="1"/>
  <c r="BW446" i="1"/>
  <c r="BW348" i="1"/>
  <c r="BW250" i="1"/>
  <c r="BW152" i="1"/>
  <c r="BW54" i="1"/>
  <c r="BW557" i="1"/>
  <c r="BW459" i="1"/>
  <c r="BW361" i="1"/>
  <c r="BW263" i="1"/>
  <c r="BW165" i="1"/>
  <c r="BW67" i="1"/>
  <c r="BW528" i="1"/>
  <c r="BW430" i="1"/>
  <c r="BW332" i="1"/>
  <c r="BW234" i="1"/>
  <c r="BW136" i="1"/>
  <c r="BW38" i="1"/>
  <c r="BW534" i="1"/>
  <c r="BW436" i="1"/>
  <c r="BW338" i="1"/>
  <c r="BW240" i="1"/>
  <c r="BW142" i="1"/>
  <c r="BW44" i="1"/>
  <c r="BW533" i="1"/>
  <c r="BW435" i="1"/>
  <c r="BW337" i="1"/>
  <c r="BW239" i="1"/>
  <c r="BW141" i="1"/>
  <c r="BW43" i="1"/>
  <c r="BW518" i="1"/>
  <c r="BW420" i="1"/>
  <c r="BW322" i="1"/>
  <c r="BW224" i="1"/>
  <c r="BW126" i="1"/>
  <c r="BW28" i="1"/>
  <c r="BW754" i="1"/>
  <c r="BW461" i="1"/>
  <c r="BW894" i="1"/>
  <c r="BW900" i="1"/>
  <c r="BW901" i="1"/>
  <c r="BW907" i="1"/>
  <c r="BW908" i="1"/>
  <c r="BW363" i="1"/>
  <c r="BW454" i="1"/>
  <c r="BW13" i="1"/>
  <c r="BW927" i="1"/>
  <c r="BW829" i="1"/>
  <c r="BW731" i="1"/>
  <c r="BW633" i="1"/>
  <c r="BW153" i="1"/>
  <c r="BW954" i="1"/>
  <c r="BW856" i="1"/>
  <c r="BW758" i="1"/>
  <c r="BW660" i="1"/>
  <c r="BW342" i="1"/>
  <c r="BW974" i="1"/>
  <c r="BW876" i="1"/>
  <c r="BW778" i="1"/>
  <c r="BW680" i="1"/>
  <c r="BW531" i="1"/>
  <c r="BW1001" i="1"/>
  <c r="BW903" i="1"/>
  <c r="BW805" i="1"/>
  <c r="BW707" i="1"/>
  <c r="BW609" i="1"/>
  <c r="BW34" i="1"/>
  <c r="BW930" i="1"/>
  <c r="BW832" i="1"/>
  <c r="BW734" i="1"/>
  <c r="BW636" i="1"/>
  <c r="BW223" i="1"/>
  <c r="BW537" i="1"/>
  <c r="BW439" i="1"/>
  <c r="BW341" i="1"/>
  <c r="BW243" i="1"/>
  <c r="BW145" i="1"/>
  <c r="BW47" i="1"/>
  <c r="BW550" i="1"/>
  <c r="BW452" i="1"/>
  <c r="BW354" i="1"/>
  <c r="BW256" i="1"/>
  <c r="BW158" i="1"/>
  <c r="BW60" i="1"/>
  <c r="BW521" i="1"/>
  <c r="BW423" i="1"/>
  <c r="BW325" i="1"/>
  <c r="BW227" i="1"/>
  <c r="BW129" i="1"/>
  <c r="BW31" i="1"/>
  <c r="BW527" i="1"/>
  <c r="BW429" i="1"/>
  <c r="BW331" i="1"/>
  <c r="BW233" i="1"/>
  <c r="BW135" i="1"/>
  <c r="BW37" i="1"/>
  <c r="BW526" i="1"/>
  <c r="BW428" i="1"/>
  <c r="BW330" i="1"/>
  <c r="BW232" i="1"/>
  <c r="BW134" i="1"/>
  <c r="BW36" i="1"/>
  <c r="BW511" i="1"/>
  <c r="BW413" i="1"/>
  <c r="BW315" i="1"/>
  <c r="BW217" i="1"/>
  <c r="BW119" i="1"/>
  <c r="BW21" i="1"/>
  <c r="BW118" i="1"/>
  <c r="BW663" i="1"/>
  <c r="BW963" i="1"/>
  <c r="BW964" i="1"/>
  <c r="BW970" i="1"/>
  <c r="BW971" i="1"/>
  <c r="BW977" i="1"/>
  <c r="BW943" i="1"/>
  <c r="BW719" i="1"/>
  <c r="BW209" i="1"/>
  <c r="BW1011" i="1"/>
  <c r="BW913" i="1"/>
  <c r="BW815" i="1"/>
  <c r="BW717" i="1"/>
  <c r="BW619" i="1"/>
  <c r="BW55" i="1"/>
  <c r="BW940" i="1"/>
  <c r="BW842" i="1"/>
  <c r="BW744" i="1"/>
  <c r="BW646" i="1"/>
  <c r="BW244" i="1"/>
  <c r="BW960" i="1"/>
  <c r="BW862" i="1"/>
  <c r="BW764" i="1"/>
  <c r="BW666" i="1"/>
  <c r="BW433" i="1"/>
  <c r="BW987" i="1"/>
  <c r="BW889" i="1"/>
  <c r="BW791" i="1"/>
  <c r="BW693" i="1"/>
  <c r="BW591" i="1"/>
  <c r="BW1014" i="1"/>
  <c r="BW916" i="1"/>
  <c r="BW818" i="1"/>
  <c r="BW720" i="1"/>
  <c r="BW622" i="1"/>
  <c r="BW125" i="1"/>
  <c r="BW523" i="1"/>
  <c r="BW425" i="1"/>
  <c r="BW327" i="1"/>
  <c r="BW229" i="1"/>
  <c r="BW131" i="1"/>
  <c r="BW33" i="1"/>
  <c r="BW536" i="1"/>
  <c r="BW438" i="1"/>
  <c r="BW340" i="1"/>
  <c r="BW242" i="1"/>
  <c r="BW144" i="1"/>
  <c r="BW46" i="1"/>
  <c r="BW507" i="1"/>
  <c r="BW409" i="1"/>
  <c r="BW311" i="1"/>
  <c r="BW213" i="1"/>
  <c r="BW115" i="1"/>
  <c r="BW17" i="1"/>
  <c r="BW513" i="1"/>
  <c r="BW415" i="1"/>
  <c r="BW317" i="1"/>
  <c r="BW219" i="1"/>
  <c r="BW121" i="1"/>
  <c r="BW23" i="1"/>
  <c r="BW512" i="1"/>
  <c r="BW414" i="1"/>
  <c r="BW316" i="1"/>
  <c r="BW218" i="1"/>
  <c r="BW120" i="1"/>
  <c r="BW22" i="1"/>
  <c r="BW497" i="1"/>
  <c r="BW399" i="1"/>
  <c r="BW301" i="1"/>
  <c r="BW203" i="1"/>
  <c r="BW105" i="1"/>
  <c r="BW7" i="1"/>
  <c r="BW852" i="1"/>
  <c r="E158" i="3"/>
  <c r="BW69" i="1"/>
  <c r="BW628" i="1"/>
  <c r="BW635" i="1"/>
  <c r="BW642" i="1"/>
  <c r="BW600" i="1"/>
  <c r="BW655" i="1"/>
  <c r="BW915" i="1"/>
  <c r="BW648" i="1"/>
  <c r="BW983" i="1"/>
  <c r="BW885" i="1"/>
  <c r="BW787" i="1"/>
  <c r="BW689" i="1"/>
  <c r="BW545" i="1"/>
  <c r="BW1010" i="1"/>
  <c r="BW912" i="1"/>
  <c r="BW814" i="1"/>
  <c r="BW716" i="1"/>
  <c r="BW618" i="1"/>
  <c r="BW48" i="1"/>
  <c r="BW932" i="1"/>
  <c r="BW834" i="1"/>
  <c r="BW736" i="1"/>
  <c r="BW638" i="1"/>
  <c r="BW237" i="1"/>
  <c r="BW959" i="1"/>
  <c r="BW861" i="1"/>
  <c r="BW763" i="1"/>
  <c r="BW665" i="1"/>
  <c r="BW426" i="1"/>
  <c r="BW986" i="1"/>
  <c r="BW888" i="1"/>
  <c r="BW790" i="1"/>
  <c r="BW692" i="1"/>
  <c r="BW588" i="1"/>
  <c r="BW593" i="1"/>
  <c r="BW495" i="1"/>
  <c r="BW397" i="1"/>
  <c r="BW299" i="1"/>
  <c r="BW201" i="1"/>
  <c r="BW103" i="1"/>
  <c r="BW5" i="1"/>
  <c r="BW508" i="1"/>
  <c r="BW410" i="1"/>
  <c r="BW312" i="1"/>
  <c r="BW214" i="1"/>
  <c r="BW116" i="1"/>
  <c r="BW18" i="1"/>
  <c r="BW479" i="1"/>
  <c r="BW381" i="1"/>
  <c r="BW283" i="1"/>
  <c r="BW185" i="1"/>
  <c r="BW87" i="1"/>
  <c r="BW583" i="1"/>
  <c r="BW485" i="1"/>
  <c r="BW387" i="1"/>
  <c r="BW289" i="1"/>
  <c r="BW191" i="1"/>
  <c r="BW93" i="1"/>
  <c r="BW582" i="1"/>
  <c r="BW484" i="1"/>
  <c r="BW386" i="1"/>
  <c r="BW288" i="1"/>
  <c r="BW190" i="1"/>
  <c r="BW92" i="1"/>
  <c r="BW567" i="1"/>
  <c r="BW469" i="1"/>
  <c r="BW371" i="1"/>
  <c r="BW273" i="1"/>
  <c r="BW175" i="1"/>
  <c r="BW77" i="1"/>
  <c r="BW412" i="1"/>
  <c r="BW858" i="1"/>
  <c r="BW1019" i="1"/>
  <c r="BW830" i="1"/>
  <c r="BW669" i="1"/>
  <c r="BW670" i="1"/>
  <c r="BW676" i="1"/>
  <c r="BW677" i="1"/>
  <c r="BW683" i="1"/>
  <c r="BW649" i="1"/>
  <c r="BW684" i="1"/>
  <c r="BW984" i="1"/>
  <c r="BW634" i="1"/>
  <c r="BW976" i="1"/>
  <c r="BW878" i="1"/>
  <c r="BW780" i="1"/>
  <c r="BW682" i="1"/>
  <c r="BW496" i="1"/>
  <c r="BW1003" i="1"/>
  <c r="BW905" i="1"/>
  <c r="BW807" i="1"/>
  <c r="BW709" i="1"/>
  <c r="BW611" i="1"/>
  <c r="BW595" i="1"/>
  <c r="BW925" i="1"/>
  <c r="BW827" i="1"/>
  <c r="BW729" i="1"/>
  <c r="BW631" i="1"/>
  <c r="BW188" i="1"/>
  <c r="BW952" i="1"/>
  <c r="BW854" i="1"/>
  <c r="BW756" i="1"/>
  <c r="BW658" i="1"/>
  <c r="BW377" i="1"/>
  <c r="BW979" i="1"/>
  <c r="BW881" i="1"/>
  <c r="BW783" i="1"/>
  <c r="BW685" i="1"/>
  <c r="BW566" i="1"/>
  <c r="BW586" i="1"/>
  <c r="BW488" i="1"/>
  <c r="BW390" i="1"/>
  <c r="BW292" i="1"/>
  <c r="BW194" i="1"/>
  <c r="BW96" i="1"/>
  <c r="BW599" i="1"/>
  <c r="BW501" i="1"/>
  <c r="BW403" i="1"/>
  <c r="BW305" i="1"/>
  <c r="BW207" i="1"/>
  <c r="BW109" i="1"/>
  <c r="BW11" i="1"/>
  <c r="BW472" i="1"/>
  <c r="BW374" i="1"/>
  <c r="BW276" i="1"/>
  <c r="BW178" i="1"/>
  <c r="BW80" i="1"/>
  <c r="BW576" i="1"/>
  <c r="BW478" i="1"/>
  <c r="BW380" i="1"/>
  <c r="BW282" i="1"/>
  <c r="BW184" i="1"/>
  <c r="BW86" i="1"/>
  <c r="BW575" i="1"/>
  <c r="BW477" i="1"/>
  <c r="BW379" i="1"/>
  <c r="BW281" i="1"/>
  <c r="BW183" i="1"/>
  <c r="BW85" i="1"/>
  <c r="BW560" i="1"/>
  <c r="BW462" i="1"/>
  <c r="BW364" i="1"/>
  <c r="BW266" i="1"/>
  <c r="BW168" i="1"/>
  <c r="BW70" i="1"/>
  <c r="BW985" i="1"/>
  <c r="J4" i="6"/>
  <c r="E163" i="3" s="1"/>
  <c r="BW859" i="1"/>
  <c r="BW698" i="1"/>
  <c r="BW704" i="1"/>
  <c r="BW705" i="1"/>
  <c r="BW711" i="1"/>
  <c r="BW712" i="1"/>
  <c r="BW753" i="1"/>
  <c r="BW1013" i="1"/>
  <c r="BW620" i="1"/>
  <c r="BW969" i="1"/>
  <c r="BW871" i="1"/>
  <c r="BW773" i="1"/>
  <c r="BW675" i="1"/>
  <c r="BW447" i="1"/>
  <c r="BW996" i="1"/>
  <c r="BW898" i="1"/>
  <c r="BW800" i="1"/>
  <c r="BW702" i="1"/>
  <c r="BW604" i="1"/>
  <c r="BW1016" i="1"/>
  <c r="BW918" i="1"/>
  <c r="BW820" i="1"/>
  <c r="BW722" i="1"/>
  <c r="BW624" i="1"/>
  <c r="BW139" i="1"/>
  <c r="BW945" i="1"/>
  <c r="BW847" i="1"/>
  <c r="BW749" i="1"/>
  <c r="BW651" i="1"/>
  <c r="BW328" i="1"/>
  <c r="BW972" i="1"/>
  <c r="BW874" i="1"/>
  <c r="BW776" i="1"/>
  <c r="BW678" i="1"/>
  <c r="BW517" i="1"/>
  <c r="BW579" i="1"/>
  <c r="BW481" i="1"/>
  <c r="BW383" i="1"/>
  <c r="BW285" i="1"/>
  <c r="BW187" i="1"/>
  <c r="BW89" i="1"/>
  <c r="BW592" i="1"/>
  <c r="BW494" i="1"/>
  <c r="BW396" i="1"/>
  <c r="BW298" i="1"/>
  <c r="BW200" i="1"/>
  <c r="BW102" i="1"/>
  <c r="BW563" i="1"/>
  <c r="BW465" i="1"/>
  <c r="BW367" i="1"/>
  <c r="BW269" i="1"/>
  <c r="BW171" i="1"/>
  <c r="BW73" i="1"/>
  <c r="BW569" i="1"/>
  <c r="BW471" i="1"/>
  <c r="BW373" i="1"/>
  <c r="BW275" i="1"/>
  <c r="BW177" i="1"/>
  <c r="BW79" i="1"/>
  <c r="BW568" i="1"/>
  <c r="BW470" i="1"/>
  <c r="BW372" i="1"/>
  <c r="BW274" i="1"/>
  <c r="BW176" i="1"/>
  <c r="BW78" i="1"/>
  <c r="BW553" i="1"/>
  <c r="BW455" i="1"/>
  <c r="BW357" i="1"/>
  <c r="BW259" i="1"/>
  <c r="BW161" i="1"/>
  <c r="BW63" i="1"/>
  <c r="BW824" i="1"/>
  <c r="BW795" i="1"/>
  <c r="I4" i="6"/>
  <c r="E162" i="3" s="1"/>
  <c r="BW733" i="1"/>
  <c r="BW739" i="1"/>
  <c r="BW740" i="1"/>
  <c r="BW746" i="1"/>
  <c r="BW718" i="1"/>
  <c r="BW782" i="1"/>
  <c r="BW641" i="1"/>
  <c r="BW606" i="1"/>
  <c r="BW962" i="1"/>
  <c r="BW864" i="1"/>
  <c r="BW766" i="1"/>
  <c r="BW668" i="1"/>
  <c r="BW398" i="1"/>
  <c r="BW989" i="1"/>
  <c r="BW891" i="1"/>
  <c r="BW793" i="1"/>
  <c r="BW695" i="1"/>
  <c r="BW577" i="1"/>
  <c r="BW1009" i="1"/>
  <c r="BW911" i="1"/>
  <c r="BW813" i="1"/>
  <c r="BW715" i="1"/>
  <c r="BW617" i="1"/>
  <c r="BW90" i="1"/>
  <c r="BW938" i="1"/>
  <c r="BW840" i="1"/>
  <c r="BW742" i="1"/>
  <c r="BW644" i="1"/>
  <c r="BW279" i="1"/>
  <c r="BW965" i="1"/>
  <c r="BW867" i="1"/>
  <c r="BW769" i="1"/>
  <c r="BW671" i="1"/>
  <c r="BW468" i="1"/>
  <c r="BW572" i="1"/>
  <c r="BW474" i="1"/>
  <c r="BW376" i="1"/>
  <c r="BW278" i="1"/>
  <c r="BW180" i="1"/>
  <c r="BW82" i="1"/>
  <c r="BW585" i="1"/>
  <c r="BW487" i="1"/>
  <c r="BW389" i="1"/>
  <c r="BW291" i="1"/>
  <c r="BW193" i="1"/>
  <c r="BW95" i="1"/>
  <c r="BW556" i="1"/>
  <c r="BW458" i="1"/>
  <c r="BW360" i="1"/>
  <c r="BW262" i="1"/>
  <c r="BW164" i="1"/>
  <c r="BW66" i="1"/>
  <c r="BW562" i="1"/>
  <c r="BW464" i="1"/>
  <c r="BW366" i="1"/>
  <c r="BW268" i="1"/>
  <c r="BW170" i="1"/>
  <c r="BW72" i="1"/>
  <c r="BW561" i="1"/>
  <c r="BW463" i="1"/>
  <c r="BW365" i="1"/>
  <c r="BW267" i="1"/>
  <c r="BW169" i="1"/>
  <c r="BW71" i="1"/>
  <c r="BW546" i="1"/>
  <c r="BW448" i="1"/>
  <c r="BW350" i="1"/>
  <c r="BW252" i="1"/>
  <c r="BW154" i="1"/>
  <c r="BW56" i="1"/>
  <c r="BW956" i="1"/>
  <c r="BW893" i="1"/>
  <c r="BP566" i="1"/>
  <c r="BP747" i="1"/>
  <c r="BP740" i="1"/>
  <c r="BP649" i="1"/>
  <c r="BP871" i="1"/>
  <c r="BP374" i="1"/>
  <c r="BP895" i="1"/>
  <c r="BP868" i="1"/>
  <c r="BP283" i="1"/>
  <c r="BP186" i="1"/>
  <c r="BP109" i="1"/>
  <c r="BP909" i="1"/>
  <c r="E96" i="3"/>
  <c r="BP885" i="1"/>
  <c r="BP480" i="1"/>
  <c r="BP846" i="1"/>
  <c r="BP965" i="1"/>
  <c r="BP403" i="1"/>
  <c r="BP635" i="1"/>
  <c r="BP626" i="1"/>
  <c r="BP528" i="1"/>
  <c r="BP938" i="1"/>
  <c r="BP930" i="1"/>
  <c r="BP500" i="1"/>
  <c r="BP619" i="1"/>
  <c r="BP431" i="1"/>
  <c r="BP916" i="1"/>
  <c r="BP881" i="1"/>
  <c r="BP473" i="1"/>
  <c r="BP220" i="1"/>
  <c r="BP354" i="1"/>
  <c r="BP622" i="1"/>
  <c r="BP556" i="1"/>
  <c r="BP451" i="1"/>
  <c r="BP777" i="1"/>
  <c r="BP573" i="1"/>
  <c r="BP479" i="1"/>
  <c r="BP108" i="1"/>
  <c r="BP755" i="1"/>
  <c r="BP959" i="1"/>
  <c r="BP382" i="1"/>
  <c r="BP81" i="1"/>
  <c r="BP115" i="1"/>
  <c r="BP937" i="1"/>
  <c r="BP957" i="1"/>
  <c r="BP900" i="1"/>
  <c r="BP38" i="1"/>
  <c r="BP910" i="1"/>
  <c r="BP950" i="1"/>
  <c r="BP795" i="1"/>
  <c r="BP1016" i="1"/>
  <c r="BP567" i="1"/>
  <c r="BP859" i="1"/>
  <c r="BP788" i="1"/>
  <c r="BP825" i="1"/>
  <c r="BP409" i="1"/>
  <c r="BP845" i="1"/>
  <c r="BP655" i="1"/>
  <c r="BP776" i="1"/>
  <c r="BP958" i="1"/>
  <c r="BP754" i="1"/>
  <c r="BP648" i="1"/>
  <c r="BP798" i="1"/>
  <c r="BP594" i="1"/>
  <c r="BP964" i="1"/>
  <c r="BP130" i="1"/>
  <c r="BP367" i="1"/>
  <c r="BP728" i="1"/>
  <c r="BP595" i="1"/>
  <c r="BP903" i="1"/>
  <c r="BP642" i="1"/>
  <c r="BP347" i="1"/>
  <c r="BP882" i="1"/>
  <c r="BP852" i="1"/>
  <c r="BP907" i="1"/>
  <c r="BP819" i="1"/>
  <c r="BP262" i="1"/>
  <c r="BP706" i="1"/>
  <c r="BP1009" i="1"/>
  <c r="BP749" i="1"/>
  <c r="BP17" i="1"/>
  <c r="BP889" i="1"/>
  <c r="BP507" i="1"/>
  <c r="BP861" i="1"/>
  <c r="BP332" i="1"/>
  <c r="BP860" i="1"/>
  <c r="BP311" i="1"/>
  <c r="BP854" i="1"/>
  <c r="BP305" i="1"/>
  <c r="BP943" i="1"/>
  <c r="BP838" i="1"/>
  <c r="BP733" i="1"/>
  <c r="BP628" i="1"/>
  <c r="BP424" i="1"/>
  <c r="BP59" i="1"/>
  <c r="BP886" i="1"/>
  <c r="BP767" i="1"/>
  <c r="BP634" i="1"/>
  <c r="BP276" i="1"/>
  <c r="BP822" i="1"/>
  <c r="BP570" i="1"/>
  <c r="BP897" i="1"/>
  <c r="I4" i="9"/>
  <c r="E128" i="3" s="1"/>
  <c r="BP797" i="1"/>
  <c r="BP185" i="1"/>
  <c r="BP679" i="1"/>
  <c r="BP1002" i="1"/>
  <c r="BP727" i="1"/>
  <c r="BP1001" i="1"/>
  <c r="BP867" i="1"/>
  <c r="BP333" i="1"/>
  <c r="BP839" i="1"/>
  <c r="BP235" i="1"/>
  <c r="BP833" i="1"/>
  <c r="BP234" i="1"/>
  <c r="BP832" i="1"/>
  <c r="BP213" i="1"/>
  <c r="BP936" i="1"/>
  <c r="BP831" i="1"/>
  <c r="BP726" i="1"/>
  <c r="BP621" i="1"/>
  <c r="BP402" i="1"/>
  <c r="BP32" i="1"/>
  <c r="BP872" i="1"/>
  <c r="BP760" i="1"/>
  <c r="BP627" i="1"/>
  <c r="BP227" i="1"/>
  <c r="BP815" i="1"/>
  <c r="BP74" i="1"/>
  <c r="BP890" i="1"/>
  <c r="BP893" i="1"/>
  <c r="BP774" i="1"/>
  <c r="BP641" i="1"/>
  <c r="BP325" i="1"/>
  <c r="BP864" i="1"/>
  <c r="BP612" i="1"/>
  <c r="BP95" i="1"/>
  <c r="BP770" i="1"/>
  <c r="BP88" i="1"/>
  <c r="BP657" i="1"/>
  <c r="BP995" i="1"/>
  <c r="BP700" i="1"/>
  <c r="BP1021" i="1"/>
  <c r="BP840" i="1"/>
  <c r="BP256" i="1"/>
  <c r="BP812" i="1"/>
  <c r="BP158" i="1"/>
  <c r="BP811" i="1"/>
  <c r="BP137" i="1"/>
  <c r="BP805" i="1"/>
  <c r="BP136" i="1"/>
  <c r="BP929" i="1"/>
  <c r="BP824" i="1"/>
  <c r="BP719" i="1"/>
  <c r="BP614" i="1"/>
  <c r="BP375" i="1"/>
  <c r="BP970" i="1"/>
  <c r="BP865" i="1"/>
  <c r="BP753" i="1"/>
  <c r="BP620" i="1"/>
  <c r="BP53" i="1"/>
  <c r="BP808" i="1"/>
  <c r="BP52" i="1"/>
  <c r="BP883" i="1"/>
  <c r="Q4" i="9"/>
  <c r="E136" i="3" s="1"/>
  <c r="BP748" i="1"/>
  <c r="BP11" i="1"/>
  <c r="BP630" i="1"/>
  <c r="BP986" i="1"/>
  <c r="BP678" i="1"/>
  <c r="BP1014" i="1"/>
  <c r="BP818" i="1"/>
  <c r="BP164" i="1"/>
  <c r="BP790" i="1"/>
  <c r="BP66" i="1"/>
  <c r="BP784" i="1"/>
  <c r="BP60" i="1"/>
  <c r="BP783" i="1"/>
  <c r="BP39" i="1"/>
  <c r="BP922" i="1"/>
  <c r="BP817" i="1"/>
  <c r="BP712" i="1"/>
  <c r="BP607" i="1"/>
  <c r="BP326" i="1"/>
  <c r="BP963" i="1"/>
  <c r="BP858" i="1"/>
  <c r="BP746" i="1"/>
  <c r="BP613" i="1"/>
  <c r="BP31" i="1"/>
  <c r="BP801" i="1"/>
  <c r="BP982" i="1"/>
  <c r="P4" i="9"/>
  <c r="E135" i="3" s="1"/>
  <c r="BP721" i="1"/>
  <c r="BP973" i="1"/>
  <c r="BP608" i="1"/>
  <c r="BP4" i="1"/>
  <c r="BP651" i="1"/>
  <c r="BP1007" i="1"/>
  <c r="BP791" i="1"/>
  <c r="BP87" i="1"/>
  <c r="BP763" i="1"/>
  <c r="BP804" i="1"/>
  <c r="BP762" i="1"/>
  <c r="BP1018" i="1"/>
  <c r="BP756" i="1"/>
  <c r="BP1017" i="1"/>
  <c r="BP915" i="1"/>
  <c r="BP810" i="1"/>
  <c r="BP705" i="1"/>
  <c r="BP593" i="1"/>
  <c r="BP304" i="1"/>
  <c r="BP956" i="1"/>
  <c r="BP851" i="1"/>
  <c r="BP739" i="1"/>
  <c r="BP606" i="1"/>
  <c r="BP990" i="1"/>
  <c r="BP794" i="1"/>
  <c r="BP961" i="1"/>
  <c r="E127" i="3"/>
  <c r="BP699" i="1"/>
  <c r="BP951" i="1"/>
  <c r="BP581" i="1"/>
  <c r="BP972" i="1"/>
  <c r="BP629" i="1"/>
  <c r="BP1000" i="1"/>
  <c r="BP769" i="1"/>
  <c r="BP1020" i="1"/>
  <c r="BP741" i="1"/>
  <c r="BP1019" i="1"/>
  <c r="BP735" i="1"/>
  <c r="BP1011" i="1"/>
  <c r="BP734" i="1"/>
  <c r="BP1010" i="1"/>
  <c r="BP908" i="1"/>
  <c r="BP803" i="1"/>
  <c r="BP691" i="1"/>
  <c r="BP586" i="1"/>
  <c r="BP277" i="1"/>
  <c r="BP949" i="1"/>
  <c r="BP844" i="1"/>
  <c r="BP732" i="1"/>
  <c r="BP592" i="1"/>
  <c r="BP983" i="1"/>
  <c r="BP773" i="1"/>
  <c r="BP933" i="1"/>
  <c r="E126" i="3"/>
  <c r="BP672" i="1"/>
  <c r="BP924" i="1"/>
  <c r="BP550" i="1"/>
  <c r="BP945" i="1"/>
  <c r="BP602" i="1"/>
  <c r="BP993" i="1"/>
  <c r="BP742" i="1"/>
  <c r="BP1013" i="1"/>
  <c r="BP714" i="1"/>
  <c r="BP1012" i="1"/>
  <c r="BP713" i="1"/>
  <c r="BP1004" i="1"/>
  <c r="BP707" i="1"/>
  <c r="BP1003" i="1"/>
  <c r="BP901" i="1"/>
  <c r="BP789" i="1"/>
  <c r="BP684" i="1"/>
  <c r="BP579" i="1"/>
  <c r="BP255" i="1"/>
  <c r="BP942" i="1"/>
  <c r="BP837" i="1"/>
  <c r="BP725" i="1"/>
  <c r="BP564" i="1"/>
  <c r="BP969" i="1"/>
  <c r="BP703" i="1"/>
  <c r="BP919" i="1"/>
  <c r="BP994" i="1"/>
  <c r="BP650" i="1"/>
  <c r="BP902" i="1"/>
  <c r="BP458" i="1"/>
  <c r="BP923" i="1"/>
  <c r="BP580" i="1"/>
  <c r="BP981" i="1"/>
  <c r="BP720" i="1"/>
  <c r="BP1006" i="1"/>
  <c r="BP692" i="1"/>
  <c r="BP1005" i="1"/>
  <c r="BP686" i="1"/>
  <c r="BP997" i="1"/>
  <c r="BP685" i="1"/>
  <c r="BP996" i="1"/>
  <c r="BP887" i="1"/>
  <c r="BP782" i="1"/>
  <c r="BP677" i="1"/>
  <c r="BP572" i="1"/>
  <c r="BP228" i="1"/>
  <c r="BP935" i="1"/>
  <c r="BP830" i="1"/>
  <c r="BP718" i="1"/>
  <c r="BP494" i="1"/>
  <c r="BP962" i="1"/>
  <c r="BP696" i="1"/>
  <c r="BP912" i="1"/>
  <c r="BP966" i="1"/>
  <c r="BP623" i="1"/>
  <c r="BP875" i="1"/>
  <c r="BP381" i="1"/>
  <c r="BP896" i="1"/>
  <c r="BP529" i="1"/>
  <c r="BP1015" i="1"/>
  <c r="BP693" i="1"/>
  <c r="BP999" i="1"/>
  <c r="BP665" i="1"/>
  <c r="BP998" i="1"/>
  <c r="BP664" i="1"/>
  <c r="BP988" i="1"/>
  <c r="BP658" i="1"/>
  <c r="BP985" i="1"/>
  <c r="BP880" i="1"/>
  <c r="BP775" i="1"/>
  <c r="BP670" i="1"/>
  <c r="BP565" i="1"/>
  <c r="BP206" i="1"/>
  <c r="BP928" i="1"/>
  <c r="BP823" i="1"/>
  <c r="BP711" i="1"/>
  <c r="BP445" i="1"/>
  <c r="BP955" i="1"/>
  <c r="BP689" i="1"/>
  <c r="BP814" i="1"/>
  <c r="BP944" i="1"/>
  <c r="BP601" i="1"/>
  <c r="BP853" i="1"/>
  <c r="BP284" i="1"/>
  <c r="BP874" i="1"/>
  <c r="BP452" i="1"/>
  <c r="BP1008" i="1"/>
  <c r="BP671" i="1"/>
  <c r="BP992" i="1"/>
  <c r="BP643" i="1"/>
  <c r="BP991" i="1"/>
  <c r="BP637" i="1"/>
  <c r="BP977" i="1"/>
  <c r="BP609" i="1"/>
  <c r="BP978" i="1"/>
  <c r="BP873" i="1"/>
  <c r="BP768" i="1"/>
  <c r="BP663" i="1"/>
  <c r="BP549" i="1"/>
  <c r="BP179" i="1"/>
  <c r="BP921" i="1"/>
  <c r="BP816" i="1"/>
  <c r="BP697" i="1"/>
  <c r="BP423" i="1"/>
  <c r="BP948" i="1"/>
  <c r="BP675" i="1"/>
  <c r="BP786" i="1"/>
  <c r="BP917" i="1"/>
  <c r="BP574" i="1"/>
  <c r="BP826" i="1"/>
  <c r="BP207" i="1"/>
  <c r="BP847" i="1"/>
  <c r="BP360" i="1"/>
  <c r="BP984" i="1"/>
  <c r="BP644" i="1"/>
  <c r="BP980" i="1"/>
  <c r="BP616" i="1"/>
  <c r="BP979" i="1"/>
  <c r="BP615" i="1"/>
  <c r="BP952" i="1"/>
  <c r="BP587" i="1"/>
  <c r="BP971" i="1"/>
  <c r="BP866" i="1"/>
  <c r="BP761" i="1"/>
  <c r="BP656" i="1"/>
  <c r="BP522" i="1"/>
  <c r="BP157" i="1"/>
  <c r="BP914" i="1"/>
  <c r="BP802" i="1"/>
  <c r="BP669" i="1"/>
  <c r="BP396" i="1"/>
  <c r="BP920" i="1"/>
  <c r="BP668" i="1"/>
  <c r="BP389" i="1"/>
  <c r="CI16" i="1"/>
  <c r="CI17" i="1"/>
  <c r="CJ17" i="1" s="1"/>
  <c r="CI18" i="1"/>
  <c r="CJ18" i="1" s="1"/>
  <c r="CD10" i="1"/>
  <c r="CD17" i="1"/>
  <c r="CD24" i="1"/>
  <c r="CD31" i="1"/>
  <c r="CD38" i="1"/>
  <c r="CD45" i="1"/>
  <c r="CD52" i="1"/>
  <c r="CD59" i="1"/>
  <c r="CD66" i="1"/>
  <c r="CD73" i="1"/>
  <c r="CD80" i="1"/>
  <c r="CD87" i="1"/>
  <c r="CD94" i="1"/>
  <c r="CD101" i="1"/>
  <c r="CD108" i="1"/>
  <c r="CD115" i="1"/>
  <c r="CD122" i="1"/>
  <c r="CD129" i="1"/>
  <c r="CD136" i="1"/>
  <c r="CD143" i="1"/>
  <c r="CD150" i="1"/>
  <c r="CD157" i="1"/>
  <c r="CD164" i="1"/>
  <c r="CD171" i="1"/>
  <c r="CD178" i="1"/>
  <c r="CD185" i="1"/>
  <c r="CD192" i="1"/>
  <c r="CD199" i="1"/>
  <c r="CD206" i="1"/>
  <c r="CD213" i="1"/>
  <c r="CD220" i="1"/>
  <c r="CD227" i="1"/>
  <c r="CD234" i="1"/>
  <c r="CD241" i="1"/>
  <c r="CD248" i="1"/>
  <c r="CD255" i="1"/>
  <c r="CD262" i="1"/>
  <c r="CD269" i="1"/>
  <c r="CD276" i="1"/>
  <c r="CD283" i="1"/>
  <c r="CD290" i="1"/>
  <c r="CD297" i="1"/>
  <c r="CD304" i="1"/>
  <c r="CD311" i="1"/>
  <c r="CD318" i="1"/>
  <c r="CD325" i="1"/>
  <c r="CD332" i="1"/>
  <c r="CD339" i="1"/>
  <c r="CD346" i="1"/>
  <c r="CD353" i="1"/>
  <c r="CD360" i="1"/>
  <c r="CD367" i="1"/>
  <c r="CD374" i="1"/>
  <c r="CD381" i="1"/>
  <c r="CD388" i="1"/>
  <c r="CD395" i="1"/>
  <c r="CD402" i="1"/>
  <c r="CD409" i="1"/>
  <c r="CD416" i="1"/>
  <c r="CD423" i="1"/>
  <c r="CD430" i="1"/>
  <c r="CD437" i="1"/>
  <c r="CD444" i="1"/>
  <c r="CD451" i="1"/>
  <c r="CD458" i="1"/>
  <c r="CD465" i="1"/>
  <c r="CD472" i="1"/>
  <c r="CD479" i="1"/>
  <c r="CD486" i="1"/>
  <c r="CD493" i="1"/>
  <c r="CD500" i="1"/>
  <c r="CD507" i="1"/>
  <c r="CD514" i="1"/>
  <c r="CD521" i="1"/>
  <c r="CD528" i="1"/>
  <c r="CD535" i="1"/>
  <c r="CD542" i="1"/>
  <c r="CD549" i="1"/>
  <c r="CD556" i="1"/>
  <c r="CD563" i="1"/>
  <c r="CD570" i="1"/>
  <c r="CD577" i="1"/>
  <c r="CD584" i="1"/>
  <c r="CD591" i="1"/>
  <c r="CD598" i="1"/>
  <c r="CD11" i="1"/>
  <c r="CD18" i="1"/>
  <c r="CD25" i="1"/>
  <c r="CD32" i="1"/>
  <c r="CD39" i="1"/>
  <c r="CD46" i="1"/>
  <c r="CD53" i="1"/>
  <c r="CD60" i="1"/>
  <c r="CD67" i="1"/>
  <c r="CD74" i="1"/>
  <c r="CD81" i="1"/>
  <c r="CD88" i="1"/>
  <c r="CD95" i="1"/>
  <c r="CD102" i="1"/>
  <c r="CD109" i="1"/>
  <c r="CD116" i="1"/>
  <c r="CD123" i="1"/>
  <c r="CD130" i="1"/>
  <c r="CD137" i="1"/>
  <c r="CD144" i="1"/>
  <c r="CD151" i="1"/>
  <c r="CD158" i="1"/>
  <c r="CD165" i="1"/>
  <c r="CD172" i="1"/>
  <c r="CD179" i="1"/>
  <c r="CD186" i="1"/>
  <c r="CD193" i="1"/>
  <c r="CD200" i="1"/>
  <c r="CD207" i="1"/>
  <c r="CD214" i="1"/>
  <c r="CD221" i="1"/>
  <c r="CD228" i="1"/>
  <c r="CD235" i="1"/>
  <c r="CD242" i="1"/>
  <c r="CD249" i="1"/>
  <c r="CD256" i="1"/>
  <c r="CD263" i="1"/>
  <c r="CD270" i="1"/>
  <c r="CD277" i="1"/>
  <c r="CD284" i="1"/>
  <c r="CD291" i="1"/>
  <c r="CD298" i="1"/>
  <c r="CD305" i="1"/>
  <c r="CD312" i="1"/>
  <c r="CD319" i="1"/>
  <c r="CD326" i="1"/>
  <c r="CD333" i="1"/>
  <c r="CD340" i="1"/>
  <c r="CD347" i="1"/>
  <c r="CD354" i="1"/>
  <c r="CD361" i="1"/>
  <c r="CD368" i="1"/>
  <c r="CD375" i="1"/>
  <c r="CD382" i="1"/>
  <c r="CD389" i="1"/>
  <c r="CD396" i="1"/>
  <c r="CD403" i="1"/>
  <c r="CD410" i="1"/>
  <c r="CD417" i="1"/>
  <c r="CD424" i="1"/>
  <c r="CD431" i="1"/>
  <c r="CD438" i="1"/>
  <c r="CD445" i="1"/>
  <c r="CD452" i="1"/>
  <c r="CD459" i="1"/>
  <c r="CD466" i="1"/>
  <c r="CD473" i="1"/>
  <c r="CD480" i="1"/>
  <c r="CD487" i="1"/>
  <c r="CD494" i="1"/>
  <c r="CD501" i="1"/>
  <c r="CD508" i="1"/>
  <c r="CD515" i="1"/>
  <c r="CD522" i="1"/>
  <c r="CD529" i="1"/>
  <c r="CD536" i="1"/>
  <c r="CD543" i="1"/>
  <c r="CD550" i="1"/>
  <c r="CD557" i="1"/>
  <c r="CD564" i="1"/>
  <c r="CD571" i="1"/>
  <c r="CD578" i="1"/>
  <c r="CD585" i="1"/>
  <c r="CD592" i="1"/>
  <c r="CD5" i="1"/>
  <c r="CD12" i="1"/>
  <c r="CD19" i="1"/>
  <c r="CD26" i="1"/>
  <c r="CD33" i="1"/>
  <c r="CD40" i="1"/>
  <c r="CD47" i="1"/>
  <c r="CD54" i="1"/>
  <c r="CD61" i="1"/>
  <c r="CD68" i="1"/>
  <c r="CD75" i="1"/>
  <c r="CD82" i="1"/>
  <c r="CD89" i="1"/>
  <c r="CD96" i="1"/>
  <c r="CD103" i="1"/>
  <c r="CD110" i="1"/>
  <c r="CD117" i="1"/>
  <c r="CD124" i="1"/>
  <c r="CD131" i="1"/>
  <c r="CD138" i="1"/>
  <c r="CD145" i="1"/>
  <c r="CD152" i="1"/>
  <c r="CD159" i="1"/>
  <c r="CD166" i="1"/>
  <c r="CD173" i="1"/>
  <c r="CD180" i="1"/>
  <c r="CD187" i="1"/>
  <c r="CD194" i="1"/>
  <c r="CD201" i="1"/>
  <c r="CD208" i="1"/>
  <c r="CD215" i="1"/>
  <c r="CD222" i="1"/>
  <c r="CD229" i="1"/>
  <c r="CD236" i="1"/>
  <c r="CD243" i="1"/>
  <c r="CD250" i="1"/>
  <c r="CD257" i="1"/>
  <c r="CD264" i="1"/>
  <c r="CD271" i="1"/>
  <c r="CD278" i="1"/>
  <c r="CD285" i="1"/>
  <c r="CD292" i="1"/>
  <c r="CD299" i="1"/>
  <c r="CD306" i="1"/>
  <c r="CD313" i="1"/>
  <c r="CD320" i="1"/>
  <c r="CD327" i="1"/>
  <c r="CD334" i="1"/>
  <c r="CD341" i="1"/>
  <c r="CD348" i="1"/>
  <c r="CD355" i="1"/>
  <c r="CD362" i="1"/>
  <c r="CD369" i="1"/>
  <c r="CD376" i="1"/>
  <c r="CD383" i="1"/>
  <c r="CD390" i="1"/>
  <c r="CD397" i="1"/>
  <c r="CD404" i="1"/>
  <c r="CD411" i="1"/>
  <c r="CD418" i="1"/>
  <c r="CD425" i="1"/>
  <c r="CD432" i="1"/>
  <c r="CD439" i="1"/>
  <c r="CD446" i="1"/>
  <c r="CD453" i="1"/>
  <c r="CD460" i="1"/>
  <c r="CD467" i="1"/>
  <c r="CD474" i="1"/>
  <c r="CD481" i="1"/>
  <c r="CD488" i="1"/>
  <c r="CD495" i="1"/>
  <c r="CD502" i="1"/>
  <c r="CD509" i="1"/>
  <c r="CD516" i="1"/>
  <c r="CD523" i="1"/>
  <c r="CD530" i="1"/>
  <c r="CD537" i="1"/>
  <c r="CD544" i="1"/>
  <c r="CD551" i="1"/>
  <c r="CD558" i="1"/>
  <c r="CD565" i="1"/>
  <c r="CD572" i="1"/>
  <c r="CD579" i="1"/>
  <c r="CD586" i="1"/>
  <c r="CD593" i="1"/>
  <c r="CD6" i="1"/>
  <c r="CD13" i="1"/>
  <c r="CD20" i="1"/>
  <c r="CD27" i="1"/>
  <c r="CD34" i="1"/>
  <c r="CD41" i="1"/>
  <c r="CD48" i="1"/>
  <c r="CD55" i="1"/>
  <c r="CD62" i="1"/>
  <c r="CD69" i="1"/>
  <c r="CD76" i="1"/>
  <c r="CD83" i="1"/>
  <c r="CD90" i="1"/>
  <c r="CD97" i="1"/>
  <c r="CD104" i="1"/>
  <c r="CD111" i="1"/>
  <c r="CD118" i="1"/>
  <c r="CD125" i="1"/>
  <c r="CD132" i="1"/>
  <c r="CD139" i="1"/>
  <c r="CD146" i="1"/>
  <c r="CD153" i="1"/>
  <c r="CD160" i="1"/>
  <c r="CD167" i="1"/>
  <c r="CD174" i="1"/>
  <c r="CD181" i="1"/>
  <c r="CD188" i="1"/>
  <c r="CD195" i="1"/>
  <c r="CD202" i="1"/>
  <c r="CD209" i="1"/>
  <c r="CD216" i="1"/>
  <c r="CD223" i="1"/>
  <c r="CD230" i="1"/>
  <c r="CD237" i="1"/>
  <c r="CD244" i="1"/>
  <c r="CD251" i="1"/>
  <c r="CD258" i="1"/>
  <c r="CD265" i="1"/>
  <c r="CD272" i="1"/>
  <c r="CD279" i="1"/>
  <c r="CD286" i="1"/>
  <c r="CD293" i="1"/>
  <c r="CD300" i="1"/>
  <c r="CD307" i="1"/>
  <c r="CD314" i="1"/>
  <c r="CD321" i="1"/>
  <c r="CD328" i="1"/>
  <c r="CD335" i="1"/>
  <c r="CD342" i="1"/>
  <c r="CD349" i="1"/>
  <c r="CD356" i="1"/>
  <c r="CD363" i="1"/>
  <c r="CD370" i="1"/>
  <c r="CD377" i="1"/>
  <c r="CD384" i="1"/>
  <c r="CD391" i="1"/>
  <c r="CD398" i="1"/>
  <c r="CD405" i="1"/>
  <c r="CD412" i="1"/>
  <c r="CD419" i="1"/>
  <c r="CD426" i="1"/>
  <c r="CD433" i="1"/>
  <c r="CD440" i="1"/>
  <c r="CD447" i="1"/>
  <c r="CD454" i="1"/>
  <c r="CD461" i="1"/>
  <c r="CD468" i="1"/>
  <c r="CD475" i="1"/>
  <c r="CD482" i="1"/>
  <c r="CD489" i="1"/>
  <c r="CD496" i="1"/>
  <c r="CD503" i="1"/>
  <c r="CD510" i="1"/>
  <c r="CD517" i="1"/>
  <c r="CD524" i="1"/>
  <c r="CD531" i="1"/>
  <c r="CD538" i="1"/>
  <c r="CD545" i="1"/>
  <c r="CD552" i="1"/>
  <c r="CD559" i="1"/>
  <c r="CD566" i="1"/>
  <c r="CD573" i="1"/>
  <c r="CD580" i="1"/>
  <c r="CD587" i="1"/>
  <c r="CD594" i="1"/>
  <c r="CD7" i="1"/>
  <c r="CD14" i="1"/>
  <c r="CD21" i="1"/>
  <c r="CD28" i="1"/>
  <c r="CD35" i="1"/>
  <c r="CD42" i="1"/>
  <c r="CD49" i="1"/>
  <c r="CD56" i="1"/>
  <c r="CD63" i="1"/>
  <c r="CD70" i="1"/>
  <c r="CD77" i="1"/>
  <c r="CD84" i="1"/>
  <c r="CD91" i="1"/>
  <c r="CD98" i="1"/>
  <c r="CD105" i="1"/>
  <c r="CD112" i="1"/>
  <c r="CD119" i="1"/>
  <c r="CD126" i="1"/>
  <c r="CD133" i="1"/>
  <c r="CD140" i="1"/>
  <c r="CD147" i="1"/>
  <c r="CD154" i="1"/>
  <c r="CD161" i="1"/>
  <c r="CD168" i="1"/>
  <c r="CD175" i="1"/>
  <c r="CD182" i="1"/>
  <c r="CD189" i="1"/>
  <c r="CD196" i="1"/>
  <c r="CD203" i="1"/>
  <c r="CD210" i="1"/>
  <c r="CD217" i="1"/>
  <c r="CD224" i="1"/>
  <c r="CD231" i="1"/>
  <c r="CD238" i="1"/>
  <c r="CD245" i="1"/>
  <c r="CD252" i="1"/>
  <c r="CD259" i="1"/>
  <c r="CD266" i="1"/>
  <c r="CD273" i="1"/>
  <c r="CD280" i="1"/>
  <c r="CD287" i="1"/>
  <c r="CD294" i="1"/>
  <c r="CD301" i="1"/>
  <c r="CD308" i="1"/>
  <c r="CD315" i="1"/>
  <c r="CD322" i="1"/>
  <c r="CD329" i="1"/>
  <c r="CD336" i="1"/>
  <c r="CD343" i="1"/>
  <c r="CD350" i="1"/>
  <c r="CD357" i="1"/>
  <c r="CD364" i="1"/>
  <c r="CD371" i="1"/>
  <c r="CD378" i="1"/>
  <c r="CD385" i="1"/>
  <c r="CD392" i="1"/>
  <c r="CD399" i="1"/>
  <c r="CD406" i="1"/>
  <c r="CD413" i="1"/>
  <c r="CD420" i="1"/>
  <c r="CD427" i="1"/>
  <c r="CD434" i="1"/>
  <c r="CD441" i="1"/>
  <c r="CD448" i="1"/>
  <c r="CD455" i="1"/>
  <c r="CD462" i="1"/>
  <c r="CD469" i="1"/>
  <c r="CD476" i="1"/>
  <c r="CD483" i="1"/>
  <c r="CD490" i="1"/>
  <c r="CD497" i="1"/>
  <c r="CD504" i="1"/>
  <c r="CD511" i="1"/>
  <c r="CD518" i="1"/>
  <c r="CD525" i="1"/>
  <c r="CD532" i="1"/>
  <c r="CD539" i="1"/>
  <c r="CD546" i="1"/>
  <c r="CD553" i="1"/>
  <c r="CD560" i="1"/>
  <c r="CD567" i="1"/>
  <c r="CD574" i="1"/>
  <c r="CD581" i="1"/>
  <c r="CD588" i="1"/>
  <c r="CD595" i="1"/>
  <c r="CD36" i="1"/>
  <c r="CD65" i="1"/>
  <c r="CD134" i="1"/>
  <c r="CD163" i="1"/>
  <c r="CD232" i="1"/>
  <c r="CD261" i="1"/>
  <c r="CD330" i="1"/>
  <c r="CD359" i="1"/>
  <c r="CD428" i="1"/>
  <c r="CD457" i="1"/>
  <c r="CD526" i="1"/>
  <c r="CD71" i="1"/>
  <c r="CD100" i="1"/>
  <c r="CD169" i="1"/>
  <c r="CD198" i="1"/>
  <c r="CD267" i="1"/>
  <c r="CD296" i="1"/>
  <c r="CD365" i="1"/>
  <c r="CD394" i="1"/>
  <c r="CD463" i="1"/>
  <c r="CD492" i="1"/>
  <c r="CD555" i="1"/>
  <c r="CD582" i="1"/>
  <c r="CD600" i="1"/>
  <c r="CD607" i="1"/>
  <c r="CD614" i="1"/>
  <c r="CD621" i="1"/>
  <c r="CD628" i="1"/>
  <c r="CD635" i="1"/>
  <c r="CD642" i="1"/>
  <c r="CD649" i="1"/>
  <c r="CD656" i="1"/>
  <c r="CD663" i="1"/>
  <c r="CD670" i="1"/>
  <c r="CD677" i="1"/>
  <c r="CD684" i="1"/>
  <c r="CD691" i="1"/>
  <c r="CD698" i="1"/>
  <c r="CD705" i="1"/>
  <c r="CD712" i="1"/>
  <c r="CD719" i="1"/>
  <c r="CD726" i="1"/>
  <c r="CD733" i="1"/>
  <c r="CD740" i="1"/>
  <c r="CD747" i="1"/>
  <c r="CD754" i="1"/>
  <c r="CD761" i="1"/>
  <c r="CD768" i="1"/>
  <c r="CD775" i="1"/>
  <c r="CD782" i="1"/>
  <c r="CD789" i="1"/>
  <c r="CD796" i="1"/>
  <c r="CD803" i="1"/>
  <c r="CD810" i="1"/>
  <c r="CD817" i="1"/>
  <c r="CD824" i="1"/>
  <c r="CD831" i="1"/>
  <c r="CD838" i="1"/>
  <c r="CD845" i="1"/>
  <c r="CD852" i="1"/>
  <c r="CD859" i="1"/>
  <c r="CD866" i="1"/>
  <c r="CD873" i="1"/>
  <c r="CD880" i="1"/>
  <c r="CD887" i="1"/>
  <c r="CD894" i="1"/>
  <c r="CD901" i="1"/>
  <c r="CD908" i="1"/>
  <c r="CD915" i="1"/>
  <c r="CD922" i="1"/>
  <c r="CD929" i="1"/>
  <c r="CD936" i="1"/>
  <c r="CD943" i="1"/>
  <c r="CD950" i="1"/>
  <c r="CD957" i="1"/>
  <c r="CD964" i="1"/>
  <c r="CD971" i="1"/>
  <c r="CD978" i="1"/>
  <c r="CD985" i="1"/>
  <c r="CD992" i="1"/>
  <c r="CD999" i="1"/>
  <c r="CD1006" i="1"/>
  <c r="CD1013" i="1"/>
  <c r="CD1020" i="1"/>
  <c r="CD8" i="1"/>
  <c r="CD37" i="1"/>
  <c r="CD106" i="1"/>
  <c r="CD135" i="1"/>
  <c r="CD204" i="1"/>
  <c r="CD233" i="1"/>
  <c r="CD302" i="1"/>
  <c r="CD331" i="1"/>
  <c r="CD400" i="1"/>
  <c r="CD429" i="1"/>
  <c r="CD498" i="1"/>
  <c r="CD527" i="1"/>
  <c r="CD43" i="1"/>
  <c r="CD72" i="1"/>
  <c r="CD141" i="1"/>
  <c r="CD170" i="1"/>
  <c r="CD239" i="1"/>
  <c r="CD268" i="1"/>
  <c r="CD337" i="1"/>
  <c r="CD366" i="1"/>
  <c r="CD435" i="1"/>
  <c r="CD464" i="1"/>
  <c r="CD533" i="1"/>
  <c r="CD561" i="1"/>
  <c r="CD583" i="1"/>
  <c r="CD601" i="1"/>
  <c r="CD608" i="1"/>
  <c r="CD615" i="1"/>
  <c r="CD622" i="1"/>
  <c r="CD629" i="1"/>
  <c r="CD636" i="1"/>
  <c r="CD643" i="1"/>
  <c r="CD650" i="1"/>
  <c r="CD657" i="1"/>
  <c r="CD664" i="1"/>
  <c r="CD671" i="1"/>
  <c r="CD678" i="1"/>
  <c r="CD685" i="1"/>
  <c r="CD692" i="1"/>
  <c r="CD699" i="1"/>
  <c r="CD706" i="1"/>
  <c r="CD713" i="1"/>
  <c r="CD720" i="1"/>
  <c r="CD727" i="1"/>
  <c r="CD734" i="1"/>
  <c r="CD741" i="1"/>
  <c r="CD748" i="1"/>
  <c r="CD755" i="1"/>
  <c r="CD762" i="1"/>
  <c r="CD769" i="1"/>
  <c r="CD776" i="1"/>
  <c r="CD783" i="1"/>
  <c r="CD790" i="1"/>
  <c r="CD797" i="1"/>
  <c r="CD804" i="1"/>
  <c r="CD811" i="1"/>
  <c r="CD818" i="1"/>
  <c r="CD825" i="1"/>
  <c r="CD832" i="1"/>
  <c r="CD839" i="1"/>
  <c r="CD846" i="1"/>
  <c r="CD853" i="1"/>
  <c r="CD860" i="1"/>
  <c r="CD867" i="1"/>
  <c r="CD874" i="1"/>
  <c r="CD881" i="1"/>
  <c r="CD888" i="1"/>
  <c r="CD895" i="1"/>
  <c r="CD902" i="1"/>
  <c r="CD909" i="1"/>
  <c r="CD916" i="1"/>
  <c r="CD923" i="1"/>
  <c r="CD930" i="1"/>
  <c r="CD937" i="1"/>
  <c r="CD944" i="1"/>
  <c r="CD951" i="1"/>
  <c r="CD958" i="1"/>
  <c r="CD965" i="1"/>
  <c r="CD972" i="1"/>
  <c r="CD979" i="1"/>
  <c r="CD986" i="1"/>
  <c r="CD993" i="1"/>
  <c r="CD1000" i="1"/>
  <c r="CD1007" i="1"/>
  <c r="CD1014" i="1"/>
  <c r="CD1021" i="1"/>
  <c r="CD9" i="1"/>
  <c r="CD78" i="1"/>
  <c r="CD107" i="1"/>
  <c r="CD176" i="1"/>
  <c r="CD205" i="1"/>
  <c r="CD274" i="1"/>
  <c r="CD303" i="1"/>
  <c r="CD372" i="1"/>
  <c r="CD401" i="1"/>
  <c r="CD470" i="1"/>
  <c r="CD499" i="1"/>
  <c r="CD15" i="1"/>
  <c r="CD44" i="1"/>
  <c r="CD113" i="1"/>
  <c r="CD142" i="1"/>
  <c r="CD211" i="1"/>
  <c r="CD240" i="1"/>
  <c r="CD309" i="1"/>
  <c r="CD338" i="1"/>
  <c r="CD407" i="1"/>
  <c r="CD436" i="1"/>
  <c r="CD505" i="1"/>
  <c r="CD534" i="1"/>
  <c r="CD562" i="1"/>
  <c r="CD589" i="1"/>
  <c r="CD602" i="1"/>
  <c r="CD609" i="1"/>
  <c r="CD616" i="1"/>
  <c r="CD623" i="1"/>
  <c r="CD630" i="1"/>
  <c r="CD637" i="1"/>
  <c r="CD644" i="1"/>
  <c r="CD651" i="1"/>
  <c r="CD658" i="1"/>
  <c r="CD665" i="1"/>
  <c r="CD672" i="1"/>
  <c r="CD679" i="1"/>
  <c r="CD686" i="1"/>
  <c r="CD693" i="1"/>
  <c r="CD700" i="1"/>
  <c r="CD707" i="1"/>
  <c r="CD714" i="1"/>
  <c r="CD721" i="1"/>
  <c r="CD728" i="1"/>
  <c r="CD735" i="1"/>
  <c r="CD742" i="1"/>
  <c r="CD749" i="1"/>
  <c r="CD756" i="1"/>
  <c r="CD763" i="1"/>
  <c r="CD770" i="1"/>
  <c r="CD777" i="1"/>
  <c r="CD784" i="1"/>
  <c r="CD791" i="1"/>
  <c r="CD798" i="1"/>
  <c r="CD805" i="1"/>
  <c r="CD812" i="1"/>
  <c r="CD819" i="1"/>
  <c r="CD826" i="1"/>
  <c r="CD833" i="1"/>
  <c r="CD840" i="1"/>
  <c r="CD847" i="1"/>
  <c r="CD854" i="1"/>
  <c r="CD861" i="1"/>
  <c r="CD868" i="1"/>
  <c r="CD875" i="1"/>
  <c r="CD882" i="1"/>
  <c r="CD889" i="1"/>
  <c r="CD896" i="1"/>
  <c r="CD903" i="1"/>
  <c r="CD910" i="1"/>
  <c r="CD917" i="1"/>
  <c r="CD924" i="1"/>
  <c r="CD931" i="1"/>
  <c r="CD938" i="1"/>
  <c r="CD945" i="1"/>
  <c r="CD952" i="1"/>
  <c r="CD959" i="1"/>
  <c r="CD966" i="1"/>
  <c r="CD973" i="1"/>
  <c r="CD980" i="1"/>
  <c r="CD987" i="1"/>
  <c r="CD994" i="1"/>
  <c r="CD1001" i="1"/>
  <c r="CD1008" i="1"/>
  <c r="CD1015" i="1"/>
  <c r="CD50" i="1"/>
  <c r="CD79" i="1"/>
  <c r="CD148" i="1"/>
  <c r="CD177" i="1"/>
  <c r="CD246" i="1"/>
  <c r="CD275" i="1"/>
  <c r="CD344" i="1"/>
  <c r="CD373" i="1"/>
  <c r="CD442" i="1"/>
  <c r="CD471" i="1"/>
  <c r="CD540" i="1"/>
  <c r="CD4" i="1"/>
  <c r="CD16" i="1"/>
  <c r="CD85" i="1"/>
  <c r="CD114" i="1"/>
  <c r="CD183" i="1"/>
  <c r="CD212" i="1"/>
  <c r="CD281" i="1"/>
  <c r="CD310" i="1"/>
  <c r="CD379" i="1"/>
  <c r="CD408" i="1"/>
  <c r="CD477" i="1"/>
  <c r="CD506" i="1"/>
  <c r="CD568" i="1"/>
  <c r="CD590" i="1"/>
  <c r="CD603" i="1"/>
  <c r="CD610" i="1"/>
  <c r="CD617" i="1"/>
  <c r="CD624" i="1"/>
  <c r="CD631" i="1"/>
  <c r="CD638" i="1"/>
  <c r="CD645" i="1"/>
  <c r="CD652" i="1"/>
  <c r="CD659" i="1"/>
  <c r="CD666" i="1"/>
  <c r="CD673" i="1"/>
  <c r="CD680" i="1"/>
  <c r="CD687" i="1"/>
  <c r="CD694" i="1"/>
  <c r="CD701" i="1"/>
  <c r="CD708" i="1"/>
  <c r="CD715" i="1"/>
  <c r="CD722" i="1"/>
  <c r="CD729" i="1"/>
  <c r="CD736" i="1"/>
  <c r="CD743" i="1"/>
  <c r="CD750" i="1"/>
  <c r="CD757" i="1"/>
  <c r="CD764" i="1"/>
  <c r="CD771" i="1"/>
  <c r="CD778" i="1"/>
  <c r="CD785" i="1"/>
  <c r="CD792" i="1"/>
  <c r="CD799" i="1"/>
  <c r="CD806" i="1"/>
  <c r="CD813" i="1"/>
  <c r="CD820" i="1"/>
  <c r="CD827" i="1"/>
  <c r="CD834" i="1"/>
  <c r="CD841" i="1"/>
  <c r="CD848" i="1"/>
  <c r="CD855" i="1"/>
  <c r="CD862" i="1"/>
  <c r="CD869" i="1"/>
  <c r="CD876" i="1"/>
  <c r="CD883" i="1"/>
  <c r="CD890" i="1"/>
  <c r="CD897" i="1"/>
  <c r="CD904" i="1"/>
  <c r="CD911" i="1"/>
  <c r="CD918" i="1"/>
  <c r="CD925" i="1"/>
  <c r="CD932" i="1"/>
  <c r="CD939" i="1"/>
  <c r="CD946" i="1"/>
  <c r="CD953" i="1"/>
  <c r="CD960" i="1"/>
  <c r="CD967" i="1"/>
  <c r="CD974" i="1"/>
  <c r="CD981" i="1"/>
  <c r="CD988" i="1"/>
  <c r="CD995" i="1"/>
  <c r="CD1002" i="1"/>
  <c r="CD1009" i="1"/>
  <c r="CD1016" i="1"/>
  <c r="CD22" i="1"/>
  <c r="CD51" i="1"/>
  <c r="CD120" i="1"/>
  <c r="CD149" i="1"/>
  <c r="CD218" i="1"/>
  <c r="CD247" i="1"/>
  <c r="CD316" i="1"/>
  <c r="CD345" i="1"/>
  <c r="CD414" i="1"/>
  <c r="CD443" i="1"/>
  <c r="CD512" i="1"/>
  <c r="CD541" i="1"/>
  <c r="CD23" i="1"/>
  <c r="CD317" i="1"/>
  <c r="CD386" i="1"/>
  <c r="CD415" i="1"/>
  <c r="CD57" i="1"/>
  <c r="CD86" i="1"/>
  <c r="CD155" i="1"/>
  <c r="CD184" i="1"/>
  <c r="CD253" i="1"/>
  <c r="CD282" i="1"/>
  <c r="CD351" i="1"/>
  <c r="CD380" i="1"/>
  <c r="CD449" i="1"/>
  <c r="CD478" i="1"/>
  <c r="CD547" i="1"/>
  <c r="CD569" i="1"/>
  <c r="CD596" i="1"/>
  <c r="CD604" i="1"/>
  <c r="CD611" i="1"/>
  <c r="CD618" i="1"/>
  <c r="CD625" i="1"/>
  <c r="CD632" i="1"/>
  <c r="CD639" i="1"/>
  <c r="CD646" i="1"/>
  <c r="CD653" i="1"/>
  <c r="CD660" i="1"/>
  <c r="CD667" i="1"/>
  <c r="CD674" i="1"/>
  <c r="CD681" i="1"/>
  <c r="CD688" i="1"/>
  <c r="CD695" i="1"/>
  <c r="CD702" i="1"/>
  <c r="CD709" i="1"/>
  <c r="CD716" i="1"/>
  <c r="CD723" i="1"/>
  <c r="CD730" i="1"/>
  <c r="CD737" i="1"/>
  <c r="CD744" i="1"/>
  <c r="CD751" i="1"/>
  <c r="CD758" i="1"/>
  <c r="CD765" i="1"/>
  <c r="CD772" i="1"/>
  <c r="CD779" i="1"/>
  <c r="CD786" i="1"/>
  <c r="CD793" i="1"/>
  <c r="CD800" i="1"/>
  <c r="CD807" i="1"/>
  <c r="CD814" i="1"/>
  <c r="CD821" i="1"/>
  <c r="CD828" i="1"/>
  <c r="CD835" i="1"/>
  <c r="CD842" i="1"/>
  <c r="CD849" i="1"/>
  <c r="CD856" i="1"/>
  <c r="CD863" i="1"/>
  <c r="CD870" i="1"/>
  <c r="CD877" i="1"/>
  <c r="CD884" i="1"/>
  <c r="CD891" i="1"/>
  <c r="CD898" i="1"/>
  <c r="CD905" i="1"/>
  <c r="CD912" i="1"/>
  <c r="CD919" i="1"/>
  <c r="CD926" i="1"/>
  <c r="CD933" i="1"/>
  <c r="CD940" i="1"/>
  <c r="CD947" i="1"/>
  <c r="CD954" i="1"/>
  <c r="CD961" i="1"/>
  <c r="CD968" i="1"/>
  <c r="CD975" i="1"/>
  <c r="CD982" i="1"/>
  <c r="CD989" i="1"/>
  <c r="CD996" i="1"/>
  <c r="CD1003" i="1"/>
  <c r="CD1010" i="1"/>
  <c r="CD1017" i="1"/>
  <c r="CD127" i="1"/>
  <c r="CD226" i="1"/>
  <c r="CD491" i="1"/>
  <c r="CD597" i="1"/>
  <c r="CD620" i="1"/>
  <c r="CD647" i="1"/>
  <c r="CD669" i="1"/>
  <c r="CD696" i="1"/>
  <c r="CD718" i="1"/>
  <c r="CD745" i="1"/>
  <c r="CD767" i="1"/>
  <c r="CD794" i="1"/>
  <c r="CD816" i="1"/>
  <c r="CD843" i="1"/>
  <c r="CD865" i="1"/>
  <c r="CD892" i="1"/>
  <c r="CD914" i="1"/>
  <c r="CD941" i="1"/>
  <c r="CD963" i="1"/>
  <c r="CD990" i="1"/>
  <c r="CD1012" i="1"/>
  <c r="CD711" i="1"/>
  <c r="CD738" i="1"/>
  <c r="CD760" i="1"/>
  <c r="CD787" i="1"/>
  <c r="CD809" i="1"/>
  <c r="CD836" i="1"/>
  <c r="CD858" i="1"/>
  <c r="CD885" i="1"/>
  <c r="CD907" i="1"/>
  <c r="CD934" i="1"/>
  <c r="CD956" i="1"/>
  <c r="CD983" i="1"/>
  <c r="CD1005" i="1"/>
  <c r="CD219" i="1"/>
  <c r="CD324" i="1"/>
  <c r="CD484" i="1"/>
  <c r="CD619" i="1"/>
  <c r="CD641" i="1"/>
  <c r="CD668" i="1"/>
  <c r="CD690" i="1"/>
  <c r="CD717" i="1"/>
  <c r="CD739" i="1"/>
  <c r="CD766" i="1"/>
  <c r="CD788" i="1"/>
  <c r="CD815" i="1"/>
  <c r="CD837" i="1"/>
  <c r="CD864" i="1"/>
  <c r="CD886" i="1"/>
  <c r="CD913" i="1"/>
  <c r="CD935" i="1"/>
  <c r="CD962" i="1"/>
  <c r="CD984" i="1"/>
  <c r="CD1011" i="1"/>
  <c r="CD513" i="1"/>
  <c r="CD575" i="1"/>
  <c r="CD576" i="1"/>
  <c r="CD29" i="1"/>
  <c r="CD128" i="1"/>
  <c r="CD254" i="1"/>
  <c r="CD387" i="1"/>
  <c r="CD519" i="1"/>
  <c r="CD599" i="1"/>
  <c r="CD626" i="1"/>
  <c r="CD648" i="1"/>
  <c r="CD675" i="1"/>
  <c r="CD697" i="1"/>
  <c r="CD724" i="1"/>
  <c r="CD746" i="1"/>
  <c r="CD773" i="1"/>
  <c r="CD795" i="1"/>
  <c r="CD822" i="1"/>
  <c r="CD844" i="1"/>
  <c r="CD871" i="1"/>
  <c r="CD893" i="1"/>
  <c r="CD920" i="1"/>
  <c r="CD942" i="1"/>
  <c r="CD969" i="1"/>
  <c r="CD991" i="1"/>
  <c r="CD1018" i="1"/>
  <c r="CD640" i="1"/>
  <c r="CD260" i="1"/>
  <c r="CD393" i="1"/>
  <c r="CD662" i="1"/>
  <c r="CD485" i="1"/>
  <c r="CD30" i="1"/>
  <c r="CD156" i="1"/>
  <c r="CD421" i="1"/>
  <c r="CD520" i="1"/>
  <c r="CD605" i="1"/>
  <c r="CD627" i="1"/>
  <c r="CD654" i="1"/>
  <c r="CD676" i="1"/>
  <c r="CD703" i="1"/>
  <c r="CD725" i="1"/>
  <c r="CD752" i="1"/>
  <c r="CD774" i="1"/>
  <c r="CD801" i="1"/>
  <c r="CD823" i="1"/>
  <c r="CD850" i="1"/>
  <c r="CD872" i="1"/>
  <c r="CD899" i="1"/>
  <c r="CD921" i="1"/>
  <c r="CD948" i="1"/>
  <c r="CD970" i="1"/>
  <c r="CD997" i="1"/>
  <c r="CD1019" i="1"/>
  <c r="CD613" i="1"/>
  <c r="CD358" i="1"/>
  <c r="CD162" i="1"/>
  <c r="CD288" i="1"/>
  <c r="CD689" i="1"/>
  <c r="CD121" i="1"/>
  <c r="CD58" i="1"/>
  <c r="CD422" i="1"/>
  <c r="CD548" i="1"/>
  <c r="CD606" i="1"/>
  <c r="CD633" i="1"/>
  <c r="CD655" i="1"/>
  <c r="CD682" i="1"/>
  <c r="CD704" i="1"/>
  <c r="CD731" i="1"/>
  <c r="CD753" i="1"/>
  <c r="CD780" i="1"/>
  <c r="CD802" i="1"/>
  <c r="CD829" i="1"/>
  <c r="CD851" i="1"/>
  <c r="CD878" i="1"/>
  <c r="CD900" i="1"/>
  <c r="CD927" i="1"/>
  <c r="CD949" i="1"/>
  <c r="CD976" i="1"/>
  <c r="CD998" i="1"/>
  <c r="CD99" i="1"/>
  <c r="CD64" i="1"/>
  <c r="CD190" i="1"/>
  <c r="CD289" i="1"/>
  <c r="CD295" i="1"/>
  <c r="CD450" i="1"/>
  <c r="CD554" i="1"/>
  <c r="CD612" i="1"/>
  <c r="CD634" i="1"/>
  <c r="CD661" i="1"/>
  <c r="CD683" i="1"/>
  <c r="CD710" i="1"/>
  <c r="CD732" i="1"/>
  <c r="CD759" i="1"/>
  <c r="CD781" i="1"/>
  <c r="CD808" i="1"/>
  <c r="CD830" i="1"/>
  <c r="CD857" i="1"/>
  <c r="CD879" i="1"/>
  <c r="CD906" i="1"/>
  <c r="CD928" i="1"/>
  <c r="CD955" i="1"/>
  <c r="CD977" i="1"/>
  <c r="CD1004" i="1"/>
  <c r="CD93" i="1"/>
  <c r="CD352" i="1"/>
  <c r="CD92" i="1"/>
  <c r="CD191" i="1"/>
  <c r="CD323" i="1"/>
  <c r="CD456" i="1"/>
  <c r="CD197" i="1"/>
  <c r="CD225" i="1"/>
  <c r="BP862" i="1"/>
  <c r="BP809" i="1"/>
  <c r="BP704" i="1"/>
  <c r="BP599" i="1"/>
  <c r="BP249" i="1"/>
  <c r="BP934" i="1"/>
  <c r="BP787" i="1"/>
  <c r="BP591" i="1"/>
  <c r="BP807" i="1"/>
  <c r="BP764" i="1"/>
  <c r="BP690" i="1"/>
  <c r="BP578" i="1"/>
  <c r="BP200" i="1"/>
  <c r="BP913" i="1"/>
  <c r="BP766" i="1"/>
  <c r="BP493" i="1"/>
  <c r="BP765" i="1"/>
  <c r="BP676" i="1"/>
  <c r="BP571" i="1"/>
  <c r="BP151" i="1"/>
  <c r="BP906" i="1"/>
  <c r="BP724" i="1"/>
  <c r="BP444" i="1"/>
  <c r="BP730" i="1"/>
  <c r="BP102" i="1"/>
  <c r="BP899" i="1"/>
  <c r="BP717" i="1"/>
  <c r="BP417" i="1"/>
  <c r="BP723" i="1"/>
  <c r="BP662" i="1"/>
  <c r="BP543" i="1"/>
  <c r="BP80" i="1"/>
  <c r="BP892" i="1"/>
  <c r="BP710" i="1"/>
  <c r="BP101" i="1"/>
  <c r="BP709" i="1"/>
  <c r="BP688" i="1"/>
  <c r="BP715" i="1"/>
  <c r="BP590" i="1"/>
  <c r="R1024" i="1"/>
  <c r="BQ571" i="1" s="1"/>
  <c r="BP569" i="1"/>
  <c r="BP438" i="1"/>
  <c r="BP416" i="1"/>
  <c r="L4" i="9"/>
  <c r="E131" i="3" s="1"/>
  <c r="BP430" i="1"/>
  <c r="BP888" i="1"/>
  <c r="BP501" i="1"/>
  <c r="BP931" i="1"/>
  <c r="BP588" i="1"/>
  <c r="BP974" i="1"/>
  <c r="BP636" i="1"/>
  <c r="BP987" i="1"/>
  <c r="BP894" i="1"/>
  <c r="BP796" i="1"/>
  <c r="BP698" i="1"/>
  <c r="BP600" i="1"/>
  <c r="BP353" i="1"/>
  <c r="BP10" i="1"/>
  <c r="BP879" i="1"/>
  <c r="BP781" i="1"/>
  <c r="BP683" i="1"/>
  <c r="BP585" i="1"/>
  <c r="BP298" i="1"/>
  <c r="BP976" i="1"/>
  <c r="BP878" i="1"/>
  <c r="BP780" i="1"/>
  <c r="BP682" i="1"/>
  <c r="BP466" i="1"/>
  <c r="BP926" i="1"/>
  <c r="BP716" i="1"/>
  <c r="BP291" i="1"/>
  <c r="BP624" i="1"/>
  <c r="E130" i="3"/>
  <c r="BP857" i="1"/>
  <c r="BP759" i="1"/>
  <c r="BP661" i="1"/>
  <c r="BP395" i="1"/>
  <c r="BP905" i="1"/>
  <c r="BP667" i="1"/>
  <c r="BP73" i="1"/>
  <c r="BP850" i="1"/>
  <c r="BP752" i="1"/>
  <c r="BP654" i="1"/>
  <c r="BP319" i="1"/>
  <c r="BP884" i="1"/>
  <c r="BP632" i="1"/>
  <c r="BP46" i="1"/>
  <c r="BP521" i="1"/>
  <c r="BP178" i="1"/>
  <c r="BP941" i="1"/>
  <c r="BP843" i="1"/>
  <c r="BP745" i="1"/>
  <c r="BP647" i="1"/>
  <c r="BP248" i="1"/>
  <c r="BP863" i="1"/>
  <c r="BP625" i="1"/>
  <c r="BP24" i="1"/>
  <c r="M4" i="9"/>
  <c r="E132" i="3" s="1"/>
  <c r="BP836" i="1"/>
  <c r="BP738" i="1"/>
  <c r="BP640" i="1"/>
  <c r="BP150" i="1"/>
  <c r="BP828" i="1"/>
  <c r="BP618" i="1"/>
  <c r="BP960" i="1"/>
  <c r="BP472" i="1"/>
  <c r="BP129" i="1"/>
  <c r="BP927" i="1"/>
  <c r="BP829" i="1"/>
  <c r="BP731" i="1"/>
  <c r="BP633" i="1"/>
  <c r="BP123" i="1"/>
  <c r="BP821" i="1"/>
  <c r="BP611" i="1"/>
  <c r="BP939" i="1"/>
  <c r="BP605" i="1"/>
  <c r="BP368" i="1"/>
  <c r="BP25" i="1"/>
  <c r="BP898" i="1"/>
  <c r="BP800" i="1"/>
  <c r="BP702" i="1"/>
  <c r="BP604" i="1"/>
  <c r="BP340" i="1"/>
  <c r="BP558" i="1"/>
  <c r="BP876" i="1"/>
  <c r="BP708" i="1"/>
  <c r="BP598" i="1"/>
  <c r="BP346" i="1"/>
  <c r="BP989" i="1"/>
  <c r="BP891" i="1"/>
  <c r="BP793" i="1"/>
  <c r="BP695" i="1"/>
  <c r="BP597" i="1"/>
  <c r="BP318" i="1"/>
  <c r="BP967" i="1"/>
  <c r="BP869" i="1"/>
  <c r="BP673" i="1"/>
  <c r="E103" i="3"/>
  <c r="BP584" i="1"/>
  <c r="BP297" i="1"/>
  <c r="BP975" i="1"/>
  <c r="BP877" i="1"/>
  <c r="BP779" i="1"/>
  <c r="BP681" i="1"/>
  <c r="BP583" i="1"/>
  <c r="BP269" i="1"/>
  <c r="BP953" i="1"/>
  <c r="BP855" i="1"/>
  <c r="BP582" i="1"/>
  <c r="BP577" i="1"/>
  <c r="BP270" i="1"/>
  <c r="BP968" i="1"/>
  <c r="BP870" i="1"/>
  <c r="BP772" i="1"/>
  <c r="BP674" i="1"/>
  <c r="BP576" i="1"/>
  <c r="BP242" i="1"/>
  <c r="BP946" i="1"/>
  <c r="BP848" i="1"/>
  <c r="BP535" i="1"/>
  <c r="BP841" i="1"/>
  <c r="BP563" i="1"/>
  <c r="BP221" i="1"/>
  <c r="BP954" i="1"/>
  <c r="BP856" i="1"/>
  <c r="BP758" i="1"/>
  <c r="BP660" i="1"/>
  <c r="BP536" i="1"/>
  <c r="BP193" i="1"/>
  <c r="BP932" i="1"/>
  <c r="BP834" i="1"/>
  <c r="BP542" i="1"/>
  <c r="BP199" i="1"/>
  <c r="BP947" i="1"/>
  <c r="BP849" i="1"/>
  <c r="BP751" i="1"/>
  <c r="BP653" i="1"/>
  <c r="BP514" i="1"/>
  <c r="BP171" i="1"/>
  <c r="BP925" i="1"/>
  <c r="BP827" i="1"/>
  <c r="BP515" i="1"/>
  <c r="BP172" i="1"/>
  <c r="BP940" i="1"/>
  <c r="BP842" i="1"/>
  <c r="BP744" i="1"/>
  <c r="BP646" i="1"/>
  <c r="BP487" i="1"/>
  <c r="BP144" i="1"/>
  <c r="BP918" i="1"/>
  <c r="BP820" i="1"/>
  <c r="BP835" i="1"/>
  <c r="BP737" i="1"/>
  <c r="BP639" i="1"/>
  <c r="BP465" i="1"/>
  <c r="BP122" i="1"/>
  <c r="BP911" i="1"/>
  <c r="BP813" i="1"/>
  <c r="BP904" i="1"/>
  <c r="BP806" i="1"/>
  <c r="BP799" i="1"/>
  <c r="BP508" i="1"/>
  <c r="BP486" i="1"/>
  <c r="BP263" i="1"/>
  <c r="BP792" i="1"/>
  <c r="BP785" i="1"/>
  <c r="BP778" i="1"/>
  <c r="BP771" i="1"/>
  <c r="BP361" i="1"/>
  <c r="BP757" i="1"/>
  <c r="BP750" i="1"/>
  <c r="BP743" i="1"/>
  <c r="BP736" i="1"/>
  <c r="BP729" i="1"/>
  <c r="BP722" i="1"/>
  <c r="BP290" i="1"/>
  <c r="BP241" i="1"/>
  <c r="BP701" i="1"/>
  <c r="BP694" i="1"/>
  <c r="BP687" i="1"/>
  <c r="BP680" i="1"/>
  <c r="BP143" i="1"/>
  <c r="BP666" i="1"/>
  <c r="BP659" i="1"/>
  <c r="BP652" i="1"/>
  <c r="BP645" i="1"/>
  <c r="BP638" i="1"/>
  <c r="BP631" i="1"/>
  <c r="BP116" i="1"/>
  <c r="BP617" i="1"/>
  <c r="BP610" i="1"/>
  <c r="BP603" i="1"/>
  <c r="BP596" i="1"/>
  <c r="BP589" i="1"/>
  <c r="BP534" i="1"/>
  <c r="BP575" i="1"/>
  <c r="BP568" i="1"/>
  <c r="BP557" i="1"/>
  <c r="BP527" i="1"/>
  <c r="BP520" i="1"/>
  <c r="BP478" i="1"/>
  <c r="BP459" i="1"/>
  <c r="BP437" i="1"/>
  <c r="BP410" i="1"/>
  <c r="BP388" i="1"/>
  <c r="BP471" i="1"/>
  <c r="BP339" i="1"/>
  <c r="BP312" i="1"/>
  <c r="BP464" i="1"/>
  <c r="BP422" i="1"/>
  <c r="BP408" i="1"/>
  <c r="BP214" i="1"/>
  <c r="BP192" i="1"/>
  <c r="BP165" i="1"/>
  <c r="BP429" i="1"/>
  <c r="BP415" i="1"/>
  <c r="BP94" i="1"/>
  <c r="BP45" i="1"/>
  <c r="BP18" i="1"/>
  <c r="BP562" i="1"/>
  <c r="BP555" i="1"/>
  <c r="BP548" i="1"/>
  <c r="BP541" i="1"/>
  <c r="BP366" i="1"/>
  <c r="BP359" i="1"/>
  <c r="BP513" i="1"/>
  <c r="BP352" i="1"/>
  <c r="BP506" i="1"/>
  <c r="BP499" i="1"/>
  <c r="BP492" i="1"/>
  <c r="BP67" i="1"/>
  <c r="BP485" i="1"/>
  <c r="BP317" i="1"/>
  <c r="BP310" i="1"/>
  <c r="BP254" i="1"/>
  <c r="BP457" i="1"/>
  <c r="BP450" i="1"/>
  <c r="BP443" i="1"/>
  <c r="BP436" i="1"/>
  <c r="BP247" i="1"/>
  <c r="BP240" i="1"/>
  <c r="BP184" i="1"/>
  <c r="BP156" i="1"/>
  <c r="BP401" i="1"/>
  <c r="BP394" i="1"/>
  <c r="BP380" i="1"/>
  <c r="BP387" i="1"/>
  <c r="BP373" i="1"/>
  <c r="BP149" i="1"/>
  <c r="BP142" i="1"/>
  <c r="BP44" i="1"/>
  <c r="BP345" i="1"/>
  <c r="BP338" i="1"/>
  <c r="BP331" i="1"/>
  <c r="BP324" i="1"/>
  <c r="BP135" i="1"/>
  <c r="BP51" i="1"/>
  <c r="BP303" i="1"/>
  <c r="BP296" i="1"/>
  <c r="BP289" i="1"/>
  <c r="BP282" i="1"/>
  <c r="BP275" i="1"/>
  <c r="BP268" i="1"/>
  <c r="BP261" i="1"/>
  <c r="BP37" i="1"/>
  <c r="BP30" i="1"/>
  <c r="BP554" i="1"/>
  <c r="BP233" i="1"/>
  <c r="BP226" i="1"/>
  <c r="BP219" i="1"/>
  <c r="BP212" i="1"/>
  <c r="BP205" i="1"/>
  <c r="BP198" i="1"/>
  <c r="BP191" i="1"/>
  <c r="BP477" i="1"/>
  <c r="BP177" i="1"/>
  <c r="BP170" i="1"/>
  <c r="BP163" i="1"/>
  <c r="BP526" i="1"/>
  <c r="BP519" i="1"/>
  <c r="BP512" i="1"/>
  <c r="BP470" i="1"/>
  <c r="BP128" i="1"/>
  <c r="BP121" i="1"/>
  <c r="BP114" i="1"/>
  <c r="BP107" i="1"/>
  <c r="BP100" i="1"/>
  <c r="BP93" i="1"/>
  <c r="BP86" i="1"/>
  <c r="BP79" i="1"/>
  <c r="BP72" i="1"/>
  <c r="BP65" i="1"/>
  <c r="BP58" i="1"/>
  <c r="BP463" i="1"/>
  <c r="BP456" i="1"/>
  <c r="BP393" i="1"/>
  <c r="BP386" i="1"/>
  <c r="BP23" i="1"/>
  <c r="BP16" i="1"/>
  <c r="BP9" i="1"/>
  <c r="BP561" i="1"/>
  <c r="BP302" i="1"/>
  <c r="BP274" i="1"/>
  <c r="BP547" i="1"/>
  <c r="BP540" i="1"/>
  <c r="BP533" i="1"/>
  <c r="BP267" i="1"/>
  <c r="BP260" i="1"/>
  <c r="BP505" i="1"/>
  <c r="BP498" i="1"/>
  <c r="BP491" i="1"/>
  <c r="BP484" i="1"/>
  <c r="BP449" i="1"/>
  <c r="BP253" i="1"/>
  <c r="BP442" i="1"/>
  <c r="BP218" i="1"/>
  <c r="BP435" i="1"/>
  <c r="BP183" i="1"/>
  <c r="BP428" i="1"/>
  <c r="BP99" i="1"/>
  <c r="BP421" i="1"/>
  <c r="BP414" i="1"/>
  <c r="BP407" i="1"/>
  <c r="BP400" i="1"/>
  <c r="BP176" i="1"/>
  <c r="BP169" i="1"/>
  <c r="BP379" i="1"/>
  <c r="BP372" i="1"/>
  <c r="BP365" i="1"/>
  <c r="BP358" i="1"/>
  <c r="BP351" i="1"/>
  <c r="BP344" i="1"/>
  <c r="BP337" i="1"/>
  <c r="BP330" i="1"/>
  <c r="BP323" i="1"/>
  <c r="BP316" i="1"/>
  <c r="BP309" i="1"/>
  <c r="BP162" i="1"/>
  <c r="BP295" i="1"/>
  <c r="BP288" i="1"/>
  <c r="BP281" i="1"/>
  <c r="BP92" i="1"/>
  <c r="BP85" i="1"/>
  <c r="BP546" i="1"/>
  <c r="BP525" i="1"/>
  <c r="BP518" i="1"/>
  <c r="BP211" i="1"/>
  <c r="BP204" i="1"/>
  <c r="BP197" i="1"/>
  <c r="BP190" i="1"/>
  <c r="BP497" i="1"/>
  <c r="BP462" i="1"/>
  <c r="BP455" i="1"/>
  <c r="BP420" i="1"/>
  <c r="BP155" i="1"/>
  <c r="BP120" i="1"/>
  <c r="BP113" i="1"/>
  <c r="BP106" i="1"/>
  <c r="BP448" i="1"/>
  <c r="BP434" i="1"/>
  <c r="BP427" i="1"/>
  <c r="BP78" i="1"/>
  <c r="BP71" i="1"/>
  <c r="BP64" i="1"/>
  <c r="BP57" i="1"/>
  <c r="BP246" i="1"/>
  <c r="BP148" i="1"/>
  <c r="BP50" i="1"/>
  <c r="BP239" i="1"/>
  <c r="BP141" i="1"/>
  <c r="BP43" i="1"/>
  <c r="BP232" i="1"/>
  <c r="BP134" i="1"/>
  <c r="BP36" i="1"/>
  <c r="BP225" i="1"/>
  <c r="BP127" i="1"/>
  <c r="BP29" i="1"/>
  <c r="BP22" i="1"/>
  <c r="BP15" i="1"/>
  <c r="BP8" i="1"/>
  <c r="BP560" i="1"/>
  <c r="BP553" i="1"/>
  <c r="BP385" i="1"/>
  <c r="BP539" i="1"/>
  <c r="BP532" i="1"/>
  <c r="BP371" i="1"/>
  <c r="BP364" i="1"/>
  <c r="BP252" i="1"/>
  <c r="BP511" i="1"/>
  <c r="BP504" i="1"/>
  <c r="BP490" i="1"/>
  <c r="BP483" i="1"/>
  <c r="BP476" i="1"/>
  <c r="BP469" i="1"/>
  <c r="BP308" i="1"/>
  <c r="BP294" i="1"/>
  <c r="BP245" i="1"/>
  <c r="BP441" i="1"/>
  <c r="BP238" i="1"/>
  <c r="BP203" i="1"/>
  <c r="BP196" i="1"/>
  <c r="BP413" i="1"/>
  <c r="BP406" i="1"/>
  <c r="BP399" i="1"/>
  <c r="BP392" i="1"/>
  <c r="BP357" i="1"/>
  <c r="BP189" i="1"/>
  <c r="BP350" i="1"/>
  <c r="BP182" i="1"/>
  <c r="BP343" i="1"/>
  <c r="BP140" i="1"/>
  <c r="BP336" i="1"/>
  <c r="BP329" i="1"/>
  <c r="BP322" i="1"/>
  <c r="BP315" i="1"/>
  <c r="BP301" i="1"/>
  <c r="BP147" i="1"/>
  <c r="BP287" i="1"/>
  <c r="BP105" i="1"/>
  <c r="BP378" i="1"/>
  <c r="BP280" i="1"/>
  <c r="BP273" i="1"/>
  <c r="BP266" i="1"/>
  <c r="BP259" i="1"/>
  <c r="BP112" i="1"/>
  <c r="BP98" i="1"/>
  <c r="BP63" i="1"/>
  <c r="BP231" i="1"/>
  <c r="BP224" i="1"/>
  <c r="BP217" i="1"/>
  <c r="BP210" i="1"/>
  <c r="BP35" i="1"/>
  <c r="BP7" i="1"/>
  <c r="BP559" i="1"/>
  <c r="BP552" i="1"/>
  <c r="BP175" i="1"/>
  <c r="BP168" i="1"/>
  <c r="BP161" i="1"/>
  <c r="BP154" i="1"/>
  <c r="BP524" i="1"/>
  <c r="BP517" i="1"/>
  <c r="BP133" i="1"/>
  <c r="BP126" i="1"/>
  <c r="BP119" i="1"/>
  <c r="BP510" i="1"/>
  <c r="BP433" i="1"/>
  <c r="BP314" i="1"/>
  <c r="BP91" i="1"/>
  <c r="BP84" i="1"/>
  <c r="BP77" i="1"/>
  <c r="BP70" i="1"/>
  <c r="BP440" i="1"/>
  <c r="BP56" i="1"/>
  <c r="BP49" i="1"/>
  <c r="BP42" i="1"/>
  <c r="BP335" i="1"/>
  <c r="BP28" i="1"/>
  <c r="BP21" i="1"/>
  <c r="BP14" i="1"/>
  <c r="BP426" i="1"/>
  <c r="BP349" i="1"/>
  <c r="BP342" i="1"/>
  <c r="BP545" i="1"/>
  <c r="BP538" i="1"/>
  <c r="BP531" i="1"/>
  <c r="BP307" i="1"/>
  <c r="BP258" i="1"/>
  <c r="BP251" i="1"/>
  <c r="BP468" i="1"/>
  <c r="BP461" i="1"/>
  <c r="BP454" i="1"/>
  <c r="BP447" i="1"/>
  <c r="BP419" i="1"/>
  <c r="BP244" i="1"/>
  <c r="BP412" i="1"/>
  <c r="BP195" i="1"/>
  <c r="BP503" i="1"/>
  <c r="BP405" i="1"/>
  <c r="BP146" i="1"/>
  <c r="BP496" i="1"/>
  <c r="BP398" i="1"/>
  <c r="BP489" i="1"/>
  <c r="BP391" i="1"/>
  <c r="BP482" i="1"/>
  <c r="BP384" i="1"/>
  <c r="BP475" i="1"/>
  <c r="BP363" i="1"/>
  <c r="BP377" i="1"/>
  <c r="BP370" i="1"/>
  <c r="BP356" i="1"/>
  <c r="BP139" i="1"/>
  <c r="BP328" i="1"/>
  <c r="BP104" i="1"/>
  <c r="BP321" i="1"/>
  <c r="BP69" i="1"/>
  <c r="BP62" i="1"/>
  <c r="BP502" i="1"/>
  <c r="BP300" i="1"/>
  <c r="BP293" i="1"/>
  <c r="BP286" i="1"/>
  <c r="BP279" i="1"/>
  <c r="BP272" i="1"/>
  <c r="BP265" i="1"/>
  <c r="BP55" i="1"/>
  <c r="BP48" i="1"/>
  <c r="BP20" i="1"/>
  <c r="BP237" i="1"/>
  <c r="BP230" i="1"/>
  <c r="BP223" i="1"/>
  <c r="BP216" i="1"/>
  <c r="BP209" i="1"/>
  <c r="BP202" i="1"/>
  <c r="BP188" i="1"/>
  <c r="BP181" i="1"/>
  <c r="BP174" i="1"/>
  <c r="BP111" i="1"/>
  <c r="BP167" i="1"/>
  <c r="BP160" i="1"/>
  <c r="BP153" i="1"/>
  <c r="BP509" i="1"/>
  <c r="BP495" i="1"/>
  <c r="BP132" i="1"/>
  <c r="BP125" i="1"/>
  <c r="BP118" i="1"/>
  <c r="BP460" i="1"/>
  <c r="BP446" i="1"/>
  <c r="BP97" i="1"/>
  <c r="BP90" i="1"/>
  <c r="BP83" i="1"/>
  <c r="BP76" i="1"/>
  <c r="BP453" i="1"/>
  <c r="BP383" i="1"/>
  <c r="BP376" i="1"/>
  <c r="BP292" i="1"/>
  <c r="BP41" i="1"/>
  <c r="BP34" i="1"/>
  <c r="BP27" i="1"/>
  <c r="BP341" i="1"/>
  <c r="BP13" i="1"/>
  <c r="BP6" i="1"/>
  <c r="BP551" i="1"/>
  <c r="BP544" i="1"/>
  <c r="BP537" i="1"/>
  <c r="BP530" i="1"/>
  <c r="BP523" i="1"/>
  <c r="BP516" i="1"/>
  <c r="BP215" i="1"/>
  <c r="BP327" i="1"/>
  <c r="BP152" i="1"/>
  <c r="BP488" i="1"/>
  <c r="BP481" i="1"/>
  <c r="BP474" i="1"/>
  <c r="BP467" i="1"/>
  <c r="BP257" i="1"/>
  <c r="BP229" i="1"/>
  <c r="BP222" i="1"/>
  <c r="BP439" i="1"/>
  <c r="BP425" i="1"/>
  <c r="BP390" i="1"/>
  <c r="BP145" i="1"/>
  <c r="BP138" i="1"/>
  <c r="BP369" i="1"/>
  <c r="BP362" i="1"/>
  <c r="BP355" i="1"/>
  <c r="BP348" i="1"/>
  <c r="BP432" i="1"/>
  <c r="BP334" i="1"/>
  <c r="BP131" i="1"/>
  <c r="BP61" i="1"/>
  <c r="BP418" i="1"/>
  <c r="BP320" i="1"/>
  <c r="BP411" i="1"/>
  <c r="BP313" i="1"/>
  <c r="BP404" i="1"/>
  <c r="BP306" i="1"/>
  <c r="BP397" i="1"/>
  <c r="BP299" i="1"/>
  <c r="BP54" i="1"/>
  <c r="BP278" i="1"/>
  <c r="BP285" i="1"/>
  <c r="BP271" i="1"/>
  <c r="BP264" i="1"/>
  <c r="BP47" i="1"/>
  <c r="BP250" i="1"/>
  <c r="BP243" i="1"/>
  <c r="BP236" i="1"/>
  <c r="BP40" i="1"/>
  <c r="BP33" i="1"/>
  <c r="BP26" i="1"/>
  <c r="BP208" i="1"/>
  <c r="BP201" i="1"/>
  <c r="BP194" i="1"/>
  <c r="BP187" i="1"/>
  <c r="BP180" i="1"/>
  <c r="BP173" i="1"/>
  <c r="BP166" i="1"/>
  <c r="BP159" i="1"/>
  <c r="BP19" i="1"/>
  <c r="BP12" i="1"/>
  <c r="BP5" i="1"/>
  <c r="E129" i="3"/>
  <c r="BP124" i="1"/>
  <c r="BP117" i="1"/>
  <c r="BP110" i="1"/>
  <c r="BP103" i="1"/>
  <c r="BP96" i="1"/>
  <c r="BP89" i="1"/>
  <c r="BP82" i="1"/>
  <c r="BP75" i="1"/>
  <c r="W4" i="4" a="1"/>
  <c r="W4" i="4" s="1"/>
  <c r="E105" i="3" s="1"/>
  <c r="E92" i="3"/>
  <c r="U6" i="4"/>
  <c r="U4" i="4" s="1"/>
  <c r="E101" i="3" s="1"/>
  <c r="E93" i="3"/>
  <c r="J1023" i="1"/>
  <c r="BI939" i="1" s="1"/>
  <c r="R4" i="4"/>
  <c r="E98" i="3" s="1"/>
  <c r="V4" i="4"/>
  <c r="E102" i="3" s="1"/>
  <c r="O4" i="4"/>
  <c r="BB892" i="1"/>
  <c r="BB4" i="1"/>
  <c r="X1022" i="1" a="1"/>
  <c r="X1022" i="1" s="1"/>
  <c r="E69" i="3" s="1"/>
  <c r="E70" i="3"/>
  <c r="E67" i="3"/>
  <c r="AC1022" i="1" a="1"/>
  <c r="AC1022" i="1" s="1"/>
  <c r="BB1007" i="1"/>
  <c r="BB923" i="1"/>
  <c r="BB759" i="1"/>
  <c r="BB843" i="1"/>
  <c r="S1022" i="1"/>
  <c r="E64" i="3" s="1"/>
  <c r="BB238" i="1"/>
  <c r="BB704" i="1"/>
  <c r="BB636" i="1"/>
  <c r="BB650" i="1"/>
  <c r="BB1001" i="1"/>
  <c r="BB11" i="1"/>
  <c r="BB32" i="1"/>
  <c r="BB393" i="1"/>
  <c r="BB498" i="1"/>
  <c r="BB97" i="1"/>
  <c r="BB855" i="1"/>
  <c r="BB486" i="1"/>
  <c r="BB381" i="1"/>
  <c r="BB920" i="1"/>
  <c r="BB312" i="1"/>
  <c r="BB156" i="1"/>
  <c r="BB526" i="1"/>
  <c r="BB340" i="1"/>
  <c r="BB125" i="1"/>
  <c r="BB890" i="1"/>
  <c r="BB491" i="1"/>
  <c r="BB732" i="1"/>
  <c r="BB39" i="1"/>
  <c r="BB31" i="1"/>
  <c r="BB685" i="1"/>
  <c r="BB279" i="1"/>
  <c r="BB266" i="1"/>
  <c r="BB895" i="1"/>
  <c r="BB669" i="1"/>
  <c r="BB235" i="1"/>
  <c r="BB612" i="1"/>
  <c r="BB220" i="1"/>
  <c r="BB722" i="1"/>
  <c r="BB232" i="1"/>
  <c r="BB735" i="1"/>
  <c r="BB273" i="1"/>
  <c r="BB77" i="1"/>
  <c r="BB135" i="1"/>
  <c r="BB13" i="1"/>
  <c r="BB99" i="1"/>
  <c r="BB790" i="1"/>
  <c r="BB398" i="1"/>
  <c r="BB901" i="1"/>
  <c r="BB397" i="1"/>
  <c r="BB928" i="1"/>
  <c r="BB466" i="1"/>
  <c r="BB969" i="1"/>
  <c r="BB577" i="1"/>
  <c r="BB982" i="1"/>
  <c r="BB590" i="1"/>
  <c r="BB995" i="1"/>
  <c r="BB603" i="1"/>
  <c r="BB211" i="1"/>
  <c r="BB322" i="1"/>
  <c r="BB657" i="1"/>
  <c r="BB627" i="1"/>
  <c r="BB528" i="1"/>
  <c r="BB582" i="1"/>
  <c r="BB693" i="1"/>
  <c r="BB161" i="1"/>
  <c r="BB55" i="1"/>
  <c r="BB706" i="1"/>
  <c r="BB733" i="1"/>
  <c r="BB872" i="1"/>
  <c r="BB899" i="1"/>
  <c r="BB912" i="1"/>
  <c r="BB939" i="1"/>
  <c r="BB871" i="1"/>
  <c r="BB391" i="1"/>
  <c r="BB474" i="1"/>
  <c r="BB168" i="1"/>
  <c r="BB797" i="1"/>
  <c r="BB655" i="1"/>
  <c r="BB221" i="1"/>
  <c r="BB584" i="1"/>
  <c r="BB192" i="1"/>
  <c r="BB694" i="1"/>
  <c r="BB218" i="1"/>
  <c r="BB721" i="1"/>
  <c r="BB245" i="1"/>
  <c r="BB105" i="1"/>
  <c r="BB163" i="1"/>
  <c r="BB27" i="1"/>
  <c r="BB113" i="1"/>
  <c r="BB762" i="1"/>
  <c r="BB370" i="1"/>
  <c r="BB873" i="1"/>
  <c r="BB369" i="1"/>
  <c r="BB900" i="1"/>
  <c r="BB452" i="1"/>
  <c r="BB955" i="1"/>
  <c r="BB563" i="1"/>
  <c r="BB954" i="1"/>
  <c r="BB562" i="1"/>
  <c r="BB981" i="1"/>
  <c r="BB589" i="1"/>
  <c r="BB197" i="1"/>
  <c r="BB601" i="1"/>
  <c r="BB193" i="1"/>
  <c r="BB45" i="1"/>
  <c r="BB190" i="1"/>
  <c r="BB189" i="1"/>
  <c r="BB122" i="1"/>
  <c r="BB141" i="1"/>
  <c r="BB314" i="1"/>
  <c r="BB341" i="1"/>
  <c r="BB396" i="1"/>
  <c r="BB409" i="1"/>
  <c r="BB520" i="1"/>
  <c r="BB547" i="1"/>
  <c r="BB924" i="1"/>
  <c r="BB513" i="1"/>
  <c r="BB503" i="1"/>
  <c r="BB613" i="1"/>
  <c r="BB165" i="1"/>
  <c r="BB514" i="1"/>
  <c r="BB1016" i="1"/>
  <c r="BB554" i="1"/>
  <c r="BB158" i="1"/>
  <c r="BB553" i="1"/>
  <c r="BB157" i="1"/>
  <c r="BB22" i="1"/>
  <c r="BB136" i="1"/>
  <c r="BB69" i="1"/>
  <c r="BB128" i="1"/>
  <c r="BB678" i="1"/>
  <c r="BB286" i="1"/>
  <c r="BB719" i="1"/>
  <c r="BB327" i="1"/>
  <c r="BB760" i="1"/>
  <c r="BB368" i="1"/>
  <c r="BB395" i="1"/>
  <c r="BB898" i="1"/>
  <c r="BB422" i="1"/>
  <c r="BB911" i="1"/>
  <c r="BB519" i="1"/>
  <c r="BB293" i="1"/>
  <c r="BB376" i="1"/>
  <c r="BB709" i="1"/>
  <c r="BB699" i="1"/>
  <c r="BB641" i="1"/>
  <c r="BB207" i="1"/>
  <c r="BB556" i="1"/>
  <c r="BB164" i="1"/>
  <c r="BB596" i="1"/>
  <c r="BB204" i="1"/>
  <c r="BB707" i="1"/>
  <c r="BB217" i="1"/>
  <c r="BB133" i="1"/>
  <c r="BB108" i="1"/>
  <c r="BB41" i="1"/>
  <c r="BB127" i="1"/>
  <c r="BB734" i="1"/>
  <c r="BB342" i="1"/>
  <c r="BB747" i="1"/>
  <c r="BB355" i="1"/>
  <c r="BB886" i="1"/>
  <c r="BB424" i="1"/>
  <c r="BB927" i="1"/>
  <c r="BB423" i="1"/>
  <c r="BB926" i="1"/>
  <c r="BB534" i="1"/>
  <c r="BB967" i="1"/>
  <c r="BB575" i="1"/>
  <c r="BB224" i="1"/>
  <c r="BB583" i="1"/>
  <c r="BB615" i="1"/>
  <c r="BB950" i="1"/>
  <c r="BB977" i="1"/>
  <c r="BB501" i="1"/>
  <c r="BB878" i="1"/>
  <c r="BB472" i="1"/>
  <c r="BB862" i="1"/>
  <c r="BB470" i="1"/>
  <c r="BB973" i="1"/>
  <c r="BB511" i="1"/>
  <c r="BB6" i="1"/>
  <c r="BB162" i="1"/>
  <c r="BB67" i="1"/>
  <c r="BB153" i="1"/>
  <c r="BB1014" i="1"/>
  <c r="BB622" i="1"/>
  <c r="BB88" i="1"/>
  <c r="BB649" i="1"/>
  <c r="BB257" i="1"/>
  <c r="BB690" i="1"/>
  <c r="BB298" i="1"/>
  <c r="BB731" i="1"/>
  <c r="BB339" i="1"/>
  <c r="BB842" i="1"/>
  <c r="BB338" i="1"/>
  <c r="BB827" i="1"/>
  <c r="BB379" i="1"/>
  <c r="BB191" i="1"/>
  <c r="BB569" i="1"/>
  <c r="BB896" i="1"/>
  <c r="BB921" i="1"/>
  <c r="BB459" i="1"/>
  <c r="BB850" i="1"/>
  <c r="BB444" i="1"/>
  <c r="BB834" i="1"/>
  <c r="BB442" i="1"/>
  <c r="BB889" i="1"/>
  <c r="BB497" i="1"/>
  <c r="BB20" i="1"/>
  <c r="BB23" i="1"/>
  <c r="BB95" i="1"/>
  <c r="BB98" i="1"/>
  <c r="BB1000" i="1"/>
  <c r="BB608" i="1"/>
  <c r="BB1013" i="1"/>
  <c r="BB621" i="1"/>
  <c r="BB87" i="1"/>
  <c r="BB676" i="1"/>
  <c r="BB284" i="1"/>
  <c r="BB703" i="1"/>
  <c r="BB311" i="1"/>
  <c r="BB716" i="1"/>
  <c r="BB324" i="1"/>
  <c r="BB813" i="1"/>
  <c r="BB351" i="1"/>
  <c r="BB947" i="1"/>
  <c r="BB823" i="1"/>
  <c r="BB249" i="1"/>
  <c r="BB710" i="1"/>
  <c r="BB248" i="1"/>
  <c r="BB750" i="1"/>
  <c r="BB246" i="1"/>
  <c r="BB749" i="1"/>
  <c r="BB357" i="1"/>
  <c r="BB49" i="1"/>
  <c r="BB107" i="1"/>
  <c r="BB138" i="1"/>
  <c r="BB71" i="1"/>
  <c r="BB874" i="1"/>
  <c r="BB412" i="1"/>
  <c r="BB915" i="1"/>
  <c r="BB425" i="1"/>
  <c r="BB956" i="1"/>
  <c r="BB564" i="1"/>
  <c r="BB983" i="1"/>
  <c r="BB591" i="1"/>
  <c r="BB1010" i="1"/>
  <c r="BB618" i="1"/>
  <c r="BB226" i="1"/>
  <c r="BB617" i="1"/>
  <c r="BB225" i="1"/>
  <c r="BB415" i="1"/>
  <c r="BB500" i="1"/>
  <c r="BB1002" i="1"/>
  <c r="BB966" i="1"/>
  <c r="BB517" i="1"/>
  <c r="BB362" i="1"/>
  <c r="BB893" i="1"/>
  <c r="BB375" i="1"/>
  <c r="BB822" i="1"/>
  <c r="BB416" i="1"/>
  <c r="BB820" i="1"/>
  <c r="BB428" i="1"/>
  <c r="BB861" i="1"/>
  <c r="BB469" i="1"/>
  <c r="BB48" i="1"/>
  <c r="BB51" i="1"/>
  <c r="BB123" i="1"/>
  <c r="BB112" i="1"/>
  <c r="BB986" i="1"/>
  <c r="BB594" i="1"/>
  <c r="BB985" i="1"/>
  <c r="BB593" i="1"/>
  <c r="BB18" i="1"/>
  <c r="BB662" i="1"/>
  <c r="BB270" i="1"/>
  <c r="BB675" i="1"/>
  <c r="BB283" i="1"/>
  <c r="BB702" i="1"/>
  <c r="BB310" i="1"/>
  <c r="BB799" i="1"/>
  <c r="BB323" i="1"/>
  <c r="BB671" i="1"/>
  <c r="BB837" i="1"/>
  <c r="BB778" i="1"/>
  <c r="BB35" i="1"/>
  <c r="BB902" i="1"/>
  <c r="BB984" i="1"/>
  <c r="BB74" i="1"/>
  <c r="BB239" i="1"/>
  <c r="BB573" i="1"/>
  <c r="BB824" i="1"/>
  <c r="BB712" i="1"/>
  <c r="BB264" i="1"/>
  <c r="BB865" i="1"/>
  <c r="BB347" i="1"/>
  <c r="BB780" i="1"/>
  <c r="BB304" i="1"/>
  <c r="BB806" i="1"/>
  <c r="BB414" i="1"/>
  <c r="BB833" i="1"/>
  <c r="BB441" i="1"/>
  <c r="BB7" i="1"/>
  <c r="BB65" i="1"/>
  <c r="BB137" i="1"/>
  <c r="BB140" i="1"/>
  <c r="BB958" i="1"/>
  <c r="BB454" i="1"/>
  <c r="BB957" i="1"/>
  <c r="BB565" i="1"/>
  <c r="BB648" i="1"/>
  <c r="BB75" i="1"/>
  <c r="BB647" i="1"/>
  <c r="BB255" i="1"/>
  <c r="BB688" i="1"/>
  <c r="BB296" i="1"/>
  <c r="BB687" i="1"/>
  <c r="BB295" i="1"/>
  <c r="BB516" i="1"/>
  <c r="BB166" i="1"/>
  <c r="BB277" i="1"/>
  <c r="BB276" i="1"/>
  <c r="BB274" i="1"/>
  <c r="BB385" i="1"/>
  <c r="BB93" i="1"/>
  <c r="BB43" i="1"/>
  <c r="BB426" i="1"/>
  <c r="BB453" i="1"/>
  <c r="BB592" i="1"/>
  <c r="BB605" i="1"/>
  <c r="BB646" i="1"/>
  <c r="BB631" i="1"/>
  <c r="BB364" i="1"/>
  <c r="BB208" i="1"/>
  <c r="BB867" i="1"/>
  <c r="BB614" i="1"/>
  <c r="BB210" i="1"/>
  <c r="BB851" i="1"/>
  <c r="BB319" i="1"/>
  <c r="BB752" i="1"/>
  <c r="BB290" i="1"/>
  <c r="BB792" i="1"/>
  <c r="BB400" i="1"/>
  <c r="BB805" i="1"/>
  <c r="BB413" i="1"/>
  <c r="BB21" i="1"/>
  <c r="BB79" i="1"/>
  <c r="BB151" i="1"/>
  <c r="BB15" i="1"/>
  <c r="BB930" i="1"/>
  <c r="BB440" i="1"/>
  <c r="BB943" i="1"/>
  <c r="BB551" i="1"/>
  <c r="BB1012" i="1"/>
  <c r="BB620" i="1"/>
  <c r="BB1011" i="1"/>
  <c r="BB619" i="1"/>
  <c r="BB227" i="1"/>
  <c r="BB674" i="1"/>
  <c r="BB282" i="1"/>
  <c r="BB659" i="1"/>
  <c r="BB267" i="1"/>
  <c r="BB989" i="1"/>
  <c r="BB724" i="1"/>
  <c r="BB777" i="1"/>
  <c r="BB110" i="1"/>
  <c r="BB929" i="1"/>
  <c r="BB997" i="1"/>
  <c r="BB254" i="1"/>
  <c r="BB938" i="1"/>
  <c r="BB883" i="1"/>
  <c r="BB285" i="1"/>
  <c r="BB134" i="1"/>
  <c r="BB557" i="1"/>
  <c r="BB366" i="1"/>
  <c r="BB313" i="1"/>
  <c r="BB36" i="1"/>
  <c r="BB585" i="1"/>
  <c r="BB394" i="1"/>
  <c r="BB677" i="1"/>
  <c r="Q1022" i="1"/>
  <c r="E62" i="3" s="1"/>
  <c r="BB1005" i="1"/>
  <c r="BB870" i="1"/>
  <c r="BB705" i="1"/>
  <c r="BB89" i="1"/>
  <c r="BB159" i="1"/>
  <c r="BB884" i="1"/>
  <c r="BB174" i="1"/>
  <c r="BB525" i="1"/>
  <c r="BB994" i="1"/>
  <c r="BB367" i="1"/>
  <c r="BB258" i="1"/>
  <c r="BB539" i="1"/>
  <c r="BB811" i="1"/>
  <c r="BB769" i="1"/>
  <c r="BB541" i="1"/>
  <c r="BB965" i="1"/>
  <c r="BB446" i="1"/>
  <c r="BB1017" i="1"/>
  <c r="BB936" i="1"/>
  <c r="BB906" i="1"/>
  <c r="BB529" i="1"/>
  <c r="BB949" i="1"/>
  <c r="BB852" i="1"/>
  <c r="BB560" i="1"/>
  <c r="BB420" i="1"/>
  <c r="BB1020" i="1"/>
  <c r="BB783" i="1"/>
  <c r="BB658" i="1"/>
  <c r="BB181" i="1"/>
  <c r="BB289" i="1"/>
  <c r="BB784" i="1"/>
  <c r="BB219" i="1"/>
  <c r="BB810" i="1"/>
  <c r="BB331" i="1"/>
  <c r="BB779" i="1"/>
  <c r="BB742" i="1"/>
  <c r="BB317" i="1"/>
  <c r="BB908" i="1"/>
  <c r="BB377" i="1"/>
  <c r="BB825" i="1"/>
  <c r="BB894" i="1"/>
  <c r="BB116" i="1"/>
  <c r="BB407" i="1"/>
  <c r="BB715" i="1"/>
  <c r="BB1009" i="1"/>
  <c r="BB450" i="1"/>
  <c r="BB730" i="1"/>
  <c r="BB171" i="1"/>
  <c r="BB451" i="1"/>
  <c r="BB773" i="1"/>
  <c r="BB172" i="1"/>
  <c r="BB480" i="1"/>
  <c r="BB788" i="1"/>
  <c r="BB145" i="1"/>
  <c r="BB481" i="1"/>
  <c r="BB761" i="1"/>
  <c r="BB202" i="1"/>
  <c r="BB482" i="1"/>
  <c r="BB804" i="1"/>
  <c r="BB100" i="1"/>
  <c r="BB84" i="1"/>
  <c r="BB82" i="1"/>
  <c r="BB94" i="1"/>
  <c r="BB106" i="1"/>
  <c r="BB160" i="1"/>
  <c r="BB301" i="1"/>
  <c r="BB581" i="1"/>
  <c r="BB903" i="1"/>
  <c r="BB302" i="1"/>
  <c r="BB610" i="1"/>
  <c r="BB918" i="1"/>
  <c r="BB318" i="1"/>
  <c r="BB640" i="1"/>
  <c r="BB934" i="1"/>
  <c r="BB403" i="1"/>
  <c r="BB711" i="1"/>
  <c r="BB209" i="1"/>
  <c r="BB460" i="1"/>
  <c r="BB755" i="1"/>
  <c r="BB1006" i="1"/>
  <c r="BB518" i="1"/>
  <c r="BB47" i="1"/>
  <c r="BB336" i="1"/>
  <c r="BB838" i="1"/>
  <c r="BB421" i="1"/>
  <c r="BB743" i="1"/>
  <c r="BB73" i="1"/>
  <c r="BB478" i="1"/>
  <c r="BB758" i="1"/>
  <c r="BB185" i="1"/>
  <c r="BB479" i="1"/>
  <c r="BB787" i="1"/>
  <c r="BB200" i="1"/>
  <c r="BB494" i="1"/>
  <c r="BB816" i="1"/>
  <c r="BB173" i="1"/>
  <c r="BB509" i="1"/>
  <c r="BB789" i="1"/>
  <c r="BB216" i="1"/>
  <c r="BB510" i="1"/>
  <c r="BB818" i="1"/>
  <c r="BB72" i="1"/>
  <c r="BB70" i="1"/>
  <c r="BB54" i="1"/>
  <c r="BB80" i="1"/>
  <c r="BB78" i="1"/>
  <c r="BB132" i="1"/>
  <c r="BB315" i="1"/>
  <c r="BB609" i="1"/>
  <c r="BB917" i="1"/>
  <c r="BB330" i="1"/>
  <c r="BB624" i="1"/>
  <c r="BB946" i="1"/>
  <c r="BB332" i="1"/>
  <c r="BB668" i="1"/>
  <c r="BB962" i="1"/>
  <c r="BB417" i="1"/>
  <c r="BB739" i="1"/>
  <c r="BB261" i="1"/>
  <c r="BB558" i="1"/>
  <c r="BB807" i="1"/>
  <c r="BB321" i="1"/>
  <c r="BB616" i="1"/>
  <c r="BB280" i="1"/>
  <c r="BB532" i="1"/>
  <c r="BB130" i="1"/>
  <c r="BB435" i="1"/>
  <c r="BB771" i="1"/>
  <c r="BB170" i="1"/>
  <c r="BB492" i="1"/>
  <c r="BB786" i="1"/>
  <c r="BB199" i="1"/>
  <c r="BB507" i="1"/>
  <c r="BB801" i="1"/>
  <c r="BB228" i="1"/>
  <c r="BB508" i="1"/>
  <c r="BB844" i="1"/>
  <c r="BB201" i="1"/>
  <c r="BB523" i="1"/>
  <c r="BB817" i="1"/>
  <c r="BB230" i="1"/>
  <c r="BB538" i="1"/>
  <c r="BB832" i="1"/>
  <c r="BB44" i="1"/>
  <c r="BB56" i="1"/>
  <c r="BB26" i="1"/>
  <c r="BB52" i="1"/>
  <c r="BB64" i="1"/>
  <c r="BB104" i="1"/>
  <c r="BB329" i="1"/>
  <c r="BB637" i="1"/>
  <c r="BB931" i="1"/>
  <c r="BB358" i="1"/>
  <c r="BB638" i="1"/>
  <c r="BB974" i="1"/>
  <c r="BB360" i="1"/>
  <c r="BB682" i="1"/>
  <c r="BB1004" i="1"/>
  <c r="BB431" i="1"/>
  <c r="BB767" i="1"/>
  <c r="BB359" i="1"/>
  <c r="BB656" i="1"/>
  <c r="BB853" i="1"/>
  <c r="BB419" i="1"/>
  <c r="BB812" i="1"/>
  <c r="BB432" i="1"/>
  <c r="BB630" i="1"/>
  <c r="BB306" i="1"/>
  <c r="BB183" i="1"/>
  <c r="BB463" i="1"/>
  <c r="BB785" i="1"/>
  <c r="BB198" i="1"/>
  <c r="BB506" i="1"/>
  <c r="BB814" i="1"/>
  <c r="BB213" i="1"/>
  <c r="BB535" i="1"/>
  <c r="BB815" i="1"/>
  <c r="BB256" i="1"/>
  <c r="BB536" i="1"/>
  <c r="BB858" i="1"/>
  <c r="BB229" i="1"/>
  <c r="BB537" i="1"/>
  <c r="BB845" i="1"/>
  <c r="BB244" i="1"/>
  <c r="BB566" i="1"/>
  <c r="BB846" i="1"/>
  <c r="BB16" i="1"/>
  <c r="BB28" i="1"/>
  <c r="BB12" i="1"/>
  <c r="BB24" i="1"/>
  <c r="BB50" i="1"/>
  <c r="BB76" i="1"/>
  <c r="BB343" i="1"/>
  <c r="BB665" i="1"/>
  <c r="BB945" i="1"/>
  <c r="BB386" i="1"/>
  <c r="BB666" i="1"/>
  <c r="BB988" i="1"/>
  <c r="BB388" i="1"/>
  <c r="BB696" i="1"/>
  <c r="BB46" i="1"/>
  <c r="BB445" i="1"/>
  <c r="BB795" i="1"/>
  <c r="BB405" i="1"/>
  <c r="BB754" i="1"/>
  <c r="BB951" i="1"/>
  <c r="BB471" i="1"/>
  <c r="BB910" i="1"/>
  <c r="BB726" i="1"/>
  <c r="BB826" i="1"/>
  <c r="BB992" i="1"/>
  <c r="BB59" i="1"/>
  <c r="BB684" i="1"/>
  <c r="BB490" i="1"/>
  <c r="BB251" i="1"/>
  <c r="BB1008" i="1"/>
  <c r="BB334" i="1"/>
  <c r="BB877" i="1"/>
  <c r="BB489" i="1"/>
  <c r="BB695" i="1"/>
  <c r="BB713" i="1"/>
  <c r="BB233" i="1"/>
  <c r="BB530" i="1"/>
  <c r="BB975" i="1"/>
  <c r="BB587" i="1"/>
  <c r="BB447" i="1"/>
  <c r="BB628" i="1"/>
  <c r="BB60" i="1"/>
  <c r="BB639" i="1"/>
  <c r="BB793" i="1"/>
  <c r="BB387" i="1"/>
  <c r="BB728" i="1"/>
  <c r="BB250" i="1"/>
  <c r="BB796" i="1"/>
  <c r="R1022" i="1"/>
  <c r="BB485" i="1"/>
  <c r="BB782" i="1"/>
  <c r="BB348" i="1"/>
  <c r="BB499" i="1"/>
  <c r="BB544" i="1"/>
  <c r="BB205" i="1"/>
  <c r="BB448" i="1"/>
  <c r="BB129" i="1"/>
  <c r="BB643" i="1"/>
  <c r="BB253" i="1"/>
  <c r="BB449" i="1"/>
  <c r="BB645" i="1"/>
  <c r="BB841" i="1"/>
  <c r="BB131" i="1"/>
  <c r="BB352" i="1"/>
  <c r="BB548" i="1"/>
  <c r="BB744" i="1"/>
  <c r="BB940" i="1"/>
  <c r="BB241" i="1"/>
  <c r="BB437" i="1"/>
  <c r="BB633" i="1"/>
  <c r="BB829" i="1"/>
  <c r="BB17" i="1"/>
  <c r="BB326" i="1"/>
  <c r="BB522" i="1"/>
  <c r="BB718" i="1"/>
  <c r="BB914" i="1"/>
  <c r="BB187" i="1"/>
  <c r="BB383" i="1"/>
  <c r="BB579" i="1"/>
  <c r="BB775" i="1"/>
  <c r="BB971" i="1"/>
  <c r="BB272" i="1"/>
  <c r="BB468" i="1"/>
  <c r="BB664" i="1"/>
  <c r="BB860" i="1"/>
  <c r="BB142" i="1"/>
  <c r="BB85" i="1"/>
  <c r="BB42" i="1"/>
  <c r="BB152" i="1"/>
  <c r="BB109" i="1"/>
  <c r="BB66" i="1"/>
  <c r="BB37" i="1"/>
  <c r="BB8" i="1"/>
  <c r="BB146" i="1"/>
  <c r="BB175" i="1"/>
  <c r="BB371" i="1"/>
  <c r="BB567" i="1"/>
  <c r="BB763" i="1"/>
  <c r="BB959" i="1"/>
  <c r="BB260" i="1"/>
  <c r="BB456" i="1"/>
  <c r="BB652" i="1"/>
  <c r="BB848" i="1"/>
  <c r="BB103" i="1"/>
  <c r="BB346" i="1"/>
  <c r="BB542" i="1"/>
  <c r="BB738" i="1"/>
  <c r="BB948" i="1"/>
  <c r="BB263" i="1"/>
  <c r="BB473" i="1"/>
  <c r="BB697" i="1"/>
  <c r="BB907" i="1"/>
  <c r="BB457" i="1"/>
  <c r="BB308" i="1"/>
  <c r="BB167" i="1"/>
  <c r="BB905" i="1"/>
  <c r="BB756" i="1"/>
  <c r="BB667" i="1"/>
  <c r="BB572" i="1"/>
  <c r="BB527" i="1"/>
  <c r="BB378" i="1"/>
  <c r="BB237" i="1"/>
  <c r="BB1021" i="1"/>
  <c r="BB880" i="1"/>
  <c r="BB737" i="1"/>
  <c r="BB882" i="1"/>
  <c r="BB117" i="1"/>
  <c r="BB281" i="1"/>
  <c r="BB477" i="1"/>
  <c r="BB673" i="1"/>
  <c r="BB869" i="1"/>
  <c r="BB184" i="1"/>
  <c r="BB380" i="1"/>
  <c r="BB576" i="1"/>
  <c r="BB772" i="1"/>
  <c r="BB968" i="1"/>
  <c r="BB269" i="1"/>
  <c r="BB465" i="1"/>
  <c r="BB661" i="1"/>
  <c r="BB857" i="1"/>
  <c r="BB144" i="1"/>
  <c r="BB354" i="1"/>
  <c r="BB550" i="1"/>
  <c r="BB746" i="1"/>
  <c r="BB942" i="1"/>
  <c r="BB215" i="1"/>
  <c r="BB411" i="1"/>
  <c r="BB607" i="1"/>
  <c r="BB803" i="1"/>
  <c r="BB999" i="1"/>
  <c r="BB300" i="1"/>
  <c r="BB496" i="1"/>
  <c r="BB692" i="1"/>
  <c r="BB888" i="1"/>
  <c r="BB114" i="1"/>
  <c r="BB57" i="1"/>
  <c r="BB14" i="1"/>
  <c r="BB124" i="1"/>
  <c r="BB81" i="1"/>
  <c r="BB38" i="1"/>
  <c r="BB9" i="1"/>
  <c r="BB147" i="1"/>
  <c r="BB118" i="1"/>
  <c r="BB203" i="1"/>
  <c r="BB399" i="1"/>
  <c r="BB595" i="1"/>
  <c r="BB791" i="1"/>
  <c r="BB987" i="1"/>
  <c r="BB288" i="1"/>
  <c r="BB484" i="1"/>
  <c r="BB680" i="1"/>
  <c r="BB876" i="1"/>
  <c r="BB178" i="1"/>
  <c r="BB374" i="1"/>
  <c r="BB570" i="1"/>
  <c r="BB766" i="1"/>
  <c r="BB976" i="1"/>
  <c r="BB305" i="1"/>
  <c r="BB515" i="1"/>
  <c r="BB725" i="1"/>
  <c r="BB935" i="1"/>
  <c r="BB555" i="1"/>
  <c r="BB406" i="1"/>
  <c r="BB265" i="1"/>
  <c r="BB1003" i="1"/>
  <c r="BB854" i="1"/>
  <c r="BB765" i="1"/>
  <c r="BB768" i="1"/>
  <c r="BB625" i="1"/>
  <c r="BB476" i="1"/>
  <c r="BB335" i="1"/>
  <c r="BB194" i="1"/>
  <c r="BB978" i="1"/>
  <c r="BB979" i="1"/>
  <c r="BB980" i="1"/>
  <c r="BB839" i="1"/>
  <c r="BB309" i="1"/>
  <c r="BB505" i="1"/>
  <c r="BB701" i="1"/>
  <c r="BB897" i="1"/>
  <c r="BB212" i="1"/>
  <c r="BB408" i="1"/>
  <c r="BB604" i="1"/>
  <c r="BB800" i="1"/>
  <c r="BB996" i="1"/>
  <c r="BB297" i="1"/>
  <c r="BB493" i="1"/>
  <c r="BB689" i="1"/>
  <c r="BB885" i="1"/>
  <c r="BB186" i="1"/>
  <c r="BB382" i="1"/>
  <c r="BB578" i="1"/>
  <c r="BB774" i="1"/>
  <c r="BB970" i="1"/>
  <c r="BB243" i="1"/>
  <c r="BB439" i="1"/>
  <c r="BB635" i="1"/>
  <c r="BB831" i="1"/>
  <c r="BB19" i="1"/>
  <c r="BB328" i="1"/>
  <c r="BB524" i="1"/>
  <c r="BB720" i="1"/>
  <c r="BB916" i="1"/>
  <c r="BB86" i="1"/>
  <c r="BB29" i="1"/>
  <c r="BB139" i="1"/>
  <c r="BB96" i="1"/>
  <c r="BB53" i="1"/>
  <c r="BB10" i="1"/>
  <c r="BB148" i="1"/>
  <c r="BB119" i="1"/>
  <c r="BB90" i="1"/>
  <c r="BB231" i="1"/>
  <c r="BB427" i="1"/>
  <c r="BB623" i="1"/>
  <c r="BB819" i="1"/>
  <c r="BB1015" i="1"/>
  <c r="BB316" i="1"/>
  <c r="BB512" i="1"/>
  <c r="BB708" i="1"/>
  <c r="BB904" i="1"/>
  <c r="BB206" i="1"/>
  <c r="BB402" i="1"/>
  <c r="BB598" i="1"/>
  <c r="BB808" i="1"/>
  <c r="BB1018" i="1"/>
  <c r="BB333" i="1"/>
  <c r="BB543" i="1"/>
  <c r="BB753" i="1"/>
  <c r="BB963" i="1"/>
  <c r="BB653" i="1"/>
  <c r="BB504" i="1"/>
  <c r="BB363" i="1"/>
  <c r="BB222" i="1"/>
  <c r="BB952" i="1"/>
  <c r="BB961" i="1"/>
  <c r="BB866" i="1"/>
  <c r="BB723" i="1"/>
  <c r="BB574" i="1"/>
  <c r="BB433" i="1"/>
  <c r="BB292" i="1"/>
  <c r="BB247" i="1"/>
  <c r="BB196" i="1"/>
  <c r="BB644" i="1"/>
  <c r="BB600" i="1"/>
  <c r="BB61" i="1"/>
  <c r="BB337" i="1"/>
  <c r="BB533" i="1"/>
  <c r="BB729" i="1"/>
  <c r="BB925" i="1"/>
  <c r="BB240" i="1"/>
  <c r="BB436" i="1"/>
  <c r="BB632" i="1"/>
  <c r="BB828" i="1"/>
  <c r="BB5" i="1"/>
  <c r="BB325" i="1"/>
  <c r="BB521" i="1"/>
  <c r="BB717" i="1"/>
  <c r="BB913" i="1"/>
  <c r="BB214" i="1"/>
  <c r="BB410" i="1"/>
  <c r="BB606" i="1"/>
  <c r="BB802" i="1"/>
  <c r="BB998" i="1"/>
  <c r="BB271" i="1"/>
  <c r="BB467" i="1"/>
  <c r="BB663" i="1"/>
  <c r="BB859" i="1"/>
  <c r="BB155" i="1"/>
  <c r="BB356" i="1"/>
  <c r="BB552" i="1"/>
  <c r="BB748" i="1"/>
  <c r="BB944" i="1"/>
  <c r="BB58" i="1"/>
  <c r="BB154" i="1"/>
  <c r="BB111" i="1"/>
  <c r="BB68" i="1"/>
  <c r="BB25" i="1"/>
  <c r="BB149" i="1"/>
  <c r="BB120" i="1"/>
  <c r="BB91" i="1"/>
  <c r="BB62" i="1"/>
  <c r="BB259" i="1"/>
  <c r="BB455" i="1"/>
  <c r="BB651" i="1"/>
  <c r="BB847" i="1"/>
  <c r="BB101" i="1"/>
  <c r="BB344" i="1"/>
  <c r="BB540" i="1"/>
  <c r="BB736" i="1"/>
  <c r="BB932" i="1"/>
  <c r="BB234" i="1"/>
  <c r="BB430" i="1"/>
  <c r="BB626" i="1"/>
  <c r="BB836" i="1"/>
  <c r="BB115" i="1"/>
  <c r="BB361" i="1"/>
  <c r="BB571" i="1"/>
  <c r="BB781" i="1"/>
  <c r="BB991" i="1"/>
  <c r="BB751" i="1"/>
  <c r="BB602" i="1"/>
  <c r="BB461" i="1"/>
  <c r="BB320" i="1"/>
  <c r="BB275" i="1"/>
  <c r="BB180" i="1"/>
  <c r="BB964" i="1"/>
  <c r="BB821" i="1"/>
  <c r="BB672" i="1"/>
  <c r="BB531" i="1"/>
  <c r="BB488" i="1"/>
  <c r="BB345" i="1"/>
  <c r="BB294" i="1"/>
  <c r="BB349" i="1"/>
  <c r="BB891" i="1"/>
  <c r="BB169" i="1"/>
  <c r="BB365" i="1"/>
  <c r="BB561" i="1"/>
  <c r="BB757" i="1"/>
  <c r="BB953" i="1"/>
  <c r="BB268" i="1"/>
  <c r="BB464" i="1"/>
  <c r="BB660" i="1"/>
  <c r="BB856" i="1"/>
  <c r="BB143" i="1"/>
  <c r="BB353" i="1"/>
  <c r="BB549" i="1"/>
  <c r="BB745" i="1"/>
  <c r="BB941" i="1"/>
  <c r="BB242" i="1"/>
  <c r="BB438" i="1"/>
  <c r="BB634" i="1"/>
  <c r="BB830" i="1"/>
  <c r="E57" i="3"/>
  <c r="BB299" i="1"/>
  <c r="BB495" i="1"/>
  <c r="BB691" i="1"/>
  <c r="BB887" i="1"/>
  <c r="BB188" i="1"/>
  <c r="BB384" i="1"/>
  <c r="BB580" i="1"/>
  <c r="BB776" i="1"/>
  <c r="BB972" i="1"/>
  <c r="BB30" i="1"/>
  <c r="BB126" i="1"/>
  <c r="BB83" i="1"/>
  <c r="BB40" i="1"/>
  <c r="BB150" i="1"/>
  <c r="BB121" i="1"/>
  <c r="BB92" i="1"/>
  <c r="BB63" i="1"/>
  <c r="BB34" i="1"/>
  <c r="BB287" i="1"/>
  <c r="BB483" i="1"/>
  <c r="BB679" i="1"/>
  <c r="BB875" i="1"/>
  <c r="BB176" i="1"/>
  <c r="BB372" i="1"/>
  <c r="BB568" i="1"/>
  <c r="BB764" i="1"/>
  <c r="BB960" i="1"/>
  <c r="BB262" i="1"/>
  <c r="BB458" i="1"/>
  <c r="BB654" i="1"/>
  <c r="BB864" i="1"/>
  <c r="BB179" i="1"/>
  <c r="BB389" i="1"/>
  <c r="BB599" i="1"/>
  <c r="BB809" i="1"/>
  <c r="BB1019" i="1"/>
  <c r="BB849" i="1"/>
  <c r="BB700" i="1"/>
  <c r="BB559" i="1"/>
  <c r="BB462" i="1"/>
  <c r="BB373" i="1"/>
  <c r="BB278" i="1"/>
  <c r="BB33" i="1"/>
  <c r="BB919" i="1"/>
  <c r="BB770" i="1"/>
  <c r="BB727" i="1"/>
  <c r="BB586" i="1"/>
  <c r="BB443" i="1"/>
  <c r="BB392" i="1"/>
  <c r="BB404" i="1"/>
  <c r="BB937" i="1"/>
  <c r="BB588" i="1"/>
  <c r="BB350" i="1"/>
  <c r="BB502" i="1"/>
  <c r="BB252" i="1"/>
  <c r="E56" i="3"/>
  <c r="BB177" i="1"/>
  <c r="BB863" i="1"/>
  <c r="BB670" i="1"/>
  <c r="BB429" i="1"/>
  <c r="BB182" i="1"/>
  <c r="BB868" i="1"/>
  <c r="BB629" i="1"/>
  <c r="BB390" i="1"/>
  <c r="BB102" i="1"/>
  <c r="BB835" i="1"/>
  <c r="BB642" i="1"/>
  <c r="BB698" i="1"/>
  <c r="BB840" i="1"/>
  <c r="BB303" i="1"/>
  <c r="BB794" i="1"/>
  <c r="BB990" i="1"/>
  <c r="BB291" i="1"/>
  <c r="BB487" i="1"/>
  <c r="BB683" i="1"/>
  <c r="BB879" i="1"/>
  <c r="BB307" i="1"/>
  <c r="BB993" i="1"/>
  <c r="BB798" i="1"/>
  <c r="BB611" i="1"/>
  <c r="BB418" i="1"/>
  <c r="BB223" i="1"/>
  <c r="BB909" i="1"/>
  <c r="BB714" i="1"/>
  <c r="BB475" i="1"/>
  <c r="BB236" i="1"/>
  <c r="BB922" i="1"/>
  <c r="BB681" i="1"/>
  <c r="BB434" i="1"/>
  <c r="BB195" i="1"/>
  <c r="BB881" i="1"/>
  <c r="BB686" i="1"/>
  <c r="BB401" i="1"/>
  <c r="BB546" i="1"/>
  <c r="BB545" i="1"/>
  <c r="BB933" i="1"/>
  <c r="BB740" i="1"/>
  <c r="BB741" i="1"/>
  <c r="BB597" i="1"/>
  <c r="P1022" i="1"/>
  <c r="E61" i="3" s="1"/>
  <c r="AZ18" i="1"/>
  <c r="BA18" i="1" s="1"/>
  <c r="AZ10" i="1"/>
  <c r="BA10" i="1" s="1"/>
  <c r="AZ17" i="1"/>
  <c r="BA17" i="1" s="1"/>
  <c r="AZ16" i="1"/>
  <c r="AU8" i="1"/>
  <c r="AZ9" i="1"/>
  <c r="BA9" i="1" s="1"/>
  <c r="AZ8" i="1"/>
  <c r="AU14" i="1"/>
  <c r="Z4" i="2"/>
  <c r="AU15" i="1"/>
  <c r="AV15" i="1" s="1"/>
  <c r="AU10" i="1"/>
  <c r="AV10" i="1" s="1"/>
  <c r="AU9" i="1"/>
  <c r="AV9" i="1" s="1"/>
  <c r="AU16" i="1"/>
  <c r="AV16" i="1" s="1"/>
  <c r="CB17" i="1" l="1"/>
  <c r="CC17" i="1" s="1"/>
  <c r="CB18" i="1"/>
  <c r="CC18" i="1" s="1"/>
  <c r="CA21" i="1" s="1"/>
  <c r="CB16" i="1"/>
  <c r="CC16" i="1" s="1"/>
  <c r="CB9" i="1"/>
  <c r="CC9" i="1" s="1"/>
  <c r="CB8" i="1"/>
  <c r="CC8" i="1" s="1"/>
  <c r="CB10" i="1"/>
  <c r="CC10" i="1" s="1"/>
  <c r="BQ332" i="1"/>
  <c r="BI1008" i="1"/>
  <c r="BQ931" i="1"/>
  <c r="BQ985" i="1"/>
  <c r="BQ120" i="1"/>
  <c r="BQ483" i="1"/>
  <c r="BQ356" i="1"/>
  <c r="BQ304" i="1"/>
  <c r="BQ464" i="1"/>
  <c r="BQ297" i="1"/>
  <c r="BQ121" i="1"/>
  <c r="BQ686" i="1"/>
  <c r="BQ81" i="1"/>
  <c r="BQ426" i="1"/>
  <c r="BQ839" i="1"/>
  <c r="BQ230" i="1"/>
  <c r="BQ96" i="1"/>
  <c r="BQ78" i="1"/>
  <c r="BQ845" i="1"/>
  <c r="BQ387" i="1"/>
  <c r="BQ914" i="1"/>
  <c r="BQ769" i="1"/>
  <c r="BQ777" i="1"/>
  <c r="BQ747" i="1"/>
  <c r="BQ142" i="1"/>
  <c r="BQ816" i="1"/>
  <c r="BQ709" i="1"/>
  <c r="BQ677" i="1"/>
  <c r="BQ691" i="1"/>
  <c r="BQ760" i="1"/>
  <c r="BQ150" i="1"/>
  <c r="BQ561" i="1"/>
  <c r="BQ1017" i="1"/>
  <c r="BQ564" i="1"/>
  <c r="BQ746" i="1"/>
  <c r="BQ835" i="1"/>
  <c r="BQ448" i="1"/>
  <c r="BQ463" i="1"/>
  <c r="BQ210" i="1"/>
  <c r="BQ670" i="1"/>
  <c r="BQ649" i="1"/>
  <c r="BQ718" i="1"/>
  <c r="BQ870" i="1"/>
  <c r="BQ248" i="1"/>
  <c r="BQ407" i="1"/>
  <c r="BQ729" i="1"/>
  <c r="BQ350" i="1"/>
  <c r="BQ636" i="1"/>
  <c r="BQ119" i="1"/>
  <c r="BQ879" i="1"/>
  <c r="BQ167" i="1"/>
  <c r="BQ309" i="1"/>
  <c r="BQ368" i="1"/>
  <c r="BQ154" i="1"/>
  <c r="BQ566" i="1"/>
  <c r="BQ664" i="1"/>
  <c r="BQ97" i="1"/>
  <c r="BQ69" i="1"/>
  <c r="BQ113" i="1"/>
  <c r="BQ270" i="1"/>
  <c r="BQ528" i="1"/>
  <c r="BQ909" i="1"/>
  <c r="BQ880" i="1"/>
  <c r="BQ303" i="1"/>
  <c r="BQ523" i="1"/>
  <c r="BQ1019" i="1"/>
  <c r="BQ172" i="1"/>
  <c r="BQ185" i="1"/>
  <c r="BQ317" i="1"/>
  <c r="BQ687" i="1"/>
  <c r="BQ773" i="1"/>
  <c r="BQ656" i="1"/>
  <c r="BQ999" i="1"/>
  <c r="BQ107" i="1"/>
  <c r="BQ402" i="1"/>
  <c r="BQ554" i="1"/>
  <c r="BQ126" i="1"/>
  <c r="BQ549" i="1"/>
  <c r="BQ902" i="1"/>
  <c r="BQ927" i="1"/>
  <c r="BQ274" i="1"/>
  <c r="BQ456" i="1"/>
  <c r="BQ290" i="1"/>
  <c r="BQ949" i="1"/>
  <c r="BQ638" i="1"/>
  <c r="BQ731" i="1"/>
  <c r="BQ176" i="1"/>
  <c r="BQ978" i="1"/>
  <c r="BQ212" i="1"/>
  <c r="CI8" i="1"/>
  <c r="CI10" i="1"/>
  <c r="CJ10" i="1" s="1"/>
  <c r="CI9" i="1"/>
  <c r="CJ9" i="1" s="1"/>
  <c r="CJ16" i="1"/>
  <c r="CH19" i="1" s="1"/>
  <c r="CH21" i="1"/>
  <c r="BQ425" i="1"/>
  <c r="BQ527" i="1"/>
  <c r="BQ741" i="1"/>
  <c r="BQ557" i="1"/>
  <c r="BQ59" i="1"/>
  <c r="BQ365" i="1"/>
  <c r="BQ825" i="1"/>
  <c r="BQ155" i="1"/>
  <c r="BQ601" i="1"/>
  <c r="BQ207" i="1"/>
  <c r="BQ865" i="1"/>
  <c r="BQ883" i="1"/>
  <c r="BQ174" i="1"/>
  <c r="BQ430" i="1"/>
  <c r="BQ324" i="1"/>
  <c r="BQ322" i="1"/>
  <c r="BQ319" i="1"/>
  <c r="BQ977" i="1"/>
  <c r="BQ959" i="1"/>
  <c r="BQ537" i="1"/>
  <c r="BQ57" i="1"/>
  <c r="BQ583" i="1"/>
  <c r="BQ775" i="1"/>
  <c r="BQ326" i="1"/>
  <c r="BQ47" i="1"/>
  <c r="BQ767" i="1"/>
  <c r="BQ778" i="1"/>
  <c r="BQ629" i="1"/>
  <c r="BQ250" i="1"/>
  <c r="BQ966" i="1"/>
  <c r="BQ235" i="1"/>
  <c r="BQ496" i="1"/>
  <c r="BQ596" i="1"/>
  <c r="BQ801" i="1"/>
  <c r="BQ1003" i="1"/>
  <c r="BQ144" i="1"/>
  <c r="BQ405" i="1"/>
  <c r="BQ339" i="1"/>
  <c r="BQ710" i="1"/>
  <c r="BQ901" i="1"/>
  <c r="BQ952" i="1"/>
  <c r="BQ118" i="1"/>
  <c r="BQ372" i="1"/>
  <c r="BQ79" i="1"/>
  <c r="BQ614" i="1"/>
  <c r="BQ860" i="1"/>
  <c r="BQ481" i="1"/>
  <c r="BQ183" i="1"/>
  <c r="BQ821" i="1"/>
  <c r="BQ86" i="1"/>
  <c r="BQ1020" i="1"/>
  <c r="BQ194" i="1"/>
  <c r="BQ455" i="1"/>
  <c r="BQ465" i="1"/>
  <c r="BQ725" i="1"/>
  <c r="BQ359" i="1"/>
  <c r="BQ466" i="1"/>
  <c r="BQ168" i="1"/>
  <c r="BQ827" i="1"/>
  <c r="BQ129" i="1"/>
  <c r="BQ602" i="1"/>
  <c r="BQ375" i="1"/>
  <c r="BQ77" i="1"/>
  <c r="BQ736" i="1"/>
  <c r="BQ941" i="1"/>
  <c r="BQ555" i="1"/>
  <c r="BQ186" i="1"/>
  <c r="BQ447" i="1"/>
  <c r="BQ486" i="1"/>
  <c r="BQ752" i="1"/>
  <c r="BQ943" i="1"/>
  <c r="BQ193" i="1"/>
  <c r="BQ454" i="1"/>
  <c r="BQ513" i="1"/>
  <c r="BQ759" i="1"/>
  <c r="BQ950" i="1"/>
  <c r="BQ136" i="1"/>
  <c r="BQ265" i="1"/>
  <c r="BQ519" i="1"/>
  <c r="BQ570" i="1"/>
  <c r="BQ761" i="1"/>
  <c r="BQ1009" i="1"/>
  <c r="BQ338" i="1"/>
  <c r="BQ515" i="1"/>
  <c r="BQ586" i="1"/>
  <c r="BQ681" i="1"/>
  <c r="BQ482" i="1"/>
  <c r="BQ979" i="1"/>
  <c r="BQ871" i="1"/>
  <c r="BQ141" i="1"/>
  <c r="BQ138" i="1"/>
  <c r="BQ768" i="1"/>
  <c r="BQ997" i="1"/>
  <c r="BQ28" i="1"/>
  <c r="BQ268" i="1"/>
  <c r="BQ598" i="1"/>
  <c r="BQ130" i="1"/>
  <c r="BQ293" i="1"/>
  <c r="BQ377" i="1"/>
  <c r="BQ413" i="1"/>
  <c r="BQ886" i="1"/>
  <c r="BQ116" i="1"/>
  <c r="BQ243" i="1"/>
  <c r="BQ1016" i="1"/>
  <c r="BQ333" i="1"/>
  <c r="BQ35" i="1"/>
  <c r="BQ694" i="1"/>
  <c r="BQ899" i="1"/>
  <c r="BQ706" i="1"/>
  <c r="BQ242" i="1"/>
  <c r="BQ503" i="1"/>
  <c r="BQ603" i="1"/>
  <c r="BQ808" i="1"/>
  <c r="BQ996" i="1"/>
  <c r="BQ609" i="1"/>
  <c r="BQ216" i="1"/>
  <c r="BQ470" i="1"/>
  <c r="BQ422" i="1"/>
  <c r="BQ712" i="1"/>
  <c r="BQ408" i="1"/>
  <c r="BQ27" i="1"/>
  <c r="BQ281" i="1"/>
  <c r="BQ919" i="1"/>
  <c r="BQ429" i="1"/>
  <c r="BQ790" i="1"/>
  <c r="BQ292" i="1"/>
  <c r="BQ553" i="1"/>
  <c r="BQ632" i="1"/>
  <c r="BQ823" i="1"/>
  <c r="BQ1000" i="1"/>
  <c r="BQ5" i="1"/>
  <c r="BQ266" i="1"/>
  <c r="BQ925" i="1"/>
  <c r="BQ472" i="1"/>
  <c r="BQ917" i="1"/>
  <c r="BQ473" i="1"/>
  <c r="BQ175" i="1"/>
  <c r="BQ834" i="1"/>
  <c r="BQ156" i="1"/>
  <c r="BQ114" i="1"/>
  <c r="BQ284" i="1"/>
  <c r="BQ545" i="1"/>
  <c r="BQ645" i="1"/>
  <c r="BQ850" i="1"/>
  <c r="BQ875" i="1"/>
  <c r="BQ291" i="1"/>
  <c r="BQ552" i="1"/>
  <c r="BQ652" i="1"/>
  <c r="BQ857" i="1"/>
  <c r="BQ853" i="1"/>
  <c r="BQ102" i="1"/>
  <c r="BQ363" i="1"/>
  <c r="BQ192" i="1"/>
  <c r="BQ668" i="1"/>
  <c r="BQ859" i="1"/>
  <c r="BQ334" i="1"/>
  <c r="BQ964" i="1"/>
  <c r="BQ989" i="1"/>
  <c r="BQ301" i="1"/>
  <c r="BQ707" i="1"/>
  <c r="BQ585" i="1"/>
  <c r="BQ449" i="1"/>
  <c r="BQ446" i="1"/>
  <c r="BQ755" i="1"/>
  <c r="BQ417" i="1"/>
  <c r="BQ518" i="1"/>
  <c r="BQ576" i="1"/>
  <c r="BQ676" i="1"/>
  <c r="BQ279" i="1"/>
  <c r="BQ253" i="1"/>
  <c r="BQ337" i="1"/>
  <c r="BQ916" i="1"/>
  <c r="BQ1011" i="1"/>
  <c r="BQ406" i="1"/>
  <c r="BQ236" i="1"/>
  <c r="BQ1008" i="1"/>
  <c r="BQ431" i="1"/>
  <c r="BQ133" i="1"/>
  <c r="BQ792" i="1"/>
  <c r="BQ9" i="1"/>
  <c r="BQ797" i="1"/>
  <c r="BQ340" i="1"/>
  <c r="BQ42" i="1"/>
  <c r="BQ701" i="1"/>
  <c r="BQ906" i="1"/>
  <c r="BQ679" i="1"/>
  <c r="BQ53" i="1"/>
  <c r="BQ314" i="1"/>
  <c r="BQ23" i="1"/>
  <c r="BQ619" i="1"/>
  <c r="BQ810" i="1"/>
  <c r="BQ930" i="1"/>
  <c r="BQ125" i="1"/>
  <c r="BQ379" i="1"/>
  <c r="BQ101" i="1"/>
  <c r="BQ621" i="1"/>
  <c r="BQ163" i="1"/>
  <c r="BQ390" i="1"/>
  <c r="BQ92" i="1"/>
  <c r="BQ730" i="1"/>
  <c r="BQ921" i="1"/>
  <c r="BQ693" i="1"/>
  <c r="BQ103" i="1"/>
  <c r="BQ364" i="1"/>
  <c r="BQ149" i="1"/>
  <c r="BQ634" i="1"/>
  <c r="BQ700" i="1"/>
  <c r="BQ12" i="1"/>
  <c r="BQ273" i="1"/>
  <c r="BQ932" i="1"/>
  <c r="BQ499" i="1"/>
  <c r="BQ748" i="1"/>
  <c r="BQ382" i="1"/>
  <c r="BQ84" i="1"/>
  <c r="BQ743" i="1"/>
  <c r="BQ948" i="1"/>
  <c r="BQ458" i="1"/>
  <c r="BQ389" i="1"/>
  <c r="BQ91" i="1"/>
  <c r="BQ750" i="1"/>
  <c r="BQ955" i="1"/>
  <c r="BQ381" i="1"/>
  <c r="BQ200" i="1"/>
  <c r="BQ461" i="1"/>
  <c r="BQ535" i="1"/>
  <c r="BQ766" i="1"/>
  <c r="BQ957" i="1"/>
  <c r="BQ593" i="1"/>
  <c r="BQ391" i="1"/>
  <c r="BQ991" i="1"/>
  <c r="BQ888" i="1"/>
  <c r="BQ770" i="1"/>
  <c r="BQ90" i="1"/>
  <c r="BQ847" i="1"/>
  <c r="BQ780" i="1"/>
  <c r="BQ50" i="1"/>
  <c r="BQ305" i="1"/>
  <c r="BQ963" i="1"/>
  <c r="BQ673" i="1"/>
  <c r="BQ272" i="1"/>
  <c r="BQ1004" i="1"/>
  <c r="BQ530" i="1"/>
  <c r="BQ241" i="1"/>
  <c r="BQ591" i="1"/>
  <c r="BQ579" i="1"/>
  <c r="BQ232" i="1"/>
  <c r="BQ590" i="1"/>
  <c r="BQ793" i="1"/>
  <c r="BQ355" i="1"/>
  <c r="BQ384" i="1"/>
  <c r="BQ891" i="1"/>
  <c r="BQ678" i="1"/>
  <c r="BQ529" i="1"/>
  <c r="BQ231" i="1"/>
  <c r="BQ890" i="1"/>
  <c r="BQ352" i="1"/>
  <c r="BQ923" i="1"/>
  <c r="BQ438" i="1"/>
  <c r="BQ140" i="1"/>
  <c r="BQ799" i="1"/>
  <c r="BQ31" i="1"/>
  <c r="BQ623" i="1"/>
  <c r="BQ151" i="1"/>
  <c r="BQ412" i="1"/>
  <c r="BQ366" i="1"/>
  <c r="BQ717" i="1"/>
  <c r="BQ908" i="1"/>
  <c r="BQ587" i="1"/>
  <c r="BQ223" i="1"/>
  <c r="BQ477" i="1"/>
  <c r="BQ444" i="1"/>
  <c r="BQ719" i="1"/>
  <c r="BQ833" i="1"/>
  <c r="BQ488" i="1"/>
  <c r="BQ190" i="1"/>
  <c r="BQ828" i="1"/>
  <c r="BQ108" i="1"/>
  <c r="BQ1013" i="1"/>
  <c r="BQ201" i="1"/>
  <c r="BQ462" i="1"/>
  <c r="BQ492" i="1"/>
  <c r="BQ732" i="1"/>
  <c r="BQ993" i="1"/>
  <c r="BQ110" i="1"/>
  <c r="BQ371" i="1"/>
  <c r="BQ171" i="1"/>
  <c r="BQ641" i="1"/>
  <c r="BQ457" i="1"/>
  <c r="BQ480" i="1"/>
  <c r="BQ182" i="1"/>
  <c r="BQ841" i="1"/>
  <c r="BQ178" i="1"/>
  <c r="BQ574" i="1"/>
  <c r="BQ487" i="1"/>
  <c r="BQ189" i="1"/>
  <c r="BQ848" i="1"/>
  <c r="BQ205" i="1"/>
  <c r="BQ4" i="1"/>
  <c r="BQ298" i="1"/>
  <c r="BQ559" i="1"/>
  <c r="BQ659" i="1"/>
  <c r="BQ864" i="1"/>
  <c r="BQ826" i="1"/>
  <c r="BQ494" i="1"/>
  <c r="BQ36" i="1"/>
  <c r="BQ522" i="1"/>
  <c r="BQ960" i="1"/>
  <c r="BQ188" i="1"/>
  <c r="BQ148" i="1"/>
  <c r="BQ219" i="1"/>
  <c r="BQ38" i="1"/>
  <c r="BQ789" i="1"/>
  <c r="BQ968" i="1"/>
  <c r="BQ109" i="1"/>
  <c r="BQ525" i="1"/>
  <c r="BQ795" i="1"/>
  <c r="BQ794" i="1"/>
  <c r="BQ468" i="1"/>
  <c r="BQ840" i="1"/>
  <c r="BQ325" i="1"/>
  <c r="BQ428" i="1"/>
  <c r="BQ54" i="1"/>
  <c r="BQ684" i="1"/>
  <c r="BQ558" i="1"/>
  <c r="BQ21" i="1"/>
  <c r="BQ410" i="1"/>
  <c r="BQ489" i="1"/>
  <c r="BQ345" i="1"/>
  <c r="BQ578" i="1"/>
  <c r="BQ594" i="1"/>
  <c r="BQ869" i="1"/>
  <c r="BQ976" i="1"/>
  <c r="BQ683" i="1"/>
  <c r="BQ764" i="1"/>
  <c r="BQ785" i="1"/>
  <c r="BQ1010" i="1"/>
  <c r="BQ818" i="1"/>
  <c r="BQ68" i="1"/>
  <c r="BQ329" i="1"/>
  <c r="BQ24" i="1"/>
  <c r="BQ599" i="1"/>
  <c r="BQ895" i="1"/>
  <c r="BQ536" i="1"/>
  <c r="BQ238" i="1"/>
  <c r="BQ897" i="1"/>
  <c r="BQ374" i="1"/>
  <c r="BQ749" i="1"/>
  <c r="BQ249" i="1"/>
  <c r="BQ510" i="1"/>
  <c r="BQ610" i="1"/>
  <c r="BQ815" i="1"/>
  <c r="BQ987" i="1"/>
  <c r="BQ60" i="1"/>
  <c r="BQ321" i="1"/>
  <c r="BQ45" i="1"/>
  <c r="BQ626" i="1"/>
  <c r="BQ817" i="1"/>
  <c r="BQ311" i="1"/>
  <c r="BQ34" i="1"/>
  <c r="BQ288" i="1"/>
  <c r="BQ926" i="1"/>
  <c r="BQ451" i="1"/>
  <c r="BQ763" i="1"/>
  <c r="BQ299" i="1"/>
  <c r="BQ560" i="1"/>
  <c r="BQ639" i="1"/>
  <c r="BQ830" i="1"/>
  <c r="BQ671" i="1"/>
  <c r="BQ208" i="1"/>
  <c r="BQ469" i="1"/>
  <c r="BQ514" i="1"/>
  <c r="BQ739" i="1"/>
  <c r="BQ981" i="1"/>
  <c r="BQ19" i="1"/>
  <c r="BQ280" i="1"/>
  <c r="BQ939" i="1"/>
  <c r="BQ521" i="1"/>
  <c r="BQ1001" i="1"/>
  <c r="BQ26" i="1"/>
  <c r="BQ287" i="1"/>
  <c r="BQ946" i="1"/>
  <c r="BQ548" i="1"/>
  <c r="BQ16" i="1"/>
  <c r="BQ396" i="1"/>
  <c r="BQ98" i="1"/>
  <c r="BQ757" i="1"/>
  <c r="BQ962" i="1"/>
  <c r="BQ289" i="1"/>
  <c r="BQ944" i="1"/>
  <c r="BQ346" i="1"/>
  <c r="BQ276" i="1"/>
  <c r="BQ145" i="1"/>
  <c r="BQ615" i="1"/>
  <c r="BQ675" i="1"/>
  <c r="BQ262" i="1"/>
  <c r="BQ604" i="1"/>
  <c r="BQ791" i="1"/>
  <c r="BQ394" i="1"/>
  <c r="BQ507" i="1"/>
  <c r="BQ217" i="1"/>
  <c r="BQ214" i="1"/>
  <c r="BQ872" i="1"/>
  <c r="BQ582" i="1"/>
  <c r="BQ432" i="1"/>
  <c r="BQ804" i="1"/>
  <c r="BQ779" i="1"/>
  <c r="BQ399" i="1"/>
  <c r="BQ453" i="1"/>
  <c r="BQ511" i="1"/>
  <c r="BQ584" i="1"/>
  <c r="BQ572" i="1"/>
  <c r="BQ32" i="1"/>
  <c r="BQ892" i="1"/>
  <c r="BQ873" i="1"/>
  <c r="BQ887" i="1"/>
  <c r="BQ781" i="1"/>
  <c r="BQ984" i="1"/>
  <c r="BQ123" i="1"/>
  <c r="BQ44" i="1"/>
  <c r="BQ261" i="1"/>
  <c r="BQ166" i="1"/>
  <c r="BQ427" i="1"/>
  <c r="BQ367" i="1"/>
  <c r="BQ697" i="1"/>
  <c r="BQ360" i="1"/>
  <c r="BQ75" i="1"/>
  <c r="BQ336" i="1"/>
  <c r="BQ51" i="1"/>
  <c r="BQ606" i="1"/>
  <c r="BQ721" i="1"/>
  <c r="BQ347" i="1"/>
  <c r="BQ49" i="1"/>
  <c r="BQ708" i="1"/>
  <c r="BQ913" i="1"/>
  <c r="BQ657" i="1"/>
  <c r="BQ158" i="1"/>
  <c r="BQ419" i="1"/>
  <c r="BQ388" i="1"/>
  <c r="BQ724" i="1"/>
  <c r="BQ915" i="1"/>
  <c r="BQ903" i="1"/>
  <c r="BQ132" i="1"/>
  <c r="BQ386" i="1"/>
  <c r="BQ128" i="1"/>
  <c r="BQ628" i="1"/>
  <c r="BQ66" i="1"/>
  <c r="BQ397" i="1"/>
  <c r="BQ99" i="1"/>
  <c r="BQ737" i="1"/>
  <c r="BQ928" i="1"/>
  <c r="BQ1006" i="1"/>
  <c r="BQ306" i="1"/>
  <c r="BQ8" i="1"/>
  <c r="BQ646" i="1"/>
  <c r="BQ837" i="1"/>
  <c r="BQ644" i="1"/>
  <c r="BQ117" i="1"/>
  <c r="BQ378" i="1"/>
  <c r="BQ198" i="1"/>
  <c r="BQ648" i="1"/>
  <c r="BQ965" i="1"/>
  <c r="BQ124" i="1"/>
  <c r="BQ385" i="1"/>
  <c r="BQ220" i="1"/>
  <c r="BQ655" i="1"/>
  <c r="BQ868" i="1"/>
  <c r="BQ196" i="1"/>
  <c r="BQ855" i="1"/>
  <c r="BQ227" i="1"/>
  <c r="BQ995" i="1"/>
  <c r="BQ696" i="1"/>
  <c r="BQ344" i="1"/>
  <c r="BQ341" i="1"/>
  <c r="BQ971" i="1"/>
  <c r="BQ688" i="1"/>
  <c r="BQ7" i="1"/>
  <c r="BQ958" i="1"/>
  <c r="BQ878" i="1"/>
  <c r="BQ526" i="1"/>
  <c r="BQ504" i="1"/>
  <c r="BQ318" i="1"/>
  <c r="BQ331" i="1"/>
  <c r="BQ643" i="1"/>
  <c r="BQ83" i="1"/>
  <c r="BQ616" i="1"/>
  <c r="BQ403" i="1"/>
  <c r="BQ159" i="1"/>
  <c r="BQ152" i="1"/>
  <c r="BQ203" i="1"/>
  <c r="BQ308" i="1"/>
  <c r="BQ986" i="1"/>
  <c r="BQ506" i="1"/>
  <c r="BQ362" i="1"/>
  <c r="BQ64" i="1"/>
  <c r="BQ702" i="1"/>
  <c r="BQ893" i="1"/>
  <c r="BQ164" i="1"/>
  <c r="BQ271" i="1"/>
  <c r="BQ532" i="1"/>
  <c r="BQ611" i="1"/>
  <c r="BQ802" i="1"/>
  <c r="BQ1021" i="1"/>
  <c r="BQ543" i="1"/>
  <c r="BQ245" i="1"/>
  <c r="BQ904" i="1"/>
  <c r="BQ401" i="1"/>
  <c r="BQ580" i="1"/>
  <c r="BQ354" i="1"/>
  <c r="BQ56" i="1"/>
  <c r="BQ715" i="1"/>
  <c r="BQ920" i="1"/>
  <c r="BQ630" i="1"/>
  <c r="BQ67" i="1"/>
  <c r="BQ328" i="1"/>
  <c r="BQ72" i="1"/>
  <c r="BQ633" i="1"/>
  <c r="BQ824" i="1"/>
  <c r="BQ234" i="1"/>
  <c r="BQ41" i="1"/>
  <c r="BQ295" i="1"/>
  <c r="BQ933" i="1"/>
  <c r="BQ478" i="1"/>
  <c r="BQ784" i="1"/>
  <c r="BQ502" i="1"/>
  <c r="BQ204" i="1"/>
  <c r="BQ842" i="1"/>
  <c r="BQ157" i="1"/>
  <c r="BQ714" i="1"/>
  <c r="BQ313" i="1"/>
  <c r="BQ15" i="1"/>
  <c r="BQ653" i="1"/>
  <c r="BQ844" i="1"/>
  <c r="BQ992" i="1"/>
  <c r="BQ320" i="1"/>
  <c r="BQ22" i="1"/>
  <c r="BQ660" i="1"/>
  <c r="BQ851" i="1"/>
  <c r="BQ595" i="1"/>
  <c r="BQ131" i="1"/>
  <c r="BQ392" i="1"/>
  <c r="BQ247" i="1"/>
  <c r="BQ662" i="1"/>
  <c r="BQ436" i="1"/>
  <c r="BQ689" i="1"/>
  <c r="BQ876" i="1"/>
  <c r="BQ475" i="1"/>
  <c r="BQ998" i="1"/>
  <c r="BQ787" i="1"/>
  <c r="BQ134" i="1"/>
  <c r="BQ312" i="1"/>
  <c r="BQ970" i="1"/>
  <c r="BQ269" i="1"/>
  <c r="BQ296" i="1"/>
  <c r="BQ254" i="1"/>
  <c r="BQ910" i="1"/>
  <c r="BQ508" i="1"/>
  <c r="BQ239" i="1"/>
  <c r="BQ286" i="1"/>
  <c r="BQ330" i="1"/>
  <c r="BQ533" i="1"/>
  <c r="BQ76" i="1"/>
  <c r="BQ255" i="1"/>
  <c r="BQ782" i="1"/>
  <c r="BQ650" i="1"/>
  <c r="BQ588" i="1"/>
  <c r="BQ6" i="1"/>
  <c r="BQ260" i="1"/>
  <c r="BQ898" i="1"/>
  <c r="BQ353" i="1"/>
  <c r="BQ409" i="1"/>
  <c r="BQ467" i="1"/>
  <c r="BQ169" i="1"/>
  <c r="BQ807" i="1"/>
  <c r="BQ37" i="1"/>
  <c r="BQ87" i="1"/>
  <c r="BQ180" i="1"/>
  <c r="BQ441" i="1"/>
  <c r="BQ416" i="1"/>
  <c r="BQ711" i="1"/>
  <c r="BQ846" i="1"/>
  <c r="BQ550" i="1"/>
  <c r="BQ252" i="1"/>
  <c r="BQ911" i="1"/>
  <c r="BQ423" i="1"/>
  <c r="BQ17" i="1"/>
  <c r="BQ263" i="1"/>
  <c r="BQ524" i="1"/>
  <c r="BQ624" i="1"/>
  <c r="BQ829" i="1"/>
  <c r="BQ951" i="1"/>
  <c r="BQ479" i="1"/>
  <c r="BQ237" i="1"/>
  <c r="BQ491" i="1"/>
  <c r="BQ493" i="1"/>
  <c r="BQ733" i="1"/>
  <c r="BQ854" i="1"/>
  <c r="BQ146" i="1"/>
  <c r="BQ400" i="1"/>
  <c r="BQ177" i="1"/>
  <c r="BQ642" i="1"/>
  <c r="BQ762" i="1"/>
  <c r="BQ509" i="1"/>
  <c r="BQ211" i="1"/>
  <c r="BQ849" i="1"/>
  <c r="BQ184" i="1"/>
  <c r="BQ1012" i="1"/>
  <c r="BQ516" i="1"/>
  <c r="BQ218" i="1"/>
  <c r="BQ856" i="1"/>
  <c r="BQ206" i="1"/>
  <c r="BQ665" i="1"/>
  <c r="BQ327" i="1"/>
  <c r="BQ29" i="1"/>
  <c r="BQ667" i="1"/>
  <c r="BQ858" i="1"/>
  <c r="BQ699" i="1"/>
  <c r="BQ961" i="1"/>
  <c r="BQ753" i="1"/>
  <c r="BQ258" i="1"/>
  <c r="BQ476" i="1"/>
  <c r="BQ936" i="1"/>
  <c r="BQ498" i="1"/>
  <c r="BQ631" i="1"/>
  <c r="BQ74" i="1"/>
  <c r="BQ471" i="1"/>
  <c r="BQ620" i="1"/>
  <c r="BQ517" i="1"/>
  <c r="BQ539" i="1"/>
  <c r="BQ994" i="1"/>
  <c r="BQ861" i="1"/>
  <c r="BQ358" i="1"/>
  <c r="BQ25" i="1"/>
  <c r="BQ983" i="1"/>
  <c r="BQ728" i="1"/>
  <c r="BQ592" i="1"/>
  <c r="BQ982" i="1"/>
  <c r="BQ896" i="1"/>
  <c r="BQ863" i="1"/>
  <c r="BQ229" i="1"/>
  <c r="BQ661" i="1"/>
  <c r="BQ160" i="1"/>
  <c r="BQ942" i="1"/>
  <c r="BQ349" i="1"/>
  <c r="BQ838" i="1"/>
  <c r="BQ302" i="1"/>
  <c r="BQ581" i="1"/>
  <c r="BQ437" i="1"/>
  <c r="BQ881" i="1"/>
  <c r="BQ122" i="1"/>
  <c r="BQ459" i="1"/>
  <c r="BQ80" i="1"/>
  <c r="BQ383" i="1"/>
  <c r="BQ907" i="1"/>
  <c r="BQ343" i="1"/>
  <c r="BQ803" i="1"/>
  <c r="BQ267" i="1"/>
  <c r="BQ894" i="1"/>
  <c r="BQ162" i="1"/>
  <c r="BQ819" i="1"/>
  <c r="BQ862" i="1"/>
  <c r="BQ695" i="1"/>
  <c r="BQ112" i="1"/>
  <c r="BQ282" i="1"/>
  <c r="BQ14" i="1"/>
  <c r="BQ275" i="1"/>
  <c r="BQ674" i="1"/>
  <c r="BQ534" i="1"/>
  <c r="BQ569" i="1"/>
  <c r="BQ783" i="1"/>
  <c r="BQ226" i="1"/>
  <c r="BQ418" i="1"/>
  <c r="BQ654" i="1"/>
  <c r="BQ153" i="1"/>
  <c r="BQ500" i="1"/>
  <c r="BQ538" i="1"/>
  <c r="BQ929" i="1"/>
  <c r="BQ393" i="1"/>
  <c r="BQ874" i="1"/>
  <c r="BQ820" i="1"/>
  <c r="BQ165" i="1"/>
  <c r="BQ723" i="1"/>
  <c r="BQ187" i="1"/>
  <c r="BQ613" i="1"/>
  <c r="BQ20" i="1"/>
  <c r="BQ607" i="1"/>
  <c r="BQ434" i="1"/>
  <c r="BQ698" i="1"/>
  <c r="BQ300" i="1"/>
  <c r="BQ283" i="1"/>
  <c r="BQ420" i="1"/>
  <c r="BQ866" i="1"/>
  <c r="BQ18" i="1"/>
  <c r="BQ975" i="1"/>
  <c r="BQ439" i="1"/>
  <c r="BQ40" i="1"/>
  <c r="BQ988" i="1"/>
  <c r="BQ727" i="1"/>
  <c r="BQ106" i="1"/>
  <c r="BQ181" i="1"/>
  <c r="BQ953" i="1"/>
  <c r="BQ1018" i="1"/>
  <c r="BQ954" i="1"/>
  <c r="BQ222" i="1"/>
  <c r="BQ542" i="1"/>
  <c r="BQ55" i="1"/>
  <c r="BQ935" i="1"/>
  <c r="BQ440" i="1"/>
  <c r="BQ831" i="1"/>
  <c r="BQ197" i="1"/>
  <c r="BQ1015" i="1"/>
  <c r="BQ722" i="1"/>
  <c r="BQ556" i="1"/>
  <c r="BQ625" i="1"/>
  <c r="BQ89" i="1"/>
  <c r="BQ58" i="1"/>
  <c r="BQ474" i="1"/>
  <c r="BQ380" i="1"/>
  <c r="BQ307" i="1"/>
  <c r="BQ600" i="1"/>
  <c r="BQ202" i="1"/>
  <c r="BQ788" i="1"/>
  <c r="BQ969" i="1"/>
  <c r="BQ105" i="1"/>
  <c r="BQ547" i="1"/>
  <c r="BQ61" i="1"/>
  <c r="BQ221" i="1"/>
  <c r="BQ567" i="1"/>
  <c r="BQ563" i="1"/>
  <c r="BQ811" i="1"/>
  <c r="BQ370" i="1"/>
  <c r="BQ972" i="1"/>
  <c r="BQ421" i="1"/>
  <c r="BQ713" i="1"/>
  <c r="BQ758" i="1"/>
  <c r="BQ95" i="1"/>
  <c r="BQ199" i="1"/>
  <c r="BQ411" i="1"/>
  <c r="BQ843" i="1"/>
  <c r="BQ342" i="1"/>
  <c r="BQ635" i="1"/>
  <c r="BQ70" i="1"/>
  <c r="BQ776" i="1"/>
  <c r="BQ415" i="1"/>
  <c r="BQ720" i="1"/>
  <c r="BQ443" i="1"/>
  <c r="BQ452" i="1"/>
  <c r="BQ912" i="1"/>
  <c r="BQ376" i="1"/>
  <c r="BQ900" i="1"/>
  <c r="BQ209" i="1"/>
  <c r="BQ10" i="1"/>
  <c r="BQ104" i="1"/>
  <c r="BQ771" i="1"/>
  <c r="BQ967" i="1"/>
  <c r="BQ544" i="1"/>
  <c r="BQ669" i="1"/>
  <c r="BQ685" i="1"/>
  <c r="BQ756" i="1"/>
  <c r="BQ867" i="1"/>
  <c r="BQ33" i="1"/>
  <c r="BQ251" i="1"/>
  <c r="BQ924" i="1"/>
  <c r="BQ918" i="1"/>
  <c r="BQ822" i="1"/>
  <c r="BQ809" i="1"/>
  <c r="BQ705" i="1"/>
  <c r="BQ796" i="1"/>
  <c r="BQ651" i="1"/>
  <c r="BQ990" i="1"/>
  <c r="BQ348" i="1"/>
  <c r="BQ798" i="1"/>
  <c r="BQ323" i="1"/>
  <c r="BQ1005" i="1"/>
  <c r="BQ562" i="1"/>
  <c r="BQ213" i="1"/>
  <c r="BQ947" i="1"/>
  <c r="BQ215" i="1"/>
  <c r="BQ745" i="1"/>
  <c r="BQ244" i="1"/>
  <c r="BQ135" i="1"/>
  <c r="BQ531" i="1"/>
  <c r="BQ608" i="1"/>
  <c r="BQ484" i="1"/>
  <c r="BQ1007" i="1"/>
  <c r="BQ100" i="1"/>
  <c r="BQ256" i="1"/>
  <c r="BQ814" i="1"/>
  <c r="BQ278" i="1"/>
  <c r="BQ704" i="1"/>
  <c r="BQ111" i="1"/>
  <c r="BQ703" i="1"/>
  <c r="BQ460" i="1"/>
  <c r="BQ497" i="1"/>
  <c r="BQ637" i="1"/>
  <c r="BQ246" i="1"/>
  <c r="BQ501" i="1"/>
  <c r="BQ885" i="1"/>
  <c r="BQ772" i="1"/>
  <c r="BQ573" i="1"/>
  <c r="BQ93" i="1"/>
  <c r="BQ663" i="1"/>
  <c r="BQ225" i="1"/>
  <c r="BQ980" i="1"/>
  <c r="BQ170" i="1"/>
  <c r="BQ805" i="1"/>
  <c r="BQ751" i="1"/>
  <c r="BQ88" i="1"/>
  <c r="BQ647" i="1"/>
  <c r="BQ48" i="1"/>
  <c r="BQ934" i="1"/>
  <c r="BQ433" i="1"/>
  <c r="BQ922" i="1"/>
  <c r="BQ357" i="1"/>
  <c r="BQ672" i="1"/>
  <c r="BQ813" i="1"/>
  <c r="BQ240" i="1"/>
  <c r="BQ716" i="1"/>
  <c r="BQ82" i="1"/>
  <c r="BQ612" i="1"/>
  <c r="BQ13" i="1"/>
  <c r="BQ605" i="1"/>
  <c r="BQ264" i="1"/>
  <c r="BQ435" i="1"/>
  <c r="BQ589" i="1"/>
  <c r="BQ228" i="1"/>
  <c r="BQ734" i="1"/>
  <c r="BQ577" i="1"/>
  <c r="BQ974" i="1"/>
  <c r="BQ575" i="1"/>
  <c r="BQ889" i="1"/>
  <c r="BQ765" i="1"/>
  <c r="BQ62" i="1"/>
  <c r="BQ740" i="1"/>
  <c r="BQ94" i="1"/>
  <c r="BQ361" i="1"/>
  <c r="BQ285" i="1"/>
  <c r="BQ147" i="1"/>
  <c r="BQ71" i="1"/>
  <c r="BQ398" i="1"/>
  <c r="BQ551" i="1"/>
  <c r="BQ195" i="1"/>
  <c r="BQ568" i="1"/>
  <c r="BQ565" i="1"/>
  <c r="BQ127" i="1"/>
  <c r="BQ938" i="1"/>
  <c r="BQ512" i="1"/>
  <c r="BQ735" i="1"/>
  <c r="BQ541" i="1"/>
  <c r="BQ310" i="1"/>
  <c r="BQ520" i="1"/>
  <c r="BQ404" i="1"/>
  <c r="BQ836" i="1"/>
  <c r="BQ335" i="1"/>
  <c r="BQ726" i="1"/>
  <c r="BQ259" i="1"/>
  <c r="BQ1002" i="1"/>
  <c r="BQ617" i="1"/>
  <c r="BQ812" i="1"/>
  <c r="BQ618" i="1"/>
  <c r="BQ445" i="1"/>
  <c r="BQ395" i="1"/>
  <c r="BQ369" i="1"/>
  <c r="BQ373" i="1"/>
  <c r="BQ137" i="1"/>
  <c r="BQ540" i="1"/>
  <c r="BQ257" i="1"/>
  <c r="BQ690" i="1"/>
  <c r="BQ115" i="1"/>
  <c r="BQ786" i="1"/>
  <c r="BQ666" i="1"/>
  <c r="BQ351" i="1"/>
  <c r="BQ233" i="1"/>
  <c r="BQ490" i="1"/>
  <c r="BQ852" i="1"/>
  <c r="BQ414" i="1"/>
  <c r="BQ692" i="1"/>
  <c r="BQ143" i="1"/>
  <c r="BQ832" i="1"/>
  <c r="BQ940" i="1"/>
  <c r="BQ277" i="1"/>
  <c r="BQ738" i="1"/>
  <c r="BQ139" i="1"/>
  <c r="BQ627" i="1"/>
  <c r="BQ161" i="1"/>
  <c r="BQ945" i="1"/>
  <c r="BQ85" i="1"/>
  <c r="BQ742" i="1"/>
  <c r="BQ73" i="1"/>
  <c r="BQ485" i="1"/>
  <c r="BQ52" i="1"/>
  <c r="BQ173" i="1"/>
  <c r="BQ30" i="1"/>
  <c r="BQ39" i="1"/>
  <c r="BQ191" i="1"/>
  <c r="BQ774" i="1"/>
  <c r="BQ682" i="1"/>
  <c r="BQ424" i="1"/>
  <c r="BQ680" i="1"/>
  <c r="BQ442" i="1"/>
  <c r="BQ43" i="1"/>
  <c r="BQ956" i="1"/>
  <c r="BQ294" i="1"/>
  <c r="BQ754" i="1"/>
  <c r="BQ316" i="1"/>
  <c r="BQ622" i="1"/>
  <c r="BQ505" i="1"/>
  <c r="BQ65" i="1"/>
  <c r="BQ744" i="1"/>
  <c r="BQ179" i="1"/>
  <c r="BQ640" i="1"/>
  <c r="BQ495" i="1"/>
  <c r="BQ450" i="1"/>
  <c r="BQ63" i="1"/>
  <c r="BQ973" i="1"/>
  <c r="BQ546" i="1"/>
  <c r="BQ1014" i="1"/>
  <c r="BQ806" i="1"/>
  <c r="BQ882" i="1"/>
  <c r="BQ905" i="1"/>
  <c r="BQ46" i="1"/>
  <c r="BQ800" i="1"/>
  <c r="BQ658" i="1"/>
  <c r="BQ884" i="1"/>
  <c r="BQ877" i="1"/>
  <c r="BQ597" i="1"/>
  <c r="BQ937" i="1"/>
  <c r="BQ11" i="1"/>
  <c r="BQ315" i="1"/>
  <c r="BQ224" i="1"/>
  <c r="BI390" i="1"/>
  <c r="BI977" i="1"/>
  <c r="BI942" i="1"/>
  <c r="BI993" i="1"/>
  <c r="BI1010" i="1"/>
  <c r="BI728" i="1"/>
  <c r="BI600" i="1"/>
  <c r="BI1012" i="1"/>
  <c r="BI784" i="1"/>
  <c r="BI997" i="1"/>
  <c r="BI137" i="1"/>
  <c r="BI195" i="1"/>
  <c r="BI599" i="1"/>
  <c r="BI894" i="1"/>
  <c r="BI445" i="1"/>
  <c r="BI545" i="1"/>
  <c r="BI795" i="1"/>
  <c r="BI95" i="1"/>
  <c r="BI824" i="1"/>
  <c r="BI446" i="1"/>
  <c r="BI1011" i="1"/>
  <c r="BI1021" i="1"/>
  <c r="BI958" i="1"/>
  <c r="BI921" i="1"/>
  <c r="BI796" i="1"/>
  <c r="BI943" i="1"/>
  <c r="BI1013" i="1"/>
  <c r="BI391" i="1"/>
  <c r="BI770" i="1"/>
  <c r="BI992" i="1"/>
  <c r="BI837" i="1"/>
  <c r="BI963" i="1"/>
  <c r="BI980" i="1"/>
  <c r="BI403" i="1"/>
  <c r="BI838" i="1"/>
  <c r="BI959" i="1"/>
  <c r="BI392" i="1"/>
  <c r="BI475" i="1"/>
  <c r="BI389" i="1"/>
  <c r="BI684" i="1"/>
  <c r="BI839" i="1"/>
  <c r="BI741" i="1"/>
  <c r="BI981" i="1"/>
  <c r="BI840" i="1"/>
  <c r="BI208" i="1"/>
  <c r="BI207" i="1"/>
  <c r="BI1006" i="1"/>
  <c r="BI974" i="1"/>
  <c r="BI447" i="1"/>
  <c r="BI881" i="1"/>
  <c r="BI546" i="1"/>
  <c r="BI42" i="1"/>
  <c r="BI964" i="1"/>
  <c r="BI783" i="1"/>
  <c r="BI431" i="1"/>
  <c r="BI726" i="1"/>
  <c r="BI630" i="1"/>
  <c r="BI643" i="1"/>
  <c r="BI587" i="1"/>
  <c r="BI1005" i="1"/>
  <c r="BI251" i="1"/>
  <c r="BI377" i="1"/>
  <c r="BI988" i="1"/>
  <c r="BI335" i="1"/>
  <c r="BI293" i="1"/>
  <c r="BI685" i="1"/>
  <c r="BI978" i="1"/>
  <c r="BI725" i="1"/>
  <c r="BI333" i="1"/>
  <c r="BI672" i="1"/>
  <c r="BI956" i="1"/>
  <c r="BI489" i="1"/>
  <c r="BI697" i="1"/>
  <c r="BI671" i="1"/>
  <c r="BI280" i="1"/>
  <c r="BI250" i="1"/>
  <c r="BI941" i="1"/>
  <c r="BI740" i="1"/>
  <c r="BI433" i="1"/>
  <c r="BI641" i="1"/>
  <c r="BI196" i="1"/>
  <c r="BI972" i="1"/>
  <c r="BI279" i="1"/>
  <c r="BI953" i="1"/>
  <c r="BI628" i="1"/>
  <c r="BI291" i="1"/>
  <c r="BI586" i="1"/>
  <c r="BI501" i="1"/>
  <c r="BI249" i="1"/>
  <c r="BI236" i="1"/>
  <c r="BI936" i="1"/>
  <c r="BI935" i="1"/>
  <c r="BI574" i="1"/>
  <c r="BI237" i="1"/>
  <c r="BI937" i="1"/>
  <c r="BI995" i="1"/>
  <c r="BI543" i="1"/>
  <c r="BI893" i="1"/>
  <c r="BI913" i="1"/>
  <c r="BI585" i="1"/>
  <c r="BI530" i="1"/>
  <c r="BI193" i="1"/>
  <c r="BI914" i="1"/>
  <c r="BI532" i="1"/>
  <c r="BI305" i="1"/>
  <c r="BI979" i="1"/>
  <c r="BI182" i="1"/>
  <c r="BI531" i="1"/>
  <c r="BI97" i="1"/>
  <c r="BI642" i="1"/>
  <c r="BI994" i="1"/>
  <c r="BI96" i="1"/>
  <c r="BI879" i="1"/>
  <c r="BI488" i="1"/>
  <c r="BI924" i="1"/>
  <c r="BI347" i="1"/>
  <c r="BI739" i="1"/>
  <c r="BI868" i="1"/>
  <c r="BI4" i="1"/>
  <c r="BI826" i="1"/>
  <c r="BI923" i="1"/>
  <c r="BI825" i="1"/>
  <c r="BI434" i="1"/>
  <c r="BI1009" i="1"/>
  <c r="BI126" i="1"/>
  <c r="BI349" i="1"/>
  <c r="BI573" i="1"/>
  <c r="BI487" i="1"/>
  <c r="BI782" i="1"/>
  <c r="BU10" i="1"/>
  <c r="BV10" i="1" s="1"/>
  <c r="BU9" i="1"/>
  <c r="BV9" i="1" s="1"/>
  <c r="BU8" i="1"/>
  <c r="BV8" i="1" s="1"/>
  <c r="S4" i="4"/>
  <c r="E95" i="3"/>
  <c r="Q4" i="4"/>
  <c r="E97" i="3" s="1"/>
  <c r="BI588" i="1"/>
  <c r="BI404" i="1"/>
  <c r="BI294" i="1"/>
  <c r="BI882" i="1"/>
  <c r="BI996" i="1"/>
  <c r="BI698" i="1"/>
  <c r="BI252" i="1"/>
  <c r="BI350" i="1"/>
  <c r="BI686" i="1"/>
  <c r="BI502" i="1"/>
  <c r="BI448" i="1"/>
  <c r="BI629" i="1"/>
  <c r="BI529" i="1"/>
  <c r="BI670" i="1"/>
  <c r="BI986" i="1"/>
  <c r="BI419" i="1"/>
  <c r="BI854" i="1"/>
  <c r="BI168" i="1"/>
  <c r="BI44" i="1"/>
  <c r="BI101" i="1"/>
  <c r="BI158" i="1"/>
  <c r="BI20" i="1"/>
  <c r="BI49" i="1"/>
  <c r="BI78" i="1"/>
  <c r="BI24" i="1"/>
  <c r="BI139" i="1"/>
  <c r="BI351" i="1"/>
  <c r="BI547" i="1"/>
  <c r="BI743" i="1"/>
  <c r="BI107" i="1"/>
  <c r="BI338" i="1"/>
  <c r="BI534" i="1"/>
  <c r="BI730" i="1"/>
  <c r="BI926" i="1"/>
  <c r="BI255" i="1"/>
  <c r="BI938" i="1"/>
  <c r="BI955" i="1"/>
  <c r="BI1020" i="1"/>
  <c r="BI474" i="1"/>
  <c r="BI909" i="1"/>
  <c r="BI223" i="1"/>
  <c r="BI658" i="1"/>
  <c r="BI57" i="1"/>
  <c r="BI100" i="1"/>
  <c r="BI18" i="1"/>
  <c r="BI47" i="1"/>
  <c r="BI76" i="1"/>
  <c r="BI105" i="1"/>
  <c r="BI134" i="1"/>
  <c r="BI80" i="1"/>
  <c r="BI211" i="1"/>
  <c r="BI407" i="1"/>
  <c r="BI603" i="1"/>
  <c r="BI799" i="1"/>
  <c r="BI198" i="1"/>
  <c r="BI394" i="1"/>
  <c r="BI590" i="1"/>
  <c r="BI786" i="1"/>
  <c r="BI13" i="1"/>
  <c r="BI742" i="1"/>
  <c r="BI683" i="1"/>
  <c r="BI181" i="1"/>
  <c r="BI420" i="1"/>
  <c r="BI767" i="1"/>
  <c r="BI985" i="1"/>
  <c r="BI320" i="1"/>
  <c r="BI30" i="1"/>
  <c r="BI129" i="1"/>
  <c r="BI61" i="1"/>
  <c r="BI118" i="1"/>
  <c r="BI8" i="1"/>
  <c r="BI65" i="1"/>
  <c r="BI98" i="1"/>
  <c r="BI379" i="1"/>
  <c r="BI617" i="1"/>
  <c r="BI841" i="1"/>
  <c r="BI268" i="1"/>
  <c r="BI492" i="1"/>
  <c r="BI716" i="1"/>
  <c r="BI954" i="1"/>
  <c r="BI311" i="1"/>
  <c r="BI507" i="1"/>
  <c r="BI703" i="1"/>
  <c r="BI899" i="1"/>
  <c r="BI298" i="1"/>
  <c r="BI494" i="1"/>
  <c r="BI690" i="1"/>
  <c r="BI886" i="1"/>
  <c r="BI285" i="1"/>
  <c r="BI481" i="1"/>
  <c r="BI677" i="1"/>
  <c r="BI873" i="1"/>
  <c r="BI272" i="1"/>
  <c r="BI468" i="1"/>
  <c r="BI664" i="1"/>
  <c r="BI860" i="1"/>
  <c r="BI245" i="1"/>
  <c r="BI441" i="1"/>
  <c r="BI637" i="1"/>
  <c r="BI833" i="1"/>
  <c r="BI218" i="1"/>
  <c r="BI414" i="1"/>
  <c r="BI610" i="1"/>
  <c r="BI806" i="1"/>
  <c r="BI1007" i="1"/>
  <c r="BI93" i="1"/>
  <c r="BI376" i="1"/>
  <c r="BI713" i="1"/>
  <c r="BI969" i="1"/>
  <c r="BI266" i="1"/>
  <c r="BI58" i="1"/>
  <c r="BI143" i="1"/>
  <c r="BI75" i="1"/>
  <c r="BI132" i="1"/>
  <c r="BI22" i="1"/>
  <c r="BI79" i="1"/>
  <c r="BI169" i="1"/>
  <c r="BI393" i="1"/>
  <c r="BI631" i="1"/>
  <c r="BI855" i="1"/>
  <c r="BI282" i="1"/>
  <c r="BI506" i="1"/>
  <c r="BI744" i="1"/>
  <c r="BI968" i="1"/>
  <c r="BI325" i="1"/>
  <c r="BI521" i="1"/>
  <c r="BI717" i="1"/>
  <c r="BI14" i="1"/>
  <c r="BI312" i="1"/>
  <c r="BI508" i="1"/>
  <c r="BI704" i="1"/>
  <c r="BI900" i="1"/>
  <c r="BI299" i="1"/>
  <c r="BI495" i="1"/>
  <c r="BI691" i="1"/>
  <c r="BI887" i="1"/>
  <c r="BI286" i="1"/>
  <c r="BI482" i="1"/>
  <c r="BI678" i="1"/>
  <c r="BI874" i="1"/>
  <c r="BI259" i="1"/>
  <c r="BI455" i="1"/>
  <c r="BI651" i="1"/>
  <c r="BI847" i="1"/>
  <c r="BI232" i="1"/>
  <c r="BI428" i="1"/>
  <c r="BI624" i="1"/>
  <c r="BI991" i="1"/>
  <c r="BI987" i="1"/>
  <c r="BI322" i="1"/>
  <c r="BI669" i="1"/>
  <c r="BI950" i="1"/>
  <c r="BI222" i="1"/>
  <c r="BI72" i="1"/>
  <c r="BI32" i="1"/>
  <c r="BI89" i="1"/>
  <c r="BI146" i="1"/>
  <c r="BI36" i="1"/>
  <c r="BI973" i="1"/>
  <c r="BI971" i="1"/>
  <c r="BI278" i="1"/>
  <c r="BI615" i="1"/>
  <c r="BI929" i="1"/>
  <c r="BI15" i="1"/>
  <c r="BI86" i="1"/>
  <c r="BI46" i="1"/>
  <c r="BI103" i="1"/>
  <c r="BI160" i="1"/>
  <c r="BI50" i="1"/>
  <c r="BI476" i="1"/>
  <c r="BI952" i="1"/>
  <c r="BI224" i="1"/>
  <c r="BI571" i="1"/>
  <c r="BI908" i="1"/>
  <c r="BI29" i="1"/>
  <c r="BI114" i="1"/>
  <c r="BI60" i="1"/>
  <c r="BI117" i="1"/>
  <c r="BI7" i="1"/>
  <c r="BI64" i="1"/>
  <c r="BI52" i="1"/>
  <c r="BI225" i="1"/>
  <c r="BI449" i="1"/>
  <c r="BI673" i="1"/>
  <c r="BI897" i="1"/>
  <c r="BI324" i="1"/>
  <c r="BI562" i="1"/>
  <c r="BI800" i="1"/>
  <c r="BI149" i="1"/>
  <c r="BI367" i="1"/>
  <c r="BI563" i="1"/>
  <c r="BI759" i="1"/>
  <c r="BI151" i="1"/>
  <c r="BI354" i="1"/>
  <c r="BI550" i="1"/>
  <c r="BI746" i="1"/>
  <c r="BI111" i="1"/>
  <c r="BI341" i="1"/>
  <c r="BI537" i="1"/>
  <c r="BI733" i="1"/>
  <c r="BI70" i="1"/>
  <c r="BI328" i="1"/>
  <c r="BI524" i="1"/>
  <c r="BI720" i="1"/>
  <c r="BI916" i="1"/>
  <c r="BI301" i="1"/>
  <c r="BI497" i="1"/>
  <c r="BI693" i="1"/>
  <c r="BI889" i="1"/>
  <c r="BI274" i="1"/>
  <c r="BI470" i="1"/>
  <c r="BI666" i="1"/>
  <c r="BI922" i="1"/>
  <c r="BI915" i="1"/>
  <c r="BI378" i="1"/>
  <c r="BI910" i="1"/>
  <c r="BI54" i="1"/>
  <c r="BI473" i="1"/>
  <c r="BI756" i="1"/>
  <c r="BI71" i="1"/>
  <c r="BI142" i="1"/>
  <c r="BI88" i="1"/>
  <c r="BI145" i="1"/>
  <c r="BI35" i="1"/>
  <c r="BI106" i="1"/>
  <c r="BI94" i="1"/>
  <c r="BI253" i="1"/>
  <c r="BI477" i="1"/>
  <c r="BI701" i="1"/>
  <c r="BI56" i="1"/>
  <c r="BI366" i="1"/>
  <c r="BI604" i="1"/>
  <c r="BI828" i="1"/>
  <c r="BI185" i="1"/>
  <c r="BI395" i="1"/>
  <c r="BI591" i="1"/>
  <c r="BI787" i="1"/>
  <c r="BI186" i="1"/>
  <c r="BI382" i="1"/>
  <c r="BI578" i="1"/>
  <c r="BI774" i="1"/>
  <c r="BI173" i="1"/>
  <c r="BI369" i="1"/>
  <c r="BI565" i="1"/>
  <c r="BI761" i="1"/>
  <c r="BI153" i="1"/>
  <c r="BI356" i="1"/>
  <c r="BI552" i="1"/>
  <c r="BI748" i="1"/>
  <c r="BI81" i="1"/>
  <c r="BI329" i="1"/>
  <c r="BI525" i="1"/>
  <c r="BI721" i="1"/>
  <c r="BI917" i="1"/>
  <c r="BI302" i="1"/>
  <c r="BI498" i="1"/>
  <c r="BI694" i="1"/>
  <c r="BI306" i="1"/>
  <c r="BI781" i="1"/>
  <c r="BI714" i="1"/>
  <c r="BI321" i="1"/>
  <c r="BI43" i="1"/>
  <c r="BI87" i="1"/>
  <c r="BI48" i="1"/>
  <c r="BI148" i="1"/>
  <c r="BI11" i="1"/>
  <c r="BI463" i="1"/>
  <c r="BI771" i="1"/>
  <c r="BI296" i="1"/>
  <c r="BI632" i="1"/>
  <c r="BI912" i="1"/>
  <c r="BI381" i="1"/>
  <c r="BI647" i="1"/>
  <c r="BI68" i="1"/>
  <c r="BI410" i="1"/>
  <c r="BI662" i="1"/>
  <c r="BI152" i="1"/>
  <c r="BI425" i="1"/>
  <c r="BI705" i="1"/>
  <c r="BI188" i="1"/>
  <c r="BI440" i="1"/>
  <c r="BI734" i="1"/>
  <c r="BI189" i="1"/>
  <c r="BI469" i="1"/>
  <c r="BI749" i="1"/>
  <c r="BI190" i="1"/>
  <c r="BI484" i="1"/>
  <c r="BI750" i="1"/>
  <c r="BI960" i="1"/>
  <c r="BI303" i="1"/>
  <c r="BI499" i="1"/>
  <c r="BI695" i="1"/>
  <c r="BI891" i="1"/>
  <c r="BI192" i="1"/>
  <c r="BI388" i="1"/>
  <c r="BI584" i="1"/>
  <c r="BI780" i="1"/>
  <c r="BI976" i="1"/>
  <c r="BI711" i="1"/>
  <c r="BI999" i="1"/>
  <c r="BI460" i="1"/>
  <c r="BI851" i="1"/>
  <c r="BI165" i="1"/>
  <c r="BI235" i="1"/>
  <c r="BI108" i="1"/>
  <c r="BI478" i="1"/>
  <c r="BI284" i="1"/>
  <c r="BI859" i="1"/>
  <c r="BI28" i="1"/>
  <c r="BI429" i="1"/>
  <c r="BI906" i="1"/>
  <c r="BI405" i="1"/>
  <c r="BI336" i="1"/>
  <c r="BI147" i="1"/>
  <c r="BI520" i="1"/>
  <c r="BI606" i="1"/>
  <c r="BI384" i="1"/>
  <c r="BI680" i="1"/>
  <c r="BI84" i="1"/>
  <c r="BI221" i="1"/>
  <c r="BI135" i="1"/>
  <c r="BI727" i="1"/>
  <c r="BI616" i="1"/>
  <c r="BI277" i="1"/>
  <c r="BI85" i="1"/>
  <c r="BI115" i="1"/>
  <c r="BI62" i="1"/>
  <c r="BI162" i="1"/>
  <c r="BI55" i="1"/>
  <c r="BI491" i="1"/>
  <c r="BI785" i="1"/>
  <c r="BI310" i="1"/>
  <c r="BI646" i="1"/>
  <c r="BI940" i="1"/>
  <c r="BI409" i="1"/>
  <c r="BI661" i="1"/>
  <c r="BI110" i="1"/>
  <c r="BI424" i="1"/>
  <c r="BI676" i="1"/>
  <c r="BI187" i="1"/>
  <c r="BI439" i="1"/>
  <c r="BI719" i="1"/>
  <c r="BI202" i="1"/>
  <c r="BI454" i="1"/>
  <c r="BI762" i="1"/>
  <c r="BI203" i="1"/>
  <c r="BI483" i="1"/>
  <c r="BI763" i="1"/>
  <c r="BI204" i="1"/>
  <c r="BI512" i="1"/>
  <c r="BI764" i="1"/>
  <c r="BI39" i="1"/>
  <c r="BI317" i="1"/>
  <c r="BI513" i="1"/>
  <c r="BI709" i="1"/>
  <c r="BI905" i="1"/>
  <c r="BI206" i="1"/>
  <c r="BI402" i="1"/>
  <c r="BI598" i="1"/>
  <c r="BI794" i="1"/>
  <c r="BI990" i="1"/>
  <c r="BI657" i="1"/>
  <c r="BI983" i="1"/>
  <c r="BI406" i="1"/>
  <c r="BI797" i="1"/>
  <c r="BI560" i="1"/>
  <c r="BI323" i="1"/>
  <c r="BI269" i="1"/>
  <c r="BI592" i="1"/>
  <c r="BI902" i="1"/>
  <c r="BI652" i="1"/>
  <c r="BI40" i="1"/>
  <c r="BI265" i="1"/>
  <c r="BI31" i="1"/>
  <c r="BI687" i="1"/>
  <c r="BI283" i="1"/>
  <c r="BI355" i="1"/>
  <c r="BI385" i="1"/>
  <c r="BI443" i="1"/>
  <c r="BI528" i="1"/>
  <c r="BI361" i="1"/>
  <c r="BI432" i="1"/>
  <c r="BI572" i="1"/>
  <c r="BI179" i="1"/>
  <c r="BI99" i="1"/>
  <c r="BI74" i="1"/>
  <c r="BI90" i="1"/>
  <c r="BI9" i="1"/>
  <c r="BI183" i="1"/>
  <c r="BI505" i="1"/>
  <c r="BI813" i="1"/>
  <c r="BI352" i="1"/>
  <c r="BI660" i="1"/>
  <c r="BI67" i="1"/>
  <c r="BI423" i="1"/>
  <c r="BI675" i="1"/>
  <c r="BI172" i="1"/>
  <c r="BI438" i="1"/>
  <c r="BI718" i="1"/>
  <c r="BI201" i="1"/>
  <c r="BI453" i="1"/>
  <c r="BI747" i="1"/>
  <c r="BI216" i="1"/>
  <c r="BI496" i="1"/>
  <c r="BI776" i="1"/>
  <c r="BI217" i="1"/>
  <c r="BI511" i="1"/>
  <c r="BI777" i="1"/>
  <c r="BI246" i="1"/>
  <c r="BI526" i="1"/>
  <c r="BI778" i="1"/>
  <c r="BI83" i="1"/>
  <c r="BI331" i="1"/>
  <c r="BI527" i="1"/>
  <c r="BI723" i="1"/>
  <c r="BI919" i="1"/>
  <c r="BI220" i="1"/>
  <c r="BI416" i="1"/>
  <c r="BI612" i="1"/>
  <c r="BI808" i="1"/>
  <c r="BI1004" i="1"/>
  <c r="BI613" i="1"/>
  <c r="BI966" i="1"/>
  <c r="BI362" i="1"/>
  <c r="BI753" i="1"/>
  <c r="BI930" i="1"/>
  <c r="BI327" i="1"/>
  <c r="BI821" i="1"/>
  <c r="BI516" i="1"/>
  <c r="BI636" i="1"/>
  <c r="BI920" i="1"/>
  <c r="BI334" i="1"/>
  <c r="BI518" i="1"/>
  <c r="BI53" i="1"/>
  <c r="BI113" i="1"/>
  <c r="BI102" i="1"/>
  <c r="BI104" i="1"/>
  <c r="BI23" i="1"/>
  <c r="BI197" i="1"/>
  <c r="BI519" i="1"/>
  <c r="BI827" i="1"/>
  <c r="BI380" i="1"/>
  <c r="BI674" i="1"/>
  <c r="BI109" i="1"/>
  <c r="BI437" i="1"/>
  <c r="BI689" i="1"/>
  <c r="BI200" i="1"/>
  <c r="BI452" i="1"/>
  <c r="BI732" i="1"/>
  <c r="BI215" i="1"/>
  <c r="BI467" i="1"/>
  <c r="BI775" i="1"/>
  <c r="BI230" i="1"/>
  <c r="BI510" i="1"/>
  <c r="BI790" i="1"/>
  <c r="BI231" i="1"/>
  <c r="BI539" i="1"/>
  <c r="BI791" i="1"/>
  <c r="BI260" i="1"/>
  <c r="BI540" i="1"/>
  <c r="BI792" i="1"/>
  <c r="BI124" i="1"/>
  <c r="BI345" i="1"/>
  <c r="BI541" i="1"/>
  <c r="BI737" i="1"/>
  <c r="BI933" i="1"/>
  <c r="BI234" i="1"/>
  <c r="BI430" i="1"/>
  <c r="BI626" i="1"/>
  <c r="BI822" i="1"/>
  <c r="BI1018" i="1"/>
  <c r="BI559" i="1"/>
  <c r="BI945" i="1"/>
  <c r="BI308" i="1"/>
  <c r="BI699" i="1"/>
  <c r="BI931" i="1"/>
  <c r="BI843" i="1"/>
  <c r="BI904" i="1"/>
  <c r="BI911" i="1"/>
  <c r="BI180" i="1"/>
  <c r="BI1017" i="1"/>
  <c r="BI127" i="1"/>
  <c r="BI116" i="1"/>
  <c r="BI21" i="1"/>
  <c r="BI37" i="1"/>
  <c r="BI239" i="1"/>
  <c r="BI533" i="1"/>
  <c r="BI869" i="1"/>
  <c r="BI408" i="1"/>
  <c r="BI688" i="1"/>
  <c r="BI171" i="1"/>
  <c r="BI451" i="1"/>
  <c r="BI731" i="1"/>
  <c r="BI214" i="1"/>
  <c r="BI466" i="1"/>
  <c r="BI760" i="1"/>
  <c r="BI229" i="1"/>
  <c r="BI509" i="1"/>
  <c r="BI789" i="1"/>
  <c r="BI244" i="1"/>
  <c r="BI538" i="1"/>
  <c r="BI804" i="1"/>
  <c r="BI273" i="1"/>
  <c r="BI553" i="1"/>
  <c r="BI805" i="1"/>
  <c r="BI288" i="1"/>
  <c r="BI554" i="1"/>
  <c r="BI820" i="1"/>
  <c r="BI157" i="1"/>
  <c r="BI359" i="1"/>
  <c r="BI555" i="1"/>
  <c r="BI751" i="1"/>
  <c r="BI947" i="1"/>
  <c r="BI248" i="1"/>
  <c r="BI444" i="1"/>
  <c r="BI640" i="1"/>
  <c r="BI836" i="1"/>
  <c r="BI1016" i="1"/>
  <c r="BI515" i="1"/>
  <c r="BI927" i="1"/>
  <c r="BI264" i="1"/>
  <c r="BI655" i="1"/>
  <c r="BI544" i="1"/>
  <c r="BI880" i="1"/>
  <c r="BI33" i="1"/>
  <c r="BI184" i="1"/>
  <c r="BI829" i="1"/>
  <c r="BI607" i="1"/>
  <c r="BI623" i="1"/>
  <c r="BI233" i="1"/>
  <c r="BI514" i="1"/>
  <c r="BI700" i="1"/>
  <c r="BI865" i="1"/>
  <c r="BI337" i="1"/>
  <c r="BI856" i="1"/>
  <c r="BI577" i="1"/>
  <c r="BI858" i="1"/>
  <c r="BI621" i="1"/>
  <c r="BI27" i="1"/>
  <c r="BI386" i="1"/>
  <c r="BI247" i="1"/>
  <c r="BI835" i="1"/>
  <c r="BI332" i="1"/>
  <c r="BI907" i="1"/>
  <c r="BI867" i="1"/>
  <c r="BI1019" i="1"/>
  <c r="BI1001" i="1"/>
  <c r="BI141" i="1"/>
  <c r="BI130" i="1"/>
  <c r="BI63" i="1"/>
  <c r="BI51" i="1"/>
  <c r="BI267" i="1"/>
  <c r="BI561" i="1"/>
  <c r="BI883" i="1"/>
  <c r="BI422" i="1"/>
  <c r="BI702" i="1"/>
  <c r="BI199" i="1"/>
  <c r="BI465" i="1"/>
  <c r="BI745" i="1"/>
  <c r="BI228" i="1"/>
  <c r="BI480" i="1"/>
  <c r="BI788" i="1"/>
  <c r="BI243" i="1"/>
  <c r="BI523" i="1"/>
  <c r="BI803" i="1"/>
  <c r="BI258" i="1"/>
  <c r="BI566" i="1"/>
  <c r="BI818" i="1"/>
  <c r="BI287" i="1"/>
  <c r="BI567" i="1"/>
  <c r="BI819" i="1"/>
  <c r="BI316" i="1"/>
  <c r="BI568" i="1"/>
  <c r="BI834" i="1"/>
  <c r="BI177" i="1"/>
  <c r="BI373" i="1"/>
  <c r="BI569" i="1"/>
  <c r="BI765" i="1"/>
  <c r="BI961" i="1"/>
  <c r="BI262" i="1"/>
  <c r="BI458" i="1"/>
  <c r="BI654" i="1"/>
  <c r="BI850" i="1"/>
  <c r="BI1000" i="1"/>
  <c r="BI461" i="1"/>
  <c r="BI896" i="1"/>
  <c r="BI210" i="1"/>
  <c r="BI601" i="1"/>
  <c r="BI823" i="1"/>
  <c r="BI1002" i="1"/>
  <c r="BI810" i="1"/>
  <c r="BI155" i="1"/>
  <c r="BI144" i="1"/>
  <c r="BI77" i="1"/>
  <c r="BI10" i="1"/>
  <c r="BI281" i="1"/>
  <c r="BI575" i="1"/>
  <c r="BI12" i="1"/>
  <c r="BI436" i="1"/>
  <c r="BI758" i="1"/>
  <c r="BI213" i="1"/>
  <c r="BI479" i="1"/>
  <c r="BI773" i="1"/>
  <c r="BI242" i="1"/>
  <c r="BI522" i="1"/>
  <c r="BI802" i="1"/>
  <c r="BI257" i="1"/>
  <c r="BI551" i="1"/>
  <c r="BI817" i="1"/>
  <c r="BI300" i="1"/>
  <c r="BI580" i="1"/>
  <c r="BI832" i="1"/>
  <c r="BI315" i="1"/>
  <c r="BI581" i="1"/>
  <c r="BI861" i="1"/>
  <c r="BI330" i="1"/>
  <c r="BI582" i="1"/>
  <c r="BI848" i="1"/>
  <c r="BI191" i="1"/>
  <c r="BI387" i="1"/>
  <c r="BI583" i="1"/>
  <c r="BI779" i="1"/>
  <c r="BI975" i="1"/>
  <c r="BI276" i="1"/>
  <c r="BI472" i="1"/>
  <c r="BI668" i="1"/>
  <c r="BI864" i="1"/>
  <c r="BI984" i="1"/>
  <c r="BI417" i="1"/>
  <c r="BI852" i="1"/>
  <c r="BI166" i="1"/>
  <c r="BI557" i="1"/>
  <c r="BI957" i="1"/>
  <c r="BI627" i="1"/>
  <c r="BI951" i="1"/>
  <c r="BI614" i="1"/>
  <c r="BI128" i="1"/>
  <c r="BI19" i="1"/>
  <c r="BI119" i="1"/>
  <c r="BI66" i="1"/>
  <c r="BI309" i="1"/>
  <c r="BI645" i="1"/>
  <c r="BI170" i="1"/>
  <c r="BI464" i="1"/>
  <c r="BI814" i="1"/>
  <c r="BI241" i="1"/>
  <c r="BI535" i="1"/>
  <c r="BI815" i="1"/>
  <c r="BI270" i="1"/>
  <c r="BI564" i="1"/>
  <c r="BI830" i="1"/>
  <c r="BI313" i="1"/>
  <c r="BI593" i="1"/>
  <c r="BI845" i="1"/>
  <c r="BI342" i="1"/>
  <c r="BI608" i="1"/>
  <c r="BI888" i="1"/>
  <c r="BI357" i="1"/>
  <c r="BI609" i="1"/>
  <c r="BI903" i="1"/>
  <c r="BI358" i="1"/>
  <c r="BI638" i="1"/>
  <c r="BI876" i="1"/>
  <c r="BI219" i="1"/>
  <c r="BI415" i="1"/>
  <c r="BI611" i="1"/>
  <c r="BI807" i="1"/>
  <c r="BI1003" i="1"/>
  <c r="BI304" i="1"/>
  <c r="BI500" i="1"/>
  <c r="BI696" i="1"/>
  <c r="BI892" i="1"/>
  <c r="BI949" i="1"/>
  <c r="BI319" i="1"/>
  <c r="BI754" i="1"/>
  <c r="BI998" i="1"/>
  <c r="BI459" i="1"/>
  <c r="BI17" i="1"/>
  <c r="BI659" i="1"/>
  <c r="BI842" i="1"/>
  <c r="BI549" i="1"/>
  <c r="BI844" i="1"/>
  <c r="BI370" i="1"/>
  <c r="BI371" i="1"/>
  <c r="BI372" i="1"/>
  <c r="BI890" i="1"/>
  <c r="BI625" i="1"/>
  <c r="BI318" i="1"/>
  <c r="BI928" i="1"/>
  <c r="BI982" i="1"/>
  <c r="BI348" i="1"/>
  <c r="BI131" i="1"/>
  <c r="BI212" i="1"/>
  <c r="BI326" i="1"/>
  <c r="BI901" i="1"/>
  <c r="BI82" i="1"/>
  <c r="BI639" i="1"/>
  <c r="BI724" i="1"/>
  <c r="BI769" i="1"/>
  <c r="BI970" i="1"/>
  <c r="BI712" i="1"/>
  <c r="BI16" i="1"/>
  <c r="BI5" i="1"/>
  <c r="BI91" i="1"/>
  <c r="BI38" i="1"/>
  <c r="BI295" i="1"/>
  <c r="BI589" i="1"/>
  <c r="BI140" i="1"/>
  <c r="BI450" i="1"/>
  <c r="BI772" i="1"/>
  <c r="BI227" i="1"/>
  <c r="BI493" i="1"/>
  <c r="BI801" i="1"/>
  <c r="BI256" i="1"/>
  <c r="BI536" i="1"/>
  <c r="BI816" i="1"/>
  <c r="BI271" i="1"/>
  <c r="BI579" i="1"/>
  <c r="BI831" i="1"/>
  <c r="BI314" i="1"/>
  <c r="BI594" i="1"/>
  <c r="BI846" i="1"/>
  <c r="BI343" i="1"/>
  <c r="BI595" i="1"/>
  <c r="BI875" i="1"/>
  <c r="BI344" i="1"/>
  <c r="BI596" i="1"/>
  <c r="BI862" i="1"/>
  <c r="BI205" i="1"/>
  <c r="BI401" i="1"/>
  <c r="BI597" i="1"/>
  <c r="BI793" i="1"/>
  <c r="BI989" i="1"/>
  <c r="BI290" i="1"/>
  <c r="BI486" i="1"/>
  <c r="BI682" i="1"/>
  <c r="BI878" i="1"/>
  <c r="BI967" i="1"/>
  <c r="BI363" i="1"/>
  <c r="BI798" i="1"/>
  <c r="BI1014" i="1"/>
  <c r="BI503" i="1"/>
  <c r="BI133" i="1"/>
  <c r="BI622" i="1"/>
  <c r="BI710" i="1"/>
  <c r="BI122" i="1"/>
  <c r="BI665" i="1"/>
  <c r="BI292" i="1"/>
  <c r="BI73" i="1"/>
  <c r="BI729" i="1"/>
  <c r="BI605" i="1"/>
  <c r="BI69" i="1"/>
  <c r="BI692" i="1"/>
  <c r="BI400" i="1"/>
  <c r="BI485" i="1"/>
  <c r="BI556" i="1"/>
  <c r="BI656" i="1"/>
  <c r="BI238" i="1"/>
  <c r="BI159" i="1"/>
  <c r="BI757" i="1"/>
  <c r="BI619" i="1"/>
  <c r="BI383" i="1"/>
  <c r="BI706" i="1"/>
  <c r="BI442" i="1"/>
  <c r="BI653" i="1"/>
  <c r="BI570" i="1"/>
  <c r="BI602" i="1"/>
  <c r="BI194" i="1"/>
  <c r="BI6" i="1"/>
  <c r="BI226" i="1"/>
  <c r="BI633" i="1"/>
  <c r="BI397" i="1"/>
  <c r="BI121" i="1"/>
  <c r="BI456" i="1"/>
  <c r="BI667" i="1"/>
  <c r="BI738" i="1"/>
  <c r="BI558" i="1"/>
  <c r="BI866" i="1"/>
  <c r="BI34" i="1"/>
  <c r="BI240" i="1"/>
  <c r="BI857" i="1"/>
  <c r="BI411" i="1"/>
  <c r="BI154" i="1"/>
  <c r="BI708" i="1"/>
  <c r="BI681" i="1"/>
  <c r="BI752" i="1"/>
  <c r="BI504" i="1"/>
  <c r="BI59" i="1"/>
  <c r="BI715" i="1"/>
  <c r="BI25" i="1"/>
  <c r="BI650" i="1"/>
  <c r="BI176" i="1"/>
  <c r="BI471" i="1"/>
  <c r="BI542" i="1"/>
  <c r="BI1015" i="1"/>
  <c r="BI812" i="1"/>
  <c r="BI161" i="1"/>
  <c r="BI254" i="1"/>
  <c r="BI871" i="1"/>
  <c r="BI635" i="1"/>
  <c r="BI175" i="1"/>
  <c r="BI722" i="1"/>
  <c r="BI849" i="1"/>
  <c r="BI766" i="1"/>
  <c r="BI965" i="1"/>
  <c r="BI768" i="1"/>
  <c r="BI92" i="1"/>
  <c r="BI548" i="1"/>
  <c r="BI885" i="1"/>
  <c r="BI649" i="1"/>
  <c r="BI399" i="1"/>
  <c r="BI736" i="1"/>
  <c r="BI863" i="1"/>
  <c r="BI934" i="1"/>
  <c r="BI944" i="1"/>
  <c r="BI811" i="1"/>
  <c r="BI120" i="1"/>
  <c r="BI576" i="1"/>
  <c r="BI340" i="1"/>
  <c r="BI663" i="1"/>
  <c r="BI413" i="1"/>
  <c r="BI918" i="1"/>
  <c r="BI877" i="1"/>
  <c r="BI948" i="1"/>
  <c r="BI925" i="1"/>
  <c r="BI644" i="1"/>
  <c r="BI364" i="1"/>
  <c r="BI421" i="1"/>
  <c r="BI297" i="1"/>
  <c r="BI648" i="1"/>
  <c r="BI412" i="1"/>
  <c r="BI123" i="1"/>
  <c r="BI289" i="1"/>
  <c r="BI360" i="1"/>
  <c r="BI167" i="1"/>
  <c r="BI517" i="1"/>
  <c r="BI136" i="1"/>
  <c r="BI618" i="1"/>
  <c r="BI368" i="1"/>
  <c r="BI26" i="1"/>
  <c r="BI427" i="1"/>
  <c r="BI932" i="1"/>
  <c r="BI125" i="1"/>
  <c r="BI962" i="1"/>
  <c r="BI895" i="1"/>
  <c r="BI375" i="1"/>
  <c r="BI150" i="1"/>
  <c r="BI870" i="1"/>
  <c r="BI396" i="1"/>
  <c r="BI112" i="1"/>
  <c r="BI679" i="1"/>
  <c r="BI946" i="1"/>
  <c r="BI163" i="1"/>
  <c r="BI853" i="1"/>
  <c r="BI307" i="1"/>
  <c r="BI462" i="1"/>
  <c r="BI164" i="1"/>
  <c r="BI884" i="1"/>
  <c r="BI620" i="1"/>
  <c r="BI174" i="1"/>
  <c r="BI707" i="1"/>
  <c r="BI261" i="1"/>
  <c r="BI178" i="1"/>
  <c r="BI809" i="1"/>
  <c r="BI263" i="1"/>
  <c r="BI138" i="1"/>
  <c r="BI418" i="1"/>
  <c r="BI365" i="1"/>
  <c r="BI898" i="1"/>
  <c r="BI634" i="1"/>
  <c r="BI398" i="1"/>
  <c r="BI735" i="1"/>
  <c r="BI275" i="1"/>
  <c r="BI346" i="1"/>
  <c r="BI755" i="1"/>
  <c r="BI209" i="1"/>
  <c r="BI490" i="1"/>
  <c r="BI45" i="1"/>
  <c r="BI435" i="1"/>
  <c r="BI339" i="1"/>
  <c r="BI872" i="1"/>
  <c r="BI426" i="1"/>
  <c r="BI156" i="1"/>
  <c r="BI457" i="1"/>
  <c r="BI374" i="1"/>
  <c r="BI41" i="1"/>
  <c r="BI353" i="1"/>
  <c r="BC72" i="1"/>
  <c r="BC4" i="1"/>
  <c r="BC16" i="1"/>
  <c r="BC200" i="1"/>
  <c r="BC44" i="1"/>
  <c r="BC30" i="1"/>
  <c r="BC83" i="1"/>
  <c r="BC715" i="1"/>
  <c r="BC127" i="1"/>
  <c r="BC250" i="1"/>
  <c r="BC236" i="1"/>
  <c r="BC823" i="1"/>
  <c r="BC583" i="1"/>
  <c r="BC569" i="1"/>
  <c r="BC555" i="1"/>
  <c r="BC427" i="1"/>
  <c r="BC902" i="1"/>
  <c r="BC888" i="1"/>
  <c r="BC760" i="1"/>
  <c r="BC746" i="1"/>
  <c r="BC1016" i="1"/>
  <c r="BC683" i="1"/>
  <c r="BC1002" i="1"/>
  <c r="BC300" i="1"/>
  <c r="BC874" i="1"/>
  <c r="BC186" i="1"/>
  <c r="BC314" i="1"/>
  <c r="BC582" i="1"/>
  <c r="BC630" i="1"/>
  <c r="BC873" i="1"/>
  <c r="BC1007" i="1"/>
  <c r="BC747" i="1"/>
  <c r="BC685" i="1"/>
  <c r="BC838" i="1"/>
  <c r="BC668" i="1"/>
  <c r="BC1015" i="1"/>
  <c r="BC327" i="1"/>
  <c r="BC31" i="1"/>
  <c r="BC69" i="1"/>
  <c r="BC440" i="1"/>
  <c r="BC235" i="1"/>
  <c r="BC619" i="1"/>
  <c r="BC699" i="1"/>
  <c r="BC554" i="1"/>
  <c r="BC901" i="1"/>
  <c r="BC605" i="1"/>
  <c r="BC710" i="1"/>
  <c r="BC428" i="1"/>
  <c r="BC696" i="1"/>
  <c r="BC8" i="1"/>
  <c r="BC157" i="1"/>
  <c r="BC351" i="1"/>
  <c r="BC824" i="1"/>
  <c r="BC136" i="1"/>
  <c r="BC987" i="1"/>
  <c r="BC313" i="1"/>
  <c r="BC618" i="1"/>
  <c r="BC121" i="1"/>
  <c r="BC172" i="1"/>
  <c r="BC263" i="1"/>
  <c r="BC505" i="1"/>
  <c r="BC109" i="1"/>
  <c r="BC185" i="1"/>
  <c r="BC503" i="1"/>
  <c r="BC210" i="1"/>
  <c r="BC810" i="1"/>
  <c r="BC122" i="1"/>
  <c r="BC455" i="1"/>
  <c r="BC285" i="1"/>
  <c r="BC604" i="1"/>
  <c r="BC697" i="1"/>
  <c r="BC183" i="1"/>
  <c r="BC56" i="1"/>
  <c r="BC745" i="1"/>
  <c r="BC141" i="1"/>
  <c r="BC264" i="1"/>
  <c r="BC108" i="1"/>
  <c r="BC441" i="1"/>
  <c r="BC774" i="1"/>
  <c r="BC576" i="1"/>
  <c r="BC167" i="1"/>
  <c r="BC673" i="1"/>
  <c r="BC14" i="1"/>
  <c r="BC209" i="1"/>
  <c r="BC447" i="1"/>
  <c r="BC1021" i="1"/>
  <c r="BC782" i="1"/>
  <c r="BC222" i="1"/>
  <c r="BC669" i="1"/>
  <c r="BC95" i="1"/>
  <c r="BC542" i="1"/>
  <c r="BC80" i="1"/>
  <c r="BC541" i="1"/>
  <c r="BC988" i="1"/>
  <c r="BC414" i="1"/>
  <c r="BC861" i="1"/>
  <c r="BC399" i="1"/>
  <c r="BC860" i="1"/>
  <c r="BC286" i="1"/>
  <c r="BC733" i="1"/>
  <c r="BC159" i="1"/>
  <c r="BC718" i="1"/>
  <c r="BC591" i="1"/>
  <c r="BC450" i="1"/>
  <c r="BC869" i="1"/>
  <c r="BC741" i="1"/>
  <c r="BC924" i="1"/>
  <c r="BC979" i="1"/>
  <c r="BC378" i="1"/>
  <c r="BC952" i="1"/>
  <c r="BC656" i="1"/>
  <c r="BC194" i="1"/>
  <c r="BC655" i="1"/>
  <c r="BC81" i="1"/>
  <c r="BC528" i="1"/>
  <c r="BC975" i="1"/>
  <c r="BC513" i="1"/>
  <c r="BC974" i="1"/>
  <c r="BC400" i="1"/>
  <c r="BC847" i="1"/>
  <c r="BC273" i="1"/>
  <c r="BC832" i="1"/>
  <c r="BC272" i="1"/>
  <c r="BC719" i="1"/>
  <c r="BC145" i="1"/>
  <c r="BC592" i="1"/>
  <c r="BC130" i="1"/>
  <c r="BC577" i="1"/>
  <c r="BC1010" i="1"/>
  <c r="BC436" i="1"/>
  <c r="BC158" i="1"/>
  <c r="BC547" i="1"/>
  <c r="BC672" i="1"/>
  <c r="BC923" i="1"/>
  <c r="BC841" i="1"/>
  <c r="BC309" i="1"/>
  <c r="BC883" i="1"/>
  <c r="BC642" i="1"/>
  <c r="BC68" i="1"/>
  <c r="BC627" i="1"/>
  <c r="BC67" i="1"/>
  <c r="BC514" i="1"/>
  <c r="BC961" i="1"/>
  <c r="BC387" i="1"/>
  <c r="BC946" i="1"/>
  <c r="BC386" i="1"/>
  <c r="BC833" i="1"/>
  <c r="BC259" i="1"/>
  <c r="BC706" i="1"/>
  <c r="BC131" i="1"/>
  <c r="BC996" i="1"/>
  <c r="BC422" i="1"/>
  <c r="BC155" i="1"/>
  <c r="BC603" i="1"/>
  <c r="BC854" i="1"/>
  <c r="BC253" i="1"/>
  <c r="BC182" i="1"/>
  <c r="BC825" i="1"/>
  <c r="BC628" i="1"/>
  <c r="BC54" i="1"/>
  <c r="BC501" i="1"/>
  <c r="BC39" i="1"/>
  <c r="BC500" i="1"/>
  <c r="BC947" i="1"/>
  <c r="BC373" i="1"/>
  <c r="BC820" i="1"/>
  <c r="BC358" i="1"/>
  <c r="BC819" i="1"/>
  <c r="BC245" i="1"/>
  <c r="BC692" i="1"/>
  <c r="BC118" i="1"/>
  <c r="BC677" i="1"/>
  <c r="BC117" i="1"/>
  <c r="BC564" i="1"/>
  <c r="BC997" i="1"/>
  <c r="BC423" i="1"/>
  <c r="BC968" i="1"/>
  <c r="BC408" i="1"/>
  <c r="BC17" i="1"/>
  <c r="BC545" i="1"/>
  <c r="BC785" i="1"/>
  <c r="BC631" i="1"/>
  <c r="BC614" i="1"/>
  <c r="BC487" i="1"/>
  <c r="BC472" i="1"/>
  <c r="BC359" i="1"/>
  <c r="BC232" i="1"/>
  <c r="BC231" i="1"/>
  <c r="BC104" i="1"/>
  <c r="BC89" i="1"/>
  <c r="BC409" i="1"/>
  <c r="BC489" i="1"/>
  <c r="BC407" i="1"/>
  <c r="BC727" i="1"/>
  <c r="BC126" i="1"/>
  <c r="BC573" i="1"/>
  <c r="BC99" i="1"/>
  <c r="BC586" i="1"/>
  <c r="BC26" i="1"/>
  <c r="BC473" i="1"/>
  <c r="BC920" i="1"/>
  <c r="BC346" i="1"/>
  <c r="BC905" i="1"/>
  <c r="BC345" i="1"/>
  <c r="BC792" i="1"/>
  <c r="BC218" i="1"/>
  <c r="BC665" i="1"/>
  <c r="BC203" i="1"/>
  <c r="BC664" i="1"/>
  <c r="BC90" i="1"/>
  <c r="BC537" i="1"/>
  <c r="BC984" i="1"/>
  <c r="BC522" i="1"/>
  <c r="BC969" i="1"/>
  <c r="BC395" i="1"/>
  <c r="BC828" i="1"/>
  <c r="BC254" i="1"/>
  <c r="BC705" i="1"/>
  <c r="BC813" i="1"/>
  <c r="BC933" i="1"/>
  <c r="BC550" i="1"/>
  <c r="BC29" i="1"/>
  <c r="BC154" i="1"/>
  <c r="BC589" i="1"/>
  <c r="BC57" i="1"/>
  <c r="BC504" i="1"/>
  <c r="BC41" i="1"/>
  <c r="BC460" i="1"/>
  <c r="BC1019" i="1"/>
  <c r="BC459" i="1"/>
  <c r="BC906" i="1"/>
  <c r="BC332" i="1"/>
  <c r="BC779" i="1"/>
  <c r="BC317" i="1"/>
  <c r="BC778" i="1"/>
  <c r="BC204" i="1"/>
  <c r="BC651" i="1"/>
  <c r="BC77" i="1"/>
  <c r="BC636" i="1"/>
  <c r="BC76" i="1"/>
  <c r="BC523" i="1"/>
  <c r="BC970" i="1"/>
  <c r="BC396" i="1"/>
  <c r="BC941" i="1"/>
  <c r="BC381" i="1"/>
  <c r="BC814" i="1"/>
  <c r="BC240" i="1"/>
  <c r="BC549" i="1"/>
  <c r="BC934" i="1"/>
  <c r="BC551" i="1"/>
  <c r="BC755" i="1"/>
  <c r="BC85" i="1"/>
  <c r="BC336" i="1"/>
  <c r="BC967" i="1"/>
  <c r="BC435" i="1"/>
  <c r="BC1020" i="1"/>
  <c r="BC446" i="1"/>
  <c r="BC893" i="1"/>
  <c r="BC431" i="1"/>
  <c r="BC892" i="1"/>
  <c r="BC318" i="1"/>
  <c r="BC765" i="1"/>
  <c r="BC191" i="1"/>
  <c r="BC750" i="1"/>
  <c r="BC190" i="1"/>
  <c r="BC637" i="1"/>
  <c r="BC63" i="1"/>
  <c r="BC510" i="1"/>
  <c r="BC48" i="1"/>
  <c r="BC509" i="1"/>
  <c r="BC956" i="1"/>
  <c r="BC382" i="1"/>
  <c r="BC815" i="1"/>
  <c r="BC353" i="1"/>
  <c r="BC800" i="1"/>
  <c r="BC226" i="1"/>
  <c r="BC1011" i="1"/>
  <c r="BC40" i="1"/>
  <c r="BC678" i="1"/>
  <c r="BC380" i="1"/>
  <c r="BC477" i="1"/>
  <c r="BC994" i="1"/>
  <c r="BC980" i="1"/>
  <c r="BC379" i="1"/>
  <c r="BC308" i="1"/>
  <c r="BC1006" i="1"/>
  <c r="BC432" i="1"/>
  <c r="BC879" i="1"/>
  <c r="BC305" i="1"/>
  <c r="BC864" i="1"/>
  <c r="BC304" i="1"/>
  <c r="BC751" i="1"/>
  <c r="BC177" i="1"/>
  <c r="BC624" i="1"/>
  <c r="BC162" i="1"/>
  <c r="BC623" i="1"/>
  <c r="BC49" i="1"/>
  <c r="BC496" i="1"/>
  <c r="BC943" i="1"/>
  <c r="BC481" i="1"/>
  <c r="BC942" i="1"/>
  <c r="BC368" i="1"/>
  <c r="BC801" i="1"/>
  <c r="BC227" i="1"/>
  <c r="BC772" i="1"/>
  <c r="BC212" i="1"/>
  <c r="BC578" i="1"/>
  <c r="BC195" i="1"/>
  <c r="BC806" i="1"/>
  <c r="BC983" i="1"/>
  <c r="BC743" i="1"/>
  <c r="BC925" i="1"/>
  <c r="BC911" i="1"/>
  <c r="BC321" i="1"/>
  <c r="BC826" i="1"/>
  <c r="BC978" i="1"/>
  <c r="BC418" i="1"/>
  <c r="BC865" i="1"/>
  <c r="BC291" i="1"/>
  <c r="BC738" i="1"/>
  <c r="BC276" i="1"/>
  <c r="BC737" i="1"/>
  <c r="BC163" i="1"/>
  <c r="BC610" i="1"/>
  <c r="BC36" i="1"/>
  <c r="BC595" i="1"/>
  <c r="BC35" i="1"/>
  <c r="BC482" i="1"/>
  <c r="BC929" i="1"/>
  <c r="BC355" i="1"/>
  <c r="BC914" i="1"/>
  <c r="BC354" i="1"/>
  <c r="BC787" i="1"/>
  <c r="BC213" i="1"/>
  <c r="BC646" i="1"/>
  <c r="BC184" i="1"/>
  <c r="BC244" i="1"/>
  <c r="BC687" i="1"/>
  <c r="BC791" i="1"/>
  <c r="BC842" i="1"/>
  <c r="E63" i="3"/>
  <c r="BC798" i="1"/>
  <c r="BC853" i="1"/>
  <c r="BC252" i="1"/>
  <c r="BC757" i="1"/>
  <c r="BC852" i="1"/>
  <c r="BC390" i="1"/>
  <c r="BC851" i="1"/>
  <c r="BC277" i="1"/>
  <c r="BC724" i="1"/>
  <c r="BC150" i="1"/>
  <c r="BC709" i="1"/>
  <c r="BC149" i="1"/>
  <c r="BC596" i="1"/>
  <c r="BC22" i="1"/>
  <c r="BC469" i="1"/>
  <c r="BC7" i="1"/>
  <c r="BC468" i="1"/>
  <c r="BC915" i="1"/>
  <c r="BC341" i="1"/>
  <c r="BC788" i="1"/>
  <c r="BC326" i="1"/>
  <c r="BC773" i="1"/>
  <c r="BC199" i="1"/>
  <c r="BC632" i="1"/>
  <c r="BC58" i="1"/>
  <c r="BC938" i="1"/>
  <c r="BC28" i="1"/>
  <c r="BC951" i="1"/>
  <c r="BC476" i="1"/>
  <c r="BC867" i="1"/>
  <c r="BC993" i="1"/>
  <c r="BC658" i="1"/>
  <c r="BC784" i="1"/>
  <c r="BC910" i="1"/>
  <c r="BC405" i="1"/>
  <c r="BC125" i="1"/>
  <c r="BC251" i="1"/>
  <c r="BC377" i="1"/>
  <c r="BC561" i="1"/>
  <c r="BC756" i="1"/>
  <c r="BC992" i="1"/>
  <c r="BC796" i="1"/>
  <c r="BC600" i="1"/>
  <c r="BC404" i="1"/>
  <c r="BC208" i="1"/>
  <c r="BC12" i="1"/>
  <c r="BC837" i="1"/>
  <c r="BC641" i="1"/>
  <c r="BC445" i="1"/>
  <c r="BC249" i="1"/>
  <c r="BC53" i="1"/>
  <c r="BC878" i="1"/>
  <c r="BC682" i="1"/>
  <c r="BC486" i="1"/>
  <c r="BC290" i="1"/>
  <c r="BC94" i="1"/>
  <c r="BC919" i="1"/>
  <c r="BC723" i="1"/>
  <c r="BC527" i="1"/>
  <c r="BC331" i="1"/>
  <c r="BC135" i="1"/>
  <c r="BC960" i="1"/>
  <c r="BC764" i="1"/>
  <c r="BC568" i="1"/>
  <c r="BC372" i="1"/>
  <c r="BC176" i="1"/>
  <c r="BC1001" i="1"/>
  <c r="BC805" i="1"/>
  <c r="BC609" i="1"/>
  <c r="BC413" i="1"/>
  <c r="BC217" i="1"/>
  <c r="BC21" i="1"/>
  <c r="BC846" i="1"/>
  <c r="BC650" i="1"/>
  <c r="BC454" i="1"/>
  <c r="BC258" i="1"/>
  <c r="BC62" i="1"/>
  <c r="BC887" i="1"/>
  <c r="BC691" i="1"/>
  <c r="BC495" i="1"/>
  <c r="BC299" i="1"/>
  <c r="BC103" i="1"/>
  <c r="BC928" i="1"/>
  <c r="BC732" i="1"/>
  <c r="BC536" i="1"/>
  <c r="BC340" i="1"/>
  <c r="BC144" i="1"/>
  <c r="BC955" i="1"/>
  <c r="BC759" i="1"/>
  <c r="BC563" i="1"/>
  <c r="BC367" i="1"/>
  <c r="BC171" i="1"/>
  <c r="BC982" i="1"/>
  <c r="BC786" i="1"/>
  <c r="BC590" i="1"/>
  <c r="BC394" i="1"/>
  <c r="BC198" i="1"/>
  <c r="BC546" i="1"/>
  <c r="BC421" i="1"/>
  <c r="BC294" i="1"/>
  <c r="BC349" i="1"/>
  <c r="BC729" i="1"/>
  <c r="BC855" i="1"/>
  <c r="BC531" i="1"/>
  <c r="BC657" i="1"/>
  <c r="BC783" i="1"/>
  <c r="BC909" i="1"/>
  <c r="BC71" i="1"/>
  <c r="BC113" i="1"/>
  <c r="BC239" i="1"/>
  <c r="BC434" i="1"/>
  <c r="BC629" i="1"/>
  <c r="BC964" i="1"/>
  <c r="BC768" i="1"/>
  <c r="BC572" i="1"/>
  <c r="BC376" i="1"/>
  <c r="BC180" i="1"/>
  <c r="BC1005" i="1"/>
  <c r="BC809" i="1"/>
  <c r="BC613" i="1"/>
  <c r="BC417" i="1"/>
  <c r="BC221" i="1"/>
  <c r="BC25" i="1"/>
  <c r="BC850" i="1"/>
  <c r="BC654" i="1"/>
  <c r="BC458" i="1"/>
  <c r="BC262" i="1"/>
  <c r="BC66" i="1"/>
  <c r="BC891" i="1"/>
  <c r="BC695" i="1"/>
  <c r="BC499" i="1"/>
  <c r="BC303" i="1"/>
  <c r="BC107" i="1"/>
  <c r="BC932" i="1"/>
  <c r="BC736" i="1"/>
  <c r="BC540" i="1"/>
  <c r="BC344" i="1"/>
  <c r="BC148" i="1"/>
  <c r="BC973" i="1"/>
  <c r="BC777" i="1"/>
  <c r="BC581" i="1"/>
  <c r="BC385" i="1"/>
  <c r="BC189" i="1"/>
  <c r="BC1014" i="1"/>
  <c r="BC818" i="1"/>
  <c r="BC622" i="1"/>
  <c r="BC426" i="1"/>
  <c r="BC230" i="1"/>
  <c r="BC34" i="1"/>
  <c r="BC859" i="1"/>
  <c r="BC663" i="1"/>
  <c r="BC467" i="1"/>
  <c r="BC271" i="1"/>
  <c r="BC75" i="1"/>
  <c r="BC900" i="1"/>
  <c r="BC704" i="1"/>
  <c r="BC508" i="1"/>
  <c r="BC312" i="1"/>
  <c r="BC116" i="1"/>
  <c r="BC927" i="1"/>
  <c r="BC731" i="1"/>
  <c r="BC535" i="1"/>
  <c r="BC339" i="1"/>
  <c r="BC143" i="1"/>
  <c r="BC954" i="1"/>
  <c r="BC758" i="1"/>
  <c r="BC562" i="1"/>
  <c r="BC366" i="1"/>
  <c r="BC170" i="1"/>
  <c r="BC617" i="1"/>
  <c r="BC98" i="1"/>
  <c r="BC1009" i="1"/>
  <c r="BC419" i="1"/>
  <c r="BC280" i="1"/>
  <c r="BC671" i="1"/>
  <c r="BC797" i="1"/>
  <c r="BC462" i="1"/>
  <c r="BC588" i="1"/>
  <c r="BC714" i="1"/>
  <c r="BC840" i="1"/>
  <c r="BC966" i="1"/>
  <c r="BC55" i="1"/>
  <c r="BC181" i="1"/>
  <c r="BC365" i="1"/>
  <c r="BC560" i="1"/>
  <c r="BC950" i="1"/>
  <c r="BC754" i="1"/>
  <c r="BC558" i="1"/>
  <c r="BC362" i="1"/>
  <c r="BC166" i="1"/>
  <c r="BC991" i="1"/>
  <c r="BC795" i="1"/>
  <c r="BC599" i="1"/>
  <c r="BC403" i="1"/>
  <c r="BC207" i="1"/>
  <c r="BC11" i="1"/>
  <c r="BC836" i="1"/>
  <c r="BC640" i="1"/>
  <c r="BC444" i="1"/>
  <c r="BC248" i="1"/>
  <c r="BC52" i="1"/>
  <c r="BC877" i="1"/>
  <c r="BC681" i="1"/>
  <c r="BC485" i="1"/>
  <c r="BC289" i="1"/>
  <c r="BC93" i="1"/>
  <c r="BC918" i="1"/>
  <c r="BC722" i="1"/>
  <c r="BC526" i="1"/>
  <c r="BC330" i="1"/>
  <c r="BC134" i="1"/>
  <c r="BC959" i="1"/>
  <c r="BC763" i="1"/>
  <c r="BC567" i="1"/>
  <c r="BC371" i="1"/>
  <c r="BC175" i="1"/>
  <c r="BC1000" i="1"/>
  <c r="BC804" i="1"/>
  <c r="BC608" i="1"/>
  <c r="BC412" i="1"/>
  <c r="BC216" i="1"/>
  <c r="BC20" i="1"/>
  <c r="BC845" i="1"/>
  <c r="BC649" i="1"/>
  <c r="BC453" i="1"/>
  <c r="BC257" i="1"/>
  <c r="BC61" i="1"/>
  <c r="BC886" i="1"/>
  <c r="BC298" i="1"/>
  <c r="BC325" i="1"/>
  <c r="BC129" i="1"/>
  <c r="BC940" i="1"/>
  <c r="BC744" i="1"/>
  <c r="BC548" i="1"/>
  <c r="BC352" i="1"/>
  <c r="BC156" i="1"/>
  <c r="BC913" i="1"/>
  <c r="BC225" i="1"/>
  <c r="BC293" i="1"/>
  <c r="BC742" i="1"/>
  <c r="BC223" i="1"/>
  <c r="BC211" i="1"/>
  <c r="BC602" i="1"/>
  <c r="BC728" i="1"/>
  <c r="BC393" i="1"/>
  <c r="BC519" i="1"/>
  <c r="BC645" i="1"/>
  <c r="BC771" i="1"/>
  <c r="BC897" i="1"/>
  <c r="BC140" i="1"/>
  <c r="BC112" i="1"/>
  <c r="BC307" i="1"/>
  <c r="BC491" i="1"/>
  <c r="BC936" i="1"/>
  <c r="BC740" i="1"/>
  <c r="BC544" i="1"/>
  <c r="BC348" i="1"/>
  <c r="BC152" i="1"/>
  <c r="BC977" i="1"/>
  <c r="BC781" i="1"/>
  <c r="BC585" i="1"/>
  <c r="BC389" i="1"/>
  <c r="BC193" i="1"/>
  <c r="BC1018" i="1"/>
  <c r="BC822" i="1"/>
  <c r="BC626" i="1"/>
  <c r="BC430" i="1"/>
  <c r="BC234" i="1"/>
  <c r="BC38" i="1"/>
  <c r="BC863" i="1"/>
  <c r="BC667" i="1"/>
  <c r="BC471" i="1"/>
  <c r="BC275" i="1"/>
  <c r="BC79" i="1"/>
  <c r="BC904" i="1"/>
  <c r="BC708" i="1"/>
  <c r="BC512" i="1"/>
  <c r="BC316" i="1"/>
  <c r="BC120" i="1"/>
  <c r="BC945" i="1"/>
  <c r="BC749" i="1"/>
  <c r="BC553" i="1"/>
  <c r="BC357" i="1"/>
  <c r="BC161" i="1"/>
  <c r="BC986" i="1"/>
  <c r="BC790" i="1"/>
  <c r="BC594" i="1"/>
  <c r="BC398" i="1"/>
  <c r="BC202" i="1"/>
  <c r="BC6" i="1"/>
  <c r="BC831" i="1"/>
  <c r="BC635" i="1"/>
  <c r="BC439" i="1"/>
  <c r="BC243" i="1"/>
  <c r="BC47" i="1"/>
  <c r="BC872" i="1"/>
  <c r="BC676" i="1"/>
  <c r="BC480" i="1"/>
  <c r="BC284" i="1"/>
  <c r="BC88" i="1"/>
  <c r="BC899" i="1"/>
  <c r="BC703" i="1"/>
  <c r="BC507" i="1"/>
  <c r="BC311" i="1"/>
  <c r="BC115" i="1"/>
  <c r="BC926" i="1"/>
  <c r="BC730" i="1"/>
  <c r="BC534" i="1"/>
  <c r="BC338" i="1"/>
  <c r="BC142" i="1"/>
  <c r="BC521" i="1"/>
  <c r="BC882" i="1"/>
  <c r="BC616" i="1"/>
  <c r="BC420" i="1"/>
  <c r="BC27" i="1"/>
  <c r="BC153" i="1"/>
  <c r="BC533" i="1"/>
  <c r="BC659" i="1"/>
  <c r="BC335" i="1"/>
  <c r="BC461" i="1"/>
  <c r="BC587" i="1"/>
  <c r="BC713" i="1"/>
  <c r="BC839" i="1"/>
  <c r="BC965" i="1"/>
  <c r="BC43" i="1"/>
  <c r="BC238" i="1"/>
  <c r="BC433" i="1"/>
  <c r="BC922" i="1"/>
  <c r="BC726" i="1"/>
  <c r="BC530" i="1"/>
  <c r="BC334" i="1"/>
  <c r="BC138" i="1"/>
  <c r="BC963" i="1"/>
  <c r="BC767" i="1"/>
  <c r="BC571" i="1"/>
  <c r="BC375" i="1"/>
  <c r="BC179" i="1"/>
  <c r="BC1004" i="1"/>
  <c r="BC808" i="1"/>
  <c r="BC612" i="1"/>
  <c r="BC416" i="1"/>
  <c r="BC220" i="1"/>
  <c r="BC24" i="1"/>
  <c r="BC849" i="1"/>
  <c r="BC653" i="1"/>
  <c r="BC457" i="1"/>
  <c r="BC261" i="1"/>
  <c r="BC65" i="1"/>
  <c r="BC890" i="1"/>
  <c r="BC694" i="1"/>
  <c r="BC498" i="1"/>
  <c r="BC302" i="1"/>
  <c r="BC106" i="1"/>
  <c r="BC931" i="1"/>
  <c r="BC735" i="1"/>
  <c r="BC539" i="1"/>
  <c r="BC343" i="1"/>
  <c r="BC147" i="1"/>
  <c r="BC972" i="1"/>
  <c r="BC776" i="1"/>
  <c r="BC580" i="1"/>
  <c r="BC384" i="1"/>
  <c r="BC188" i="1"/>
  <c r="BC1013" i="1"/>
  <c r="BC817" i="1"/>
  <c r="BC621" i="1"/>
  <c r="BC425" i="1"/>
  <c r="BC229" i="1"/>
  <c r="BC33" i="1"/>
  <c r="BC858" i="1"/>
  <c r="BC662" i="1"/>
  <c r="BC466" i="1"/>
  <c r="BC270" i="1"/>
  <c r="BC74" i="1"/>
  <c r="BC885" i="1"/>
  <c r="BC689" i="1"/>
  <c r="BC493" i="1"/>
  <c r="BC297" i="1"/>
  <c r="BC101" i="1"/>
  <c r="BC912" i="1"/>
  <c r="BC716" i="1"/>
  <c r="BC520" i="1"/>
  <c r="BC324" i="1"/>
  <c r="BC128" i="1"/>
  <c r="BC717" i="1"/>
  <c r="BC615" i="1"/>
  <c r="BC812" i="1"/>
  <c r="BC1008" i="1"/>
  <c r="BC995" i="1"/>
  <c r="BC84" i="1"/>
  <c r="BC475" i="1"/>
  <c r="BC601" i="1"/>
  <c r="BC266" i="1"/>
  <c r="BC392" i="1"/>
  <c r="BC518" i="1"/>
  <c r="BC644" i="1"/>
  <c r="BC770" i="1"/>
  <c r="BC896" i="1"/>
  <c r="BC463" i="1"/>
  <c r="BC169" i="1"/>
  <c r="BC364" i="1"/>
  <c r="BC908" i="1"/>
  <c r="BC712" i="1"/>
  <c r="BC516" i="1"/>
  <c r="BC320" i="1"/>
  <c r="BC124" i="1"/>
  <c r="BC949" i="1"/>
  <c r="BC753" i="1"/>
  <c r="BC557" i="1"/>
  <c r="BC361" i="1"/>
  <c r="BC165" i="1"/>
  <c r="BC990" i="1"/>
  <c r="BC794" i="1"/>
  <c r="BC598" i="1"/>
  <c r="BC402" i="1"/>
  <c r="BC206" i="1"/>
  <c r="BC10" i="1"/>
  <c r="BC835" i="1"/>
  <c r="BC639" i="1"/>
  <c r="BC443" i="1"/>
  <c r="BC247" i="1"/>
  <c r="BC51" i="1"/>
  <c r="BC876" i="1"/>
  <c r="BC680" i="1"/>
  <c r="BC484" i="1"/>
  <c r="BC288" i="1"/>
  <c r="BC92" i="1"/>
  <c r="BC917" i="1"/>
  <c r="BC721" i="1"/>
  <c r="BC525" i="1"/>
  <c r="BC329" i="1"/>
  <c r="BC133" i="1"/>
  <c r="BC958" i="1"/>
  <c r="BC762" i="1"/>
  <c r="BC566" i="1"/>
  <c r="BC370" i="1"/>
  <c r="BC174" i="1"/>
  <c r="BC999" i="1"/>
  <c r="BC803" i="1"/>
  <c r="BC607" i="1"/>
  <c r="BC411" i="1"/>
  <c r="BC215" i="1"/>
  <c r="BC19" i="1"/>
  <c r="BC844" i="1"/>
  <c r="BC648" i="1"/>
  <c r="BC452" i="1"/>
  <c r="BC256" i="1"/>
  <c r="BC60" i="1"/>
  <c r="BC871" i="1"/>
  <c r="BC675" i="1"/>
  <c r="BC479" i="1"/>
  <c r="BC283" i="1"/>
  <c r="BC87" i="1"/>
  <c r="BC898" i="1"/>
  <c r="BC702" i="1"/>
  <c r="BC506" i="1"/>
  <c r="BC310" i="1"/>
  <c r="BC114" i="1"/>
  <c r="BC102" i="1"/>
  <c r="BC224" i="1"/>
  <c r="BC490" i="1"/>
  <c r="BC686" i="1"/>
  <c r="BC937" i="1"/>
  <c r="BC15" i="1"/>
  <c r="BC406" i="1"/>
  <c r="BC532" i="1"/>
  <c r="BC197" i="1"/>
  <c r="BC323" i="1"/>
  <c r="BC449" i="1"/>
  <c r="BC575" i="1"/>
  <c r="BC701" i="1"/>
  <c r="BC827" i="1"/>
  <c r="BC111" i="1"/>
  <c r="BC295" i="1"/>
  <c r="BC894" i="1"/>
  <c r="BC698" i="1"/>
  <c r="BC502" i="1"/>
  <c r="BC306" i="1"/>
  <c r="BC110" i="1"/>
  <c r="BC935" i="1"/>
  <c r="BC739" i="1"/>
  <c r="BC543" i="1"/>
  <c r="BC347" i="1"/>
  <c r="BC151" i="1"/>
  <c r="BC976" i="1"/>
  <c r="BC780" i="1"/>
  <c r="BC584" i="1"/>
  <c r="BC388" i="1"/>
  <c r="BC192" i="1"/>
  <c r="BC1017" i="1"/>
  <c r="BC821" i="1"/>
  <c r="BC625" i="1"/>
  <c r="BC429" i="1"/>
  <c r="BC233" i="1"/>
  <c r="BC37" i="1"/>
  <c r="BC862" i="1"/>
  <c r="BC666" i="1"/>
  <c r="BC470" i="1"/>
  <c r="BC274" i="1"/>
  <c r="BC78" i="1"/>
  <c r="BC903" i="1"/>
  <c r="BC707" i="1"/>
  <c r="BC511" i="1"/>
  <c r="BC315" i="1"/>
  <c r="BC119" i="1"/>
  <c r="BC944" i="1"/>
  <c r="BC748" i="1"/>
  <c r="BC552" i="1"/>
  <c r="BC356" i="1"/>
  <c r="BC160" i="1"/>
  <c r="BC985" i="1"/>
  <c r="BC789" i="1"/>
  <c r="BC593" i="1"/>
  <c r="BC397" i="1"/>
  <c r="BC201" i="1"/>
  <c r="BC5" i="1"/>
  <c r="BC830" i="1"/>
  <c r="BC634" i="1"/>
  <c r="BC438" i="1"/>
  <c r="BC242" i="1"/>
  <c r="BC46" i="1"/>
  <c r="BC857" i="1"/>
  <c r="BC661" i="1"/>
  <c r="BC465" i="1"/>
  <c r="BC269" i="1"/>
  <c r="BC73" i="1"/>
  <c r="BC884" i="1"/>
  <c r="BC688" i="1"/>
  <c r="BC492" i="1"/>
  <c r="BC296" i="1"/>
  <c r="BC100" i="1"/>
  <c r="BC494" i="1"/>
  <c r="BC881" i="1"/>
  <c r="BC97" i="1"/>
  <c r="BC363" i="1"/>
  <c r="BC868" i="1"/>
  <c r="BC350" i="1"/>
  <c r="BC337" i="1"/>
  <c r="BC13" i="1"/>
  <c r="BC139" i="1"/>
  <c r="BC265" i="1"/>
  <c r="BC391" i="1"/>
  <c r="BC517" i="1"/>
  <c r="BC643" i="1"/>
  <c r="BC769" i="1"/>
  <c r="BC953" i="1"/>
  <c r="BC42" i="1"/>
  <c r="BC237" i="1"/>
  <c r="BC880" i="1"/>
  <c r="BC684" i="1"/>
  <c r="BC488" i="1"/>
  <c r="BC292" i="1"/>
  <c r="BC96" i="1"/>
  <c r="BC921" i="1"/>
  <c r="BC725" i="1"/>
  <c r="BC529" i="1"/>
  <c r="BC333" i="1"/>
  <c r="BC137" i="1"/>
  <c r="BC962" i="1"/>
  <c r="BC766" i="1"/>
  <c r="BC570" i="1"/>
  <c r="BC374" i="1"/>
  <c r="BC178" i="1"/>
  <c r="BC1003" i="1"/>
  <c r="BC807" i="1"/>
  <c r="BC611" i="1"/>
  <c r="BC415" i="1"/>
  <c r="BC219" i="1"/>
  <c r="BC23" i="1"/>
  <c r="BC848" i="1"/>
  <c r="BC652" i="1"/>
  <c r="BC456" i="1"/>
  <c r="BC260" i="1"/>
  <c r="BC64" i="1"/>
  <c r="BC889" i="1"/>
  <c r="BC693" i="1"/>
  <c r="BC497" i="1"/>
  <c r="BC301" i="1"/>
  <c r="BC105" i="1"/>
  <c r="BC930" i="1"/>
  <c r="BC734" i="1"/>
  <c r="BC538" i="1"/>
  <c r="BC342" i="1"/>
  <c r="BC146" i="1"/>
  <c r="BC971" i="1"/>
  <c r="BC775" i="1"/>
  <c r="BC579" i="1"/>
  <c r="BC383" i="1"/>
  <c r="BC187" i="1"/>
  <c r="BC1012" i="1"/>
  <c r="BC816" i="1"/>
  <c r="BC620" i="1"/>
  <c r="BC424" i="1"/>
  <c r="BC228" i="1"/>
  <c r="BC32" i="1"/>
  <c r="BC843" i="1"/>
  <c r="BC647" i="1"/>
  <c r="BC451" i="1"/>
  <c r="BC255" i="1"/>
  <c r="BC59" i="1"/>
  <c r="BC870" i="1"/>
  <c r="BC674" i="1"/>
  <c r="BC478" i="1"/>
  <c r="BC282" i="1"/>
  <c r="BC86" i="1"/>
  <c r="BC690" i="1"/>
  <c r="BC559" i="1"/>
  <c r="BC811" i="1"/>
  <c r="BC939" i="1"/>
  <c r="BC799" i="1"/>
  <c r="BC281" i="1"/>
  <c r="BC279" i="1"/>
  <c r="BC981" i="1"/>
  <c r="BC70" i="1"/>
  <c r="BC196" i="1"/>
  <c r="BC322" i="1"/>
  <c r="BC448" i="1"/>
  <c r="BC574" i="1"/>
  <c r="BC700" i="1"/>
  <c r="BC895" i="1"/>
  <c r="BC267" i="1"/>
  <c r="BC168" i="1"/>
  <c r="BC866" i="1"/>
  <c r="BC670" i="1"/>
  <c r="BC474" i="1"/>
  <c r="BC278" i="1"/>
  <c r="BC82" i="1"/>
  <c r="BC907" i="1"/>
  <c r="BC711" i="1"/>
  <c r="BC515" i="1"/>
  <c r="BC319" i="1"/>
  <c r="BC123" i="1"/>
  <c r="BC948" i="1"/>
  <c r="BC752" i="1"/>
  <c r="BC556" i="1"/>
  <c r="BC360" i="1"/>
  <c r="BC164" i="1"/>
  <c r="BC989" i="1"/>
  <c r="BC793" i="1"/>
  <c r="BC597" i="1"/>
  <c r="BC401" i="1"/>
  <c r="BC205" i="1"/>
  <c r="BC9" i="1"/>
  <c r="BC834" i="1"/>
  <c r="BC638" i="1"/>
  <c r="BC442" i="1"/>
  <c r="BC246" i="1"/>
  <c r="BC50" i="1"/>
  <c r="BC875" i="1"/>
  <c r="BC679" i="1"/>
  <c r="BC483" i="1"/>
  <c r="BC287" i="1"/>
  <c r="BC91" i="1"/>
  <c r="BC916" i="1"/>
  <c r="BC720" i="1"/>
  <c r="BC524" i="1"/>
  <c r="BC328" i="1"/>
  <c r="BC132" i="1"/>
  <c r="BC957" i="1"/>
  <c r="BC761" i="1"/>
  <c r="BC565" i="1"/>
  <c r="BC369" i="1"/>
  <c r="BC173" i="1"/>
  <c r="BC998" i="1"/>
  <c r="BC802" i="1"/>
  <c r="BC606" i="1"/>
  <c r="BC410" i="1"/>
  <c r="BC214" i="1"/>
  <c r="BC18" i="1"/>
  <c r="BC829" i="1"/>
  <c r="BC633" i="1"/>
  <c r="BC437" i="1"/>
  <c r="BC241" i="1"/>
  <c r="BC45" i="1"/>
  <c r="BC856" i="1"/>
  <c r="BC660" i="1"/>
  <c r="BC464" i="1"/>
  <c r="BC268" i="1"/>
  <c r="BG8" i="1"/>
  <c r="BH8" i="1" s="1"/>
  <c r="BG9" i="1"/>
  <c r="BH9" i="1" s="1"/>
  <c r="BG10" i="1"/>
  <c r="BH10" i="1" s="1"/>
  <c r="AV8" i="1"/>
  <c r="AT12" i="1" s="1"/>
  <c r="BA16" i="1"/>
  <c r="AY19" i="1" s="1"/>
  <c r="BA8" i="1"/>
  <c r="AY12" i="1" s="1"/>
  <c r="AV14" i="1"/>
  <c r="AT18" i="1" s="1"/>
  <c r="CA20" i="1" l="1"/>
  <c r="CA13" i="1"/>
  <c r="CA11" i="1"/>
  <c r="BU18" i="1"/>
  <c r="BV18" i="1" s="1"/>
  <c r="BU16" i="1"/>
  <c r="BV16" i="1" s="1"/>
  <c r="BU17" i="1"/>
  <c r="BV17" i="1" s="1"/>
  <c r="CH20" i="1"/>
  <c r="CJ8" i="1"/>
  <c r="CH12" i="1" s="1"/>
  <c r="L176" i="3" s="1" a="1"/>
  <c r="L176" i="3" s="1"/>
  <c r="CH13" i="1"/>
  <c r="L177" i="3" s="1" a="1"/>
  <c r="L177" i="3" s="1"/>
  <c r="L146" i="3" a="1"/>
  <c r="L146" i="3" s="1"/>
  <c r="K158" i="3" s="1"/>
  <c r="CA19" i="1"/>
  <c r="L144" i="3" s="1" a="1"/>
  <c r="L144" i="3" s="1"/>
  <c r="CA12" i="1"/>
  <c r="BT13" i="1"/>
  <c r="BT11" i="1"/>
  <c r="BN8" i="1"/>
  <c r="BO8" i="1" s="1"/>
  <c r="BN9" i="1"/>
  <c r="BO9" i="1" s="1"/>
  <c r="BN10" i="1"/>
  <c r="BO10" i="1" s="1"/>
  <c r="R1023" i="1"/>
  <c r="E99" i="3"/>
  <c r="BT12" i="1"/>
  <c r="AT11" i="1"/>
  <c r="AY20" i="1"/>
  <c r="L13" i="3" s="1" a="1"/>
  <c r="L13" i="3" s="1"/>
  <c r="I38" i="3" s="1"/>
  <c r="BG16" i="1"/>
  <c r="BH16" i="1" s="1"/>
  <c r="BG18" i="1"/>
  <c r="BH18" i="1" s="1"/>
  <c r="BG17" i="1"/>
  <c r="BH17" i="1" s="1"/>
  <c r="BF12" i="1"/>
  <c r="BF13" i="1"/>
  <c r="BF11" i="1"/>
  <c r="AY11" i="1"/>
  <c r="L12" i="3" s="1" a="1"/>
  <c r="L12" i="3" s="1"/>
  <c r="AT17" i="1"/>
  <c r="L145" i="3" l="1" a="1"/>
  <c r="L145" i="3" s="1"/>
  <c r="I158" i="3" s="1"/>
  <c r="BT20" i="1"/>
  <c r="BT21" i="1"/>
  <c r="BT19" i="1"/>
  <c r="L110" i="3" s="1" a="1"/>
  <c r="L110" i="3" s="1"/>
  <c r="G122" i="3" s="1"/>
  <c r="CH11" i="1"/>
  <c r="L175" i="3" s="1" a="1"/>
  <c r="L175" i="3" s="1"/>
  <c r="K192" i="3"/>
  <c r="K196" i="3"/>
  <c r="K199" i="3"/>
  <c r="K193" i="3"/>
  <c r="K197" i="3"/>
  <c r="K189" i="3"/>
  <c r="K194" i="3"/>
  <c r="K182" i="3"/>
  <c r="K190" i="3"/>
  <c r="K183" i="3"/>
  <c r="K200" i="3"/>
  <c r="K181" i="3"/>
  <c r="K186" i="3"/>
  <c r="K195" i="3"/>
  <c r="K198" i="3"/>
  <c r="K187" i="3"/>
  <c r="K191" i="3"/>
  <c r="K185" i="3"/>
  <c r="K188" i="3"/>
  <c r="K201" i="3"/>
  <c r="K202" i="3"/>
  <c r="I195" i="3"/>
  <c r="I181" i="3"/>
  <c r="I196" i="3"/>
  <c r="I186" i="3"/>
  <c r="I182" i="3"/>
  <c r="I193" i="3"/>
  <c r="I188" i="3"/>
  <c r="I185" i="3"/>
  <c r="I192" i="3"/>
  <c r="I197" i="3"/>
  <c r="I191" i="3"/>
  <c r="I183" i="3"/>
  <c r="I200" i="3"/>
  <c r="I194" i="3"/>
  <c r="I189" i="3"/>
  <c r="I199" i="3"/>
  <c r="I198" i="3"/>
  <c r="I187" i="3"/>
  <c r="I190" i="3"/>
  <c r="I201" i="3"/>
  <c r="I202" i="3"/>
  <c r="K152" i="3"/>
  <c r="K169" i="3"/>
  <c r="K165" i="3"/>
  <c r="K171" i="3"/>
  <c r="I171" i="3"/>
  <c r="K159" i="3"/>
  <c r="K162" i="3"/>
  <c r="K164" i="3"/>
  <c r="K168" i="3"/>
  <c r="K154" i="3"/>
  <c r="K163" i="3"/>
  <c r="K157" i="3"/>
  <c r="K156" i="3"/>
  <c r="K161" i="3"/>
  <c r="K167" i="3"/>
  <c r="K155" i="3"/>
  <c r="K151" i="3"/>
  <c r="K170" i="3"/>
  <c r="K160" i="3"/>
  <c r="K153" i="3"/>
  <c r="K166" i="3"/>
  <c r="I153" i="3"/>
  <c r="I164" i="3"/>
  <c r="I169" i="3"/>
  <c r="I167" i="3"/>
  <c r="I161" i="3"/>
  <c r="I156" i="3"/>
  <c r="I157" i="3"/>
  <c r="I155" i="3"/>
  <c r="I165" i="3"/>
  <c r="I166" i="3"/>
  <c r="I154" i="3"/>
  <c r="I151" i="3"/>
  <c r="I159" i="3"/>
  <c r="I168" i="3"/>
  <c r="I162" i="3"/>
  <c r="I160" i="3"/>
  <c r="I170" i="3"/>
  <c r="I152" i="3"/>
  <c r="I163" i="3"/>
  <c r="G154" i="3"/>
  <c r="G171" i="3"/>
  <c r="G169" i="3"/>
  <c r="G168" i="3"/>
  <c r="G162" i="3"/>
  <c r="G163" i="3"/>
  <c r="G161" i="3"/>
  <c r="G156" i="3"/>
  <c r="G164" i="3"/>
  <c r="G158" i="3"/>
  <c r="G152" i="3"/>
  <c r="G166" i="3"/>
  <c r="G170" i="3"/>
  <c r="G157" i="3"/>
  <c r="G159" i="3"/>
  <c r="G151" i="3"/>
  <c r="G153" i="3"/>
  <c r="G160" i="3"/>
  <c r="G167" i="3"/>
  <c r="G165" i="3"/>
  <c r="G155" i="3"/>
  <c r="L111" i="3" a="1"/>
  <c r="L111" i="3" s="1"/>
  <c r="I140" i="3" s="1"/>
  <c r="L112" i="3" a="1"/>
  <c r="L112" i="3" s="1"/>
  <c r="K132" i="3" s="1"/>
  <c r="BM11" i="1"/>
  <c r="BJ164" i="1"/>
  <c r="BJ360" i="1"/>
  <c r="BJ556" i="1"/>
  <c r="BJ752" i="1"/>
  <c r="BJ948" i="1"/>
  <c r="BJ123" i="1"/>
  <c r="BJ319" i="1"/>
  <c r="BJ515" i="1"/>
  <c r="BJ711" i="1"/>
  <c r="BJ907" i="1"/>
  <c r="BJ82" i="1"/>
  <c r="BJ278" i="1"/>
  <c r="BJ474" i="1"/>
  <c r="BJ670" i="1"/>
  <c r="BJ866" i="1"/>
  <c r="BJ41" i="1"/>
  <c r="BJ237" i="1"/>
  <c r="BJ433" i="1"/>
  <c r="BJ629" i="1"/>
  <c r="BJ825" i="1"/>
  <c r="BJ1021" i="1"/>
  <c r="BJ196" i="1"/>
  <c r="BJ392" i="1"/>
  <c r="BJ588" i="1"/>
  <c r="BJ784" i="1"/>
  <c r="BJ980" i="1"/>
  <c r="BJ169" i="1"/>
  <c r="BJ365" i="1"/>
  <c r="BJ561" i="1"/>
  <c r="BJ757" i="1"/>
  <c r="BJ953" i="1"/>
  <c r="BJ142" i="1"/>
  <c r="BJ338" i="1"/>
  <c r="BJ534" i="1"/>
  <c r="BJ730" i="1"/>
  <c r="BJ926" i="1"/>
  <c r="BJ115" i="1"/>
  <c r="BJ311" i="1"/>
  <c r="BJ507" i="1"/>
  <c r="BJ703" i="1"/>
  <c r="BJ899" i="1"/>
  <c r="BJ88" i="1"/>
  <c r="BJ284" i="1"/>
  <c r="BJ480" i="1"/>
  <c r="BJ676" i="1"/>
  <c r="BJ872" i="1"/>
  <c r="BJ47" i="1"/>
  <c r="BJ243" i="1"/>
  <c r="BJ439" i="1"/>
  <c r="BJ635" i="1"/>
  <c r="BJ831" i="1"/>
  <c r="BJ48" i="1"/>
  <c r="BJ734" i="1"/>
  <c r="BJ441" i="1"/>
  <c r="BJ104" i="1"/>
  <c r="BJ790" i="1"/>
  <c r="BJ443" i="1"/>
  <c r="BJ106" i="1"/>
  <c r="BJ792" i="1"/>
  <c r="BJ455" i="1"/>
  <c r="BJ118" i="1"/>
  <c r="BJ804" i="1"/>
  <c r="BJ178" i="1"/>
  <c r="BJ374" i="1"/>
  <c r="BJ570" i="1"/>
  <c r="BJ766" i="1"/>
  <c r="BJ962" i="1"/>
  <c r="BJ137" i="1"/>
  <c r="BJ333" i="1"/>
  <c r="BJ529" i="1"/>
  <c r="BJ725" i="1"/>
  <c r="BJ921" i="1"/>
  <c r="BJ96" i="1"/>
  <c r="BJ292" i="1"/>
  <c r="BJ488" i="1"/>
  <c r="BJ684" i="1"/>
  <c r="BJ880" i="1"/>
  <c r="BJ55" i="1"/>
  <c r="BJ251" i="1"/>
  <c r="BJ447" i="1"/>
  <c r="BJ643" i="1"/>
  <c r="BJ839" i="1"/>
  <c r="BJ14" i="1"/>
  <c r="BJ210" i="1"/>
  <c r="BJ406" i="1"/>
  <c r="BJ602" i="1"/>
  <c r="BJ798" i="1"/>
  <c r="BJ994" i="1"/>
  <c r="BJ183" i="1"/>
  <c r="BJ379" i="1"/>
  <c r="BJ575" i="1"/>
  <c r="BJ771" i="1"/>
  <c r="BJ967" i="1"/>
  <c r="BJ156" i="1"/>
  <c r="BJ352" i="1"/>
  <c r="BJ548" i="1"/>
  <c r="BJ744" i="1"/>
  <c r="BJ940" i="1"/>
  <c r="BJ129" i="1"/>
  <c r="BJ325" i="1"/>
  <c r="BJ521" i="1"/>
  <c r="BJ717" i="1"/>
  <c r="BJ913" i="1"/>
  <c r="BJ102" i="1"/>
  <c r="BJ298" i="1"/>
  <c r="BJ494" i="1"/>
  <c r="BJ690" i="1"/>
  <c r="BJ886" i="1"/>
  <c r="BJ61" i="1"/>
  <c r="BJ257" i="1"/>
  <c r="BJ453" i="1"/>
  <c r="BJ649" i="1"/>
  <c r="BJ845" i="1"/>
  <c r="BJ92" i="1"/>
  <c r="BJ778" i="1"/>
  <c r="BJ485" i="1"/>
  <c r="BJ148" i="1"/>
  <c r="BJ834" i="1"/>
  <c r="BJ497" i="1"/>
  <c r="BJ160" i="1"/>
  <c r="BJ846" i="1"/>
  <c r="BJ499" i="1"/>
  <c r="BJ162" i="1"/>
  <c r="BJ848" i="1"/>
  <c r="BJ511" i="1"/>
  <c r="BJ192" i="1"/>
  <c r="BJ388" i="1"/>
  <c r="BJ584" i="1"/>
  <c r="BJ780" i="1"/>
  <c r="BJ976" i="1"/>
  <c r="BJ151" i="1"/>
  <c r="BJ347" i="1"/>
  <c r="BJ543" i="1"/>
  <c r="BJ739" i="1"/>
  <c r="BJ935" i="1"/>
  <c r="BJ110" i="1"/>
  <c r="BJ306" i="1"/>
  <c r="BJ502" i="1"/>
  <c r="BJ698" i="1"/>
  <c r="BJ894" i="1"/>
  <c r="BJ69" i="1"/>
  <c r="BJ265" i="1"/>
  <c r="BJ461" i="1"/>
  <c r="BJ657" i="1"/>
  <c r="BJ853" i="1"/>
  <c r="BJ28" i="1"/>
  <c r="BJ224" i="1"/>
  <c r="BJ420" i="1"/>
  <c r="BJ616" i="1"/>
  <c r="BJ812" i="1"/>
  <c r="BJ1008" i="1"/>
  <c r="BJ197" i="1"/>
  <c r="BJ393" i="1"/>
  <c r="BJ589" i="1"/>
  <c r="BJ785" i="1"/>
  <c r="BJ981" i="1"/>
  <c r="BJ170" i="1"/>
  <c r="BJ366" i="1"/>
  <c r="BJ562" i="1"/>
  <c r="BJ758" i="1"/>
  <c r="BJ954" i="1"/>
  <c r="BJ143" i="1"/>
  <c r="BJ339" i="1"/>
  <c r="BJ535" i="1"/>
  <c r="BJ24" i="1"/>
  <c r="BJ220" i="1"/>
  <c r="BJ416" i="1"/>
  <c r="BJ612" i="1"/>
  <c r="BJ808" i="1"/>
  <c r="BJ1004" i="1"/>
  <c r="BJ179" i="1"/>
  <c r="BJ375" i="1"/>
  <c r="BJ571" i="1"/>
  <c r="BJ767" i="1"/>
  <c r="BJ963" i="1"/>
  <c r="BJ138" i="1"/>
  <c r="BJ334" i="1"/>
  <c r="BJ530" i="1"/>
  <c r="BJ726" i="1"/>
  <c r="BJ922" i="1"/>
  <c r="BJ97" i="1"/>
  <c r="BJ293" i="1"/>
  <c r="BJ489" i="1"/>
  <c r="BJ685" i="1"/>
  <c r="BJ881" i="1"/>
  <c r="BJ56" i="1"/>
  <c r="BJ252" i="1"/>
  <c r="BJ448" i="1"/>
  <c r="BJ644" i="1"/>
  <c r="BJ840" i="1"/>
  <c r="BJ29" i="1"/>
  <c r="BJ225" i="1"/>
  <c r="BJ421" i="1"/>
  <c r="BJ617" i="1"/>
  <c r="BJ813" i="1"/>
  <c r="BJ1009" i="1"/>
  <c r="BJ198" i="1"/>
  <c r="BJ394" i="1"/>
  <c r="BJ590" i="1"/>
  <c r="BJ786" i="1"/>
  <c r="BJ982" i="1"/>
  <c r="BJ171" i="1"/>
  <c r="BJ367" i="1"/>
  <c r="BJ563" i="1"/>
  <c r="BJ759" i="1"/>
  <c r="BJ955" i="1"/>
  <c r="BJ144" i="1"/>
  <c r="BJ340" i="1"/>
  <c r="BJ536" i="1"/>
  <c r="BJ732" i="1"/>
  <c r="BJ928" i="1"/>
  <c r="BJ103" i="1"/>
  <c r="BJ299" i="1"/>
  <c r="BJ495" i="1"/>
  <c r="BJ691" i="1"/>
  <c r="BJ887" i="1"/>
  <c r="BJ244" i="1"/>
  <c r="BJ930" i="1"/>
  <c r="BJ637" i="1"/>
  <c r="BJ300" i="1"/>
  <c r="BJ986" i="1"/>
  <c r="BJ639" i="1"/>
  <c r="BJ302" i="1"/>
  <c r="BJ988" i="1"/>
  <c r="BJ651" i="1"/>
  <c r="BJ314" i="1"/>
  <c r="BJ1000" i="1"/>
  <c r="BJ38" i="1"/>
  <c r="BJ234" i="1"/>
  <c r="BJ430" i="1"/>
  <c r="BJ626" i="1"/>
  <c r="BJ822" i="1"/>
  <c r="BJ1018" i="1"/>
  <c r="BJ193" i="1"/>
  <c r="BJ389" i="1"/>
  <c r="BJ585" i="1"/>
  <c r="BJ781" i="1"/>
  <c r="BJ977" i="1"/>
  <c r="BJ152" i="1"/>
  <c r="BJ348" i="1"/>
  <c r="BJ544" i="1"/>
  <c r="BJ740" i="1"/>
  <c r="BJ936" i="1"/>
  <c r="BJ111" i="1"/>
  <c r="BJ307" i="1"/>
  <c r="BJ503" i="1"/>
  <c r="BJ699" i="1"/>
  <c r="BJ895" i="1"/>
  <c r="BJ70" i="1"/>
  <c r="BJ266" i="1"/>
  <c r="BJ462" i="1"/>
  <c r="BJ658" i="1"/>
  <c r="BJ854" i="1"/>
  <c r="BJ43" i="1"/>
  <c r="BJ239" i="1"/>
  <c r="BJ435" i="1"/>
  <c r="BJ631" i="1"/>
  <c r="BJ827" i="1"/>
  <c r="BJ16" i="1"/>
  <c r="BJ212" i="1"/>
  <c r="BJ408" i="1"/>
  <c r="BJ604" i="1"/>
  <c r="BJ800" i="1"/>
  <c r="BJ996" i="1"/>
  <c r="BJ185" i="1"/>
  <c r="BJ381" i="1"/>
  <c r="BJ577" i="1"/>
  <c r="BJ52" i="1"/>
  <c r="BJ248" i="1"/>
  <c r="BJ444" i="1"/>
  <c r="BJ640" i="1"/>
  <c r="BJ836" i="1"/>
  <c r="BJ11" i="1"/>
  <c r="BJ207" i="1"/>
  <c r="BJ403" i="1"/>
  <c r="BJ599" i="1"/>
  <c r="BJ795" i="1"/>
  <c r="BJ991" i="1"/>
  <c r="BJ166" i="1"/>
  <c r="BJ362" i="1"/>
  <c r="BJ558" i="1"/>
  <c r="BJ754" i="1"/>
  <c r="BJ950" i="1"/>
  <c r="BJ125" i="1"/>
  <c r="BJ321" i="1"/>
  <c r="BJ517" i="1"/>
  <c r="BJ713" i="1"/>
  <c r="BJ909" i="1"/>
  <c r="BJ84" i="1"/>
  <c r="BJ280" i="1"/>
  <c r="BJ476" i="1"/>
  <c r="BJ672" i="1"/>
  <c r="BJ868" i="1"/>
  <c r="BJ57" i="1"/>
  <c r="BJ253" i="1"/>
  <c r="BJ449" i="1"/>
  <c r="BJ645" i="1"/>
  <c r="BJ841" i="1"/>
  <c r="BJ30" i="1"/>
  <c r="BJ226" i="1"/>
  <c r="BJ422" i="1"/>
  <c r="BJ618" i="1"/>
  <c r="BJ814" i="1"/>
  <c r="BJ1010" i="1"/>
  <c r="BJ199" i="1"/>
  <c r="BJ395" i="1"/>
  <c r="BJ591" i="1"/>
  <c r="BJ787" i="1"/>
  <c r="BJ983" i="1"/>
  <c r="BJ172" i="1"/>
  <c r="BJ368" i="1"/>
  <c r="BJ564" i="1"/>
  <c r="BJ760" i="1"/>
  <c r="BJ956" i="1"/>
  <c r="BJ131" i="1"/>
  <c r="BJ327" i="1"/>
  <c r="BJ523" i="1"/>
  <c r="BJ719" i="1"/>
  <c r="BJ915" i="1"/>
  <c r="BJ342" i="1"/>
  <c r="BJ49" i="1"/>
  <c r="BJ735" i="1"/>
  <c r="BJ398" i="1"/>
  <c r="BJ51" i="1"/>
  <c r="BJ737" i="1"/>
  <c r="BJ400" i="1"/>
  <c r="BJ63" i="1"/>
  <c r="BJ749" i="1"/>
  <c r="BJ412" i="1"/>
  <c r="BJ65" i="1"/>
  <c r="BJ318" i="1"/>
  <c r="BJ682" i="1"/>
  <c r="BJ25" i="1"/>
  <c r="BJ305" i="1"/>
  <c r="BJ669" i="1"/>
  <c r="BJ12" i="1"/>
  <c r="BJ376" i="1"/>
  <c r="BJ656" i="1"/>
  <c r="BJ1020" i="1"/>
  <c r="BJ363" i="1"/>
  <c r="BJ727" i="1"/>
  <c r="BJ1007" i="1"/>
  <c r="BJ350" i="1"/>
  <c r="BJ714" i="1"/>
  <c r="BJ71" i="1"/>
  <c r="BJ351" i="1"/>
  <c r="BJ715" i="1"/>
  <c r="BJ72" i="1"/>
  <c r="BJ436" i="1"/>
  <c r="BJ716" i="1"/>
  <c r="BJ73" i="1"/>
  <c r="BJ437" i="1"/>
  <c r="BJ745" i="1"/>
  <c r="BJ18" i="1"/>
  <c r="BJ270" i="1"/>
  <c r="BJ578" i="1"/>
  <c r="BJ830" i="1"/>
  <c r="BJ89" i="1"/>
  <c r="BJ369" i="1"/>
  <c r="BJ621" i="1"/>
  <c r="BJ929" i="1"/>
  <c r="BJ582" i="1"/>
  <c r="BJ583" i="1"/>
  <c r="BJ540" i="1"/>
  <c r="BJ399" i="1"/>
  <c r="BJ454" i="1"/>
  <c r="BJ303" i="1"/>
  <c r="BJ260" i="1"/>
  <c r="BJ217" i="1"/>
  <c r="BJ947" i="1"/>
  <c r="BJ610" i="1"/>
  <c r="BJ273" i="1"/>
  <c r="BJ959" i="1"/>
  <c r="BJ34" i="1"/>
  <c r="BJ36" i="1"/>
  <c r="BJ232" i="1"/>
  <c r="BJ428" i="1"/>
  <c r="BJ818" i="1"/>
  <c r="BJ667" i="1"/>
  <c r="BJ10" i="1"/>
  <c r="BJ332" i="1"/>
  <c r="BJ696" i="1"/>
  <c r="BJ39" i="1"/>
  <c r="BJ361" i="1"/>
  <c r="BJ683" i="1"/>
  <c r="BJ26" i="1"/>
  <c r="BJ390" i="1"/>
  <c r="BJ712" i="1"/>
  <c r="BJ13" i="1"/>
  <c r="BJ377" i="1"/>
  <c r="BJ741" i="1"/>
  <c r="BJ42" i="1"/>
  <c r="BJ364" i="1"/>
  <c r="BJ728" i="1"/>
  <c r="BJ85" i="1"/>
  <c r="BJ407" i="1"/>
  <c r="BJ729" i="1"/>
  <c r="BJ86" i="1"/>
  <c r="BJ450" i="1"/>
  <c r="BJ772" i="1"/>
  <c r="BJ87" i="1"/>
  <c r="BJ451" i="1"/>
  <c r="BJ773" i="1"/>
  <c r="BJ32" i="1"/>
  <c r="BJ312" i="1"/>
  <c r="BJ592" i="1"/>
  <c r="BJ66" i="1"/>
  <c r="BJ346" i="1"/>
  <c r="BJ710" i="1"/>
  <c r="BJ53" i="1"/>
  <c r="BJ417" i="1"/>
  <c r="BJ697" i="1"/>
  <c r="BJ40" i="1"/>
  <c r="BJ404" i="1"/>
  <c r="BJ768" i="1"/>
  <c r="BJ27" i="1"/>
  <c r="BJ391" i="1"/>
  <c r="BJ755" i="1"/>
  <c r="BJ98" i="1"/>
  <c r="BJ378" i="1"/>
  <c r="BJ742" i="1"/>
  <c r="BJ99" i="1"/>
  <c r="BJ463" i="1"/>
  <c r="BJ743" i="1"/>
  <c r="BJ100" i="1"/>
  <c r="BJ464" i="1"/>
  <c r="BJ828" i="1"/>
  <c r="BJ101" i="1"/>
  <c r="BJ465" i="1"/>
  <c r="BJ801" i="1"/>
  <c r="BJ46" i="1"/>
  <c r="BJ326" i="1"/>
  <c r="BJ606" i="1"/>
  <c r="BJ858" i="1"/>
  <c r="BJ145" i="1"/>
  <c r="BJ397" i="1"/>
  <c r="BJ677" i="1"/>
  <c r="BJ957" i="1"/>
  <c r="BJ680" i="1"/>
  <c r="BJ779" i="1"/>
  <c r="BJ638" i="1"/>
  <c r="BJ595" i="1"/>
  <c r="BJ552" i="1"/>
  <c r="BJ401" i="1"/>
  <c r="BJ456" i="1"/>
  <c r="BJ315" i="1"/>
  <c r="BJ22" i="1"/>
  <c r="BJ708" i="1"/>
  <c r="BJ371" i="1"/>
  <c r="BJ176" i="1"/>
  <c r="BJ80" i="1"/>
  <c r="BJ402" i="1"/>
  <c r="BJ724" i="1"/>
  <c r="BJ67" i="1"/>
  <c r="BJ431" i="1"/>
  <c r="BJ753" i="1"/>
  <c r="BJ54" i="1"/>
  <c r="BJ418" i="1"/>
  <c r="BJ782" i="1"/>
  <c r="BJ83" i="1"/>
  <c r="BJ405" i="1"/>
  <c r="BJ769" i="1"/>
  <c r="BJ112" i="1"/>
  <c r="BJ434" i="1"/>
  <c r="BJ756" i="1"/>
  <c r="BJ113" i="1"/>
  <c r="BJ477" i="1"/>
  <c r="BJ799" i="1"/>
  <c r="BJ114" i="1"/>
  <c r="BJ478" i="1"/>
  <c r="BJ842" i="1"/>
  <c r="BJ157" i="1"/>
  <c r="BJ479" i="1"/>
  <c r="BJ815" i="1"/>
  <c r="BJ94" i="1"/>
  <c r="BJ458" i="1"/>
  <c r="BJ738" i="1"/>
  <c r="BJ81" i="1"/>
  <c r="BJ445" i="1"/>
  <c r="BJ809" i="1"/>
  <c r="BJ68" i="1"/>
  <c r="BJ432" i="1"/>
  <c r="BJ796" i="1"/>
  <c r="BJ139" i="1"/>
  <c r="BJ419" i="1"/>
  <c r="BJ783" i="1"/>
  <c r="BJ126" i="1"/>
  <c r="BJ490" i="1"/>
  <c r="BJ770" i="1"/>
  <c r="BJ127" i="1"/>
  <c r="BJ491" i="1"/>
  <c r="BJ855" i="1"/>
  <c r="BJ128" i="1"/>
  <c r="BJ492" i="1"/>
  <c r="BJ856" i="1"/>
  <c r="BJ213" i="1"/>
  <c r="BJ493" i="1"/>
  <c r="BJ829" i="1"/>
  <c r="BJ74" i="1"/>
  <c r="BJ382" i="1"/>
  <c r="BJ634" i="1"/>
  <c r="BJ914" i="1"/>
  <c r="BJ173" i="1"/>
  <c r="BJ425" i="1"/>
  <c r="BJ733" i="1"/>
  <c r="BJ985" i="1"/>
  <c r="BJ876" i="1"/>
  <c r="BJ877" i="1"/>
  <c r="BJ736" i="1"/>
  <c r="BJ791" i="1"/>
  <c r="BJ650" i="1"/>
  <c r="BJ597" i="1"/>
  <c r="BJ554" i="1"/>
  <c r="BJ413" i="1"/>
  <c r="BJ120" i="1"/>
  <c r="BJ806" i="1"/>
  <c r="BJ469" i="1"/>
  <c r="BJ524" i="1"/>
  <c r="BJ720" i="1"/>
  <c r="BJ722" i="1"/>
  <c r="BJ918" i="1"/>
  <c r="BJ91" i="1"/>
  <c r="BJ471" i="1"/>
  <c r="BJ122" i="1"/>
  <c r="BJ486" i="1"/>
  <c r="BJ850" i="1"/>
  <c r="BJ109" i="1"/>
  <c r="BJ473" i="1"/>
  <c r="BJ837" i="1"/>
  <c r="BJ180" i="1"/>
  <c r="BJ460" i="1"/>
  <c r="BJ824" i="1"/>
  <c r="BJ167" i="1"/>
  <c r="BJ531" i="1"/>
  <c r="BJ811" i="1"/>
  <c r="BJ154" i="1"/>
  <c r="BJ518" i="1"/>
  <c r="BJ108" i="1"/>
  <c r="BJ654" i="1"/>
  <c r="BJ249" i="1"/>
  <c r="BJ865" i="1"/>
  <c r="BJ446" i="1"/>
  <c r="BJ992" i="1"/>
  <c r="BJ587" i="1"/>
  <c r="BJ182" i="1"/>
  <c r="BJ826" i="1"/>
  <c r="BJ295" i="1"/>
  <c r="BJ883" i="1"/>
  <c r="BJ310" i="1"/>
  <c r="BJ898" i="1"/>
  <c r="BJ409" i="1"/>
  <c r="BJ885" i="1"/>
  <c r="BJ242" i="1"/>
  <c r="BJ662" i="1"/>
  <c r="BJ1012" i="1"/>
  <c r="BJ341" i="1"/>
  <c r="BJ705" i="1"/>
  <c r="BJ146" i="1"/>
  <c r="BJ289" i="1"/>
  <c r="BJ496" i="1"/>
  <c r="BJ835" i="1"/>
  <c r="BJ944" i="1"/>
  <c r="BJ20" i="1"/>
  <c r="BJ261" i="1"/>
  <c r="BJ218" i="1"/>
  <c r="BJ23" i="1"/>
  <c r="BJ861" i="1"/>
  <c r="BJ372" i="1"/>
  <c r="BJ916" i="1"/>
  <c r="BJ427" i="1"/>
  <c r="BJ961" i="1"/>
  <c r="BJ135" i="1"/>
  <c r="BJ136" i="1"/>
  <c r="BJ668" i="1"/>
  <c r="BJ263" i="1"/>
  <c r="BJ879" i="1"/>
  <c r="BJ516" i="1"/>
  <c r="BJ1006" i="1"/>
  <c r="BJ601" i="1"/>
  <c r="BJ238" i="1"/>
  <c r="BJ882" i="1"/>
  <c r="BJ309" i="1"/>
  <c r="BJ897" i="1"/>
  <c r="BJ324" i="1"/>
  <c r="BJ912" i="1"/>
  <c r="BJ423" i="1"/>
  <c r="BJ927" i="1"/>
  <c r="BJ256" i="1"/>
  <c r="BJ704" i="1"/>
  <c r="BJ5" i="1"/>
  <c r="BJ355" i="1"/>
  <c r="BJ747" i="1"/>
  <c r="BJ190" i="1"/>
  <c r="BJ343" i="1"/>
  <c r="BJ594" i="1"/>
  <c r="BJ889" i="1"/>
  <c r="BJ9" i="1"/>
  <c r="BJ64" i="1"/>
  <c r="BJ359" i="1"/>
  <c r="BJ272" i="1"/>
  <c r="BJ77" i="1"/>
  <c r="BJ905" i="1"/>
  <c r="BJ526" i="1"/>
  <c r="BJ37" i="1"/>
  <c r="BJ581" i="1"/>
  <c r="BJ132" i="1"/>
  <c r="BJ329" i="1"/>
  <c r="BJ150" i="1"/>
  <c r="BJ794" i="1"/>
  <c r="BJ277" i="1"/>
  <c r="BJ893" i="1"/>
  <c r="BJ572" i="1"/>
  <c r="BJ153" i="1"/>
  <c r="BJ615" i="1"/>
  <c r="BJ294" i="1"/>
  <c r="BJ896" i="1"/>
  <c r="BJ323" i="1"/>
  <c r="BJ911" i="1"/>
  <c r="BJ380" i="1"/>
  <c r="BJ968" i="1"/>
  <c r="BJ549" i="1"/>
  <c r="BJ941" i="1"/>
  <c r="BJ354" i="1"/>
  <c r="BJ718" i="1"/>
  <c r="BJ19" i="1"/>
  <c r="BJ383" i="1"/>
  <c r="BJ761" i="1"/>
  <c r="BJ288" i="1"/>
  <c r="BJ387" i="1"/>
  <c r="BJ692" i="1"/>
  <c r="BJ933" i="1"/>
  <c r="BJ107" i="1"/>
  <c r="BJ216" i="1"/>
  <c r="BJ457" i="1"/>
  <c r="BJ316" i="1"/>
  <c r="BJ121" i="1"/>
  <c r="BJ1003" i="1"/>
  <c r="BJ874" i="1"/>
  <c r="BJ231" i="1"/>
  <c r="BJ765" i="1"/>
  <c r="BJ286" i="1"/>
  <c r="BJ483" i="1"/>
  <c r="BJ206" i="1"/>
  <c r="BJ864" i="1"/>
  <c r="BJ291" i="1"/>
  <c r="BJ949" i="1"/>
  <c r="BJ586" i="1"/>
  <c r="BJ181" i="1"/>
  <c r="BJ671" i="1"/>
  <c r="BJ308" i="1"/>
  <c r="BJ910" i="1"/>
  <c r="BJ337" i="1"/>
  <c r="BJ925" i="1"/>
  <c r="BJ506" i="1"/>
  <c r="BJ17" i="1"/>
  <c r="BJ605" i="1"/>
  <c r="BJ969" i="1"/>
  <c r="BJ396" i="1"/>
  <c r="BJ746" i="1"/>
  <c r="BJ33" i="1"/>
  <c r="BJ411" i="1"/>
  <c r="BJ775" i="1"/>
  <c r="BJ386" i="1"/>
  <c r="BJ539" i="1"/>
  <c r="BJ888" i="1"/>
  <c r="BJ987" i="1"/>
  <c r="BJ161" i="1"/>
  <c r="BJ358" i="1"/>
  <c r="BJ555" i="1"/>
  <c r="BJ370" i="1"/>
  <c r="BJ175" i="1"/>
  <c r="BJ330" i="1"/>
  <c r="BJ328" i="1"/>
  <c r="BJ385" i="1"/>
  <c r="BJ919" i="1"/>
  <c r="BJ470" i="1"/>
  <c r="BJ821" i="1"/>
  <c r="BJ262" i="1"/>
  <c r="BJ878" i="1"/>
  <c r="BJ459" i="1"/>
  <c r="BJ1005" i="1"/>
  <c r="BJ600" i="1"/>
  <c r="BJ195" i="1"/>
  <c r="BJ797" i="1"/>
  <c r="BJ322" i="1"/>
  <c r="BJ924" i="1"/>
  <c r="BJ505" i="1"/>
  <c r="BJ939" i="1"/>
  <c r="BJ520" i="1"/>
  <c r="BJ31" i="1"/>
  <c r="BJ619" i="1"/>
  <c r="BJ997" i="1"/>
  <c r="BJ410" i="1"/>
  <c r="BJ774" i="1"/>
  <c r="BJ75" i="1"/>
  <c r="BJ467" i="1"/>
  <c r="BJ789" i="1"/>
  <c r="BJ440" i="1"/>
  <c r="BJ681" i="1"/>
  <c r="BJ932" i="1"/>
  <c r="BJ8" i="1"/>
  <c r="BJ205" i="1"/>
  <c r="BJ510" i="1"/>
  <c r="BJ609" i="1"/>
  <c r="BJ414" i="1"/>
  <c r="BJ219" i="1"/>
  <c r="BJ678" i="1"/>
  <c r="BJ35" i="1"/>
  <c r="BJ569" i="1"/>
  <c r="BJ4" i="1"/>
  <c r="BJ624" i="1"/>
  <c r="BJ1015" i="1"/>
  <c r="BJ290" i="1"/>
  <c r="BJ906" i="1"/>
  <c r="BJ501" i="1"/>
  <c r="BJ124" i="1"/>
  <c r="BJ628" i="1"/>
  <c r="BJ223" i="1"/>
  <c r="BJ923" i="1"/>
  <c r="BJ504" i="1"/>
  <c r="BJ952" i="1"/>
  <c r="BJ533" i="1"/>
  <c r="BJ44" i="1"/>
  <c r="BJ632" i="1"/>
  <c r="BJ59" i="1"/>
  <c r="BJ647" i="1"/>
  <c r="BJ60" i="1"/>
  <c r="BJ438" i="1"/>
  <c r="BJ802" i="1"/>
  <c r="BJ159" i="1"/>
  <c r="BJ509" i="1"/>
  <c r="BJ817" i="1"/>
  <c r="BJ538" i="1"/>
  <c r="BJ931" i="1"/>
  <c r="BJ105" i="1"/>
  <c r="BJ204" i="1"/>
  <c r="BJ357" i="1"/>
  <c r="BJ652" i="1"/>
  <c r="BJ707" i="1"/>
  <c r="BJ512" i="1"/>
  <c r="BJ415" i="1"/>
  <c r="BJ1016" i="1"/>
  <c r="BJ373" i="1"/>
  <c r="BJ917" i="1"/>
  <c r="BJ274" i="1"/>
  <c r="BJ133" i="1"/>
  <c r="BJ95" i="1"/>
  <c r="BJ208" i="1"/>
  <c r="BJ209" i="1"/>
  <c r="BJ140" i="1"/>
  <c r="BJ155" i="1"/>
  <c r="BJ184" i="1"/>
  <c r="BJ45" i="1"/>
  <c r="BJ857" i="1"/>
  <c r="BJ522" i="1"/>
  <c r="BJ201" i="1"/>
  <c r="BJ803" i="1"/>
  <c r="BJ191" i="1"/>
  <c r="BJ301" i="1"/>
  <c r="BJ695" i="1"/>
  <c r="BJ653" i="1"/>
  <c r="BJ958" i="1"/>
  <c r="BJ679" i="1"/>
  <c r="BJ78" i="1"/>
  <c r="BJ972" i="1"/>
  <c r="BJ655" i="1"/>
  <c r="BJ674" i="1"/>
  <c r="BJ636" i="1"/>
  <c r="BJ807" i="1"/>
  <c r="BJ852" i="1"/>
  <c r="BJ675" i="1"/>
  <c r="BJ832" i="1"/>
  <c r="BJ664" i="1"/>
  <c r="BJ165" i="1"/>
  <c r="BJ222" i="1"/>
  <c r="BJ279" i="1"/>
  <c r="BJ168" i="1"/>
  <c r="BJ211" i="1"/>
  <c r="BJ240" i="1"/>
  <c r="BJ227" i="1"/>
  <c r="BJ871" i="1"/>
  <c r="BJ550" i="1"/>
  <c r="BJ215" i="1"/>
  <c r="BJ859" i="1"/>
  <c r="BJ245" i="1"/>
  <c r="BJ345" i="1"/>
  <c r="BJ793" i="1"/>
  <c r="BJ751" i="1"/>
  <c r="BJ1002" i="1"/>
  <c r="BJ863" i="1"/>
  <c r="BJ426" i="1"/>
  <c r="BJ287" i="1"/>
  <c r="BJ838" i="1"/>
  <c r="BJ661" i="1"/>
  <c r="BJ694" i="1"/>
  <c r="BJ230" i="1"/>
  <c r="BJ823" i="1"/>
  <c r="BJ701" i="1"/>
  <c r="BJ984" i="1"/>
  <c r="BJ748" i="1"/>
  <c r="BJ384" i="1"/>
  <c r="BJ276" i="1"/>
  <c r="BJ221" i="1"/>
  <c r="BJ236" i="1"/>
  <c r="BJ335" i="1"/>
  <c r="BJ336" i="1"/>
  <c r="BJ267" i="1"/>
  <c r="BJ254" i="1"/>
  <c r="BJ241" i="1"/>
  <c r="BJ1011" i="1"/>
  <c r="BJ620" i="1"/>
  <c r="BJ229" i="1"/>
  <c r="BJ873" i="1"/>
  <c r="BJ833" i="1"/>
  <c r="BJ541" i="1"/>
  <c r="BJ847" i="1"/>
  <c r="BJ805" i="1"/>
  <c r="BJ317" i="1"/>
  <c r="BJ1017" i="1"/>
  <c r="BJ580" i="1"/>
  <c r="BJ625" i="1"/>
  <c r="BJ937" i="1"/>
  <c r="BJ304" i="1"/>
  <c r="BJ235" i="1"/>
  <c r="BJ250" i="1"/>
  <c r="BJ349" i="1"/>
  <c r="BJ532" i="1"/>
  <c r="BJ281" i="1"/>
  <c r="BJ268" i="1"/>
  <c r="BJ255" i="1"/>
  <c r="BJ116" i="1"/>
  <c r="BJ648" i="1"/>
  <c r="BJ271" i="1"/>
  <c r="BJ901" i="1"/>
  <c r="BJ975" i="1"/>
  <c r="BJ693" i="1"/>
  <c r="BJ891" i="1"/>
  <c r="BJ849" i="1"/>
  <c r="BJ513" i="1"/>
  <c r="BJ188" i="1"/>
  <c r="BJ764" i="1"/>
  <c r="BJ819" i="1"/>
  <c r="BJ688" i="1"/>
  <c r="BJ472" i="1"/>
  <c r="BJ487" i="1"/>
  <c r="BJ264" i="1"/>
  <c r="BJ475" i="1"/>
  <c r="BJ546" i="1"/>
  <c r="BJ519" i="1"/>
  <c r="BJ282" i="1"/>
  <c r="BJ269" i="1"/>
  <c r="BJ130" i="1"/>
  <c r="BJ788" i="1"/>
  <c r="BJ285" i="1"/>
  <c r="BJ943" i="1"/>
  <c r="BJ6" i="1"/>
  <c r="BJ62" i="1"/>
  <c r="BJ945" i="1"/>
  <c r="BJ903" i="1"/>
  <c r="BJ567" i="1"/>
  <c r="BJ189" i="1"/>
  <c r="BJ79" i="1"/>
  <c r="BJ973" i="1"/>
  <c r="BJ687" i="1"/>
  <c r="BJ565" i="1"/>
  <c r="BJ902" i="1"/>
  <c r="BJ951" i="1"/>
  <c r="BJ424" i="1"/>
  <c r="BJ7" i="1"/>
  <c r="BJ862" i="1"/>
  <c r="BJ500" i="1"/>
  <c r="BJ557" i="1"/>
  <c r="BJ320" i="1"/>
  <c r="BJ545" i="1"/>
  <c r="BJ560" i="1"/>
  <c r="BJ547" i="1"/>
  <c r="BJ296" i="1"/>
  <c r="BJ283" i="1"/>
  <c r="BJ158" i="1"/>
  <c r="BJ816" i="1"/>
  <c r="BJ313" i="1"/>
  <c r="BJ971" i="1"/>
  <c r="BJ50" i="1"/>
  <c r="BJ258" i="1"/>
  <c r="BJ989" i="1"/>
  <c r="BJ1001" i="1"/>
  <c r="BJ611" i="1"/>
  <c r="BJ527" i="1"/>
  <c r="BJ233" i="1"/>
  <c r="BJ134" i="1"/>
  <c r="BJ514" i="1"/>
  <c r="BJ613" i="1"/>
  <c r="BJ614" i="1"/>
  <c r="BJ559" i="1"/>
  <c r="BJ574" i="1"/>
  <c r="BJ603" i="1"/>
  <c r="BJ576" i="1"/>
  <c r="BJ297" i="1"/>
  <c r="BJ186" i="1"/>
  <c r="BJ844" i="1"/>
  <c r="BJ481" i="1"/>
  <c r="BJ999" i="1"/>
  <c r="BJ202" i="1"/>
  <c r="BJ356" i="1"/>
  <c r="BJ608" i="1"/>
  <c r="BJ76" i="1"/>
  <c r="BJ665" i="1"/>
  <c r="BJ721" i="1"/>
  <c r="BJ90" i="1"/>
  <c r="BJ666" i="1"/>
  <c r="BJ542" i="1"/>
  <c r="BJ641" i="1"/>
  <c r="BJ810" i="1"/>
  <c r="BJ867" i="1"/>
  <c r="BJ686" i="1"/>
  <c r="BJ673" i="1"/>
  <c r="BJ660" i="1"/>
  <c r="BJ633" i="1"/>
  <c r="BJ214" i="1"/>
  <c r="BJ942" i="1"/>
  <c r="BJ551" i="1"/>
  <c r="BJ484" i="1"/>
  <c r="BJ344" i="1"/>
  <c r="BJ596" i="1"/>
  <c r="BJ750" i="1"/>
  <c r="BJ468" i="1"/>
  <c r="BJ763" i="1"/>
  <c r="BJ820" i="1"/>
  <c r="BJ776" i="1"/>
  <c r="BJ598" i="1"/>
  <c r="BJ700" i="1"/>
  <c r="BJ228" i="1"/>
  <c r="BJ442" i="1"/>
  <c r="BJ566" i="1"/>
  <c r="BJ960" i="1"/>
  <c r="BJ938" i="1"/>
  <c r="BJ579" i="1"/>
  <c r="BJ946" i="1"/>
  <c r="BJ275" i="1"/>
  <c r="BJ528" i="1"/>
  <c r="BJ627" i="1"/>
  <c r="BJ642" i="1"/>
  <c r="BJ573" i="1"/>
  <c r="BJ630" i="1"/>
  <c r="BJ659" i="1"/>
  <c r="BJ646" i="1"/>
  <c r="BJ353" i="1"/>
  <c r="BJ200" i="1"/>
  <c r="BJ900" i="1"/>
  <c r="BJ537" i="1"/>
  <c r="BJ1013" i="1"/>
  <c r="BJ246" i="1"/>
  <c r="BJ498" i="1"/>
  <c r="BJ706" i="1"/>
  <c r="BJ174" i="1"/>
  <c r="BJ709" i="1"/>
  <c r="BJ875" i="1"/>
  <c r="BJ622" i="1"/>
  <c r="BJ1014" i="1"/>
  <c r="BJ970" i="1"/>
  <c r="BJ892" i="1"/>
  <c r="BJ934" i="1"/>
  <c r="BJ869" i="1"/>
  <c r="BJ187" i="1"/>
  <c r="BJ119" i="1"/>
  <c r="BJ990" i="1"/>
  <c r="BJ995" i="1"/>
  <c r="BJ593" i="1"/>
  <c r="BJ163" i="1"/>
  <c r="BJ851" i="1"/>
  <c r="BJ58" i="1"/>
  <c r="BJ607" i="1"/>
  <c r="BJ762" i="1"/>
  <c r="BJ1019" i="1"/>
  <c r="BJ702" i="1"/>
  <c r="BJ663" i="1"/>
  <c r="BJ860" i="1"/>
  <c r="BJ920" i="1"/>
  <c r="BJ141" i="1"/>
  <c r="BJ117" i="1"/>
  <c r="BJ21" i="1"/>
  <c r="BJ777" i="1"/>
  <c r="BJ194" i="1"/>
  <c r="BJ870" i="1"/>
  <c r="BJ974" i="1"/>
  <c r="BJ904" i="1"/>
  <c r="BJ908" i="1"/>
  <c r="BJ884" i="1"/>
  <c r="BJ93" i="1"/>
  <c r="BJ177" i="1"/>
  <c r="BJ964" i="1"/>
  <c r="BJ689" i="1"/>
  <c r="BJ147" i="1"/>
  <c r="BJ331" i="1"/>
  <c r="BJ966" i="1"/>
  <c r="BJ508" i="1"/>
  <c r="BJ259" i="1"/>
  <c r="BJ429" i="1"/>
  <c r="BJ978" i="1"/>
  <c r="BJ731" i="1"/>
  <c r="BJ149" i="1"/>
  <c r="BJ525" i="1"/>
  <c r="BJ965" i="1"/>
  <c r="BJ843" i="1"/>
  <c r="BJ203" i="1"/>
  <c r="BJ568" i="1"/>
  <c r="BJ979" i="1"/>
  <c r="BJ452" i="1"/>
  <c r="BJ247" i="1"/>
  <c r="BJ723" i="1"/>
  <c r="BJ993" i="1"/>
  <c r="BJ466" i="1"/>
  <c r="BJ890" i="1"/>
  <c r="BJ482" i="1"/>
  <c r="BJ15" i="1"/>
  <c r="BJ998" i="1"/>
  <c r="BJ553" i="1"/>
  <c r="BJ623" i="1"/>
  <c r="BM12" i="1"/>
  <c r="BM13" i="1"/>
  <c r="G18" i="3"/>
  <c r="G38" i="3"/>
  <c r="G37" i="3"/>
  <c r="I25" i="3"/>
  <c r="I26" i="3"/>
  <c r="I35" i="3"/>
  <c r="I19" i="3"/>
  <c r="I30" i="3"/>
  <c r="I37" i="3"/>
  <c r="I28" i="3"/>
  <c r="I21" i="3"/>
  <c r="I33" i="3"/>
  <c r="I32" i="3"/>
  <c r="I36" i="3"/>
  <c r="I18" i="3"/>
  <c r="I23" i="3"/>
  <c r="I22" i="3"/>
  <c r="I34" i="3"/>
  <c r="I20" i="3"/>
  <c r="I31" i="3"/>
  <c r="I27" i="3"/>
  <c r="I29" i="3"/>
  <c r="I24" i="3"/>
  <c r="BF21" i="1"/>
  <c r="L44" i="3" s="1" a="1"/>
  <c r="L44" i="3" s="1"/>
  <c r="BF19" i="1"/>
  <c r="BF20" i="1"/>
  <c r="L43" i="3" s="1" a="1"/>
  <c r="L43" i="3" s="1"/>
  <c r="I69" i="3" s="1"/>
  <c r="G29" i="3"/>
  <c r="G36" i="3"/>
  <c r="G33" i="3"/>
  <c r="G24" i="3"/>
  <c r="G34" i="3"/>
  <c r="G27" i="3"/>
  <c r="G20" i="3"/>
  <c r="G22" i="3"/>
  <c r="G31" i="3"/>
  <c r="G25" i="3"/>
  <c r="G30" i="3"/>
  <c r="G35" i="3"/>
  <c r="G26" i="3"/>
  <c r="G28" i="3"/>
  <c r="G21" i="3"/>
  <c r="G32" i="3"/>
  <c r="G19" i="3"/>
  <c r="G23" i="3"/>
  <c r="G137" i="3" l="1"/>
  <c r="G128" i="3"/>
  <c r="G130" i="3"/>
  <c r="I122" i="3"/>
  <c r="I137" i="3"/>
  <c r="I123" i="3"/>
  <c r="G120" i="3"/>
  <c r="I130" i="3"/>
  <c r="I125" i="3"/>
  <c r="I127" i="3"/>
  <c r="I139" i="3"/>
  <c r="G135" i="3"/>
  <c r="I138" i="3"/>
  <c r="I131" i="3"/>
  <c r="G134" i="3"/>
  <c r="I119" i="3"/>
  <c r="G119" i="3"/>
  <c r="I134" i="3"/>
  <c r="G140" i="3"/>
  <c r="I128" i="3"/>
  <c r="I120" i="3"/>
  <c r="G133" i="3"/>
  <c r="I135" i="3"/>
  <c r="G126" i="3"/>
  <c r="I121" i="3"/>
  <c r="G132" i="3"/>
  <c r="I129" i="3"/>
  <c r="I136" i="3"/>
  <c r="G139" i="3"/>
  <c r="G131" i="3"/>
  <c r="G127" i="3"/>
  <c r="I132" i="3"/>
  <c r="I126" i="3"/>
  <c r="G138" i="3"/>
  <c r="I133" i="3"/>
  <c r="G136" i="3"/>
  <c r="G125" i="3"/>
  <c r="G121" i="3"/>
  <c r="G123" i="3"/>
  <c r="G129" i="3"/>
  <c r="G197" i="3"/>
  <c r="G186" i="3"/>
  <c r="G190" i="3"/>
  <c r="G183" i="3"/>
  <c r="G200" i="3"/>
  <c r="G194" i="3"/>
  <c r="G198" i="3"/>
  <c r="G192" i="3"/>
  <c r="G199" i="3"/>
  <c r="G189" i="3"/>
  <c r="G195" i="3"/>
  <c r="G191" i="3"/>
  <c r="G182" i="3"/>
  <c r="G188" i="3"/>
  <c r="G193" i="3"/>
  <c r="G181" i="3"/>
  <c r="G185" i="3"/>
  <c r="G187" i="3"/>
  <c r="G196" i="3"/>
  <c r="G202" i="3"/>
  <c r="G201" i="3"/>
  <c r="K135" i="3"/>
  <c r="K130" i="3"/>
  <c r="K122" i="3"/>
  <c r="K131" i="3"/>
  <c r="K134" i="3"/>
  <c r="K128" i="3"/>
  <c r="K120" i="3"/>
  <c r="K125" i="3"/>
  <c r="K123" i="3"/>
  <c r="K136" i="3"/>
  <c r="K127" i="3"/>
  <c r="K119" i="3"/>
  <c r="K138" i="3"/>
  <c r="K129" i="3"/>
  <c r="K137" i="3"/>
  <c r="K121" i="3"/>
  <c r="K140" i="3"/>
  <c r="K126" i="3"/>
  <c r="K139" i="3"/>
  <c r="K133" i="3"/>
  <c r="BN16" i="1"/>
  <c r="BN18" i="1"/>
  <c r="BO18" i="1" s="1"/>
  <c r="BN17" i="1"/>
  <c r="BO17" i="1" s="1"/>
  <c r="K69" i="3"/>
  <c r="K70" i="3"/>
  <c r="I70" i="3"/>
  <c r="K68" i="3"/>
  <c r="L42" i="3" a="1"/>
  <c r="L42" i="3" s="1"/>
  <c r="K57" i="3"/>
  <c r="K52" i="3"/>
  <c r="K66" i="3"/>
  <c r="K60" i="3"/>
  <c r="K53" i="3"/>
  <c r="K56" i="3"/>
  <c r="K61" i="3"/>
  <c r="K67" i="3"/>
  <c r="K64" i="3"/>
  <c r="K55" i="3"/>
  <c r="K51" i="3"/>
  <c r="K59" i="3"/>
  <c r="K62" i="3"/>
  <c r="K65" i="3"/>
  <c r="K58" i="3"/>
  <c r="K63" i="3"/>
  <c r="K54" i="3"/>
  <c r="K50" i="3"/>
  <c r="I61" i="3"/>
  <c r="I62" i="3"/>
  <c r="I60" i="3"/>
  <c r="I50" i="3"/>
  <c r="I59" i="3"/>
  <c r="I64" i="3"/>
  <c r="I63" i="3"/>
  <c r="I58" i="3"/>
  <c r="I57" i="3"/>
  <c r="I56" i="3"/>
  <c r="I55" i="3"/>
  <c r="I68" i="3"/>
  <c r="I54" i="3"/>
  <c r="I67" i="3"/>
  <c r="I53" i="3"/>
  <c r="I66" i="3"/>
  <c r="I52" i="3"/>
  <c r="I65" i="3"/>
  <c r="I51" i="3"/>
  <c r="BO16" i="1" l="1"/>
  <c r="BM20" i="1" s="1"/>
  <c r="L75" i="3" s="1" a="1"/>
  <c r="L75" i="3" s="1"/>
  <c r="BM21" i="1"/>
  <c r="L76" i="3" s="1" a="1"/>
  <c r="L76" i="3" s="1"/>
  <c r="G69" i="3"/>
  <c r="G55" i="3"/>
  <c r="G68" i="3"/>
  <c r="G54" i="3"/>
  <c r="G67" i="3"/>
  <c r="G66" i="3"/>
  <c r="G65" i="3"/>
  <c r="G64" i="3"/>
  <c r="G61" i="3"/>
  <c r="G60" i="3"/>
  <c r="G62" i="3"/>
  <c r="G59" i="3"/>
  <c r="G58" i="3"/>
  <c r="G63" i="3"/>
  <c r="G57" i="3"/>
  <c r="G70" i="3"/>
  <c r="G52" i="3"/>
  <c r="G51" i="3"/>
  <c r="G56" i="3"/>
  <c r="G53" i="3"/>
  <c r="G50" i="3"/>
  <c r="BM19" i="1" l="1"/>
  <c r="L74" i="3" s="1" a="1"/>
  <c r="L74" i="3" s="1"/>
  <c r="G88" i="3" s="1"/>
  <c r="K104" i="3"/>
  <c r="K105" i="3"/>
  <c r="K89" i="3"/>
  <c r="K96" i="3"/>
  <c r="K92" i="3"/>
  <c r="K84" i="3"/>
  <c r="K102" i="3"/>
  <c r="K86" i="3"/>
  <c r="K85" i="3"/>
  <c r="K101" i="3"/>
  <c r="K88" i="3"/>
  <c r="K97" i="3"/>
  <c r="K93" i="3"/>
  <c r="K98" i="3"/>
  <c r="K94" i="3"/>
  <c r="K91" i="3"/>
  <c r="K100" i="3"/>
  <c r="K90" i="3"/>
  <c r="K99" i="3"/>
  <c r="K103" i="3"/>
  <c r="K106" i="3"/>
  <c r="K95" i="3"/>
  <c r="K87" i="3"/>
  <c r="I94" i="3"/>
  <c r="I88" i="3"/>
  <c r="I87" i="3"/>
  <c r="I105" i="3"/>
  <c r="I97" i="3"/>
  <c r="I99" i="3"/>
  <c r="I103" i="3"/>
  <c r="I100" i="3"/>
  <c r="I104" i="3"/>
  <c r="I101" i="3"/>
  <c r="I98" i="3"/>
  <c r="I84" i="3"/>
  <c r="I93" i="3"/>
  <c r="I89" i="3"/>
  <c r="I85" i="3"/>
  <c r="I86" i="3"/>
  <c r="I96" i="3"/>
  <c r="I92" i="3"/>
  <c r="I102" i="3"/>
  <c r="I106" i="3"/>
  <c r="I91" i="3"/>
  <c r="I90" i="3"/>
  <c r="I95" i="3"/>
  <c r="G99" i="3" l="1"/>
  <c r="G91" i="3"/>
  <c r="G95" i="3"/>
  <c r="G85" i="3"/>
  <c r="G105" i="3"/>
  <c r="G102" i="3"/>
  <c r="G93" i="3"/>
  <c r="G89" i="3"/>
  <c r="G84" i="3"/>
  <c r="G106" i="3"/>
  <c r="G87" i="3"/>
  <c r="G101" i="3"/>
  <c r="G98" i="3"/>
  <c r="G96" i="3"/>
  <c r="G104" i="3"/>
  <c r="G92" i="3"/>
  <c r="G100" i="3"/>
  <c r="G86" i="3"/>
  <c r="G103" i="3"/>
  <c r="G97" i="3"/>
  <c r="G94" i="3"/>
  <c r="G90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<sst xmlns="http://schemas.openxmlformats.org/spreadsheetml/2006/main" count="12794" uniqueCount="1346">
  <si>
    <t>Mass per Metre</t>
  </si>
  <si>
    <t>Depth Of Section</t>
  </si>
  <si>
    <t>Width Of Section</t>
  </si>
  <si>
    <t xml:space="preserve"> Thickness</t>
  </si>
  <si>
    <t>Root Radius</t>
  </si>
  <si>
    <t>Depth Between Fillets</t>
  </si>
  <si>
    <t>Area of Section</t>
  </si>
  <si>
    <t>Ratios For Local Buckling</t>
  </si>
  <si>
    <t>Surface Area per Metre</t>
  </si>
  <si>
    <t>Second
Moment Of Area</t>
  </si>
  <si>
    <t>Radius Of Gyration</t>
  </si>
  <si>
    <t>Elastic Modulus</t>
  </si>
  <si>
    <t>Plastic Modulus</t>
  </si>
  <si>
    <t>Euc. Dist. AISC</t>
  </si>
  <si>
    <t>Euc. Dist. GB</t>
  </si>
  <si>
    <t>Euc. Dist. HY</t>
  </si>
  <si>
    <t>D</t>
  </si>
  <si>
    <t>B</t>
  </si>
  <si>
    <t>tf</t>
  </si>
  <si>
    <t>tw</t>
  </si>
  <si>
    <t>r</t>
  </si>
  <si>
    <t>d</t>
  </si>
  <si>
    <t>A</t>
  </si>
  <si>
    <t>Flange</t>
  </si>
  <si>
    <t>Web</t>
  </si>
  <si>
    <t>Ix</t>
  </si>
  <si>
    <t>Iy</t>
  </si>
  <si>
    <t xml:space="preserve">rx </t>
  </si>
  <si>
    <t xml:space="preserve">ry </t>
  </si>
  <si>
    <t>Sex</t>
  </si>
  <si>
    <t>Sey</t>
  </si>
  <si>
    <t>Zpx</t>
  </si>
  <si>
    <t>Zpy</t>
  </si>
  <si>
    <t>AISC</t>
  </si>
  <si>
    <t>GB</t>
  </si>
  <si>
    <t>HY</t>
  </si>
  <si>
    <t>Type</t>
  </si>
  <si>
    <t>Standards</t>
  </si>
  <si>
    <t>kg/m</t>
  </si>
  <si>
    <t>mm</t>
  </si>
  <si>
    <t>cm2</t>
  </si>
  <si>
    <t>b/T</t>
  </si>
  <si>
    <t>d/t</t>
  </si>
  <si>
    <t>m2</t>
  </si>
  <si>
    <t xml:space="preserve">cm4 </t>
  </si>
  <si>
    <t>cm</t>
  </si>
  <si>
    <t>cm3</t>
  </si>
  <si>
    <t>W4X13</t>
  </si>
  <si>
    <t>Chosen</t>
  </si>
  <si>
    <t>W4X13.8</t>
  </si>
  <si>
    <t>Std.</t>
  </si>
  <si>
    <t>W4X16.3</t>
  </si>
  <si>
    <t>W5X9</t>
  </si>
  <si>
    <t>W+B+S</t>
  </si>
  <si>
    <t>W5X16</t>
  </si>
  <si>
    <t>Min aisc</t>
  </si>
  <si>
    <t>W5X19</t>
  </si>
  <si>
    <t>Min gb</t>
  </si>
  <si>
    <t>W6X9</t>
  </si>
  <si>
    <t>Min hy</t>
  </si>
  <si>
    <t>W6X12</t>
  </si>
  <si>
    <t>1st</t>
  </si>
  <si>
    <t>W6X11</t>
  </si>
  <si>
    <t>2nd</t>
  </si>
  <si>
    <t>W6X9*</t>
  </si>
  <si>
    <t>W6X12*</t>
  </si>
  <si>
    <t>W+B+I</t>
  </si>
  <si>
    <t>W6X16</t>
  </si>
  <si>
    <t>W6X15</t>
  </si>
  <si>
    <t>W6X15.7</t>
  </si>
  <si>
    <t>W6X20</t>
  </si>
  <si>
    <t>W6X25</t>
  </si>
  <si>
    <t>W7X11</t>
  </si>
  <si>
    <t>W7X12</t>
  </si>
  <si>
    <t>ϵ</t>
  </si>
  <si>
    <t>=</t>
  </si>
  <si>
    <t>W7X15</t>
  </si>
  <si>
    <t>W7X13</t>
  </si>
  <si>
    <t>W8X10</t>
  </si>
  <si>
    <t>W8X13</t>
  </si>
  <si>
    <t>W8X15</t>
  </si>
  <si>
    <t>W8X16</t>
  </si>
  <si>
    <t>W8X14</t>
  </si>
  <si>
    <t>W8X15*</t>
  </si>
  <si>
    <t>W8X17</t>
  </si>
  <si>
    <t>W8X18</t>
  </si>
  <si>
    <t>W8X20</t>
  </si>
  <si>
    <t>W8X21</t>
  </si>
  <si>
    <t>W8X24</t>
  </si>
  <si>
    <t>W8X28</t>
  </si>
  <si>
    <t>W8X31</t>
  </si>
  <si>
    <t>W8X35</t>
  </si>
  <si>
    <t>W8X40</t>
  </si>
  <si>
    <t>W8X48</t>
  </si>
  <si>
    <t>W8X58</t>
  </si>
  <si>
    <t>W8X67</t>
  </si>
  <si>
    <t>W10X12</t>
  </si>
  <si>
    <t>W10X15</t>
  </si>
  <si>
    <t>W10X17</t>
  </si>
  <si>
    <t>W10X19</t>
  </si>
  <si>
    <t>W10X16</t>
  </si>
  <si>
    <t>W10X21</t>
  </si>
  <si>
    <t>W10X22</t>
  </si>
  <si>
    <t>W10X25</t>
  </si>
  <si>
    <t>W10X26</t>
  </si>
  <si>
    <t>W10X29</t>
  </si>
  <si>
    <t>W10X30</t>
  </si>
  <si>
    <t>W10X33</t>
  </si>
  <si>
    <t>W10X39</t>
  </si>
  <si>
    <t>W10X42</t>
  </si>
  <si>
    <t>W10X45</t>
  </si>
  <si>
    <t>W10X57</t>
  </si>
  <si>
    <t>W10X49</t>
  </si>
  <si>
    <t>W10X54</t>
  </si>
  <si>
    <t>W10X60</t>
  </si>
  <si>
    <t>W10X68</t>
  </si>
  <si>
    <t>W10X72</t>
  </si>
  <si>
    <t>W10X77</t>
  </si>
  <si>
    <t>W10X88</t>
  </si>
  <si>
    <t>W10X89</t>
  </si>
  <si>
    <t>W10X100</t>
  </si>
  <si>
    <t>W10X112</t>
  </si>
  <si>
    <t>W12X14</t>
  </si>
  <si>
    <t>W12X16</t>
  </si>
  <si>
    <t>W12X16.5</t>
  </si>
  <si>
    <t>W12X19</t>
  </si>
  <si>
    <t>W12X22</t>
  </si>
  <si>
    <t>W12X25</t>
  </si>
  <si>
    <t>W12X28</t>
  </si>
  <si>
    <t>W12X32</t>
  </si>
  <si>
    <t>W12X21</t>
  </si>
  <si>
    <t>W12X26</t>
  </si>
  <si>
    <t>W12X27</t>
  </si>
  <si>
    <t>W12X30</t>
  </si>
  <si>
    <t>W12X31</t>
  </si>
  <si>
    <t>W12X35</t>
  </si>
  <si>
    <t>W12X36</t>
  </si>
  <si>
    <t>W12X40</t>
  </si>
  <si>
    <t>W12X45</t>
  </si>
  <si>
    <t>W12X50</t>
  </si>
  <si>
    <t>W12X53</t>
  </si>
  <si>
    <t>W12X58</t>
  </si>
  <si>
    <t>W12X65</t>
  </si>
  <si>
    <t>W12X72</t>
  </si>
  <si>
    <t>W12X79</t>
  </si>
  <si>
    <t>W12X87</t>
  </si>
  <si>
    <t>W12X92</t>
  </si>
  <si>
    <t>W12X96</t>
  </si>
  <si>
    <t>W12X106</t>
  </si>
  <si>
    <t>W12X120</t>
  </si>
  <si>
    <t>W12X133</t>
  </si>
  <si>
    <t>W12X136</t>
  </si>
  <si>
    <t>W12X152</t>
  </si>
  <si>
    <t>W12X161</t>
  </si>
  <si>
    <t>W12X170</t>
  </si>
  <si>
    <t>W12X190</t>
  </si>
  <si>
    <t>W12X210</t>
  </si>
  <si>
    <t>W12X230</t>
  </si>
  <si>
    <t>W12X252</t>
  </si>
  <si>
    <t>W12X278</t>
  </si>
  <si>
    <t>W12X279</t>
  </si>
  <si>
    <t>W12X305</t>
  </si>
  <si>
    <t>W12X336</t>
  </si>
  <si>
    <t>W14X22</t>
  </si>
  <si>
    <t>W14X26</t>
  </si>
  <si>
    <t>W14X30</t>
  </si>
  <si>
    <t>W14X34</t>
  </si>
  <si>
    <t>W14X38</t>
  </si>
  <si>
    <t>W14X45</t>
  </si>
  <si>
    <t>W14X43</t>
  </si>
  <si>
    <t>W14X48</t>
  </si>
  <si>
    <t>W14X53</t>
  </si>
  <si>
    <t>W14X61</t>
  </si>
  <si>
    <t>W14X68</t>
  </si>
  <si>
    <t>W14X74</t>
  </si>
  <si>
    <t>W14X82</t>
  </si>
  <si>
    <t>W14X87</t>
  </si>
  <si>
    <t>W14X90</t>
  </si>
  <si>
    <t>W14X99</t>
  </si>
  <si>
    <t>W14X103</t>
  </si>
  <si>
    <t>W14X109</t>
  </si>
  <si>
    <t>W14X119</t>
  </si>
  <si>
    <t>W14X120</t>
  </si>
  <si>
    <t>W14X132</t>
  </si>
  <si>
    <t>W14X136</t>
  </si>
  <si>
    <t>W14X118</t>
  </si>
  <si>
    <t>W14X145</t>
  </si>
  <si>
    <t>W14X158</t>
  </si>
  <si>
    <t>W14X159</t>
  </si>
  <si>
    <t>W14X176</t>
  </si>
  <si>
    <t>W14X193</t>
  </si>
  <si>
    <t>W14X211</t>
  </si>
  <si>
    <t>W14X219</t>
  </si>
  <si>
    <t>W14X228</t>
  </si>
  <si>
    <t>W14X233</t>
  </si>
  <si>
    <t>W14X257</t>
  </si>
  <si>
    <t>W14X264</t>
  </si>
  <si>
    <t>W14X283</t>
  </si>
  <si>
    <t>W14X311</t>
  </si>
  <si>
    <t>W14X314</t>
  </si>
  <si>
    <t>W14X342</t>
  </si>
  <si>
    <t>W14X370</t>
  </si>
  <si>
    <t>W14X398</t>
  </si>
  <si>
    <t>W14X426</t>
  </si>
  <si>
    <t>W14X455</t>
  </si>
  <si>
    <t>W14X500</t>
  </si>
  <si>
    <t>W14X550</t>
  </si>
  <si>
    <t>W14X605</t>
  </si>
  <si>
    <t>W14X665</t>
  </si>
  <si>
    <t>W14X730</t>
  </si>
  <si>
    <t>W16X26</t>
  </si>
  <si>
    <t>W16X31</t>
  </si>
  <si>
    <t>W16X36</t>
  </si>
  <si>
    <t>W16X40</t>
  </si>
  <si>
    <t>W16X45</t>
  </si>
  <si>
    <t>W16X50</t>
  </si>
  <si>
    <t>W16X57</t>
  </si>
  <si>
    <t>W16X67</t>
  </si>
  <si>
    <t>W16X77</t>
  </si>
  <si>
    <t>W16X89</t>
  </si>
  <si>
    <t>W16X100</t>
  </si>
  <si>
    <t>W18X35</t>
  </si>
  <si>
    <t>W18X40</t>
  </si>
  <si>
    <t>W18X45</t>
  </si>
  <si>
    <t>W18X46</t>
  </si>
  <si>
    <t>W18X50</t>
  </si>
  <si>
    <t>W18X55</t>
  </si>
  <si>
    <t>W18X41</t>
  </si>
  <si>
    <t>W18X45*</t>
  </si>
  <si>
    <t>W18X50*</t>
  </si>
  <si>
    <t>W18X55*</t>
  </si>
  <si>
    <t>W18X60</t>
  </si>
  <si>
    <t>W18X65</t>
  </si>
  <si>
    <t>W18X66</t>
  </si>
  <si>
    <t>W18X71</t>
  </si>
  <si>
    <t>W18X76</t>
  </si>
  <si>
    <t>W18X86</t>
  </si>
  <si>
    <t>W18X97</t>
  </si>
  <si>
    <t>W18X106</t>
  </si>
  <si>
    <t>W18X119</t>
  </si>
  <si>
    <t>W18X130</t>
  </si>
  <si>
    <t>W18X143</t>
  </si>
  <si>
    <t>W18X158</t>
  </si>
  <si>
    <t>W18X175</t>
  </si>
  <si>
    <t>W21X44</t>
  </si>
  <si>
    <t>W21X50</t>
  </si>
  <si>
    <t>W21X57</t>
  </si>
  <si>
    <t>W21X48</t>
  </si>
  <si>
    <t>W21X55</t>
  </si>
  <si>
    <t>W21X62</t>
  </si>
  <si>
    <t>W21X68</t>
  </si>
  <si>
    <t>W21X73</t>
  </si>
  <si>
    <t>W21X82</t>
  </si>
  <si>
    <t>W21X83</t>
  </si>
  <si>
    <t>W21X93</t>
  </si>
  <si>
    <t>W21X101</t>
  </si>
  <si>
    <t>W21X111</t>
  </si>
  <si>
    <t>W21X122</t>
  </si>
  <si>
    <t>W21X132</t>
  </si>
  <si>
    <t>W21X147</t>
  </si>
  <si>
    <t>W21X166</t>
  </si>
  <si>
    <t>W21X182</t>
  </si>
  <si>
    <t>W21X201</t>
  </si>
  <si>
    <t>W21X223</t>
  </si>
  <si>
    <t>W21X248</t>
  </si>
  <si>
    <t>W21X275</t>
  </si>
  <si>
    <t>W24X55</t>
  </si>
  <si>
    <t>W24X61</t>
  </si>
  <si>
    <t>W24X62</t>
  </si>
  <si>
    <t>W24X68</t>
  </si>
  <si>
    <t>W24X76</t>
  </si>
  <si>
    <t>W24X84</t>
  </si>
  <si>
    <t>W24X94</t>
  </si>
  <si>
    <t>W24X103</t>
  </si>
  <si>
    <t>W24X114</t>
  </si>
  <si>
    <t>W24X128</t>
  </si>
  <si>
    <t>W24X146</t>
  </si>
  <si>
    <t>W24X163</t>
  </si>
  <si>
    <t>W24X181</t>
  </si>
  <si>
    <t>W24X198</t>
  </si>
  <si>
    <t>W24X218</t>
  </si>
  <si>
    <t>W24X239</t>
  </si>
  <si>
    <t>W24X100</t>
  </si>
  <si>
    <t>W24X120</t>
  </si>
  <si>
    <t>W24X160</t>
  </si>
  <si>
    <t>W24X104</t>
  </si>
  <si>
    <t>W24X117</t>
  </si>
  <si>
    <t>W24X131</t>
  </si>
  <si>
    <t>W24X146*</t>
  </si>
  <si>
    <t>W24X162</t>
  </si>
  <si>
    <t>W24X176</t>
  </si>
  <si>
    <t>W24X192</t>
  </si>
  <si>
    <t>W24X207</t>
  </si>
  <si>
    <t>W24X229</t>
  </si>
  <si>
    <t>W24X250</t>
  </si>
  <si>
    <t>W24X279</t>
  </si>
  <si>
    <t>W24X306</t>
  </si>
  <si>
    <t>W24X335</t>
  </si>
  <si>
    <t>W24X370</t>
  </si>
  <si>
    <t>W27X84</t>
  </si>
  <si>
    <t>W27X94</t>
  </si>
  <si>
    <t>W27X102</t>
  </si>
  <si>
    <t>W27X114</t>
  </si>
  <si>
    <t>W27X129</t>
  </si>
  <si>
    <t>W27X143</t>
  </si>
  <si>
    <t>W27X159</t>
  </si>
  <si>
    <t>W27X182</t>
  </si>
  <si>
    <t>W27X201</t>
  </si>
  <si>
    <t>W27X221</t>
  </si>
  <si>
    <t>W27X247</t>
  </si>
  <si>
    <t>W27X271</t>
  </si>
  <si>
    <t>W27X302</t>
  </si>
  <si>
    <t>W27X146</t>
  </si>
  <si>
    <t>W27X161</t>
  </si>
  <si>
    <t>W27X178</t>
  </si>
  <si>
    <t>W27X194</t>
  </si>
  <si>
    <t>W27X217</t>
  </si>
  <si>
    <t>W27X235</t>
  </si>
  <si>
    <t>W27X258</t>
  </si>
  <si>
    <t>W27X281</t>
  </si>
  <si>
    <t>W27X307</t>
  </si>
  <si>
    <t>W27X336</t>
  </si>
  <si>
    <t>W30X90</t>
  </si>
  <si>
    <t>W30X99</t>
  </si>
  <si>
    <t>W30X108</t>
  </si>
  <si>
    <t>W30X116</t>
  </si>
  <si>
    <t>W30X124</t>
  </si>
  <si>
    <t>W30X132</t>
  </si>
  <si>
    <t>W30X148</t>
  </si>
  <si>
    <t>W30X165</t>
  </si>
  <si>
    <t>W30X185</t>
  </si>
  <si>
    <t>W30X207</t>
  </si>
  <si>
    <t>W30X226</t>
  </si>
  <si>
    <t>W30X246</t>
  </si>
  <si>
    <t>W30X269</t>
  </si>
  <si>
    <t>W30X295</t>
  </si>
  <si>
    <t>W30X173</t>
  </si>
  <si>
    <t>W30X191</t>
  </si>
  <si>
    <t>W30X211</t>
  </si>
  <si>
    <t>W30X235</t>
  </si>
  <si>
    <t>W30X261</t>
  </si>
  <si>
    <t>W30X292</t>
  </si>
  <si>
    <t>W30X326</t>
  </si>
  <si>
    <t>W30X357</t>
  </si>
  <si>
    <t>W33X118</t>
  </si>
  <si>
    <t>W33X130</t>
  </si>
  <si>
    <t>W33X141</t>
  </si>
  <si>
    <t>W33X152</t>
  </si>
  <si>
    <t>W33X169</t>
  </si>
  <si>
    <t>W33X187</t>
  </si>
  <si>
    <t>W33X204</t>
  </si>
  <si>
    <t>W33X219</t>
  </si>
  <si>
    <t>W33X243</t>
  </si>
  <si>
    <t>W33X271</t>
  </si>
  <si>
    <t>W33X301</t>
  </si>
  <si>
    <t>W33X332</t>
  </si>
  <si>
    <t>W33X361</t>
  </si>
  <si>
    <t>W33X201</t>
  </si>
  <si>
    <t>W33X221</t>
  </si>
  <si>
    <t>W33X241</t>
  </si>
  <si>
    <t>W33X263</t>
  </si>
  <si>
    <t>W33X291</t>
  </si>
  <si>
    <t>W33X318</t>
  </si>
  <si>
    <t>W33X354</t>
  </si>
  <si>
    <t>W33X387</t>
  </si>
  <si>
    <t>W33X424</t>
  </si>
  <si>
    <t>W33X468</t>
  </si>
  <si>
    <t>W36X135</t>
  </si>
  <si>
    <t>W36X150</t>
  </si>
  <si>
    <t>W36X160</t>
  </si>
  <si>
    <t>W36X170</t>
  </si>
  <si>
    <t>W36X182</t>
  </si>
  <si>
    <t>W36X194</t>
  </si>
  <si>
    <t>W36X210</t>
  </si>
  <si>
    <t>W36X232</t>
  </si>
  <si>
    <t>W36X256</t>
  </si>
  <si>
    <t>W36X286</t>
  </si>
  <si>
    <t>W36X318</t>
  </si>
  <si>
    <t>W36X350</t>
  </si>
  <si>
    <t>W36X387</t>
  </si>
  <si>
    <t>W36X230</t>
  </si>
  <si>
    <t>W36X245</t>
  </si>
  <si>
    <t>W36X260</t>
  </si>
  <si>
    <t>W36X280</t>
  </si>
  <si>
    <t>W36X300</t>
  </si>
  <si>
    <t>W36X328</t>
  </si>
  <si>
    <t>W36X359</t>
  </si>
  <si>
    <t>W36X393</t>
  </si>
  <si>
    <t>W36X439</t>
  </si>
  <si>
    <t>W36X527</t>
  </si>
  <si>
    <t>W36X650</t>
  </si>
  <si>
    <t>W40X149</t>
  </si>
  <si>
    <t>W40X167</t>
  </si>
  <si>
    <t>W40X183</t>
  </si>
  <si>
    <t>W40X211</t>
  </si>
  <si>
    <t>W40X235</t>
  </si>
  <si>
    <t>W40X264</t>
  </si>
  <si>
    <t>W40X278</t>
  </si>
  <si>
    <t>W40X294</t>
  </si>
  <si>
    <t>W40X327</t>
  </si>
  <si>
    <t>W40X331</t>
  </si>
  <si>
    <t>W40X359</t>
  </si>
  <si>
    <t>W40X392</t>
  </si>
  <si>
    <t>W40X199</t>
  </si>
  <si>
    <t>W40X215</t>
  </si>
  <si>
    <t>W40X249</t>
  </si>
  <si>
    <t>W40X277</t>
  </si>
  <si>
    <t>W40X297</t>
  </si>
  <si>
    <t>W40X324</t>
  </si>
  <si>
    <t>W40X362</t>
  </si>
  <si>
    <t>W40X397</t>
  </si>
  <si>
    <t>W40X431</t>
  </si>
  <si>
    <t>W40X503</t>
  </si>
  <si>
    <t>W40X593</t>
  </si>
  <si>
    <t>W44X230</t>
  </si>
  <si>
    <t>W44X262</t>
  </si>
  <si>
    <t>W44X290</t>
  </si>
  <si>
    <t>W44X335</t>
  </si>
  <si>
    <t>HW100X16.9</t>
  </si>
  <si>
    <t>HW125X23.6</t>
  </si>
  <si>
    <t>HW150X31.1</t>
  </si>
  <si>
    <t>HW175X40.4</t>
  </si>
  <si>
    <t>HW200X49.9</t>
  </si>
  <si>
    <t>HW200X56.2</t>
  </si>
  <si>
    <t>HW250X63.8</t>
  </si>
  <si>
    <t>HW250X71.8</t>
  </si>
  <si>
    <t>HW250X81.6</t>
  </si>
  <si>
    <t>HW300X83.5</t>
  </si>
  <si>
    <t>HW300X93</t>
  </si>
  <si>
    <t>HW300X104.8</t>
  </si>
  <si>
    <t>HW350X104.6</t>
  </si>
  <si>
    <t>HW350X113</t>
  </si>
  <si>
    <t>HW350X129.3</t>
  </si>
  <si>
    <t>HW350X134.9</t>
  </si>
  <si>
    <t>HW350X154.2</t>
  </si>
  <si>
    <t>HW400X140.1</t>
  </si>
  <si>
    <t>HW400X146.6</t>
  </si>
  <si>
    <t>HW400X168.3</t>
  </si>
  <si>
    <t>HW400X171.7</t>
  </si>
  <si>
    <t>HW400X196.8</t>
  </si>
  <si>
    <t>HW400X231.9</t>
  </si>
  <si>
    <t>HW400X283.1</t>
  </si>
  <si>
    <t>HW400X414.9</t>
  </si>
  <si>
    <t>HW400X604.5</t>
  </si>
  <si>
    <t>HW500X202.5</t>
  </si>
  <si>
    <t>HW500X239</t>
  </si>
  <si>
    <t>HW500X258.7</t>
  </si>
  <si>
    <t>HM150X20.7</t>
  </si>
  <si>
    <t>HM200X29.9</t>
  </si>
  <si>
    <t>HM250X43.6</t>
  </si>
  <si>
    <t>HM300X55.8</t>
  </si>
  <si>
    <t>HM350X78.1</t>
  </si>
  <si>
    <t>HM400X104.6</t>
  </si>
  <si>
    <t>HM450X120.8</t>
  </si>
  <si>
    <t>HM500X110.8</t>
  </si>
  <si>
    <t>HM500X124.9</t>
  </si>
  <si>
    <t>HM550X116.2</t>
  </si>
  <si>
    <t>HM550X130.3</t>
  </si>
  <si>
    <t>HM600X132.8</t>
  </si>
  <si>
    <t>HM600X147</t>
  </si>
  <si>
    <t>HM600X170.4</t>
  </si>
  <si>
    <t>HN100X9.3</t>
  </si>
  <si>
    <t>HN125X13.1</t>
  </si>
  <si>
    <t>HN150X14</t>
  </si>
  <si>
    <t>HN175X18</t>
  </si>
  <si>
    <t>HN200X17.8</t>
  </si>
  <si>
    <t>HN200X20.9</t>
  </si>
  <si>
    <t>HN250X25.1</t>
  </si>
  <si>
    <t>HN250X29</t>
  </si>
  <si>
    <t>HN300X32</t>
  </si>
  <si>
    <t>HN300X36.7</t>
  </si>
  <si>
    <t>HN350X41.2</t>
  </si>
  <si>
    <t>HN350X49.4</t>
  </si>
  <si>
    <t>HN400X55.2</t>
  </si>
  <si>
    <t>HN400X56.1</t>
  </si>
  <si>
    <t>HN400X65.4</t>
  </si>
  <si>
    <t>HN450X65.1</t>
  </si>
  <si>
    <t>HN450X74.9</t>
  </si>
  <si>
    <t>HN500X77.9</t>
  </si>
  <si>
    <t>HN500X88.1</t>
  </si>
  <si>
    <t>HN500X101.5</t>
  </si>
  <si>
    <t>HN550X81.5</t>
  </si>
  <si>
    <t>HN550X117.2</t>
  </si>
  <si>
    <t>HN600X92.4</t>
  </si>
  <si>
    <t>HN600X103.4</t>
  </si>
  <si>
    <t>HN600X117.6</t>
  </si>
  <si>
    <t>HN650X119.9</t>
  </si>
  <si>
    <t>HN650X134.4</t>
  </si>
  <si>
    <t>HN650X153.7</t>
  </si>
  <si>
    <t>HN700X162.9</t>
  </si>
  <si>
    <t>HN700X181.8</t>
  </si>
  <si>
    <t>HN750X143.4</t>
  </si>
  <si>
    <t>HN750X168</t>
  </si>
  <si>
    <t>HN750X186.9</t>
  </si>
  <si>
    <t>HN750X223.6</t>
  </si>
  <si>
    <t>HN800X188</t>
  </si>
  <si>
    <t>HN800X206.8</t>
  </si>
  <si>
    <t>HN850X178.6</t>
  </si>
  <si>
    <t>HN850X203.9</t>
  </si>
  <si>
    <t>HN850X229.3</t>
  </si>
  <si>
    <t>HN850X254.9</t>
  </si>
  <si>
    <t>HN900X209.5</t>
  </si>
  <si>
    <t>HN900X240.1</t>
  </si>
  <si>
    <t>HN900X282.6</t>
  </si>
  <si>
    <t>HN1000X216.7</t>
  </si>
  <si>
    <t>HN1000X247.7</t>
  </si>
  <si>
    <t>HN1000X271.1</t>
  </si>
  <si>
    <t>HN1000X310.2</t>
  </si>
  <si>
    <t>HN1000X344.8</t>
  </si>
  <si>
    <t>HY1000X412</t>
  </si>
  <si>
    <t>HY1000X389</t>
  </si>
  <si>
    <t>HY1000X365</t>
  </si>
  <si>
    <t>HY1000X341</t>
  </si>
  <si>
    <t>HY1000X391</t>
  </si>
  <si>
    <t>HY1000X367</t>
  </si>
  <si>
    <t>HY1000X343</t>
  </si>
  <si>
    <t>HY1000X319</t>
  </si>
  <si>
    <t>HY1000X301</t>
  </si>
  <si>
    <t>HY1000X321</t>
  </si>
  <si>
    <t>HY1000X297</t>
  </si>
  <si>
    <t>HY1000X279</t>
  </si>
  <si>
    <t>HY1000X260</t>
  </si>
  <si>
    <t>HY1000X381</t>
  </si>
  <si>
    <t>HY1000X360</t>
  </si>
  <si>
    <t>HY1000X340</t>
  </si>
  <si>
    <t>HY1000X359</t>
  </si>
  <si>
    <t>HY1000X338</t>
  </si>
  <si>
    <t>HY1000X318</t>
  </si>
  <si>
    <t>HY1000X281</t>
  </si>
  <si>
    <t>HY1000X296</t>
  </si>
  <si>
    <t>HY1000X275</t>
  </si>
  <si>
    <t>HY1000X259</t>
  </si>
  <si>
    <t>HY1000X243</t>
  </si>
  <si>
    <t>HY1000X349</t>
  </si>
  <si>
    <t>HY1000X332</t>
  </si>
  <si>
    <t>HY1000X315</t>
  </si>
  <si>
    <t>HY1000X328</t>
  </si>
  <si>
    <t>HY1000X310</t>
  </si>
  <si>
    <t>HY1000X293</t>
  </si>
  <si>
    <t>HY1000X262</t>
  </si>
  <si>
    <t>HY1000X270</t>
  </si>
  <si>
    <t>HY1000X253</t>
  </si>
  <si>
    <t>HY1000X239</t>
  </si>
  <si>
    <t>HY1000X226</t>
  </si>
  <si>
    <t>HY1000X282</t>
  </si>
  <si>
    <t>HY1000X267</t>
  </si>
  <si>
    <t>HY1000X242</t>
  </si>
  <si>
    <t>HY1000X245</t>
  </si>
  <si>
    <t>HY1000X231</t>
  </si>
  <si>
    <t>HY1000X220</t>
  </si>
  <si>
    <t>HY1000X209</t>
  </si>
  <si>
    <t>HY950X404</t>
  </si>
  <si>
    <t>HY950X380</t>
  </si>
  <si>
    <t>HY950X356</t>
  </si>
  <si>
    <t>HY950X332</t>
  </si>
  <si>
    <t>HY950X383</t>
  </si>
  <si>
    <t>HY950X359</t>
  </si>
  <si>
    <t>HY950X335</t>
  </si>
  <si>
    <t>HY950X311</t>
  </si>
  <si>
    <t>HY950X293</t>
  </si>
  <si>
    <t>HY950X339</t>
  </si>
  <si>
    <t>HY950X314</t>
  </si>
  <si>
    <t>HY950X290</t>
  </si>
  <si>
    <t>HY950X272</t>
  </si>
  <si>
    <t>HY950X254</t>
  </si>
  <si>
    <t>HY950X372</t>
  </si>
  <si>
    <t>HY950X352</t>
  </si>
  <si>
    <t>HY950X331</t>
  </si>
  <si>
    <t>HY950X310</t>
  </si>
  <si>
    <t>HY950X289</t>
  </si>
  <si>
    <t>HY950X274</t>
  </si>
  <si>
    <t>HY950X268</t>
  </si>
  <si>
    <t>HY950X253</t>
  </si>
  <si>
    <t>HY950X237</t>
  </si>
  <si>
    <t>HY950X341</t>
  </si>
  <si>
    <t>HY950X323</t>
  </si>
  <si>
    <t>HY950X306</t>
  </si>
  <si>
    <t>HY950X288</t>
  </si>
  <si>
    <t>HY950X320</t>
  </si>
  <si>
    <t>HY950X303</t>
  </si>
  <si>
    <t>HY950X285</t>
  </si>
  <si>
    <t>HY950X267</t>
  </si>
  <si>
    <t>HY950X264</t>
  </si>
  <si>
    <t>HY950X246</t>
  </si>
  <si>
    <t>HY950X233</t>
  </si>
  <si>
    <t>HY950X220</t>
  </si>
  <si>
    <t>HY950X260</t>
  </si>
  <si>
    <t>HY950X245</t>
  </si>
  <si>
    <t>HY950X235</t>
  </si>
  <si>
    <t>HY950X239</t>
  </si>
  <si>
    <t>HY950X224</t>
  </si>
  <si>
    <t>HY950X213</t>
  </si>
  <si>
    <t>HY950X202</t>
  </si>
  <si>
    <t>HY900X395</t>
  </si>
  <si>
    <t>HY900X371</t>
  </si>
  <si>
    <t>HY900X348</t>
  </si>
  <si>
    <t>HY900X324</t>
  </si>
  <si>
    <t>HY900X376</t>
  </si>
  <si>
    <t>HY900X352</t>
  </si>
  <si>
    <t>HY900X328</t>
  </si>
  <si>
    <t>HY900X304</t>
  </si>
  <si>
    <t>HY900X286</t>
  </si>
  <si>
    <t>HY900X332</t>
  </si>
  <si>
    <t>HY900X308</t>
  </si>
  <si>
    <t>HY900X284</t>
  </si>
  <si>
    <t>HY900X266</t>
  </si>
  <si>
    <t>HY900X248</t>
  </si>
  <si>
    <t>HY900X271</t>
  </si>
  <si>
    <t>HY900X253</t>
  </si>
  <si>
    <t>HY900X234</t>
  </si>
  <si>
    <t>HY900X364</t>
  </si>
  <si>
    <t>HY900X343</t>
  </si>
  <si>
    <t>HY900X322</t>
  </si>
  <si>
    <t>HY900X302</t>
  </si>
  <si>
    <t>HY900X344</t>
  </si>
  <si>
    <t>HY900X323</t>
  </si>
  <si>
    <t>HY900X303</t>
  </si>
  <si>
    <t>HY900X282</t>
  </si>
  <si>
    <t>HY900X283</t>
  </si>
  <si>
    <t>HY900X262</t>
  </si>
  <si>
    <t>HY900X246</t>
  </si>
  <si>
    <t>HY900X231</t>
  </si>
  <si>
    <t>HY900X249</t>
  </si>
  <si>
    <t>HY900X233</t>
  </si>
  <si>
    <t>HY900X217</t>
  </si>
  <si>
    <t>HY900X315</t>
  </si>
  <si>
    <t>HY900X297</t>
  </si>
  <si>
    <t>HY900X280</t>
  </si>
  <si>
    <t>HY900X313</t>
  </si>
  <si>
    <t>HY900X295</t>
  </si>
  <si>
    <t>HY900X278</t>
  </si>
  <si>
    <t>HY900X260</t>
  </si>
  <si>
    <t>HY900X247</t>
  </si>
  <si>
    <t>HY900X276</t>
  </si>
  <si>
    <t>HY900X258</t>
  </si>
  <si>
    <t>HY900X240</t>
  </si>
  <si>
    <t>HY900X227</t>
  </si>
  <si>
    <t>HY900X213</t>
  </si>
  <si>
    <t>HY900X200</t>
  </si>
  <si>
    <t>HY900X186</t>
  </si>
  <si>
    <t>HY900X281</t>
  </si>
  <si>
    <t>HY900X267</t>
  </si>
  <si>
    <t>HY900X252</t>
  </si>
  <si>
    <t>HY900X238</t>
  </si>
  <si>
    <t>HY900X216</t>
  </si>
  <si>
    <t>HY900X218</t>
  </si>
  <si>
    <t>HY900X207</t>
  </si>
  <si>
    <t>HY900X196</t>
  </si>
  <si>
    <t>HY900X185</t>
  </si>
  <si>
    <t>HY900X205</t>
  </si>
  <si>
    <t>HY900X194</t>
  </si>
  <si>
    <t>HY900X183</t>
  </si>
  <si>
    <t>HY900X171</t>
  </si>
  <si>
    <t>HY850X368</t>
  </si>
  <si>
    <t>HY850X344</t>
  </si>
  <si>
    <t>HY850X320</t>
  </si>
  <si>
    <t>HY850X296</t>
  </si>
  <si>
    <t>HY850X302</t>
  </si>
  <si>
    <t>HY850X278</t>
  </si>
  <si>
    <t>HY850X260</t>
  </si>
  <si>
    <t>HY850X337</t>
  </si>
  <si>
    <t>HY850X316</t>
  </si>
  <si>
    <t>HY850X295</t>
  </si>
  <si>
    <t>HY850X274</t>
  </si>
  <si>
    <t>HY850X298</t>
  </si>
  <si>
    <t>HY850X277</t>
  </si>
  <si>
    <t>HY850X256</t>
  </si>
  <si>
    <t>HY850X240</t>
  </si>
  <si>
    <t>HY850X243</t>
  </si>
  <si>
    <t>HY850X227</t>
  </si>
  <si>
    <t>HY850X305</t>
  </si>
  <si>
    <t>HY850X288</t>
  </si>
  <si>
    <t>HY850X270</t>
  </si>
  <si>
    <t>HY850X252</t>
  </si>
  <si>
    <t>HY850X239</t>
  </si>
  <si>
    <t>HY850X226</t>
  </si>
  <si>
    <t>HY850X269</t>
  </si>
  <si>
    <t>HY850X234</t>
  </si>
  <si>
    <t>HY850X220</t>
  </si>
  <si>
    <t>HY850X207</t>
  </si>
  <si>
    <t>HY850X221</t>
  </si>
  <si>
    <t>HY850X208</t>
  </si>
  <si>
    <t>HY850X194</t>
  </si>
  <si>
    <t>HY850X245</t>
  </si>
  <si>
    <t>HY850X231</t>
  </si>
  <si>
    <t>HY850X209</t>
  </si>
  <si>
    <t>HY850X212</t>
  </si>
  <si>
    <t>HY850X201</t>
  </si>
  <si>
    <t>HY850X190</t>
  </si>
  <si>
    <t>HY850X199</t>
  </si>
  <si>
    <t>HY850X188</t>
  </si>
  <si>
    <t>HY850X177</t>
  </si>
  <si>
    <t>HY850X378</t>
  </si>
  <si>
    <t>HY850X354</t>
  </si>
  <si>
    <t>HY850X330</t>
  </si>
  <si>
    <t>HY850X307</t>
  </si>
  <si>
    <t>HY850X361</t>
  </si>
  <si>
    <t>HY850X313</t>
  </si>
  <si>
    <t>HY850X289</t>
  </si>
  <si>
    <t>HY850X271</t>
  </si>
  <si>
    <t>HY850X253</t>
  </si>
  <si>
    <t>HY850X242</t>
  </si>
  <si>
    <t>HY800X346</t>
  </si>
  <si>
    <t>HY800X326</t>
  </si>
  <si>
    <t>HY800X305</t>
  </si>
  <si>
    <t>HY800X285</t>
  </si>
  <si>
    <t>HY800X329</t>
  </si>
  <si>
    <t>HY800X309</t>
  </si>
  <si>
    <t>HY800X288</t>
  </si>
  <si>
    <t>HY800X267</t>
  </si>
  <si>
    <t>HY800X251</t>
  </si>
  <si>
    <t>HY800X291</t>
  </si>
  <si>
    <t>HY800X270</t>
  </si>
  <si>
    <t>HY800X249</t>
  </si>
  <si>
    <t>HY800X234</t>
  </si>
  <si>
    <t>HY800X259</t>
  </si>
  <si>
    <t>HY800X238</t>
  </si>
  <si>
    <t>HY800X222</t>
  </si>
  <si>
    <t>HY800X315</t>
  </si>
  <si>
    <t>HY800X297</t>
  </si>
  <si>
    <t>HY800X280</t>
  </si>
  <si>
    <t>HY800X263</t>
  </si>
  <si>
    <t>HY800X298</t>
  </si>
  <si>
    <t>HY800X245</t>
  </si>
  <si>
    <t>HY800X232</t>
  </si>
  <si>
    <t>HY800X219</t>
  </si>
  <si>
    <t>HY800X228</t>
  </si>
  <si>
    <t>HY800X214</t>
  </si>
  <si>
    <t>HY800X201</t>
  </si>
  <si>
    <t>HY800X216</t>
  </si>
  <si>
    <t>HY800X202</t>
  </si>
  <si>
    <t>HY800X189</t>
  </si>
  <si>
    <t>HY800X191</t>
  </si>
  <si>
    <t>HY800X177</t>
  </si>
  <si>
    <t>HY800X252</t>
  </si>
  <si>
    <t>HY800X223</t>
  </si>
  <si>
    <t>HY800X212</t>
  </si>
  <si>
    <t>HY800X220</t>
  </si>
  <si>
    <t>HY800X206</t>
  </si>
  <si>
    <t>HY800X195</t>
  </si>
  <si>
    <t>HY800X183</t>
  </si>
  <si>
    <t>HY800X194</t>
  </si>
  <si>
    <t>HY800X172</t>
  </si>
  <si>
    <t>HY800X171</t>
  </si>
  <si>
    <t>HY800X160</t>
  </si>
  <si>
    <t>HY750X313</t>
  </si>
  <si>
    <t>HY750X289</t>
  </si>
  <si>
    <t>HY750X265</t>
  </si>
  <si>
    <t>HY750X247</t>
  </si>
  <si>
    <t>HY750X279</t>
  </si>
  <si>
    <t>HY750X254</t>
  </si>
  <si>
    <t>HY750X236</t>
  </si>
  <si>
    <t>HY750X285</t>
  </si>
  <si>
    <t>HY750X264</t>
  </si>
  <si>
    <t>HY750X243</t>
  </si>
  <si>
    <t>HY750X227</t>
  </si>
  <si>
    <t>HY750X253</t>
  </si>
  <si>
    <t>HY750X232</t>
  </si>
  <si>
    <t>HY750X216</t>
  </si>
  <si>
    <t>HY750X257</t>
  </si>
  <si>
    <t>HY750X239</t>
  </si>
  <si>
    <t>HY750X221</t>
  </si>
  <si>
    <t>HY750X208</t>
  </si>
  <si>
    <t>HY750X194</t>
  </si>
  <si>
    <t>HY750X228</t>
  </si>
  <si>
    <t>HY750X210</t>
  </si>
  <si>
    <t>HY750X197</t>
  </si>
  <si>
    <t>HY750X183</t>
  </si>
  <si>
    <t>HY750X170</t>
  </si>
  <si>
    <t>HY750X186</t>
  </si>
  <si>
    <t>HY750X172</t>
  </si>
  <si>
    <t>HY750X159</t>
  </si>
  <si>
    <t>HY750X229</t>
  </si>
  <si>
    <t>HY750X214</t>
  </si>
  <si>
    <t>HY750X199</t>
  </si>
  <si>
    <t>HY750X188</t>
  </si>
  <si>
    <t>HY750X177</t>
  </si>
  <si>
    <t>HY750X203</t>
  </si>
  <si>
    <t>HY750X166</t>
  </si>
  <si>
    <t>HY750X155</t>
  </si>
  <si>
    <t>HY750X144</t>
  </si>
  <si>
    <t>HY700X337</t>
  </si>
  <si>
    <t>HY700X313</t>
  </si>
  <si>
    <t>HY700X289</t>
  </si>
  <si>
    <t>HY700X322</t>
  </si>
  <si>
    <t>HY700X298</t>
  </si>
  <si>
    <t>HY700X274</t>
  </si>
  <si>
    <t>HY700X307</t>
  </si>
  <si>
    <t>HY700X283</t>
  </si>
  <si>
    <t>HY700X259</t>
  </si>
  <si>
    <t>HY700X241</t>
  </si>
  <si>
    <t>HY700X223</t>
  </si>
  <si>
    <t>HY700X273</t>
  </si>
  <si>
    <t>HY700X249</t>
  </si>
  <si>
    <t>HY700X231</t>
  </si>
  <si>
    <t>HY700X212</t>
  </si>
  <si>
    <t>HY700X220</t>
  </si>
  <si>
    <t>HY700X202</t>
  </si>
  <si>
    <t>HY700X308</t>
  </si>
  <si>
    <t>HY700X288</t>
  </si>
  <si>
    <t>HY700X267</t>
  </si>
  <si>
    <t>HY700X294</t>
  </si>
  <si>
    <t>HY700X252</t>
  </si>
  <si>
    <t>HY700X279</t>
  </si>
  <si>
    <t>HY700X258</t>
  </si>
  <si>
    <t>HY700X237</t>
  </si>
  <si>
    <t>HY700X221</t>
  </si>
  <si>
    <t>HY700X205</t>
  </si>
  <si>
    <t>HY700X248</t>
  </si>
  <si>
    <t>HY700X227</t>
  </si>
  <si>
    <t>HY700X211</t>
  </si>
  <si>
    <t>HY700X195</t>
  </si>
  <si>
    <t>HY700X201</t>
  </si>
  <si>
    <t>HY700X185</t>
  </si>
  <si>
    <t>HY700X280</t>
  </si>
  <si>
    <t>HY700X263</t>
  </si>
  <si>
    <t>HY700X245</t>
  </si>
  <si>
    <t>HY700X232</t>
  </si>
  <si>
    <t>HY700X265</t>
  </si>
  <si>
    <t>HY700X230</t>
  </si>
  <si>
    <t>HY700X217</t>
  </si>
  <si>
    <t>HY700X251</t>
  </si>
  <si>
    <t>HY700X233</t>
  </si>
  <si>
    <t>HY700X215</t>
  </si>
  <si>
    <t>HY700X188</t>
  </si>
  <si>
    <t>HY700X191</t>
  </si>
  <si>
    <t>HY700X178</t>
  </si>
  <si>
    <t>HY700X164</t>
  </si>
  <si>
    <t>HY700X181</t>
  </si>
  <si>
    <t>HY700X168</t>
  </si>
  <si>
    <t>HY700X154</t>
  </si>
  <si>
    <t>HY700X140</t>
  </si>
  <si>
    <t>HY700X213</t>
  </si>
  <si>
    <t>HY700X208</t>
  </si>
  <si>
    <t>HY700X197</t>
  </si>
  <si>
    <t>HY700X222</t>
  </si>
  <si>
    <t>HY700X193</t>
  </si>
  <si>
    <t>HY700X182</t>
  </si>
  <si>
    <t>HY700X171</t>
  </si>
  <si>
    <t>HY700X198</t>
  </si>
  <si>
    <t>HY700X183</t>
  </si>
  <si>
    <t>HY700X172</t>
  </si>
  <si>
    <t>HY700X161</t>
  </si>
  <si>
    <t>HY700X150</t>
  </si>
  <si>
    <t>HY700X173</t>
  </si>
  <si>
    <t>HY700X162</t>
  </si>
  <si>
    <t>HY700X139</t>
  </si>
  <si>
    <t>HY700X128</t>
  </si>
  <si>
    <t>HY700X124</t>
  </si>
  <si>
    <t>HY700X112</t>
  </si>
  <si>
    <t>HY700X152</t>
  </si>
  <si>
    <t>HY700X143</t>
  </si>
  <si>
    <t>HY700X135</t>
  </si>
  <si>
    <t>HY700X151</t>
  </si>
  <si>
    <t>HY700X142</t>
  </si>
  <si>
    <t>HY700X133</t>
  </si>
  <si>
    <t>HY700X115</t>
  </si>
  <si>
    <t>HY700X118</t>
  </si>
  <si>
    <t>HY700X109</t>
  </si>
  <si>
    <t>HY700X99.6</t>
  </si>
  <si>
    <t>HY700X87.6</t>
  </si>
  <si>
    <t>HY650X225</t>
  </si>
  <si>
    <t>HY650X208</t>
  </si>
  <si>
    <t>HY650X194</t>
  </si>
  <si>
    <t>HY650X181</t>
  </si>
  <si>
    <t>HY650X175</t>
  </si>
  <si>
    <t>HY650X162</t>
  </si>
  <si>
    <t>HY650X148</t>
  </si>
  <si>
    <t>HY650X135</t>
  </si>
  <si>
    <t>HY650X200</t>
  </si>
  <si>
    <t>HY650X186</t>
  </si>
  <si>
    <t>HY650X164</t>
  </si>
  <si>
    <t>HY650X167</t>
  </si>
  <si>
    <t>HY650X156</t>
  </si>
  <si>
    <t>HY650X145</t>
  </si>
  <si>
    <t>HY650X133</t>
  </si>
  <si>
    <t>HY650X122</t>
  </si>
  <si>
    <t>HY650X136</t>
  </si>
  <si>
    <t>HY650X127</t>
  </si>
  <si>
    <t>HY650X118</t>
  </si>
  <si>
    <t>HY650X110</t>
  </si>
  <si>
    <t>HY650X113</t>
  </si>
  <si>
    <t>HY650X104</t>
  </si>
  <si>
    <t>HY650X95</t>
  </si>
  <si>
    <t>HY650X83</t>
  </si>
  <si>
    <t>HY600X219</t>
  </si>
  <si>
    <t>HY600X201</t>
  </si>
  <si>
    <t>HY600X188</t>
  </si>
  <si>
    <t>HY600X175</t>
  </si>
  <si>
    <t>HY600X193</t>
  </si>
  <si>
    <t>HY600X179</t>
  </si>
  <si>
    <t>HY600X166</t>
  </si>
  <si>
    <t>HY600X184</t>
  </si>
  <si>
    <t>HY600X171</t>
  </si>
  <si>
    <t>HY600X157</t>
  </si>
  <si>
    <t>HY600X144</t>
  </si>
  <si>
    <t>HY600X130</t>
  </si>
  <si>
    <t>HY600X194</t>
  </si>
  <si>
    <t>HY600X168</t>
  </si>
  <si>
    <t>HY600X160</t>
  </si>
  <si>
    <t>HY600X149</t>
  </si>
  <si>
    <t>HY600X137</t>
  </si>
  <si>
    <t>HY600X162</t>
  </si>
  <si>
    <t>HY600X151</t>
  </si>
  <si>
    <t>HY600X140</t>
  </si>
  <si>
    <t>HY600X129</t>
  </si>
  <si>
    <t>HY600X117</t>
  </si>
  <si>
    <t>HY600X115</t>
  </si>
  <si>
    <t>HY600X104</t>
  </si>
  <si>
    <t>HY600X131</t>
  </si>
  <si>
    <t>HY600X123</t>
  </si>
  <si>
    <t>HY600X114</t>
  </si>
  <si>
    <t>HY600X105</t>
  </si>
  <si>
    <t>HY600X109</t>
  </si>
  <si>
    <t>HY600X101</t>
  </si>
  <si>
    <t>HY600X91.5</t>
  </si>
  <si>
    <t>HY600X79.5</t>
  </si>
  <si>
    <t>HY550X213</t>
  </si>
  <si>
    <t>HY550X195</t>
  </si>
  <si>
    <t>HY550X182</t>
  </si>
  <si>
    <t>HY550X168</t>
  </si>
  <si>
    <t>HY550X180</t>
  </si>
  <si>
    <t>HY550X166</t>
  </si>
  <si>
    <t>HY550X152</t>
  </si>
  <si>
    <t>HY550X139</t>
  </si>
  <si>
    <t>HY550X125</t>
  </si>
  <si>
    <t>HY550X127</t>
  </si>
  <si>
    <t>HY550X113</t>
  </si>
  <si>
    <t>HY550X188</t>
  </si>
  <si>
    <t>HY550X173</t>
  </si>
  <si>
    <t>HY550X162</t>
  </si>
  <si>
    <t>HY550X151</t>
  </si>
  <si>
    <t>HY550X158</t>
  </si>
  <si>
    <t>HY550X146</t>
  </si>
  <si>
    <t>HY550X135</t>
  </si>
  <si>
    <t>HY550X124</t>
  </si>
  <si>
    <t>HY550X123</t>
  </si>
  <si>
    <t>HY550X112</t>
  </si>
  <si>
    <t>HY550X101</t>
  </si>
  <si>
    <t>HY550X118</t>
  </si>
  <si>
    <t>HY550X109</t>
  </si>
  <si>
    <t>HY550X100</t>
  </si>
  <si>
    <t>HY550X106</t>
  </si>
  <si>
    <t>HY550X97</t>
  </si>
  <si>
    <t>HY550X88</t>
  </si>
  <si>
    <t>HY550X76</t>
  </si>
  <si>
    <t>HY500X207</t>
  </si>
  <si>
    <t>HY500X189</t>
  </si>
  <si>
    <t>HY500X175</t>
  </si>
  <si>
    <t>HY500X162</t>
  </si>
  <si>
    <t>HY500X149</t>
  </si>
  <si>
    <t>HY500X161</t>
  </si>
  <si>
    <t>HY500X148</t>
  </si>
  <si>
    <t>HY500X134</t>
  </si>
  <si>
    <t>HY500X121</t>
  </si>
  <si>
    <t>HY500X123</t>
  </si>
  <si>
    <t>HY500X110</t>
  </si>
  <si>
    <t>HY500X153</t>
  </si>
  <si>
    <t>HY500X142</t>
  </si>
  <si>
    <t>HY500X130</t>
  </si>
  <si>
    <t>HY500X119</t>
  </si>
  <si>
    <t>HY500X108</t>
  </si>
  <si>
    <t>HY500X120</t>
  </si>
  <si>
    <t>HY500X97</t>
  </si>
  <si>
    <t>HY500X122</t>
  </si>
  <si>
    <t>HY500X113</t>
  </si>
  <si>
    <t>HY500X104</t>
  </si>
  <si>
    <t>HY500X95.5</t>
  </si>
  <si>
    <t>HY500X102</t>
  </si>
  <si>
    <t>HY500X93.4</t>
  </si>
  <si>
    <t>HY500X84.4</t>
  </si>
  <si>
    <t>HY500X72.4</t>
  </si>
  <si>
    <t>HY450X157</t>
  </si>
  <si>
    <t>HY450X143</t>
  </si>
  <si>
    <t>HY450X129</t>
  </si>
  <si>
    <t>HY450X116</t>
  </si>
  <si>
    <t>HY450X148</t>
  </si>
  <si>
    <t>HY450X137</t>
  </si>
  <si>
    <t>HY450X126</t>
  </si>
  <si>
    <t>HY450X115</t>
  </si>
  <si>
    <t>HY450X103</t>
  </si>
  <si>
    <t>HY450X105</t>
  </si>
  <si>
    <t>HY450X93.5</t>
  </si>
  <si>
    <t>HY450X117</t>
  </si>
  <si>
    <t>HY450X108</t>
  </si>
  <si>
    <t>HY450X99.6</t>
  </si>
  <si>
    <t>HY450X90.8</t>
  </si>
  <si>
    <t>HY450X98.9</t>
  </si>
  <si>
    <t>HY450X89.9</t>
  </si>
  <si>
    <t>HY450X80.9</t>
  </si>
  <si>
    <t>HY450X68.9</t>
  </si>
  <si>
    <t>HY400X138</t>
  </si>
  <si>
    <t>HY400X125</t>
  </si>
  <si>
    <t>HY400X130</t>
  </si>
  <si>
    <t>HY400X116</t>
  </si>
  <si>
    <t>HY400X121</t>
  </si>
  <si>
    <t>HY400X110</t>
  </si>
  <si>
    <t>HY400X113</t>
  </si>
  <si>
    <t>HY400X101</t>
  </si>
  <si>
    <t>HY400X104</t>
  </si>
  <si>
    <t>HY400X94.9</t>
  </si>
  <si>
    <t>HY400X86</t>
  </si>
  <si>
    <t>HY400X95.4</t>
  </si>
  <si>
    <t>HY400X86.4</t>
  </si>
  <si>
    <t>HY400X77.4</t>
  </si>
  <si>
    <t>HY400X65.4</t>
  </si>
  <si>
    <t>Subject</t>
  </si>
  <si>
    <t>Beam Local Buckling/Bearing and Stiffener Check</t>
  </si>
  <si>
    <t>Project</t>
  </si>
  <si>
    <t>(Project Name)</t>
  </si>
  <si>
    <t>Area / Module</t>
  </si>
  <si>
    <t>MXXXX</t>
  </si>
  <si>
    <t>Doc. No.</t>
  </si>
  <si>
    <t>XXXX-XXXX-XXXX-XXXX-XXX</t>
  </si>
  <si>
    <t>Rev.</t>
  </si>
  <si>
    <t>01</t>
  </si>
  <si>
    <t>Date</t>
  </si>
  <si>
    <t>Originator</t>
  </si>
  <si>
    <t>CGD</t>
  </si>
  <si>
    <t>Checker</t>
  </si>
  <si>
    <t>TDJ</t>
  </si>
  <si>
    <t>Approver</t>
  </si>
  <si>
    <t>LLC</t>
  </si>
  <si>
    <t xml:space="preserve">Reference: </t>
  </si>
  <si>
    <t>Select Beam size:</t>
  </si>
  <si>
    <t>Member Size</t>
  </si>
  <si>
    <t>(select Beam size)</t>
  </si>
  <si>
    <t>Alt. Std. 1</t>
  </si>
  <si>
    <t>Alt. Std. 2</t>
  </si>
  <si>
    <t xml:space="preserve">Yield Strength fy </t>
  </si>
  <si>
    <t>Depth</t>
  </si>
  <si>
    <t>Flange Width</t>
  </si>
  <si>
    <t>Flange Thickness</t>
  </si>
  <si>
    <t>Web Thickness</t>
  </si>
  <si>
    <t>Toe Fillet Distance</t>
  </si>
  <si>
    <t>Surface Area /m</t>
  </si>
  <si>
    <t>Flange Ratios 
For Local Buckling</t>
  </si>
  <si>
    <t>Web Section Class.</t>
  </si>
  <si>
    <t>Flange Section Class.</t>
  </si>
  <si>
    <t>Radius Of Gyration (X)</t>
  </si>
  <si>
    <t>Radius Of Gyration (Y)</t>
  </si>
  <si>
    <t>Elastic Modulus (X)</t>
  </si>
  <si>
    <t>Elastic Modulus (Y)</t>
  </si>
  <si>
    <t>Plastic Modulus (X)</t>
  </si>
  <si>
    <t>Plastic Modulus (Y)</t>
  </si>
  <si>
    <r>
      <t>m</t>
    </r>
    <r>
      <rPr>
        <vertAlign val="superscript"/>
        <sz val="10"/>
        <color theme="1"/>
        <rFont val="Calibri"/>
        <family val="2"/>
        <scheme val="minor"/>
      </rPr>
      <t>2</t>
    </r>
  </si>
  <si>
    <r>
      <t>cm</t>
    </r>
    <r>
      <rPr>
        <vertAlign val="superscript"/>
        <sz val="10"/>
        <rFont val="Calibri"/>
        <family val="2"/>
        <scheme val="minor"/>
      </rPr>
      <t>4</t>
    </r>
    <r>
      <rPr>
        <sz val="10"/>
        <rFont val="Calibri"/>
        <family val="2"/>
        <scheme val="minor"/>
      </rPr>
      <t xml:space="preserve"> </t>
    </r>
  </si>
  <si>
    <r>
      <t>cm</t>
    </r>
    <r>
      <rPr>
        <vertAlign val="superscript"/>
        <sz val="10"/>
        <rFont val="Calibri"/>
        <family val="2"/>
        <scheme val="minor"/>
      </rPr>
      <t>3</t>
    </r>
  </si>
  <si>
    <r>
      <t>S</t>
    </r>
    <r>
      <rPr>
        <b/>
        <vertAlign val="subscript"/>
        <sz val="10"/>
        <color theme="1"/>
        <rFont val="Calibri"/>
        <family val="2"/>
        <scheme val="minor"/>
      </rPr>
      <t>ex</t>
    </r>
  </si>
  <si>
    <r>
      <t>S</t>
    </r>
    <r>
      <rPr>
        <b/>
        <vertAlign val="subscript"/>
        <sz val="10"/>
        <color theme="1"/>
        <rFont val="Calibri"/>
        <family val="2"/>
        <scheme val="minor"/>
      </rPr>
      <t>ey</t>
    </r>
  </si>
  <si>
    <r>
      <t>Z</t>
    </r>
    <r>
      <rPr>
        <b/>
        <vertAlign val="subscript"/>
        <sz val="10"/>
        <color theme="1"/>
        <rFont val="Calibri"/>
        <family val="2"/>
        <scheme val="minor"/>
      </rPr>
      <t>px</t>
    </r>
  </si>
  <si>
    <r>
      <t>Z</t>
    </r>
    <r>
      <rPr>
        <b/>
        <vertAlign val="subscript"/>
        <sz val="10"/>
        <color theme="1"/>
        <rFont val="Calibri"/>
        <family val="2"/>
        <scheme val="minor"/>
      </rPr>
      <t>py</t>
    </r>
  </si>
  <si>
    <r>
      <t>I</t>
    </r>
    <r>
      <rPr>
        <b/>
        <vertAlign val="subscript"/>
        <sz val="10"/>
        <rFont val="Calibri"/>
        <family val="2"/>
        <scheme val="minor"/>
      </rPr>
      <t>x</t>
    </r>
  </si>
  <si>
    <r>
      <t>I</t>
    </r>
    <r>
      <rPr>
        <b/>
        <vertAlign val="subscript"/>
        <sz val="10"/>
        <rFont val="Calibri"/>
        <family val="2"/>
        <scheme val="minor"/>
      </rPr>
      <t>y</t>
    </r>
  </si>
  <si>
    <r>
      <t>r</t>
    </r>
    <r>
      <rPr>
        <b/>
        <vertAlign val="subscript"/>
        <sz val="10"/>
        <color rgb="FF000000"/>
        <rFont val="Calibri"/>
        <family val="2"/>
        <scheme val="minor"/>
      </rPr>
      <t xml:space="preserve">x </t>
    </r>
  </si>
  <si>
    <r>
      <t>r</t>
    </r>
    <r>
      <rPr>
        <b/>
        <vertAlign val="subscript"/>
        <sz val="10"/>
        <color rgb="FF000000"/>
        <rFont val="Calibri"/>
        <family val="2"/>
        <scheme val="minor"/>
      </rPr>
      <t>y</t>
    </r>
    <r>
      <rPr>
        <b/>
        <sz val="10"/>
        <color rgb="FF000000"/>
        <rFont val="Calibri"/>
        <family val="2"/>
        <scheme val="minor"/>
      </rPr>
      <t xml:space="preserve"> </t>
    </r>
  </si>
  <si>
    <t>Second Moment Of Area (X)</t>
  </si>
  <si>
    <t>Second Moment Of Area (Y)</t>
  </si>
  <si>
    <t>Web Ratios For Local Buckling</t>
  </si>
  <si>
    <r>
      <t>S</t>
    </r>
    <r>
      <rPr>
        <b/>
        <vertAlign val="subscript"/>
        <sz val="10"/>
        <color theme="1"/>
        <rFont val="Times New Roman"/>
        <family val="1"/>
      </rPr>
      <t>ex</t>
    </r>
  </si>
  <si>
    <r>
      <t>S</t>
    </r>
    <r>
      <rPr>
        <b/>
        <vertAlign val="subscript"/>
        <sz val="10"/>
        <color theme="1"/>
        <rFont val="Times New Roman"/>
        <family val="1"/>
      </rPr>
      <t>ey</t>
    </r>
  </si>
  <si>
    <r>
      <t>Z</t>
    </r>
    <r>
      <rPr>
        <b/>
        <vertAlign val="subscript"/>
        <sz val="10"/>
        <color theme="1"/>
        <rFont val="Times New Roman"/>
        <family val="1"/>
      </rPr>
      <t>px</t>
    </r>
  </si>
  <si>
    <r>
      <t>Z</t>
    </r>
    <r>
      <rPr>
        <b/>
        <vertAlign val="subscript"/>
        <sz val="10"/>
        <color theme="1"/>
        <rFont val="Times New Roman"/>
        <family val="1"/>
      </rPr>
      <t>py</t>
    </r>
  </si>
  <si>
    <r>
      <t>r</t>
    </r>
    <r>
      <rPr>
        <b/>
        <vertAlign val="subscript"/>
        <sz val="10"/>
        <color theme="1"/>
        <rFont val="Times New Roman"/>
        <family val="1"/>
      </rPr>
      <t>y</t>
    </r>
    <r>
      <rPr>
        <b/>
        <sz val="10"/>
        <color theme="1"/>
        <rFont val="Times New Roman"/>
        <family val="1"/>
      </rPr>
      <t xml:space="preserve"> </t>
    </r>
  </si>
  <si>
    <r>
      <t>r</t>
    </r>
    <r>
      <rPr>
        <b/>
        <vertAlign val="subscript"/>
        <sz val="10"/>
        <color theme="1"/>
        <rFont val="Times New Roman"/>
        <family val="1"/>
      </rPr>
      <t>x</t>
    </r>
    <r>
      <rPr>
        <b/>
        <sz val="10"/>
        <color theme="1"/>
        <rFont val="Times New Roman"/>
        <family val="1"/>
      </rPr>
      <t xml:space="preserve"> </t>
    </r>
  </si>
  <si>
    <r>
      <t>I</t>
    </r>
    <r>
      <rPr>
        <b/>
        <vertAlign val="subscript"/>
        <sz val="10"/>
        <rFont val="Times New Roman"/>
        <family val="1"/>
      </rPr>
      <t>y</t>
    </r>
  </si>
  <si>
    <r>
      <t>I</t>
    </r>
    <r>
      <rPr>
        <b/>
        <vertAlign val="subscript"/>
        <sz val="10"/>
        <rFont val="Times New Roman"/>
        <family val="1"/>
      </rPr>
      <t>x</t>
    </r>
  </si>
  <si>
    <r>
      <t>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</si>
  <si>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cm</t>
    </r>
    <r>
      <rPr>
        <b/>
        <vertAlign val="superscript"/>
        <sz val="10"/>
        <rFont val="Times New Roman"/>
        <family val="1"/>
      </rPr>
      <t>4</t>
    </r>
    <r>
      <rPr>
        <b/>
        <sz val="10"/>
        <rFont val="Times New Roman"/>
        <family val="1"/>
      </rPr>
      <t xml:space="preserve"> </t>
    </r>
  </si>
  <si>
    <r>
      <t>cm</t>
    </r>
    <r>
      <rPr>
        <b/>
        <vertAlign val="superscript"/>
        <sz val="11"/>
        <color theme="1"/>
        <rFont val="Calibri"/>
        <family val="2"/>
        <scheme val="minor"/>
      </rPr>
      <t>3</t>
    </r>
  </si>
  <si>
    <r>
      <t>cm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</si>
  <si>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f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</si>
  <si>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w</t>
    </r>
  </si>
  <si>
    <t>B/tf</t>
  </si>
  <si>
    <t>D/tw</t>
  </si>
  <si>
    <t>Classification 1.0</t>
  </si>
  <si>
    <t>New</t>
  </si>
  <si>
    <t>Classification 2.0</t>
  </si>
  <si>
    <t>Standard</t>
  </si>
  <si>
    <t>Area</t>
  </si>
  <si>
    <t>Elastic Modulus x-x</t>
  </si>
  <si>
    <t>Similarity by</t>
  </si>
  <si>
    <t>Bft</t>
  </si>
  <si>
    <t>Bfb</t>
  </si>
  <si>
    <t>Tft</t>
  </si>
  <si>
    <t>Tfb</t>
  </si>
  <si>
    <t>Tw</t>
  </si>
  <si>
    <t>Diff</t>
  </si>
  <si>
    <t>3rd</t>
  </si>
  <si>
    <t>Custom</t>
  </si>
  <si>
    <t>FY</t>
  </si>
  <si>
    <t>Alt. Std. 3</t>
  </si>
  <si>
    <t>Similarity by:</t>
  </si>
  <si>
    <t>Yield Strength fy:</t>
  </si>
  <si>
    <t>MPa</t>
  </si>
  <si>
    <t>SL</t>
  </si>
  <si>
    <t>HW100</t>
  </si>
  <si>
    <t>HW125</t>
  </si>
  <si>
    <t>HW150</t>
  </si>
  <si>
    <t>HW175</t>
  </si>
  <si>
    <t>HW200X200</t>
  </si>
  <si>
    <t>HW200X204</t>
  </si>
  <si>
    <t>HW244</t>
  </si>
  <si>
    <t>HW250X250</t>
  </si>
  <si>
    <t>HW250X255</t>
  </si>
  <si>
    <t>HW294</t>
  </si>
  <si>
    <t>HW300X300</t>
  </si>
  <si>
    <t>HW300X305</t>
  </si>
  <si>
    <t>HW338</t>
  </si>
  <si>
    <t>HW344X348</t>
  </si>
  <si>
    <t>HW344X354</t>
  </si>
  <si>
    <t>HW350X350</t>
  </si>
  <si>
    <t>HW350X357</t>
  </si>
  <si>
    <t>HW388</t>
  </si>
  <si>
    <t>HW394X398</t>
  </si>
  <si>
    <t>HW394X405</t>
  </si>
  <si>
    <t>HW400X400</t>
  </si>
  <si>
    <t>HW400X408</t>
  </si>
  <si>
    <t>HW414</t>
  </si>
  <si>
    <t>HW428</t>
  </si>
  <si>
    <t>HW458</t>
  </si>
  <si>
    <t>HW498</t>
  </si>
  <si>
    <t>HW492</t>
  </si>
  <si>
    <t>HW502X465</t>
  </si>
  <si>
    <t>HW502X470</t>
  </si>
  <si>
    <t>HM148</t>
  </si>
  <si>
    <t>HM194</t>
  </si>
  <si>
    <t>HM244</t>
  </si>
  <si>
    <t>HM294</t>
  </si>
  <si>
    <t>HM340</t>
  </si>
  <si>
    <t>HM390</t>
  </si>
  <si>
    <t>HM440</t>
  </si>
  <si>
    <t>HM482</t>
  </si>
  <si>
    <t>HM488</t>
  </si>
  <si>
    <t>HM544</t>
  </si>
  <si>
    <t>HM550</t>
  </si>
  <si>
    <t>HM582</t>
  </si>
  <si>
    <t>HM588</t>
  </si>
  <si>
    <t>HM594</t>
  </si>
  <si>
    <t>HN100</t>
  </si>
  <si>
    <t>HN125</t>
  </si>
  <si>
    <t>HN150</t>
  </si>
  <si>
    <t>HN175</t>
  </si>
  <si>
    <t>HN198</t>
  </si>
  <si>
    <t>HN200</t>
  </si>
  <si>
    <t>HN248</t>
  </si>
  <si>
    <t>HN250</t>
  </si>
  <si>
    <t>HN298</t>
  </si>
  <si>
    <t>HN300</t>
  </si>
  <si>
    <t>HN346</t>
  </si>
  <si>
    <t>HN350</t>
  </si>
  <si>
    <t>HN400X150</t>
  </si>
  <si>
    <t>HN396</t>
  </si>
  <si>
    <t>HN400X200</t>
  </si>
  <si>
    <t>HN446</t>
  </si>
  <si>
    <t>HN450</t>
  </si>
  <si>
    <t>HN496</t>
  </si>
  <si>
    <t>HN500</t>
  </si>
  <si>
    <t>HN506</t>
  </si>
  <si>
    <t>HN546</t>
  </si>
  <si>
    <t>HN550</t>
  </si>
  <si>
    <t>HN596</t>
  </si>
  <si>
    <t>HN600</t>
  </si>
  <si>
    <t>HN606</t>
  </si>
  <si>
    <t>HN646</t>
  </si>
  <si>
    <t>HN650</t>
  </si>
  <si>
    <t>HN656</t>
  </si>
  <si>
    <t>HN692</t>
  </si>
  <si>
    <t>HN700</t>
  </si>
  <si>
    <t>HN734</t>
  </si>
  <si>
    <t>HN742</t>
  </si>
  <si>
    <t>HN750</t>
  </si>
  <si>
    <t>HN758</t>
  </si>
  <si>
    <t>HN792</t>
  </si>
  <si>
    <t>HN800</t>
  </si>
  <si>
    <t>HN834</t>
  </si>
  <si>
    <t>HN842</t>
  </si>
  <si>
    <t>HN850</t>
  </si>
  <si>
    <t>HN858</t>
  </si>
  <si>
    <t>HN890</t>
  </si>
  <si>
    <t>HN900</t>
  </si>
  <si>
    <t>HN912</t>
  </si>
  <si>
    <t>HN970</t>
  </si>
  <si>
    <t>HN980</t>
  </si>
  <si>
    <t>HN990</t>
  </si>
  <si>
    <t>HN1000</t>
  </si>
  <si>
    <t>HN1008</t>
  </si>
  <si>
    <t>16.9</t>
  </si>
  <si>
    <t>23.6</t>
  </si>
  <si>
    <t>31.1</t>
  </si>
  <si>
    <t>40.4</t>
  </si>
  <si>
    <t>49.9</t>
  </si>
  <si>
    <t>56.2</t>
  </si>
  <si>
    <t>63.8</t>
  </si>
  <si>
    <t>71.8</t>
  </si>
  <si>
    <t>81.6</t>
  </si>
  <si>
    <t>83.5</t>
  </si>
  <si>
    <t>93</t>
  </si>
  <si>
    <t>104.8</t>
  </si>
  <si>
    <t>104.6</t>
  </si>
  <si>
    <t>113</t>
  </si>
  <si>
    <t>129.3</t>
  </si>
  <si>
    <t>134.9</t>
  </si>
  <si>
    <t>154.2</t>
  </si>
  <si>
    <t>140.1</t>
  </si>
  <si>
    <t>146.6</t>
  </si>
  <si>
    <t>168.3</t>
  </si>
  <si>
    <t>171.7</t>
  </si>
  <si>
    <t>196.8</t>
  </si>
  <si>
    <t>231.9</t>
  </si>
  <si>
    <t>283.1</t>
  </si>
  <si>
    <t>414.9</t>
  </si>
  <si>
    <t>604.5</t>
  </si>
  <si>
    <t>202.5</t>
  </si>
  <si>
    <t>239</t>
  </si>
  <si>
    <t>258.7</t>
  </si>
  <si>
    <t>20.7</t>
  </si>
  <si>
    <t>29.9</t>
  </si>
  <si>
    <t>43.6</t>
  </si>
  <si>
    <t>55.8</t>
  </si>
  <si>
    <t>78.1</t>
  </si>
  <si>
    <t>120.8</t>
  </si>
  <si>
    <t>110.8</t>
  </si>
  <si>
    <t>124.9</t>
  </si>
  <si>
    <t>116.2</t>
  </si>
  <si>
    <t>130.3</t>
  </si>
  <si>
    <t>132.8</t>
  </si>
  <si>
    <t>147</t>
  </si>
  <si>
    <t>170.4</t>
  </si>
  <si>
    <t>9.3</t>
  </si>
  <si>
    <t>13.1</t>
  </si>
  <si>
    <t>14</t>
  </si>
  <si>
    <t>18</t>
  </si>
  <si>
    <t>17.8</t>
  </si>
  <si>
    <t>20.9</t>
  </si>
  <si>
    <t>25.1</t>
  </si>
  <si>
    <t>29</t>
  </si>
  <si>
    <t>32</t>
  </si>
  <si>
    <t>36.7</t>
  </si>
  <si>
    <t>41.2</t>
  </si>
  <si>
    <t>49.4</t>
  </si>
  <si>
    <t>55.2</t>
  </si>
  <si>
    <t>56.1</t>
  </si>
  <si>
    <t>65.4</t>
  </si>
  <si>
    <t>65.1</t>
  </si>
  <si>
    <t>74.9</t>
  </si>
  <si>
    <t>77.9</t>
  </si>
  <si>
    <t>88.1</t>
  </si>
  <si>
    <t>101.5</t>
  </si>
  <si>
    <t>81.5</t>
  </si>
  <si>
    <t>117.2</t>
  </si>
  <si>
    <t>92.4</t>
  </si>
  <si>
    <t>103.4</t>
  </si>
  <si>
    <t>117.6</t>
  </si>
  <si>
    <t>119.9</t>
  </si>
  <si>
    <t>134.4</t>
  </si>
  <si>
    <t>153.7</t>
  </si>
  <si>
    <t>162.9</t>
  </si>
  <si>
    <t>181.8</t>
  </si>
  <si>
    <t>143.4</t>
  </si>
  <si>
    <t>168</t>
  </si>
  <si>
    <t>186.9</t>
  </si>
  <si>
    <t>223.6</t>
  </si>
  <si>
    <t>188</t>
  </si>
  <si>
    <t>206.8</t>
  </si>
  <si>
    <t>178.6</t>
  </si>
  <si>
    <t>203.9</t>
  </si>
  <si>
    <t>229.3</t>
  </si>
  <si>
    <t>254.9</t>
  </si>
  <si>
    <t>209.5</t>
  </si>
  <si>
    <t>240.1</t>
  </si>
  <si>
    <t>282.6</t>
  </si>
  <si>
    <t>216.7</t>
  </si>
  <si>
    <t>247.7</t>
  </si>
  <si>
    <t>271.1</t>
  </si>
  <si>
    <t>310.2</t>
  </si>
  <si>
    <t>344.8</t>
  </si>
  <si>
    <t>-</t>
  </si>
  <si>
    <r>
      <t>B</t>
    </r>
    <r>
      <rPr>
        <b/>
        <vertAlign val="subscript"/>
        <sz val="11"/>
        <color theme="1"/>
        <rFont val="Calibri"/>
        <family val="2"/>
        <scheme val="minor"/>
      </rPr>
      <t>fb</t>
    </r>
  </si>
  <si>
    <r>
      <t>B</t>
    </r>
    <r>
      <rPr>
        <b/>
        <vertAlign val="subscript"/>
        <sz val="11"/>
        <color theme="1"/>
        <rFont val="Calibri"/>
        <family val="2"/>
        <scheme val="minor"/>
      </rPr>
      <t>ft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</si>
  <si>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ft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</si>
  <si>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fb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</si>
  <si>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w</t>
    </r>
  </si>
  <si>
    <t>Assymetric I-Beam</t>
  </si>
  <si>
    <t>Top Flange Thickness</t>
  </si>
  <si>
    <t>Bottom Flange Thickness</t>
  </si>
  <si>
    <t>Fy</t>
  </si>
  <si>
    <t>yc</t>
  </si>
  <si>
    <t>ypna</t>
  </si>
  <si>
    <t>Web Ratios 
For Local Buckling</t>
  </si>
  <si>
    <t>Symmetric I-Beam Section Library</t>
  </si>
  <si>
    <r>
      <t>T</t>
    </r>
    <r>
      <rPr>
        <b/>
        <vertAlign val="subscript"/>
        <sz val="10"/>
        <color theme="1"/>
        <rFont val="Calibri"/>
        <family val="2"/>
        <scheme val="minor"/>
      </rPr>
      <t>f</t>
    </r>
  </si>
  <si>
    <r>
      <t>B</t>
    </r>
    <r>
      <rPr>
        <b/>
        <vertAlign val="subscript"/>
        <sz val="10"/>
        <color theme="1"/>
        <rFont val="Calibri"/>
        <family val="2"/>
        <scheme val="minor"/>
      </rPr>
      <t>ft</t>
    </r>
  </si>
  <si>
    <r>
      <t>B</t>
    </r>
    <r>
      <rPr>
        <b/>
        <vertAlign val="subscript"/>
        <sz val="10"/>
        <color theme="1"/>
        <rFont val="Calibri"/>
        <family val="2"/>
        <scheme val="minor"/>
      </rPr>
      <t>fb</t>
    </r>
  </si>
  <si>
    <t>T</t>
  </si>
  <si>
    <t>Custom Symmetric I-Beam Section</t>
  </si>
  <si>
    <t>Custom Assymetric I-Beam Section</t>
  </si>
  <si>
    <t>Rectangular Tube</t>
  </si>
  <si>
    <t>Custom Circular Tube Section</t>
  </si>
  <si>
    <t>Custom Rectangular Tube Section</t>
  </si>
  <si>
    <t>L</t>
  </si>
  <si>
    <t>R</t>
  </si>
  <si>
    <t>A = 25</t>
  </si>
  <si>
    <r>
      <t>T</t>
    </r>
    <r>
      <rPr>
        <vertAlign val="subscript"/>
        <sz val="11"/>
        <color theme="1"/>
        <rFont val="Calibri"/>
        <family val="2"/>
        <scheme val="minor"/>
      </rPr>
      <t>C</t>
    </r>
  </si>
  <si>
    <t>C</t>
  </si>
  <si>
    <r>
      <t>T</t>
    </r>
    <r>
      <rPr>
        <b/>
        <vertAlign val="subscript"/>
        <sz val="10"/>
        <color theme="1"/>
        <rFont val="Calibri"/>
        <family val="2"/>
        <scheme val="minor"/>
      </rPr>
      <t>C</t>
    </r>
  </si>
  <si>
    <r>
      <t>B</t>
    </r>
    <r>
      <rPr>
        <b/>
        <vertAlign val="subscript"/>
        <sz val="11"/>
        <color theme="1"/>
        <rFont val="Calibri"/>
        <family val="2"/>
        <scheme val="minor"/>
      </rPr>
      <t>F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</si>
  <si>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F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</si>
  <si>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O</t>
    </r>
  </si>
  <si>
    <r>
      <t>T</t>
    </r>
    <r>
      <rPr>
        <vertAlign val="subscript"/>
        <sz val="11"/>
        <color theme="1"/>
        <rFont val="Calibri"/>
        <family val="2"/>
        <scheme val="minor"/>
      </rPr>
      <t>O</t>
    </r>
  </si>
  <si>
    <t>Custom Boxed Up I-Beam Section</t>
  </si>
  <si>
    <t>Bf</t>
  </si>
  <si>
    <r>
      <t>T</t>
    </r>
    <r>
      <rPr>
        <vertAlign val="subscript"/>
        <sz val="10"/>
        <color theme="1"/>
        <rFont val="Calibri"/>
        <family val="2"/>
        <scheme val="minor"/>
      </rPr>
      <t>F</t>
    </r>
  </si>
  <si>
    <r>
      <t>T</t>
    </r>
    <r>
      <rPr>
        <vertAlign val="subscript"/>
        <sz val="10"/>
        <color theme="1"/>
        <rFont val="Calibri"/>
        <family val="2"/>
        <scheme val="minor"/>
      </rPr>
      <t>W</t>
    </r>
  </si>
  <si>
    <t>Tf</t>
  </si>
  <si>
    <r>
      <t>B</t>
    </r>
    <r>
      <rPr>
        <b/>
        <vertAlign val="subscript"/>
        <sz val="10"/>
        <color theme="1"/>
        <rFont val="Calibri"/>
        <family val="2"/>
        <scheme val="minor"/>
      </rPr>
      <t>f</t>
    </r>
  </si>
  <si>
    <t>Center Web Thickness</t>
  </si>
  <si>
    <t>Outer Web Thickness</t>
  </si>
  <si>
    <r>
      <t>T</t>
    </r>
    <r>
      <rPr>
        <b/>
        <vertAlign val="subscript"/>
        <sz val="10"/>
        <color theme="1"/>
        <rFont val="Calibri"/>
        <family val="2"/>
        <scheme val="minor"/>
      </rPr>
      <t>o</t>
    </r>
  </si>
  <si>
    <r>
      <t>cm</t>
    </r>
    <r>
      <rPr>
        <vertAlign val="superscript"/>
        <sz val="10"/>
        <color theme="1"/>
        <rFont val="Calibri"/>
        <family val="2"/>
        <scheme val="minor"/>
      </rPr>
      <t>2</t>
    </r>
  </si>
  <si>
    <t>Thickness</t>
  </si>
  <si>
    <t>Circular Tube</t>
  </si>
  <si>
    <t>Assym</t>
  </si>
  <si>
    <t>Boxed</t>
  </si>
  <si>
    <t>CUSTOM Sym</t>
  </si>
  <si>
    <t>Rec</t>
  </si>
  <si>
    <t>Cir</t>
  </si>
  <si>
    <t>Custom Symmetrical</t>
  </si>
  <si>
    <t>Custom Assym</t>
  </si>
  <si>
    <t>Boxed Up</t>
  </si>
  <si>
    <t>Rec Tube</t>
  </si>
  <si>
    <t>Cir Tube</t>
  </si>
  <si>
    <r>
      <t>T</t>
    </r>
    <r>
      <rPr>
        <vertAlign val="subscript"/>
        <sz val="10"/>
        <color theme="1"/>
        <rFont val="Calibri"/>
        <family val="2"/>
        <scheme val="minor"/>
      </rPr>
      <t>f</t>
    </r>
  </si>
  <si>
    <r>
      <t>T</t>
    </r>
    <r>
      <rPr>
        <vertAlign val="subscript"/>
        <sz val="10"/>
        <color theme="1"/>
        <rFont val="Calibri"/>
        <family val="2"/>
        <scheme val="minor"/>
      </rPr>
      <t>o</t>
    </r>
  </si>
  <si>
    <r>
      <t>T</t>
    </r>
    <r>
      <rPr>
        <vertAlign val="subscript"/>
        <sz val="10"/>
        <color theme="1"/>
        <rFont val="Calibri"/>
        <family val="2"/>
        <scheme val="minor"/>
      </rPr>
      <t>c</t>
    </r>
  </si>
  <si>
    <r>
      <t>T</t>
    </r>
    <r>
      <rPr>
        <b/>
        <vertAlign val="subscript"/>
        <sz val="10"/>
        <color theme="1"/>
        <rFont val="Calibri"/>
        <family val="2"/>
        <scheme val="minor"/>
      </rPr>
      <t>c</t>
    </r>
  </si>
  <si>
    <r>
      <t>B</t>
    </r>
    <r>
      <rPr>
        <vertAlign val="subscript"/>
        <sz val="10"/>
        <color theme="1"/>
        <rFont val="Calibri"/>
        <family val="2"/>
        <scheme val="minor"/>
      </rPr>
      <t>f</t>
    </r>
  </si>
  <si>
    <t>Flange Breadth</t>
  </si>
  <si>
    <t>Top Flange Breadth</t>
  </si>
  <si>
    <t>Bottom Flange Breadth</t>
  </si>
  <si>
    <r>
      <t>I</t>
    </r>
    <r>
      <rPr>
        <b/>
        <vertAlign val="subscript"/>
        <sz val="10"/>
        <color theme="1"/>
        <rFont val="Calibri"/>
        <family val="2"/>
        <scheme val="minor"/>
      </rPr>
      <t>x</t>
    </r>
  </si>
  <si>
    <r>
      <t>I</t>
    </r>
    <r>
      <rPr>
        <b/>
        <vertAlign val="subscript"/>
        <sz val="10"/>
        <color theme="1"/>
        <rFont val="Calibri"/>
        <family val="2"/>
        <scheme val="minor"/>
      </rPr>
      <t>y</t>
    </r>
  </si>
  <si>
    <r>
      <t>r</t>
    </r>
    <r>
      <rPr>
        <b/>
        <vertAlign val="subscript"/>
        <sz val="10"/>
        <color theme="1"/>
        <rFont val="Calibri"/>
        <family val="2"/>
        <scheme val="minor"/>
      </rPr>
      <t>x</t>
    </r>
    <r>
      <rPr>
        <b/>
        <sz val="10"/>
        <color theme="1"/>
        <rFont val="Calibri"/>
        <family val="2"/>
        <scheme val="minor"/>
      </rPr>
      <t xml:space="preserve"> </t>
    </r>
  </si>
  <si>
    <r>
      <t>r</t>
    </r>
    <r>
      <rPr>
        <b/>
        <vertAlign val="subscript"/>
        <sz val="10"/>
        <color theme="1"/>
        <rFont val="Calibri"/>
        <family val="2"/>
        <scheme val="minor"/>
      </rPr>
      <t>y</t>
    </r>
    <r>
      <rPr>
        <b/>
        <sz val="10"/>
        <color theme="1"/>
        <rFont val="Calibri"/>
        <family val="2"/>
        <scheme val="minor"/>
      </rPr>
      <t xml:space="preserve"> </t>
    </r>
  </si>
  <si>
    <t>Diameter Of Section</t>
  </si>
  <si>
    <t>Diameter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</si>
</sst>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.6"/>
      <color theme="1"/>
      <name val="Consolas"/>
      <family val="3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6"/>
      <color theme="4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vertAlign val="superscript"/>
      <sz val="10"/>
      <name val="Calibri"/>
      <family val="2"/>
      <scheme val="minor"/>
    </font>
    <font>
      <b/>
      <vertAlign val="subscript"/>
      <sz val="10"/>
      <color theme="1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b/>
      <vertAlign val="subscript"/>
      <sz val="10"/>
      <color rgb="FF000000"/>
      <name val="Calibri"/>
      <family val="2"/>
      <scheme val="minor"/>
    </font>
    <font>
      <b/>
      <vertAlign val="subscript"/>
      <sz val="10"/>
      <color theme="1"/>
      <name val="Times New Roman"/>
      <family val="1"/>
    </font>
    <font>
      <b/>
      <vertAlign val="subscript"/>
      <sz val="10"/>
      <name val="Times New Roman"/>
      <family val="1"/>
    </font>
    <font>
      <b/>
      <vertAlign val="superscript"/>
      <sz val="11"/>
      <color theme="1"/>
      <name val="Calibri"/>
      <family val="2"/>
      <scheme val="minor"/>
    </font>
    <font>
      <b/>
      <vertAlign val="superscript"/>
      <sz val="10"/>
      <name val="Times New Roman"/>
      <family val="1"/>
    </font>
    <font>
      <sz val="8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00B0F0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/>
      <bottom style="thin">
        <color theme="0"/>
      </bottom>
      <diagonal/>
    </border>
  </borders>
  <cellStyleXfs count="1">
    <xf numFmtId="0" fontId="0" fillId="0" borderId="0"/>
  </cellStyleXfs>
  <cellXfs count="161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/>
    </xf>
    <xf numFmtId="3" fontId="0" fillId="0" borderId="0" xfId="0" applyNumberFormat="1" applyAlignment="1">
      <alignment horizontal="center"/>
    </xf>
    <xf numFmtId="0" fontId="3" fillId="0" borderId="1" xfId="0" applyFont="1" applyBorder="1"/>
    <xf numFmtId="0" fontId="3" fillId="0" borderId="2" xfId="0" applyFont="1" applyBorder="1"/>
    <xf numFmtId="49" fontId="3" fillId="0" borderId="1" xfId="0" quotePrefix="1" applyNumberFormat="1" applyFont="1" applyBorder="1" applyAlignment="1" applyProtection="1">
      <alignment horizontal="center"/>
      <protection locked="0"/>
    </xf>
    <xf numFmtId="0" fontId="3" fillId="0" borderId="3" xfId="0" applyFont="1" applyBorder="1"/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5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4" fillId="0" borderId="11" xfId="0" applyFont="1" applyBorder="1" applyAlignment="1">
      <alignment horizontal="right"/>
    </xf>
    <xf numFmtId="0" fontId="6" fillId="0" borderId="12" xfId="0" applyFont="1" applyBorder="1"/>
    <xf numFmtId="0" fontId="3" fillId="0" borderId="12" xfId="0" applyFont="1" applyBorder="1"/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7" fillId="0" borderId="7" xfId="0" applyFont="1" applyBorder="1"/>
    <xf numFmtId="0" fontId="3" fillId="0" borderId="15" xfId="0" applyFont="1" applyBorder="1"/>
    <xf numFmtId="164" fontId="7" fillId="0" borderId="2" xfId="0" applyNumberFormat="1" applyFont="1" applyBorder="1" applyAlignment="1" applyProtection="1">
      <alignment horizontal="center"/>
      <protection locked="0"/>
    </xf>
    <xf numFmtId="0" fontId="3" fillId="0" borderId="2" xfId="0" applyFont="1" applyBorder="1" applyAlignment="1">
      <alignment horizontal="right" vertical="center"/>
    </xf>
    <xf numFmtId="0" fontId="3" fillId="0" borderId="17" xfId="0" applyFont="1" applyBorder="1"/>
    <xf numFmtId="0" fontId="3" fillId="0" borderId="2" xfId="0" applyFont="1" applyBorder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 applyAlignment="1" applyProtection="1">
      <alignment horizontal="center" vertical="center"/>
      <protection locked="0"/>
    </xf>
    <xf numFmtId="2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right"/>
    </xf>
    <xf numFmtId="2" fontId="13" fillId="0" borderId="0" xfId="0" applyNumberFormat="1" applyFont="1" applyAlignment="1">
      <alignment horizontal="center" vertical="center"/>
    </xf>
    <xf numFmtId="0" fontId="3" fillId="0" borderId="16" xfId="0" applyFont="1" applyBorder="1" applyAlignment="1">
      <alignment horizontal="right" vertical="center"/>
    </xf>
    <xf numFmtId="0" fontId="8" fillId="0" borderId="14" xfId="0" applyFont="1" applyBorder="1" applyAlignment="1">
      <alignment horizontal="left"/>
    </xf>
    <xf numFmtId="0" fontId="3" fillId="0" borderId="19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6" xfId="0" applyFont="1" applyBorder="1" applyAlignment="1">
      <alignment vertical="center"/>
    </xf>
    <xf numFmtId="2" fontId="10" fillId="0" borderId="0" xfId="0" applyNumberFormat="1" applyFont="1" applyAlignment="1">
      <alignment horizontal="left" vertical="center"/>
    </xf>
    <xf numFmtId="0" fontId="3" fillId="0" borderId="18" xfId="0" applyFont="1" applyBorder="1" applyAlignment="1">
      <alignment vertical="center"/>
    </xf>
    <xf numFmtId="2" fontId="10" fillId="0" borderId="2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2" fontId="10" fillId="0" borderId="16" xfId="0" applyNumberFormat="1" applyFont="1" applyBorder="1" applyAlignment="1">
      <alignment horizontal="left" vertical="center"/>
    </xf>
    <xf numFmtId="0" fontId="3" fillId="0" borderId="2" xfId="0" applyFont="1" applyBorder="1" applyProtection="1">
      <protection locked="0"/>
    </xf>
    <xf numFmtId="0" fontId="1" fillId="0" borderId="0" xfId="0" applyFont="1"/>
    <xf numFmtId="0" fontId="1" fillId="0" borderId="0" xfId="0" applyFont="1" applyAlignment="1">
      <alignment horizontal="center"/>
    </xf>
    <xf numFmtId="2" fontId="10" fillId="0" borderId="2" xfId="0" applyNumberFormat="1" applyFont="1" applyBorder="1" applyAlignment="1">
      <alignment horizontal="right" vertical="center"/>
    </xf>
    <xf numFmtId="0" fontId="3" fillId="0" borderId="2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9" fillId="0" borderId="1" xfId="0" applyNumberFormat="1" applyFont="1" applyBorder="1" applyAlignment="1">
      <alignment horizontal="center" vertical="center"/>
    </xf>
    <xf numFmtId="2" fontId="15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/>
    </xf>
    <xf numFmtId="0" fontId="3" fillId="0" borderId="28" xfId="0" applyFont="1" applyBorder="1" applyAlignment="1">
      <alignment vertical="center"/>
    </xf>
    <xf numFmtId="0" fontId="14" fillId="0" borderId="1" xfId="0" applyFont="1" applyBorder="1" applyAlignment="1">
      <alignment horizontal="left" vertical="center"/>
    </xf>
    <xf numFmtId="0" fontId="14" fillId="4" borderId="1" xfId="0" applyFont="1" applyFill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4" fillId="0" borderId="2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vertical="center"/>
    </xf>
    <xf numFmtId="0" fontId="3" fillId="0" borderId="22" xfId="0" applyFont="1" applyBorder="1" applyAlignment="1">
      <alignment horizontal="right" vertical="center"/>
    </xf>
    <xf numFmtId="0" fontId="3" fillId="0" borderId="22" xfId="0" applyFont="1" applyBorder="1" applyAlignment="1">
      <alignment horizontal="center" vertical="center"/>
    </xf>
    <xf numFmtId="164" fontId="7" fillId="0" borderId="16" xfId="0" applyNumberFormat="1" applyFont="1" applyBorder="1" applyAlignment="1" applyProtection="1">
      <alignment horizontal="center"/>
      <protection locked="0"/>
    </xf>
    <xf numFmtId="2" fontId="10" fillId="0" borderId="14" xfId="0" applyNumberFormat="1" applyFont="1" applyBorder="1" applyAlignment="1">
      <alignment horizontal="left" vertical="center"/>
    </xf>
    <xf numFmtId="164" fontId="7" fillId="0" borderId="29" xfId="0" applyNumberFormat="1" applyFont="1" applyBorder="1" applyAlignment="1" applyProtection="1">
      <alignment horizontal="center"/>
      <protection locked="0"/>
    </xf>
    <xf numFmtId="164" fontId="7" fillId="0" borderId="18" xfId="0" applyNumberFormat="1" applyFont="1" applyBorder="1" applyAlignment="1" applyProtection="1">
      <alignment horizontal="center"/>
      <protection locked="0"/>
    </xf>
    <xf numFmtId="0" fontId="3" fillId="0" borderId="30" xfId="0" applyFont="1" applyBorder="1" applyAlignment="1">
      <alignment horizontal="right" vertical="center"/>
    </xf>
    <xf numFmtId="0" fontId="3" fillId="0" borderId="14" xfId="0" applyFont="1" applyBorder="1" applyAlignment="1">
      <alignment horizontal="right" vertical="center"/>
    </xf>
    <xf numFmtId="0" fontId="3" fillId="0" borderId="2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0" fontId="0" fillId="0" borderId="16" xfId="0" applyBorder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5" borderId="0" xfId="0" applyFill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5" borderId="0" xfId="0" applyFill="1"/>
    <xf numFmtId="3" fontId="0" fillId="5" borderId="0" xfId="0" applyNumberFormat="1" applyFill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2" xfId="0" applyFont="1" applyBorder="1" applyAlignment="1">
      <alignment horizontal="center" vertical="center" textRotation="90"/>
    </xf>
    <xf numFmtId="0" fontId="0" fillId="3" borderId="0" xfId="0" applyFill="1" applyAlignment="1">
      <alignment horizontal="center"/>
    </xf>
    <xf numFmtId="0" fontId="3" fillId="0" borderId="31" xfId="0" applyFont="1" applyBorder="1"/>
    <xf numFmtId="0" fontId="3" fillId="0" borderId="19" xfId="0" applyFont="1" applyBorder="1" applyAlignment="1">
      <alignment horizontal="right" vertical="center"/>
    </xf>
    <xf numFmtId="0" fontId="3" fillId="0" borderId="18" xfId="0" applyFont="1" applyBorder="1" applyAlignment="1">
      <alignment horizontal="right" vertical="center"/>
    </xf>
    <xf numFmtId="0" fontId="3" fillId="0" borderId="2" xfId="0" applyFont="1" applyBorder="1" applyAlignment="1">
      <alignment horizontal="right"/>
    </xf>
    <xf numFmtId="0" fontId="0" fillId="0" borderId="1" xfId="0" applyBorder="1" applyAlignment="1">
      <alignment horizontal="center"/>
    </xf>
    <xf numFmtId="0" fontId="3" fillId="0" borderId="27" xfId="0" applyFont="1" applyBorder="1" applyAlignment="1">
      <alignment horizontal="right" vertical="center"/>
    </xf>
    <xf numFmtId="2" fontId="12" fillId="0" borderId="0" xfId="0" applyNumberFormat="1" applyFont="1" applyAlignment="1">
      <alignment horizontal="center"/>
    </xf>
    <xf numFmtId="0" fontId="0" fillId="2" borderId="0" xfId="0" applyFill="1" applyAlignment="1">
      <alignment horizontal="center"/>
    </xf>
    <xf numFmtId="0" fontId="3" fillId="0" borderId="32" xfId="0" applyFont="1" applyBorder="1" applyAlignment="1">
      <alignment horizontal="center"/>
    </xf>
    <xf numFmtId="0" fontId="4" fillId="0" borderId="22" xfId="0" applyFont="1" applyBorder="1"/>
    <xf numFmtId="0" fontId="4" fillId="0" borderId="16" xfId="0" applyFont="1" applyBorder="1"/>
    <xf numFmtId="0" fontId="0" fillId="0" borderId="2" xfId="0" applyBorder="1"/>
    <xf numFmtId="0" fontId="27" fillId="0" borderId="15" xfId="0" applyFont="1" applyBorder="1"/>
    <xf numFmtId="0" fontId="27" fillId="0" borderId="22" xfId="0" applyFont="1" applyBorder="1"/>
    <xf numFmtId="0" fontId="27" fillId="0" borderId="16" xfId="0" applyFont="1" applyBorder="1"/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27" fillId="0" borderId="33" xfId="0" applyFont="1" applyBorder="1"/>
    <xf numFmtId="0" fontId="27" fillId="0" borderId="27" xfId="0" applyFont="1" applyBorder="1"/>
    <xf numFmtId="0" fontId="27" fillId="0" borderId="18" xfId="0" applyFont="1" applyBorder="1"/>
    <xf numFmtId="0" fontId="4" fillId="0" borderId="2" xfId="0" applyFont="1" applyBorder="1" applyAlignment="1">
      <alignment horizontal="center" vertical="center"/>
    </xf>
    <xf numFmtId="0" fontId="3" fillId="0" borderId="12" xfId="0" applyFont="1" applyBorder="1" applyAlignment="1">
      <alignment horizontal="left" vertical="center"/>
    </xf>
    <xf numFmtId="0" fontId="4" fillId="0" borderId="12" xfId="0" applyFont="1" applyBorder="1" applyAlignment="1">
      <alignment horizontal="center" vertical="center"/>
    </xf>
    <xf numFmtId="0" fontId="3" fillId="0" borderId="14" xfId="0" applyFont="1" applyBorder="1" applyAlignment="1">
      <alignment horizontal="right"/>
    </xf>
    <xf numFmtId="0" fontId="4" fillId="0" borderId="2" xfId="0" applyFont="1" applyBorder="1" applyAlignment="1" applyProtection="1">
      <alignment horizontal="center" vertical="center"/>
      <protection locked="0"/>
    </xf>
    <xf numFmtId="0" fontId="3" fillId="0" borderId="2" xfId="0" applyFont="1" applyBorder="1" applyAlignment="1">
      <alignment horizontal="left" vertical="center" wrapText="1"/>
    </xf>
    <xf numFmtId="2" fontId="9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 wrapText="1"/>
    </xf>
    <xf numFmtId="2" fontId="15" fillId="0" borderId="2" xfId="0" applyNumberFormat="1" applyFont="1" applyBorder="1" applyAlignment="1">
      <alignment horizontal="center" vertical="center"/>
    </xf>
    <xf numFmtId="0" fontId="14" fillId="0" borderId="2" xfId="0" applyFont="1" applyBorder="1" applyAlignment="1">
      <alignment horizontal="left" vertical="center"/>
    </xf>
    <xf numFmtId="2" fontId="4" fillId="0" borderId="2" xfId="0" applyNumberFormat="1" applyFont="1" applyBorder="1" applyAlignment="1">
      <alignment horizontal="center" vertical="center"/>
    </xf>
    <xf numFmtId="0" fontId="14" fillId="4" borderId="2" xfId="0" applyFont="1" applyFill="1" applyBorder="1" applyAlignment="1">
      <alignment horizontal="left" vertical="center"/>
    </xf>
    <xf numFmtId="0" fontId="0" fillId="2" borderId="0" xfId="0" applyFill="1"/>
    <xf numFmtId="0" fontId="1" fillId="2" borderId="0" xfId="0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2" borderId="0" xfId="0" applyFill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28" xfId="0" applyBorder="1" applyAlignment="1">
      <alignment horizontal="center"/>
    </xf>
    <xf numFmtId="0" fontId="0" fillId="0" borderId="21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0" fillId="0" borderId="22" xfId="0" applyBorder="1"/>
    <xf numFmtId="0" fontId="0" fillId="0" borderId="16" xfId="0" applyBorder="1"/>
    <xf numFmtId="0" fontId="0" fillId="0" borderId="15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6" xfId="0" applyBorder="1" applyAlignment="1">
      <alignment horizontal="center"/>
    </xf>
    <xf numFmtId="0" fontId="3" fillId="0" borderId="1" xfId="0" applyFont="1" applyBorder="1" applyAlignment="1" applyProtection="1">
      <alignment horizontal="left"/>
      <protection locked="0"/>
    </xf>
    <xf numFmtId="0" fontId="0" fillId="0" borderId="20" xfId="0" applyBorder="1" applyProtection="1">
      <protection locked="0"/>
    </xf>
    <xf numFmtId="0" fontId="0" fillId="0" borderId="21" xfId="0" applyBorder="1" applyProtection="1">
      <protection locked="0"/>
    </xf>
    <xf numFmtId="0" fontId="3" fillId="0" borderId="1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3" fillId="2" borderId="1" xfId="0" applyFont="1" applyFill="1" applyBorder="1" applyAlignment="1" applyProtection="1">
      <alignment horizontal="center"/>
      <protection locked="0"/>
    </xf>
    <xf numFmtId="0" fontId="3" fillId="0" borderId="1" xfId="0" applyFont="1" applyBorder="1" applyAlignment="1" applyProtection="1">
      <alignment horizontal="center"/>
      <protection locked="0"/>
    </xf>
    <xf numFmtId="0" fontId="0" fillId="0" borderId="23" xfId="0" applyBorder="1"/>
    <xf numFmtId="0" fontId="0" fillId="0" borderId="24" xfId="0" applyBorder="1"/>
    <xf numFmtId="0" fontId="3" fillId="0" borderId="2" xfId="0" applyFont="1" applyBorder="1"/>
    <xf numFmtId="0" fontId="0" fillId="0" borderId="25" xfId="0" applyBorder="1"/>
    <xf numFmtId="0" fontId="0" fillId="0" borderId="26" xfId="0" applyBorder="1"/>
    <xf numFmtId="0" fontId="4" fillId="0" borderId="1" xfId="0" applyFont="1" applyBorder="1" applyAlignment="1" applyProtection="1">
      <alignment horizontal="left"/>
      <protection locked="0"/>
    </xf>
    <xf numFmtId="15" fontId="3" fillId="0" borderId="1" xfId="0" applyNumberFormat="1" applyFont="1" applyBorder="1" applyAlignment="1" applyProtection="1">
      <alignment horizontal="center"/>
      <protection locked="0"/>
    </xf>
    <xf numFmtId="0" fontId="3" fillId="0" borderId="12" xfId="0" applyFont="1" applyBorder="1" applyAlignment="1">
      <alignment horizontal="center"/>
    </xf>
    <xf numFmtId="0" fontId="0" fillId="0" borderId="27" xfId="0" applyBorder="1"/>
    <xf numFmtId="0" fontId="0" fillId="0" borderId="18" xfId="0" applyBorder="1"/>
  </cellXfs>
  <cellStyles count="1">
    <cellStyle name="Normal" xfId="0" builtinId="0"/>
  </cellStyles>
  <dxfs count="89"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color theme="0"/>
      </font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border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5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327478</xdr:colOff>
      <xdr:row>1030</xdr:row>
      <xdr:rowOff>54318</xdr:rowOff>
    </xdr:from>
    <xdr:to>
      <xdr:col>20</xdr:col>
      <xdr:colOff>529092</xdr:colOff>
      <xdr:row>1041</xdr:row>
      <xdr:rowOff>29091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8B0834-988D-8C5E-5758-69699B3B2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7096" y="196650318"/>
          <a:ext cx="3003084" cy="2070273"/>
        </a:xfrm>
        <a:prstGeom prst="rect">
          <a:avLst/>
        </a:prstGeom>
      </xdr:spPr>
    </xdr:pic>
    <xdr:clientData/>
  </xdr:twoCellAnchor>
  <xdr:twoCellAnchor editAs="oneCell">
    <xdr:from>
      <xdr:col>24</xdr:col>
      <xdr:colOff>209085</xdr:colOff>
      <xdr:row>1030</xdr:row>
      <xdr:rowOff>149776</xdr:rowOff>
    </xdr:from>
    <xdr:to>
      <xdr:col>37</xdr:col>
      <xdr:colOff>238077</xdr:colOff>
      <xdr:row>1040</xdr:row>
      <xdr:rowOff>68698</xdr:rowOff>
    </xdr:to>
    <xdr:pic>
      <xdr:nvPicPr>
        <xdr:cNvPr id="3" name="Picture 2" descr="Circular tube section properties ...">
          <a:extLst>
            <a:ext uri="{FF2B5EF4-FFF2-40B4-BE49-F238E27FC236}">
              <a16:creationId xmlns:a16="http://schemas.microsoft.com/office/drawing/2014/main" id="{55CFCE3B-CCDA-B458-AF52-B7EA01715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2967" y="196745776"/>
          <a:ext cx="1485758" cy="1823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58079</xdr:colOff>
      <xdr:row>1030</xdr:row>
      <xdr:rowOff>5739</xdr:rowOff>
    </xdr:from>
    <xdr:to>
      <xdr:col>22</xdr:col>
      <xdr:colOff>33914</xdr:colOff>
      <xdr:row>1041</xdr:row>
      <xdr:rowOff>29235</xdr:rowOff>
    </xdr:to>
    <xdr:pic>
      <xdr:nvPicPr>
        <xdr:cNvPr id="5" name="Picture 4" descr="Section Modulus Calculator">
          <a:extLst>
            <a:ext uri="{FF2B5EF4-FFF2-40B4-BE49-F238E27FC236}">
              <a16:creationId xmlns:a16="http://schemas.microsoft.com/office/drawing/2014/main" id="{082EE57C-E52D-919B-D872-FFD240DA1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60550" y="196601739"/>
          <a:ext cx="2093746" cy="2118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123492</xdr:colOff>
      <xdr:row>7</xdr:row>
      <xdr:rowOff>109557</xdr:rowOff>
    </xdr:from>
    <xdr:to>
      <xdr:col>20</xdr:col>
      <xdr:colOff>1</xdr:colOff>
      <xdr:row>24</xdr:row>
      <xdr:rowOff>3789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2219C6-1059-6DA9-1F2B-6E6CACB9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6200000">
          <a:off x="7751042" y="1662641"/>
          <a:ext cx="3173177" cy="28658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212639</xdr:colOff>
      <xdr:row>1</xdr:row>
      <xdr:rowOff>31051</xdr:rowOff>
    </xdr:from>
    <xdr:to>
      <xdr:col>1</xdr:col>
      <xdr:colOff>911093</xdr:colOff>
      <xdr:row>2</xdr:row>
      <xdr:rowOff>149143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639" y="188706"/>
          <a:ext cx="1013567" cy="266857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15</xdr:col>
      <xdr:colOff>32715</xdr:colOff>
      <xdr:row>117</xdr:row>
      <xdr:rowOff>15386</xdr:rowOff>
    </xdr:from>
    <xdr:to>
      <xdr:col>25</xdr:col>
      <xdr:colOff>41012</xdr:colOff>
      <xdr:row>134</xdr:row>
      <xdr:rowOff>118730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B442F-385F-4310-9C26-0585ED91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9411" y="20821299"/>
          <a:ext cx="3165213" cy="2941711"/>
        </a:xfrm>
        <a:prstGeom prst="rect">
          <a:avLst/>
        </a:prstGeom>
      </xdr:spPr>
    </xdr:pic>
    <xdr:clientData/>
  </xdr:twoCellAnchor>
  <xdr:twoCellAnchor editAs="oneCell">
    <xdr:from>
      <xdr:col>16</xdr:col>
      <xdr:colOff>249116</xdr:colOff>
      <xdr:row>44</xdr:row>
      <xdr:rowOff>73270</xdr:rowOff>
    </xdr:from>
    <xdr:to>
      <xdr:col>25</xdr:col>
      <xdr:colOff>225195</xdr:colOff>
      <xdr:row>67</xdr:row>
      <xdr:rowOff>35022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884CDC-71BB-0CDC-19A5-EAF122DD7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99789" y="8345366"/>
          <a:ext cx="2800168" cy="3663460"/>
        </a:xfrm>
        <a:prstGeom prst="rect">
          <a:avLst/>
        </a:prstGeom>
      </xdr:spPr>
    </xdr:pic>
    <xdr:clientData/>
  </xdr:twoCellAnchor>
  <xdr:twoCellAnchor editAs="oneCell">
    <xdr:from>
      <xdr:col>18</xdr:col>
      <xdr:colOff>173937</xdr:colOff>
      <xdr:row>81</xdr:row>
      <xdr:rowOff>66262</xdr:rowOff>
    </xdr:from>
    <xdr:to>
      <xdr:col>26</xdr:col>
      <xdr:colOff>192472</xdr:colOff>
      <xdr:row>99</xdr:row>
      <xdr:rowOff>147763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F89654B-23B6-648E-1C23-754200AF2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44850" y="14668501"/>
          <a:ext cx="2536448" cy="304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J1027"/>
  <sheetViews>
    <sheetView zoomScale="85" zoomScaleNormal="85" workbookViewId="0">
      <pane ySplit="3" topLeftCell="A1021" activePane="bottomLeft" state="frozen"/>
      <selection pane="bottomLeft" activeCell="Y1026" sqref="Y1026"/>
    </sheetView>
  </sheetViews>
  <sheetFormatPr defaultRowHeight="14.5" x14ac:dyDescent="0.35"/>
  <cols>
    <col min="1" max="1" width="16.26953125" style="2" customWidth="1"/>
    <col min="2" max="2" width="8.453125" customWidth="1"/>
    <col min="3" max="12" width="8.453125" style="2" customWidth="1"/>
    <col min="13" max="14" width="8.453125" style="2" hidden="1" customWidth="1"/>
    <col min="15" max="15" width="11.26953125" style="2" hidden="1" customWidth="1"/>
    <col min="16" max="17" width="8.453125" style="2" hidden="1" customWidth="1"/>
    <col min="18" max="21" width="8.453125" style="2" customWidth="1"/>
    <col min="22" max="23" width="6.54296875" customWidth="1"/>
    <col min="24" max="25" width="13.453125" style="3" bestFit="1" customWidth="1"/>
    <col min="26" max="27" width="6.54296875" hidden="1" customWidth="1"/>
    <col min="28" max="29" width="9.453125" hidden="1" customWidth="1"/>
    <col min="30" max="30" width="8.453125" style="3" hidden="1" customWidth="1"/>
    <col min="31" max="32" width="8.453125" hidden="1" customWidth="1"/>
    <col min="33" max="33" width="8.453125" style="2" hidden="1" customWidth="1"/>
    <col min="34" max="35" width="8.453125" hidden="1" customWidth="1"/>
    <col min="36" max="36" width="12.81640625" hidden="1" customWidth="1"/>
    <col min="37" max="42" width="8.453125" customWidth="1"/>
    <col min="43" max="43" width="12.81640625" customWidth="1"/>
    <col min="44" max="44" width="13.26953125" bestFit="1" customWidth="1"/>
    <col min="53" max="53" width="12.7265625" bestFit="1" customWidth="1"/>
    <col min="54" max="54" width="14.54296875" bestFit="1" customWidth="1"/>
    <col min="55" max="55" width="18.26953125" bestFit="1" customWidth="1"/>
    <col min="60" max="60" width="11.453125" style="2" bestFit="1" customWidth="1"/>
    <col min="61" max="61" width="14.54296875" bestFit="1" customWidth="1"/>
    <col min="62" max="62" width="18.26953125" bestFit="1" customWidth="1"/>
    <col min="67" max="67" width="12.1796875" bestFit="1" customWidth="1"/>
  </cols>
  <sheetData>
    <row r="1" spans="1:88" ht="43.5" customHeight="1" x14ac:dyDescent="0.35">
      <c r="A1" s="1"/>
      <c r="C1" s="1" t="s">
        <v>0</v>
      </c>
      <c r="D1" s="1" t="s">
        <v>1</v>
      </c>
      <c r="E1" s="1" t="s">
        <v>2</v>
      </c>
      <c r="F1" s="124" t="s">
        <v>3</v>
      </c>
      <c r="G1" s="125"/>
      <c r="H1" s="1" t="s">
        <v>4</v>
      </c>
      <c r="I1" s="29" t="s">
        <v>5</v>
      </c>
      <c r="J1" s="29" t="s">
        <v>6</v>
      </c>
      <c r="K1" s="131" t="s">
        <v>7</v>
      </c>
      <c r="L1" s="132"/>
      <c r="M1" s="29" t="s">
        <v>8</v>
      </c>
      <c r="N1" s="128" t="s">
        <v>9</v>
      </c>
      <c r="O1" s="125"/>
      <c r="P1" s="128" t="s">
        <v>10</v>
      </c>
      <c r="Q1" s="125"/>
      <c r="R1" s="124" t="s">
        <v>11</v>
      </c>
      <c r="S1" s="125"/>
      <c r="T1" s="130" t="s">
        <v>12</v>
      </c>
      <c r="U1" s="125"/>
      <c r="X1" s="124" t="s">
        <v>1075</v>
      </c>
      <c r="Y1" s="129"/>
      <c r="Z1" s="129" t="s">
        <v>1076</v>
      </c>
      <c r="AA1" s="129"/>
      <c r="AB1" s="124" t="s">
        <v>1077</v>
      </c>
      <c r="AC1" s="124"/>
      <c r="AD1" s="1" t="s">
        <v>13</v>
      </c>
      <c r="AE1" s="1" t="s">
        <v>14</v>
      </c>
      <c r="AF1" s="1" t="s">
        <v>15</v>
      </c>
      <c r="AG1" s="1" t="s">
        <v>13</v>
      </c>
      <c r="AH1" s="1" t="s">
        <v>14</v>
      </c>
      <c r="AI1" s="1" t="s">
        <v>15</v>
      </c>
      <c r="AJ1" s="1"/>
      <c r="AK1" s="124" t="s">
        <v>6</v>
      </c>
      <c r="AL1" s="124"/>
      <c r="AM1" s="124"/>
      <c r="AN1" s="124" t="s">
        <v>1080</v>
      </c>
      <c r="AO1" s="124"/>
      <c r="AP1" s="124"/>
      <c r="AQ1" s="1"/>
      <c r="BB1" s="1" t="s">
        <v>6</v>
      </c>
      <c r="BC1" s="1" t="s">
        <v>1080</v>
      </c>
      <c r="BD1" s="1"/>
      <c r="BF1" s="1"/>
      <c r="BG1" s="1"/>
      <c r="BI1" s="1" t="s">
        <v>6</v>
      </c>
      <c r="BJ1" s="1" t="s">
        <v>1080</v>
      </c>
      <c r="BP1" s="1" t="s">
        <v>6</v>
      </c>
      <c r="BQ1" s="1" t="s">
        <v>1080</v>
      </c>
      <c r="BW1" s="1" t="s">
        <v>6</v>
      </c>
      <c r="BX1" s="1" t="s">
        <v>1080</v>
      </c>
      <c r="CD1" s="1" t="s">
        <v>6</v>
      </c>
      <c r="CE1" s="1" t="s">
        <v>1080</v>
      </c>
    </row>
    <row r="2" spans="1:88" ht="15" customHeight="1" x14ac:dyDescent="0.35">
      <c r="A2" s="1"/>
      <c r="C2" s="1"/>
      <c r="D2" s="1" t="s">
        <v>16</v>
      </c>
      <c r="E2" s="1" t="s">
        <v>17</v>
      </c>
      <c r="F2" s="30" t="s">
        <v>1071</v>
      </c>
      <c r="G2" s="30" t="s">
        <v>1072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32"/>
      <c r="N2" s="33" t="s">
        <v>1066</v>
      </c>
      <c r="O2" s="33" t="s">
        <v>1065</v>
      </c>
      <c r="P2" s="31" t="s">
        <v>1064</v>
      </c>
      <c r="Q2" s="31" t="s">
        <v>1063</v>
      </c>
      <c r="R2" s="31" t="s">
        <v>1059</v>
      </c>
      <c r="S2" s="31" t="s">
        <v>1060</v>
      </c>
      <c r="T2" s="31" t="s">
        <v>1061</v>
      </c>
      <c r="U2" s="31" t="s">
        <v>1062</v>
      </c>
      <c r="X2" s="56" t="s">
        <v>24</v>
      </c>
      <c r="Y2" s="56" t="s">
        <v>23</v>
      </c>
      <c r="AB2" s="3" t="s">
        <v>23</v>
      </c>
      <c r="AC2" s="3" t="s">
        <v>24</v>
      </c>
      <c r="AD2" s="3" t="s">
        <v>33</v>
      </c>
      <c r="AE2" s="3" t="s">
        <v>34</v>
      </c>
      <c r="AF2" s="3" t="s">
        <v>35</v>
      </c>
      <c r="AG2" s="3" t="s">
        <v>33</v>
      </c>
      <c r="AH2" s="3" t="s">
        <v>34</v>
      </c>
      <c r="AI2" s="3" t="s">
        <v>35</v>
      </c>
      <c r="AJ2" s="1"/>
      <c r="AK2" s="3" t="s">
        <v>33</v>
      </c>
      <c r="AL2" s="3" t="s">
        <v>34</v>
      </c>
      <c r="AM2" s="3" t="s">
        <v>35</v>
      </c>
      <c r="AN2" s="3" t="s">
        <v>33</v>
      </c>
      <c r="AO2" s="3" t="s">
        <v>34</v>
      </c>
      <c r="AP2" s="3" t="s">
        <v>35</v>
      </c>
      <c r="AQ2" s="1"/>
      <c r="BB2" s="3" t="s">
        <v>1087</v>
      </c>
      <c r="BC2" s="3" t="s">
        <v>1087</v>
      </c>
      <c r="BD2" s="3"/>
      <c r="BE2" s="3"/>
      <c r="BF2" s="3"/>
      <c r="BG2" s="3"/>
      <c r="BI2" s="3" t="s">
        <v>1087</v>
      </c>
      <c r="BJ2" s="3" t="s">
        <v>1087</v>
      </c>
      <c r="BP2" s="3" t="s">
        <v>1087</v>
      </c>
      <c r="BQ2" s="3" t="s">
        <v>1087</v>
      </c>
      <c r="BW2" s="3" t="s">
        <v>1087</v>
      </c>
      <c r="BX2" s="3" t="s">
        <v>1087</v>
      </c>
      <c r="CD2" s="3" t="s">
        <v>1087</v>
      </c>
      <c r="CE2" s="3" t="s">
        <v>1087</v>
      </c>
    </row>
    <row r="3" spans="1:88" ht="16.5" customHeight="1" x14ac:dyDescent="0.35">
      <c r="A3" s="1" t="s">
        <v>36</v>
      </c>
      <c r="B3" s="46" t="s">
        <v>37</v>
      </c>
      <c r="C3" s="1" t="s">
        <v>38</v>
      </c>
      <c r="D3" s="1" t="s">
        <v>39</v>
      </c>
      <c r="E3" s="1" t="s">
        <v>39</v>
      </c>
      <c r="F3" s="30" t="s">
        <v>39</v>
      </c>
      <c r="G3" s="30" t="s">
        <v>39</v>
      </c>
      <c r="H3" s="1" t="s">
        <v>39</v>
      </c>
      <c r="I3" s="1" t="s">
        <v>39</v>
      </c>
      <c r="J3" s="1" t="s">
        <v>1070</v>
      </c>
      <c r="K3" s="1" t="s">
        <v>41</v>
      </c>
      <c r="L3" s="1" t="s">
        <v>42</v>
      </c>
      <c r="M3" s="1" t="s">
        <v>1067</v>
      </c>
      <c r="N3" s="33" t="s">
        <v>1068</v>
      </c>
      <c r="O3" s="33" t="s">
        <v>1068</v>
      </c>
      <c r="P3" s="1" t="s">
        <v>45</v>
      </c>
      <c r="Q3" s="1" t="s">
        <v>45</v>
      </c>
      <c r="R3" s="1" t="s">
        <v>1069</v>
      </c>
      <c r="S3" s="1" t="s">
        <v>1069</v>
      </c>
      <c r="T3" s="1" t="s">
        <v>1069</v>
      </c>
      <c r="U3" s="1" t="s">
        <v>1069</v>
      </c>
      <c r="Z3" s="1" t="s">
        <v>1073</v>
      </c>
      <c r="AA3" s="1" t="s">
        <v>1074</v>
      </c>
      <c r="AB3" s="1"/>
      <c r="AC3" s="1"/>
      <c r="AG3" s="3"/>
      <c r="AJ3" s="1" t="s">
        <v>36</v>
      </c>
      <c r="AK3" s="1"/>
      <c r="AL3" s="1"/>
      <c r="AM3" s="1"/>
      <c r="AN3" s="1"/>
      <c r="AO3" s="1"/>
      <c r="AP3" s="1"/>
      <c r="AQ3" s="1" t="s">
        <v>36</v>
      </c>
      <c r="BB3" s="1"/>
      <c r="BC3" s="1"/>
      <c r="BD3" s="1" t="s">
        <v>36</v>
      </c>
      <c r="BE3" s="1"/>
      <c r="BF3" s="1"/>
      <c r="BG3" s="1"/>
      <c r="BK3" s="1" t="s">
        <v>36</v>
      </c>
      <c r="BR3" s="1" t="s">
        <v>36</v>
      </c>
      <c r="BY3" s="1" t="s">
        <v>36</v>
      </c>
      <c r="CF3" s="1" t="s">
        <v>36</v>
      </c>
    </row>
    <row r="4" spans="1:88" x14ac:dyDescent="0.35">
      <c r="A4" s="2" t="s">
        <v>47</v>
      </c>
      <c r="B4" s="3" t="s">
        <v>33</v>
      </c>
      <c r="C4" s="2">
        <v>19.399999999999999</v>
      </c>
      <c r="D4" s="2">
        <v>105.7</v>
      </c>
      <c r="E4" s="2">
        <v>103.1</v>
      </c>
      <c r="F4" s="2">
        <v>8.8000000000000007</v>
      </c>
      <c r="G4" s="2">
        <v>7.1</v>
      </c>
      <c r="H4" s="2">
        <v>6.4</v>
      </c>
      <c r="I4" s="2">
        <v>75.5</v>
      </c>
      <c r="J4" s="2">
        <v>24.7</v>
      </c>
      <c r="K4" s="2">
        <f t="shared" ref="K4" si="0">((E4-G4)/2)/F4</f>
        <v>5.4545454545454541</v>
      </c>
      <c r="L4" s="2">
        <f t="shared" ref="L4" si="1">I4/G4</f>
        <v>10.63380281690141</v>
      </c>
      <c r="M4" s="2">
        <v>0.59899999999999998</v>
      </c>
      <c r="N4" s="2">
        <v>472</v>
      </c>
      <c r="O4" s="2">
        <v>160</v>
      </c>
      <c r="P4" s="2">
        <v>4.38</v>
      </c>
      <c r="Q4" s="2">
        <v>2.5499999999999998</v>
      </c>
      <c r="R4" s="2">
        <v>89.4</v>
      </c>
      <c r="S4" s="2">
        <v>31.1</v>
      </c>
      <c r="T4" s="2">
        <v>103</v>
      </c>
      <c r="U4" s="2">
        <v>47.8</v>
      </c>
      <c r="X4" s="3" t="str" cm="1">
        <f t="array" ref="X4">_xlfn.IFS((D4/F4) &lt;= (640/SQRT($AT$32)), "Compact", L4 &lt;= ($AT$32*(0.79-(0.002*((E4-G4/2)/(2*F4))*SQRT($AT$32)))), "Non-Compact", L4 &lt;= ($AT$32*(0.79-(0.002*((E4-G4/2)/(2*F4))*SQRT($AT$32)))), "Slender")</f>
        <v>Compact</v>
      </c>
      <c r="Y4" s="3" t="str" cm="1">
        <f t="array" ref="Y4">_xlfn.IFS(K4 &lt;= (65/SQRT($AT$32)), "Compact", K4 &lt;= (95/SQRT($AT$32)), "Non-Compact", K4 &gt; (95/SQRT($AT$32)), "Slender")</f>
        <v>Slender</v>
      </c>
      <c r="Z4" s="2">
        <f t="shared" ref="Z4:Z67" si="2">E4/F4</f>
        <v>11.71590909090909</v>
      </c>
      <c r="AA4" s="2">
        <f t="shared" ref="AA4:AA67" si="3">D4/G4</f>
        <v>14.887323943661974</v>
      </c>
      <c r="AB4" s="2" t="str" cm="1">
        <f t="array" ref="AB4">_xlfn.IFS(Z4 &lt;= 9, "1", Z4 &lt;= 12, "2", Z4 &lt;= 15, "3", Z4 &gt; 15, "4")</f>
        <v>2</v>
      </c>
      <c r="AC4" s="2" t="str" cm="1">
        <f t="array" ref="AC4">_xlfn.IFS(AA4 &lt;= 200, "1", L4 &lt;= 300, "2", L4 &lt;= 400, "3", L4 &gt; 400, "4")</f>
        <v>1</v>
      </c>
      <c r="AD4" s="3">
        <f t="shared" ref="AD4:AD67" si="4">SQRT((((VLOOKUP($AT$4,$A$4:$D$1021,4,FALSE))-D4)^2)+(((VLOOKUP($AT$4,$A$4:$E$1021,5,FALSE))-E4)^2)+(((VLOOKUP($AT$4,$A$4:$N$1021,14,FALSE))-N4)^2)+(((VLOOKUP($AT$4,$A$4:$O$1021,15,FALSE))-O4)^2))</f>
        <v>0</v>
      </c>
      <c r="AG4" s="3">
        <f t="shared" ref="AG4:AG67" si="5">SQRT((((VLOOKUP($AT$4,$A$4:$D$1021,4,FALSE))-D4)^2)+(((VLOOKUP($AT$4,$A$4:$E$1021,5,FALSE))-E4)^2)+(((VLOOKUP($AT$4,$A$4:$R$1021,18,FALSE))-R4)^2)+(((VLOOKUP($AT$4,$A$4:$S$1021,19,FALSE))-S4)^2))</f>
        <v>0</v>
      </c>
      <c r="AJ4" s="2" t="s">
        <v>47</v>
      </c>
      <c r="AK4" s="2">
        <f>SQRT(((VLOOKUP($AT$4,$A$4:$J$1021,10,FALSE))-J4)^2)</f>
        <v>0</v>
      </c>
      <c r="AL4" s="2"/>
      <c r="AM4" s="2"/>
      <c r="AN4" s="2">
        <f>SQRT(((VLOOKUP($AT$4,$A$4:$R$1021,18,FALSE))-R4)^2)</f>
        <v>0</v>
      </c>
      <c r="AO4" s="2"/>
      <c r="AP4" s="2"/>
      <c r="AQ4" s="2" t="s">
        <v>47</v>
      </c>
      <c r="AS4" s="46" t="s">
        <v>48</v>
      </c>
      <c r="AT4" t="str">
        <f>Beam_Check!C12</f>
        <v>W4X13</v>
      </c>
      <c r="BB4" s="2">
        <f>SQRT(($J$1022-J4)^2)</f>
        <v>67.3</v>
      </c>
      <c r="BC4" s="2">
        <f>SQRT(($R$1022-R4)^2)</f>
        <v>466.86666666666667</v>
      </c>
      <c r="BD4" s="2" t="s">
        <v>47</v>
      </c>
      <c r="BE4" s="2"/>
      <c r="BF4" s="2"/>
      <c r="BG4" s="2"/>
      <c r="BI4">
        <f>SQRT(($J$1023-J4)^2)</f>
        <v>49.3</v>
      </c>
      <c r="BJ4">
        <f>SQRT(($R$1023-R4)^2)</f>
        <v>226.4856718634002</v>
      </c>
      <c r="BK4" s="2" t="s">
        <v>47</v>
      </c>
      <c r="BP4">
        <f>SQRT(($J$1024-J4)^2)</f>
        <v>115.3</v>
      </c>
      <c r="BQ4">
        <f>SQRT(($R$1024-R4)^2)</f>
        <v>569.26666666666665</v>
      </c>
      <c r="BR4" s="2" t="s">
        <v>47</v>
      </c>
      <c r="BW4">
        <f>SQRT(($J$1025-J4)^2)</f>
        <v>99.3</v>
      </c>
      <c r="BX4">
        <f>SQRT(($R$1025-R4)^2)</f>
        <v>535.13333333333344</v>
      </c>
      <c r="BY4" s="2" t="s">
        <v>47</v>
      </c>
      <c r="CD4">
        <f>SQRT(($J$1026-J4)^2)</f>
        <v>34.990260418206077</v>
      </c>
      <c r="CE4">
        <f>SQRT(($R$1026-R4)^2)</f>
        <v>180.69842839238251</v>
      </c>
      <c r="CF4" s="2" t="s">
        <v>47</v>
      </c>
    </row>
    <row r="5" spans="1:88" x14ac:dyDescent="0.35">
      <c r="A5" s="2" t="s">
        <v>49</v>
      </c>
      <c r="B5" s="3" t="s">
        <v>33</v>
      </c>
      <c r="C5" s="2">
        <v>21</v>
      </c>
      <c r="D5" s="2">
        <v>102</v>
      </c>
      <c r="E5" s="2">
        <v>102</v>
      </c>
      <c r="F5" s="2">
        <v>9.4</v>
      </c>
      <c r="G5" s="2">
        <v>8</v>
      </c>
      <c r="H5" s="2">
        <v>6</v>
      </c>
      <c r="I5" s="2">
        <v>71.2</v>
      </c>
      <c r="J5" s="2">
        <v>26.1</v>
      </c>
      <c r="K5" s="2">
        <f t="shared" ref="K5:K68" si="6">((E5-G5)/2)/F5</f>
        <v>5</v>
      </c>
      <c r="L5" s="2">
        <f t="shared" ref="L5:L68" si="7">I5/G5</f>
        <v>8.9</v>
      </c>
      <c r="M5" s="2">
        <v>0.58599999999999997</v>
      </c>
      <c r="N5" s="2">
        <v>456</v>
      </c>
      <c r="O5" s="2">
        <v>167</v>
      </c>
      <c r="P5" s="2">
        <v>4.18</v>
      </c>
      <c r="Q5" s="2">
        <v>2.5299999999999998</v>
      </c>
      <c r="R5" s="2">
        <v>89.4</v>
      </c>
      <c r="S5" s="2">
        <v>32.700000000000003</v>
      </c>
      <c r="T5" s="2">
        <v>104</v>
      </c>
      <c r="U5" s="2">
        <v>50.4</v>
      </c>
      <c r="X5" s="3" t="str" cm="1">
        <f t="array" ref="X5">_xlfn.IFS((D5/F5) &lt;= (640/SQRT($AT$32)), "Compact", L5 &lt;= ($AT$32*(0.79-(0.002*((E5-G5/2)/(2*F5))*SQRT($AT$32)))), "Non-Compact", L5 &lt;= ($AT$32*(0.79-(0.002*((E5-G5/2)/(2*F5))*SQRT($AT$32)))), "Slender")</f>
        <v>Compact</v>
      </c>
      <c r="Y5" s="3" t="str" cm="1">
        <f t="array" ref="Y5">_xlfn.IFS(K5 &lt;= (65/SQRT($AT$32)), "Compact", K5 &lt;= (95/SQRT($AT$32)), "Non-Compact", K5 &gt; (95/SQRT($AT$32)), "Slender")</f>
        <v>Non-Compact</v>
      </c>
      <c r="Z5" s="2">
        <f t="shared" si="2"/>
        <v>10.851063829787234</v>
      </c>
      <c r="AA5" s="2">
        <f t="shared" si="3"/>
        <v>12.75</v>
      </c>
      <c r="AB5" s="2" t="str" cm="1">
        <f t="array" ref="AB5">_xlfn.IFS(Z5 &lt;= 9, "1", Z5 &lt;= 12, "2", Z5 &lt;= 15, "3", Z5 &gt; 15, "4")</f>
        <v>2</v>
      </c>
      <c r="AC5" s="2" t="str" cm="1">
        <f t="array" ref="AC5">_xlfn.IFS(AA5 &lt;= 200, "1", L5 &lt;= 300, "2", L5 &lt;= 400, "3", L5 &gt; 400, "4")</f>
        <v>1</v>
      </c>
      <c r="AD5" s="3">
        <f t="shared" si="4"/>
        <v>17.885748516626304</v>
      </c>
      <c r="AG5" s="3">
        <f t="shared" si="5"/>
        <v>4.1785164831552377</v>
      </c>
      <c r="AJ5" s="2" t="s">
        <v>49</v>
      </c>
      <c r="AK5" s="2">
        <f t="shared" ref="AK5:AK68" si="8">SQRT(((VLOOKUP($AT$4,$A$4:$J$1021,10,FALSE))-J5)^2)</f>
        <v>1.4000000000000021</v>
      </c>
      <c r="AL5" s="2"/>
      <c r="AM5" s="2"/>
      <c r="AN5" s="2">
        <f t="shared" ref="AN5:AN68" si="9">SQRT(((VLOOKUP($AT$4,$A$4:$R$1021,18,FALSE))-R5)^2)</f>
        <v>0</v>
      </c>
      <c r="AO5" s="2"/>
      <c r="AP5" s="2"/>
      <c r="AQ5" s="2" t="s">
        <v>49</v>
      </c>
      <c r="AS5" s="46" t="s">
        <v>50</v>
      </c>
      <c r="AT5" t="str">
        <f>VLOOKUP(AT4,A4:B1021,2,FALSE)</f>
        <v>AISC</v>
      </c>
      <c r="BB5" s="2">
        <f t="shared" ref="BB5:BB68" si="10">SQRT(($J$1022-J5)^2)</f>
        <v>65.900000000000006</v>
      </c>
      <c r="BC5" s="2">
        <f t="shared" ref="BC5:BC68" si="11">SQRT(($R$1022-R5)^2)</f>
        <v>466.86666666666667</v>
      </c>
      <c r="BD5" s="2" t="s">
        <v>49</v>
      </c>
      <c r="BE5" s="136" t="s">
        <v>1327</v>
      </c>
      <c r="BF5" s="136"/>
      <c r="BG5" s="136"/>
      <c r="BH5" s="136"/>
      <c r="BI5">
        <f t="shared" ref="BI5:BI68" si="12">SQRT(($J$1023-J5)^2)</f>
        <v>47.9</v>
      </c>
      <c r="BJ5">
        <f t="shared" ref="BJ5:BJ68" si="13">SQRT(($R$1023-R5)^2)</f>
        <v>226.4856718634002</v>
      </c>
      <c r="BK5" s="2" t="s">
        <v>49</v>
      </c>
      <c r="BL5" s="136" t="s">
        <v>1328</v>
      </c>
      <c r="BM5" s="136"/>
      <c r="BN5" s="136"/>
      <c r="BO5" s="136"/>
      <c r="BP5">
        <f t="shared" ref="BP5:BP68" si="14">SQRT(($J$1024-J5)^2)</f>
        <v>113.9</v>
      </c>
      <c r="BQ5">
        <f t="shared" ref="BQ5:BQ68" si="15">SQRT(($R$1024-R5)^2)</f>
        <v>569.26666666666665</v>
      </c>
      <c r="BR5" s="2" t="s">
        <v>49</v>
      </c>
      <c r="BS5" s="136" t="s">
        <v>1329</v>
      </c>
      <c r="BT5" s="136"/>
      <c r="BU5" s="136"/>
      <c r="BV5" s="136"/>
      <c r="BW5">
        <f t="shared" ref="BW5:BW68" si="16">SQRT(($J$1025-J5)^2)</f>
        <v>97.9</v>
      </c>
      <c r="BX5">
        <f t="shared" ref="BX5:BX68" si="17">SQRT(($R$1025-R5)^2)</f>
        <v>535.13333333333344</v>
      </c>
      <c r="BY5" s="2" t="s">
        <v>49</v>
      </c>
      <c r="BZ5" s="136" t="s">
        <v>1330</v>
      </c>
      <c r="CA5" s="136"/>
      <c r="CB5" s="136"/>
      <c r="CC5" s="136"/>
      <c r="CD5">
        <f t="shared" ref="CD5:CD68" si="18">SQRT(($J$1026-J5)^2)</f>
        <v>33.590260418206071</v>
      </c>
      <c r="CE5">
        <f t="shared" ref="CE5:CE68" si="19">SQRT(($R$1026-R5)^2)</f>
        <v>180.69842839238251</v>
      </c>
      <c r="CF5" s="2" t="s">
        <v>49</v>
      </c>
      <c r="CG5" s="136" t="s">
        <v>1331</v>
      </c>
      <c r="CH5" s="136"/>
      <c r="CI5" s="136"/>
      <c r="CJ5" s="136"/>
    </row>
    <row r="6" spans="1:88" x14ac:dyDescent="0.35">
      <c r="A6" s="3" t="s">
        <v>51</v>
      </c>
      <c r="B6" s="3" t="s">
        <v>33</v>
      </c>
      <c r="C6" s="2">
        <v>24</v>
      </c>
      <c r="D6" s="2">
        <v>107</v>
      </c>
      <c r="E6" s="2">
        <v>100</v>
      </c>
      <c r="F6" s="2">
        <v>12</v>
      </c>
      <c r="G6" s="2">
        <v>7.9</v>
      </c>
      <c r="H6" s="2">
        <v>6</v>
      </c>
      <c r="I6" s="2">
        <v>71</v>
      </c>
      <c r="J6" s="2">
        <v>30.9</v>
      </c>
      <c r="K6" s="2">
        <f t="shared" si="6"/>
        <v>3.8374999999999999</v>
      </c>
      <c r="L6" s="2">
        <f t="shared" si="7"/>
        <v>8.9873417721518987</v>
      </c>
      <c r="M6" s="2">
        <v>0.58799999999999997</v>
      </c>
      <c r="N6" s="2">
        <v>587</v>
      </c>
      <c r="O6" s="2">
        <v>200</v>
      </c>
      <c r="P6" s="2">
        <v>4.3600000000000003</v>
      </c>
      <c r="Q6" s="2">
        <v>2.5499999999999998</v>
      </c>
      <c r="R6" s="2">
        <v>110</v>
      </c>
      <c r="S6" s="2">
        <v>40.1</v>
      </c>
      <c r="T6" s="2">
        <v>129</v>
      </c>
      <c r="U6" s="2">
        <v>61.5</v>
      </c>
      <c r="X6" s="3" t="str" cm="1">
        <f t="array" ref="X6">_xlfn.IFS((D6/F6) &lt;= (640/SQRT($AT$32)), "Compact", L6 &lt;= ($AT$32*(0.79-(0.002*((E6-G6/2)/(2*F6))*SQRT($AT$32)))), "Non-Compact", L6 &lt;= ($AT$32*(0.79-(0.002*((E6-G6/2)/(2*F6))*SQRT($AT$32)))), "Slender")</f>
        <v>Compact</v>
      </c>
      <c r="Y6" s="3" t="str" cm="1">
        <f t="array" ref="Y6">_xlfn.IFS(K6 &lt;= (65/SQRT($AT$32)), "Compact", K6 &lt;= (95/SQRT($AT$32)), "Non-Compact", K6 &gt; (95/SQRT($AT$32)), "Slender")</f>
        <v>Non-Compact</v>
      </c>
      <c r="Z6" s="2">
        <f t="shared" si="2"/>
        <v>8.3333333333333339</v>
      </c>
      <c r="AA6" s="2">
        <f t="shared" si="3"/>
        <v>13.544303797468354</v>
      </c>
      <c r="AB6" s="2" t="str" cm="1">
        <f t="array" ref="AB6">_xlfn.IFS(Z6 &lt;= 9, "1", Z6 &lt;= 12, "2", Z6 &lt;= 15, "3", Z6 &gt; 15, "4")</f>
        <v>1</v>
      </c>
      <c r="AC6" s="2" t="str" cm="1">
        <f t="array" ref="AC6">_xlfn.IFS(AA6 &lt;= 200, "1", L6 &lt;= 300, "2", L6 &lt;= 400, "3", L6 &gt; 400, "4")</f>
        <v>1</v>
      </c>
      <c r="AD6" s="3">
        <f t="shared" si="4"/>
        <v>121.80435131800505</v>
      </c>
      <c r="AG6" s="3">
        <f t="shared" si="5"/>
        <v>22.730156180721675</v>
      </c>
      <c r="AJ6" s="3" t="s">
        <v>51</v>
      </c>
      <c r="AK6" s="2">
        <f t="shared" si="8"/>
        <v>6.1999999999999993</v>
      </c>
      <c r="AL6" s="3"/>
      <c r="AM6" s="3"/>
      <c r="AN6" s="2">
        <f t="shared" si="9"/>
        <v>20.599999999999994</v>
      </c>
      <c r="AO6" s="3"/>
      <c r="AP6" s="3"/>
      <c r="AQ6" s="3" t="s">
        <v>51</v>
      </c>
      <c r="AX6" s="135" t="s">
        <v>1079</v>
      </c>
      <c r="AY6" s="135"/>
      <c r="AZ6" s="135"/>
      <c r="BA6" s="135"/>
      <c r="BB6" s="2">
        <f t="shared" si="10"/>
        <v>61.1</v>
      </c>
      <c r="BC6" s="2">
        <f t="shared" si="11"/>
        <v>446.26666666666665</v>
      </c>
      <c r="BD6" s="3" t="s">
        <v>51</v>
      </c>
      <c r="BE6" s="135" t="s">
        <v>1079</v>
      </c>
      <c r="BF6" s="135"/>
      <c r="BG6" s="135"/>
      <c r="BH6" s="135"/>
      <c r="BI6">
        <f t="shared" si="12"/>
        <v>43.1</v>
      </c>
      <c r="BJ6">
        <f t="shared" si="13"/>
        <v>205.8856718634002</v>
      </c>
      <c r="BK6" s="3" t="s">
        <v>51</v>
      </c>
      <c r="BL6" s="135" t="s">
        <v>1079</v>
      </c>
      <c r="BM6" s="135"/>
      <c r="BN6" s="135"/>
      <c r="BO6" s="135"/>
      <c r="BP6">
        <f t="shared" si="14"/>
        <v>109.1</v>
      </c>
      <c r="BQ6">
        <f t="shared" si="15"/>
        <v>548.66666666666663</v>
      </c>
      <c r="BR6" s="3" t="s">
        <v>51</v>
      </c>
      <c r="BS6" s="135" t="s">
        <v>1079</v>
      </c>
      <c r="BT6" s="135"/>
      <c r="BU6" s="135"/>
      <c r="BV6" s="135"/>
      <c r="BW6">
        <f t="shared" si="16"/>
        <v>93.1</v>
      </c>
      <c r="BX6">
        <f t="shared" si="17"/>
        <v>514.53333333333342</v>
      </c>
      <c r="BY6" s="3" t="s">
        <v>51</v>
      </c>
      <c r="BZ6" s="135" t="s">
        <v>1079</v>
      </c>
      <c r="CA6" s="135"/>
      <c r="CB6" s="135"/>
      <c r="CC6" s="135"/>
      <c r="CD6">
        <f t="shared" si="18"/>
        <v>28.790260418206074</v>
      </c>
      <c r="CE6">
        <f t="shared" si="19"/>
        <v>160.09842839238252</v>
      </c>
      <c r="CF6" s="3" t="s">
        <v>51</v>
      </c>
      <c r="CG6" s="135" t="s">
        <v>1079</v>
      </c>
      <c r="CH6" s="135"/>
      <c r="CI6" s="135"/>
      <c r="CJ6" s="135"/>
    </row>
    <row r="7" spans="1:88" x14ac:dyDescent="0.35">
      <c r="A7" s="2" t="s">
        <v>52</v>
      </c>
      <c r="B7" s="3" t="s">
        <v>33</v>
      </c>
      <c r="C7" s="2">
        <v>13</v>
      </c>
      <c r="D7" s="2">
        <v>127</v>
      </c>
      <c r="E7" s="2">
        <v>76</v>
      </c>
      <c r="F7" s="2">
        <v>7.6</v>
      </c>
      <c r="G7" s="2">
        <v>4</v>
      </c>
      <c r="H7" s="2">
        <v>7.6</v>
      </c>
      <c r="I7" s="2">
        <v>96.6</v>
      </c>
      <c r="J7" s="2">
        <v>16.5</v>
      </c>
      <c r="K7" s="2">
        <f t="shared" si="6"/>
        <v>4.7368421052631584</v>
      </c>
      <c r="L7" s="2">
        <f t="shared" si="7"/>
        <v>24.15</v>
      </c>
      <c r="M7" s="2">
        <v>0.53700000000000003</v>
      </c>
      <c r="N7" s="2">
        <v>473</v>
      </c>
      <c r="O7" s="2">
        <v>55.8</v>
      </c>
      <c r="P7" s="2">
        <v>5.35</v>
      </c>
      <c r="Q7" s="2">
        <v>1.84</v>
      </c>
      <c r="R7" s="2">
        <v>74.599999999999994</v>
      </c>
      <c r="S7" s="2">
        <v>14.7</v>
      </c>
      <c r="T7" s="2">
        <v>84.2</v>
      </c>
      <c r="U7" s="2">
        <v>22.6</v>
      </c>
      <c r="X7" s="3" t="str" cm="1">
        <f t="array" ref="X7">_xlfn.IFS((D7/F7) &lt;= (640/SQRT($AT$32)), "Compact", L7 &lt;= ($AT$32*(0.79-(0.002*((E7-G7/2)/(2*F7))*SQRT($AT$32)))), "Non-Compact", L7 &gt; ($AT$32*(0.79-(0.002*((E7-G7/2)/(2*F7))*SQRT($AT$32)))), "Slender")</f>
        <v>Compact</v>
      </c>
      <c r="Y7" s="3" t="str" cm="1">
        <f t="array" ref="Y7">_xlfn.IFS(K7 &lt;= (65/SQRT($AT$32)), "Compact", K7 &lt;= (95/SQRT($AT$32)), "Non-Compact", K7 &gt; (95/SQRT($AT$32)), "Slender")</f>
        <v>Non-Compact</v>
      </c>
      <c r="Z7" s="2">
        <f t="shared" si="2"/>
        <v>10</v>
      </c>
      <c r="AA7" s="2">
        <f t="shared" si="3"/>
        <v>31.75</v>
      </c>
      <c r="AB7" s="2" t="str" cm="1">
        <f t="array" ref="AB7">_xlfn.IFS(Z7 &lt;= 9, "1", Z7 &lt;= 12, "2", Z7 &lt;= 15, "3", Z7 &gt; 15, "4")</f>
        <v>2</v>
      </c>
      <c r="AC7" s="2" t="str" cm="1">
        <f t="array" ref="AC7">_xlfn.IFS(AA7 &lt;= 200, "1", L7 &lt;= 300, "2", L7 &lt;= 400, "3", L7 &gt; 400, "4")</f>
        <v>1</v>
      </c>
      <c r="AD7" s="3">
        <f t="shared" si="4"/>
        <v>109.75764210295337</v>
      </c>
      <c r="AG7" s="3">
        <f t="shared" si="5"/>
        <v>40.940200292621924</v>
      </c>
      <c r="AJ7" s="2" t="s">
        <v>52</v>
      </c>
      <c r="AK7" s="2">
        <f t="shared" si="8"/>
        <v>8.1999999999999993</v>
      </c>
      <c r="AL7" s="2"/>
      <c r="AM7" s="2"/>
      <c r="AN7" s="2">
        <f t="shared" si="9"/>
        <v>14.800000000000011</v>
      </c>
      <c r="AO7" s="2"/>
      <c r="AP7" s="2"/>
      <c r="AQ7" s="2" t="s">
        <v>52</v>
      </c>
      <c r="AR7" s="126" t="s">
        <v>53</v>
      </c>
      <c r="AS7" s="29"/>
      <c r="AT7" s="29" t="s">
        <v>36</v>
      </c>
      <c r="AU7" s="29"/>
      <c r="AV7" s="121"/>
      <c r="AX7" s="78"/>
      <c r="AY7" s="78" t="s">
        <v>36</v>
      </c>
      <c r="AZ7" s="78"/>
      <c r="BA7" s="79"/>
      <c r="BB7" s="2">
        <f t="shared" si="10"/>
        <v>75.5</v>
      </c>
      <c r="BC7" s="2">
        <f t="shared" si="11"/>
        <v>481.66666666666663</v>
      </c>
      <c r="BD7" s="2" t="s">
        <v>52</v>
      </c>
      <c r="BE7" s="78"/>
      <c r="BF7" s="78" t="s">
        <v>36</v>
      </c>
      <c r="BG7" s="78"/>
      <c r="BH7" s="92"/>
      <c r="BI7">
        <f t="shared" si="12"/>
        <v>57.5</v>
      </c>
      <c r="BJ7">
        <f t="shared" si="13"/>
        <v>241.28567186340021</v>
      </c>
      <c r="BK7" s="2" t="s">
        <v>52</v>
      </c>
      <c r="BL7" s="78"/>
      <c r="BM7" s="78" t="s">
        <v>36</v>
      </c>
      <c r="BN7" s="78"/>
      <c r="BO7" s="92"/>
      <c r="BP7">
        <f t="shared" si="14"/>
        <v>123.5</v>
      </c>
      <c r="BQ7">
        <f t="shared" si="15"/>
        <v>584.06666666666661</v>
      </c>
      <c r="BR7" s="2" t="s">
        <v>52</v>
      </c>
      <c r="BS7" s="78"/>
      <c r="BT7" s="78" t="s">
        <v>36</v>
      </c>
      <c r="BU7" s="78"/>
      <c r="BV7" s="92"/>
      <c r="BW7">
        <f t="shared" si="16"/>
        <v>107.5</v>
      </c>
      <c r="BX7">
        <f t="shared" si="17"/>
        <v>549.93333333333339</v>
      </c>
      <c r="BY7" s="2" t="s">
        <v>52</v>
      </c>
      <c r="BZ7" s="78"/>
      <c r="CA7" s="78" t="s">
        <v>36</v>
      </c>
      <c r="CB7" s="78"/>
      <c r="CC7" s="92"/>
      <c r="CD7">
        <f t="shared" si="18"/>
        <v>43.190260418206073</v>
      </c>
      <c r="CE7">
        <f t="shared" si="19"/>
        <v>195.49842839238252</v>
      </c>
      <c r="CF7" s="2" t="s">
        <v>52</v>
      </c>
      <c r="CG7" s="78"/>
      <c r="CH7" s="78" t="s">
        <v>36</v>
      </c>
      <c r="CI7" s="78"/>
      <c r="CJ7" s="92"/>
    </row>
    <row r="8" spans="1:88" x14ac:dyDescent="0.35">
      <c r="A8" s="2" t="s">
        <v>54</v>
      </c>
      <c r="B8" s="3" t="s">
        <v>33</v>
      </c>
      <c r="C8" s="2">
        <v>23.8</v>
      </c>
      <c r="D8" s="2">
        <v>127.3</v>
      </c>
      <c r="E8" s="2">
        <v>127</v>
      </c>
      <c r="F8" s="2">
        <v>9.1</v>
      </c>
      <c r="G8" s="2">
        <v>6.1</v>
      </c>
      <c r="H8" s="2">
        <v>7.6</v>
      </c>
      <c r="I8" s="2">
        <v>93.8</v>
      </c>
      <c r="J8" s="2">
        <v>30.4</v>
      </c>
      <c r="K8" s="2">
        <f t="shared" si="6"/>
        <v>6.6428571428571432</v>
      </c>
      <c r="L8" s="2">
        <f t="shared" si="7"/>
        <v>15.377049180327869</v>
      </c>
      <c r="M8" s="2">
        <v>0.73699999999999999</v>
      </c>
      <c r="N8" s="2">
        <v>892</v>
      </c>
      <c r="O8" s="2">
        <v>312</v>
      </c>
      <c r="P8" s="2">
        <v>5.42</v>
      </c>
      <c r="Q8" s="2">
        <v>3.21</v>
      </c>
      <c r="R8" s="2">
        <v>140</v>
      </c>
      <c r="S8" s="2">
        <v>49.2</v>
      </c>
      <c r="T8" s="2">
        <v>158</v>
      </c>
      <c r="U8" s="2">
        <v>75</v>
      </c>
      <c r="X8" s="3" t="str" cm="1">
        <f t="array" ref="X8">_xlfn.IFS((D8/F8) &lt;= (640/SQRT($AT$32)), "Compact", L8 &lt;= ($AT$32*(0.79-(0.002*((E8-G8/2)/(2*F8))*SQRT($AT$32)))), "Non-Compact", L8 &gt; ($AT$32*(0.79-(0.002*((E8-G8/2)/(2*F8))*SQRT($AT$32)))), "Slender")</f>
        <v>Compact</v>
      </c>
      <c r="Y8" s="3" t="str" cm="1">
        <f t="array" ref="Y8">_xlfn.IFS(K8 &lt;= (65/SQRT($AT$32)), "Compact", K8 &lt;= (95/SQRT($AT$32)), "Non-Compact", K8 &gt; (95/SQRT($AT$32)), "Slender")</f>
        <v>Slender</v>
      </c>
      <c r="Z8" s="2">
        <f t="shared" si="2"/>
        <v>13.956043956043956</v>
      </c>
      <c r="AA8" s="2">
        <f t="shared" si="3"/>
        <v>20.868852459016395</v>
      </c>
      <c r="AB8" s="2" t="str" cm="1">
        <f t="array" ref="AB8">_xlfn.IFS(Z8 &lt;= 9, "1", Z8 &lt;= 12, "2", Z8 &lt;= 15, "3", Z8 &gt; 15, "4")</f>
        <v>3</v>
      </c>
      <c r="AC8" s="2" t="str" cm="1">
        <f t="array" ref="AC8">_xlfn.IFS(AA8 &lt;= 200, "1", L8 &lt;= 300, "2", L8 &lt;= 400, "3", L8 &gt; 400, "4")</f>
        <v>1</v>
      </c>
      <c r="AD8" s="3">
        <f t="shared" si="4"/>
        <v>447.81890312937884</v>
      </c>
      <c r="AG8" s="3">
        <f t="shared" si="5"/>
        <v>62.655725995315059</v>
      </c>
      <c r="AJ8" s="2" t="s">
        <v>54</v>
      </c>
      <c r="AK8" s="2">
        <f t="shared" si="8"/>
        <v>5.6999999999999993</v>
      </c>
      <c r="AL8" s="2"/>
      <c r="AM8" s="2"/>
      <c r="AN8" s="2">
        <f t="shared" si="9"/>
        <v>50.599999999999994</v>
      </c>
      <c r="AO8" s="2"/>
      <c r="AP8" s="2"/>
      <c r="AQ8" s="2" t="s">
        <v>54</v>
      </c>
      <c r="AR8" s="127"/>
      <c r="AS8" s="29" t="s">
        <v>55</v>
      </c>
      <c r="AT8" s="103" t="s">
        <v>33</v>
      </c>
      <c r="AU8" s="121">
        <f>MIN(AG4:AG363)</f>
        <v>0</v>
      </c>
      <c r="AV8" s="121" t="str">
        <f>VLOOKUP(AU8,AG4:AJ363,4,FALSE)</f>
        <v>W4X13</v>
      </c>
      <c r="AX8" s="78" t="s">
        <v>55</v>
      </c>
      <c r="AY8" s="80" t="s">
        <v>33</v>
      </c>
      <c r="AZ8" s="79">
        <f>MIN(AK4:AK363)</f>
        <v>0</v>
      </c>
      <c r="BA8" s="79" t="str">
        <f>VLOOKUP(AZ8,AK4:AQ363,7,FALSE)</f>
        <v>W4X13</v>
      </c>
      <c r="BB8" s="2">
        <f t="shared" si="10"/>
        <v>61.6</v>
      </c>
      <c r="BC8" s="2">
        <f t="shared" si="11"/>
        <v>416.26666666666665</v>
      </c>
      <c r="BD8" s="2" t="s">
        <v>54</v>
      </c>
      <c r="BE8" s="78" t="s">
        <v>55</v>
      </c>
      <c r="BF8" s="80" t="s">
        <v>33</v>
      </c>
      <c r="BG8" s="79">
        <f>MIN(BB4:BB363)</f>
        <v>0.79999999999999716</v>
      </c>
      <c r="BH8" s="92" t="str">
        <f>VLOOKUP(BG8,BB4:BD363,3,FALSE)</f>
        <v>W14X48</v>
      </c>
      <c r="BI8">
        <f t="shared" si="12"/>
        <v>43.6</v>
      </c>
      <c r="BJ8">
        <f t="shared" si="13"/>
        <v>175.8856718634002</v>
      </c>
      <c r="BK8" s="2" t="s">
        <v>54</v>
      </c>
      <c r="BL8" s="78" t="s">
        <v>55</v>
      </c>
      <c r="BM8" s="80" t="s">
        <v>33</v>
      </c>
      <c r="BN8" s="79">
        <f>MIN(BI4:BI363)</f>
        <v>0.20000000000000284</v>
      </c>
      <c r="BO8" s="92" t="str">
        <f>VLOOKUP(BN8,BI4:BK363,3,FALSE)</f>
        <v>W10X39</v>
      </c>
      <c r="BP8">
        <f t="shared" si="14"/>
        <v>109.6</v>
      </c>
      <c r="BQ8">
        <f t="shared" si="15"/>
        <v>518.66666666666663</v>
      </c>
      <c r="BR8" s="2" t="s">
        <v>54</v>
      </c>
      <c r="BS8" s="78" t="s">
        <v>55</v>
      </c>
      <c r="BT8" s="80" t="s">
        <v>33</v>
      </c>
      <c r="BU8" s="79">
        <f>MIN(BP4:BP363)</f>
        <v>1</v>
      </c>
      <c r="BV8" s="92" t="str">
        <f>VLOOKUP(BU8,BP4:BR363,3,FALSE)</f>
        <v>W14X74</v>
      </c>
      <c r="BW8">
        <f t="shared" si="16"/>
        <v>93.6</v>
      </c>
      <c r="BX8">
        <f t="shared" si="17"/>
        <v>484.53333333333342</v>
      </c>
      <c r="BY8" s="2" t="s">
        <v>54</v>
      </c>
      <c r="BZ8" s="78" t="s">
        <v>55</v>
      </c>
      <c r="CA8" s="80" t="s">
        <v>33</v>
      </c>
      <c r="CB8" s="79">
        <f>MIN(BW4:BW363)</f>
        <v>1</v>
      </c>
      <c r="CC8" s="92" t="str">
        <f>VLOOKUP(CB8,BW4:BY363,3,FALSE)</f>
        <v>W12X65</v>
      </c>
      <c r="CD8">
        <f t="shared" si="18"/>
        <v>29.290260418206074</v>
      </c>
      <c r="CE8">
        <f t="shared" si="19"/>
        <v>130.09842839238252</v>
      </c>
      <c r="CF8" s="2" t="s">
        <v>54</v>
      </c>
      <c r="CG8" s="78" t="s">
        <v>55</v>
      </c>
      <c r="CH8" s="80" t="s">
        <v>33</v>
      </c>
      <c r="CI8" s="79">
        <f>MIN(CD4:CD363)</f>
        <v>0.99026041820606991</v>
      </c>
      <c r="CJ8" s="92" t="str">
        <f>VLOOKUP(CI8,CD4:CF363,3,FALSE)</f>
        <v>W8X31</v>
      </c>
    </row>
    <row r="9" spans="1:88" x14ac:dyDescent="0.35">
      <c r="A9" s="2" t="s">
        <v>56</v>
      </c>
      <c r="B9" s="3" t="s">
        <v>33</v>
      </c>
      <c r="C9" s="2">
        <v>28.3</v>
      </c>
      <c r="D9" s="2">
        <v>130.80000000000001</v>
      </c>
      <c r="E9" s="2">
        <v>127.8</v>
      </c>
      <c r="F9" s="2">
        <v>10.9</v>
      </c>
      <c r="G9" s="2">
        <v>6.9</v>
      </c>
      <c r="H9" s="2">
        <v>7.6</v>
      </c>
      <c r="I9" s="2">
        <v>93.8</v>
      </c>
      <c r="J9" s="2">
        <v>35.799999999999997</v>
      </c>
      <c r="K9" s="2">
        <f t="shared" si="6"/>
        <v>5.545871559633027</v>
      </c>
      <c r="L9" s="2">
        <f t="shared" si="7"/>
        <v>13.594202898550723</v>
      </c>
      <c r="M9" s="2">
        <v>0.746</v>
      </c>
      <c r="N9" s="2">
        <v>1092</v>
      </c>
      <c r="O9" s="2">
        <v>380</v>
      </c>
      <c r="P9" s="2">
        <v>5.52</v>
      </c>
      <c r="Q9" s="2">
        <v>3.25</v>
      </c>
      <c r="R9" s="2">
        <v>167</v>
      </c>
      <c r="S9" s="2">
        <v>59.4</v>
      </c>
      <c r="T9" s="2">
        <v>190</v>
      </c>
      <c r="U9" s="2">
        <v>90.6</v>
      </c>
      <c r="X9" s="3" t="str" cm="1">
        <f t="array" ref="X9">_xlfn.IFS((D9/F9) &lt;= (640/SQRT($AT$32)), "Compact", L9 &lt;= ($AT$32*(0.79-(0.002*((E9-G9/2)/(2*F9))*SQRT($AT$32)))), "Non-Compact", L9 &gt; ($AT$32*(0.79-(0.002*((E9-G9/2)/(2*F9))*SQRT($AT$32)))), "Slender")</f>
        <v>Compact</v>
      </c>
      <c r="Y9" s="3" t="str" cm="1">
        <f t="array" ref="Y9">_xlfn.IFS(K9 &lt;= (65/SQRT($AT$32)), "Compact", K9 &lt;= (95/SQRT($AT$32)), "Non-Compact", K9 &gt; (95/SQRT($AT$32)), "Slender")</f>
        <v>Slender</v>
      </c>
      <c r="Z9" s="2">
        <f t="shared" si="2"/>
        <v>11.724770642201834</v>
      </c>
      <c r="AA9" s="2">
        <f t="shared" si="3"/>
        <v>18.956521739130434</v>
      </c>
      <c r="AB9" s="2" t="str" cm="1">
        <f t="array" ref="AB9">_xlfn.IFS(Z9 &lt;= 9, "1", Z9 &lt;= 12, "2", Z9 &lt;= 15, "3", Z9 &gt; 15, "4")</f>
        <v>2</v>
      </c>
      <c r="AC9" s="2" t="str" cm="1">
        <f t="array" ref="AC9">_xlfn.IFS(AA9 &lt;= 200, "1", L9 &lt;= 300, "2", L9 &lt;= 400, "3", L9 &gt; 400, "4")</f>
        <v>1</v>
      </c>
      <c r="AD9" s="3">
        <f t="shared" si="4"/>
        <v>658.81719771117082</v>
      </c>
      <c r="AG9" s="3">
        <f t="shared" si="5"/>
        <v>89.792817084664406</v>
      </c>
      <c r="AJ9" s="2" t="s">
        <v>56</v>
      </c>
      <c r="AK9" s="2">
        <f t="shared" si="8"/>
        <v>11.099999999999998</v>
      </c>
      <c r="AL9" s="2"/>
      <c r="AM9" s="2"/>
      <c r="AN9" s="2">
        <f t="shared" si="9"/>
        <v>77.599999999999994</v>
      </c>
      <c r="AO9" s="2"/>
      <c r="AP9" s="2"/>
      <c r="AQ9" s="2" t="s">
        <v>56</v>
      </c>
      <c r="AR9" s="127"/>
      <c r="AS9" s="29" t="s">
        <v>57</v>
      </c>
      <c r="AT9" s="103" t="s">
        <v>34</v>
      </c>
      <c r="AU9" s="121">
        <f>MIN(AH364:AH454)</f>
        <v>14.585952145814831</v>
      </c>
      <c r="AV9" s="121" t="str">
        <f>VLOOKUP(AU9,AH364:AJ454,3,FALSE)</f>
        <v>HW100X16.9</v>
      </c>
      <c r="AX9" s="78" t="s">
        <v>57</v>
      </c>
      <c r="AY9" s="80" t="s">
        <v>34</v>
      </c>
      <c r="AZ9" s="79">
        <f>MIN(AL364:AL454)</f>
        <v>1.6500000000000021</v>
      </c>
      <c r="BA9" s="79" t="str">
        <f>VLOOKUP(AZ9,AL364:AQ454,6,FALSE)</f>
        <v>HM148</v>
      </c>
      <c r="BB9" s="2">
        <f t="shared" si="10"/>
        <v>56.2</v>
      </c>
      <c r="BC9" s="2">
        <f t="shared" si="11"/>
        <v>389.26666666666665</v>
      </c>
      <c r="BD9" s="2" t="s">
        <v>56</v>
      </c>
      <c r="BE9" s="78" t="s">
        <v>57</v>
      </c>
      <c r="BF9" s="80" t="s">
        <v>34</v>
      </c>
      <c r="BG9" s="79">
        <f>MIN(BB364:BB454)</f>
        <v>0.56999999999999318</v>
      </c>
      <c r="BH9" s="92" t="str">
        <f>VLOOKUP(BG9,BB364:BD454,3,FALSE)</f>
        <v>HW250X250</v>
      </c>
      <c r="BI9">
        <f t="shared" si="12"/>
        <v>38.200000000000003</v>
      </c>
      <c r="BJ9">
        <f t="shared" si="13"/>
        <v>148.8856718634002</v>
      </c>
      <c r="BK9" s="2" t="s">
        <v>56</v>
      </c>
      <c r="BL9" s="78" t="s">
        <v>57</v>
      </c>
      <c r="BM9" s="80" t="s">
        <v>34</v>
      </c>
      <c r="BN9" s="79">
        <f>MIN(BI364:BI454)</f>
        <v>2.4699999999999989</v>
      </c>
      <c r="BO9" s="92" t="str">
        <f>VLOOKUP(BN9,BI364:BK454,3,FALSE)</f>
        <v>HW200X204</v>
      </c>
      <c r="BP9">
        <f t="shared" si="14"/>
        <v>104.2</v>
      </c>
      <c r="BQ9">
        <f t="shared" si="15"/>
        <v>491.66666666666663</v>
      </c>
      <c r="BR9" s="2" t="s">
        <v>56</v>
      </c>
      <c r="BS9" s="78" t="s">
        <v>57</v>
      </c>
      <c r="BT9" s="80" t="s">
        <v>34</v>
      </c>
      <c r="BU9" s="79">
        <f>MIN(BP364:BP454)</f>
        <v>1.1699999999999875</v>
      </c>
      <c r="BV9" s="92" t="str">
        <f>VLOOKUP(BU9,BP364:BR454,3,FALSE)</f>
        <v>HM482</v>
      </c>
      <c r="BW9">
        <f t="shared" si="16"/>
        <v>88.2</v>
      </c>
      <c r="BX9">
        <f t="shared" si="17"/>
        <v>457.53333333333342</v>
      </c>
      <c r="BY9" s="2" t="s">
        <v>56</v>
      </c>
      <c r="BZ9" s="78" t="s">
        <v>57</v>
      </c>
      <c r="CA9" s="80" t="s">
        <v>34</v>
      </c>
      <c r="CB9" s="79">
        <f>MIN(BW364:BW454)</f>
        <v>5.3100000000000023</v>
      </c>
      <c r="CC9" s="92" t="str">
        <f>VLOOKUP(CB9,BW364:BY454,3,FALSE)</f>
        <v>HN506</v>
      </c>
      <c r="CD9">
        <f t="shared" si="18"/>
        <v>23.890260418206076</v>
      </c>
      <c r="CE9">
        <f t="shared" si="19"/>
        <v>103.09842839238252</v>
      </c>
      <c r="CF9" s="2" t="s">
        <v>56</v>
      </c>
      <c r="CG9" s="78" t="s">
        <v>57</v>
      </c>
      <c r="CH9" s="80" t="s">
        <v>34</v>
      </c>
      <c r="CI9" s="79">
        <f>MIN(CD364:CD454)</f>
        <v>3.2197395817939238</v>
      </c>
      <c r="CJ9" s="92" t="str">
        <f>VLOOKUP(CI9,CD364:CF454,3,FALSE)</f>
        <v>HN350</v>
      </c>
    </row>
    <row r="10" spans="1:88" x14ac:dyDescent="0.35">
      <c r="A10" s="2" t="s">
        <v>58</v>
      </c>
      <c r="B10" s="3" t="s">
        <v>33</v>
      </c>
      <c r="C10" s="2">
        <v>14</v>
      </c>
      <c r="D10" s="2">
        <v>150</v>
      </c>
      <c r="E10" s="2">
        <v>75</v>
      </c>
      <c r="F10" s="2">
        <v>7</v>
      </c>
      <c r="G10" s="2">
        <v>5</v>
      </c>
      <c r="H10" s="2">
        <v>8</v>
      </c>
      <c r="I10" s="2">
        <v>120</v>
      </c>
      <c r="J10" s="2">
        <v>17.8</v>
      </c>
      <c r="K10" s="2">
        <f t="shared" si="6"/>
        <v>5</v>
      </c>
      <c r="L10" s="2">
        <f t="shared" si="7"/>
        <v>24</v>
      </c>
      <c r="M10" s="2">
        <v>0.57599999999999996</v>
      </c>
      <c r="N10" s="2">
        <v>666</v>
      </c>
      <c r="O10" s="2">
        <v>49.5</v>
      </c>
      <c r="P10" s="2">
        <v>6.11</v>
      </c>
      <c r="Q10" s="2">
        <v>1.67</v>
      </c>
      <c r="R10" s="2">
        <v>88.8</v>
      </c>
      <c r="S10" s="2">
        <v>13.2</v>
      </c>
      <c r="T10" s="2">
        <v>102</v>
      </c>
      <c r="U10" s="2">
        <v>20.8</v>
      </c>
      <c r="X10" s="3" t="str" cm="1">
        <f t="array" ref="X10">_xlfn.IFS((D10/F10) &lt;= (640/SQRT($AT$32)), "Compact", L10 &lt;= ($AT$32*(0.79-(0.002*((E10-G10/2)/(2*F10))*SQRT($AT$32)))), "Non-Compact", L10 &gt; ($AT$32*(0.79-(0.002*((E10-G10/2)/(2*F10))*SQRT($AT$32)))), "Slender")</f>
        <v>Compact</v>
      </c>
      <c r="Y10" s="3" t="str" cm="1">
        <f t="array" ref="Y10">_xlfn.IFS(K10 &lt;= (65/SQRT($AT$32)), "Compact", K10 &lt;= (95/SQRT($AT$32)), "Non-Compact", K10 &gt; (95/SQRT($AT$32)), "Slender")</f>
        <v>Non-Compact</v>
      </c>
      <c r="Z10" s="2">
        <f t="shared" si="2"/>
        <v>10.714285714285714</v>
      </c>
      <c r="AA10" s="2">
        <f t="shared" si="3"/>
        <v>30</v>
      </c>
      <c r="AB10" s="2" t="str" cm="1">
        <f t="array" ref="AB10">_xlfn.IFS(Z10 &lt;= 9, "1", Z10 &lt;= 12, "2", Z10 &lt;= 15, "3", Z10 &gt; 15, "4")</f>
        <v>2</v>
      </c>
      <c r="AC10" s="2" t="str" cm="1">
        <f t="array" ref="AC10">_xlfn.IFS(AA10 &lt;= 200, "1", L10 &lt;= 300, "2", L10 &lt;= 400, "3", L10 &gt; 400, "4")</f>
        <v>1</v>
      </c>
      <c r="AD10" s="3">
        <f t="shared" si="4"/>
        <v>229.34330162444249</v>
      </c>
      <c r="AG10" s="3">
        <f t="shared" si="5"/>
        <v>55.433473641834858</v>
      </c>
      <c r="AJ10" s="2" t="s">
        <v>58</v>
      </c>
      <c r="AK10" s="2">
        <f t="shared" si="8"/>
        <v>6.8999999999999986</v>
      </c>
      <c r="AL10" s="2"/>
      <c r="AM10" s="2"/>
      <c r="AN10" s="2">
        <f t="shared" si="9"/>
        <v>0.60000000000000853</v>
      </c>
      <c r="AO10" s="2"/>
      <c r="AP10" s="2"/>
      <c r="AQ10" s="2" t="s">
        <v>58</v>
      </c>
      <c r="AR10" s="127"/>
      <c r="AS10" s="29" t="s">
        <v>59</v>
      </c>
      <c r="AT10" s="103" t="s">
        <v>35</v>
      </c>
      <c r="AU10" s="121">
        <f>MIN(AI455:AI1021)</f>
        <v>1093.373527208337</v>
      </c>
      <c r="AV10" s="121" t="str">
        <f>VLOOKUP(AU10,AI455:AJ1021,2,FALSE)</f>
        <v>HY400X65.4</v>
      </c>
      <c r="AX10" s="78" t="s">
        <v>59</v>
      </c>
      <c r="AY10" s="80" t="s">
        <v>35</v>
      </c>
      <c r="AZ10" s="79">
        <f>MIN(AM455:AM1021)</f>
        <v>58.590708415433255</v>
      </c>
      <c r="BA10" s="79" t="str">
        <f>VLOOKUP(AZ10,AM455:AQ1021,5,FALSE)</f>
        <v>HY400X65.4</v>
      </c>
      <c r="BB10" s="2">
        <f t="shared" si="10"/>
        <v>74.2</v>
      </c>
      <c r="BC10" s="2">
        <f t="shared" si="11"/>
        <v>467.46666666666664</v>
      </c>
      <c r="BD10" s="2" t="s">
        <v>58</v>
      </c>
      <c r="BE10" s="78" t="s">
        <v>59</v>
      </c>
      <c r="BF10" s="80" t="s">
        <v>35</v>
      </c>
      <c r="BG10" s="79">
        <f>MIN(BB455:BB1021)</f>
        <v>0.29070841543325798</v>
      </c>
      <c r="BH10" s="92" t="str">
        <f>VLOOKUP(BG10,BB455:BD1021,3,FALSE)</f>
        <v>HY500X72.4</v>
      </c>
      <c r="BI10">
        <f t="shared" si="12"/>
        <v>56.2</v>
      </c>
      <c r="BJ10">
        <f t="shared" si="13"/>
        <v>227.08567186340019</v>
      </c>
      <c r="BK10" s="2" t="s">
        <v>58</v>
      </c>
      <c r="BL10" s="78" t="s">
        <v>59</v>
      </c>
      <c r="BM10" s="80" t="s">
        <v>35</v>
      </c>
      <c r="BN10" s="79">
        <f>MIN(BI455:BI1021)</f>
        <v>9.290708415433258</v>
      </c>
      <c r="BO10" s="92" t="str">
        <f>VLOOKUP(BN10,BI455:BK1021,3,FALSE)</f>
        <v>HY400X65.4</v>
      </c>
      <c r="BP10">
        <f t="shared" si="14"/>
        <v>122.2</v>
      </c>
      <c r="BQ10">
        <f t="shared" si="15"/>
        <v>569.86666666666667</v>
      </c>
      <c r="BR10" s="2" t="s">
        <v>58</v>
      </c>
      <c r="BS10" s="78" t="s">
        <v>59</v>
      </c>
      <c r="BT10" s="80" t="s">
        <v>35</v>
      </c>
      <c r="BU10" s="79">
        <f>MIN(BP455:BP1021)</f>
        <v>0.10929158456676191</v>
      </c>
      <c r="BV10" s="92" t="str">
        <f>VLOOKUP(BU10,BP455:BR1021,3,FALSE)</f>
        <v>HY400X110</v>
      </c>
      <c r="BW10">
        <f t="shared" si="16"/>
        <v>106.2</v>
      </c>
      <c r="BX10">
        <f t="shared" si="17"/>
        <v>535.73333333333346</v>
      </c>
      <c r="BY10" s="2" t="s">
        <v>58</v>
      </c>
      <c r="BZ10" s="78" t="s">
        <v>59</v>
      </c>
      <c r="CA10" s="80" t="s">
        <v>35</v>
      </c>
      <c r="CB10" s="79">
        <f>MIN(BW455:BW1021)</f>
        <v>0.42929158456675509</v>
      </c>
      <c r="CC10" s="92" t="str">
        <f>VLOOKUP(CB10,BW455:BY1021,3,FALSE)</f>
        <v>HY500X97</v>
      </c>
      <c r="CD10">
        <f t="shared" si="18"/>
        <v>41.890260418206068</v>
      </c>
      <c r="CE10">
        <f t="shared" si="19"/>
        <v>181.2984283923825</v>
      </c>
      <c r="CF10" s="2" t="s">
        <v>58</v>
      </c>
      <c r="CG10" s="78" t="s">
        <v>59</v>
      </c>
      <c r="CH10" s="80" t="s">
        <v>35</v>
      </c>
      <c r="CI10" s="79">
        <f>MIN(CD455:CD1021)</f>
        <v>23.600447997227185</v>
      </c>
      <c r="CJ10" s="92" t="str">
        <f>VLOOKUP(CI10,CD455:CF1021,3,FALSE)</f>
        <v>HY400X65.4</v>
      </c>
    </row>
    <row r="11" spans="1:88" x14ac:dyDescent="0.35">
      <c r="A11" s="2" t="s">
        <v>60</v>
      </c>
      <c r="B11" s="3" t="s">
        <v>33</v>
      </c>
      <c r="C11" s="2">
        <v>18</v>
      </c>
      <c r="D11" s="2">
        <v>155</v>
      </c>
      <c r="E11" s="2">
        <v>75</v>
      </c>
      <c r="F11" s="2">
        <v>8.5</v>
      </c>
      <c r="G11" s="2">
        <v>6</v>
      </c>
      <c r="H11" s="2">
        <v>8</v>
      </c>
      <c r="I11" s="2">
        <v>122</v>
      </c>
      <c r="J11" s="2">
        <v>21.6</v>
      </c>
      <c r="K11" s="2">
        <f t="shared" si="6"/>
        <v>4.0588235294117645</v>
      </c>
      <c r="L11" s="2">
        <f t="shared" si="7"/>
        <v>20.333333333333332</v>
      </c>
      <c r="M11" s="2">
        <v>0.58399999999999996</v>
      </c>
      <c r="N11" s="2">
        <v>841</v>
      </c>
      <c r="O11" s="2">
        <v>60.2</v>
      </c>
      <c r="P11" s="2">
        <v>6.24</v>
      </c>
      <c r="Q11" s="2">
        <v>1.67</v>
      </c>
      <c r="R11" s="2">
        <v>109</v>
      </c>
      <c r="S11" s="2">
        <v>16</v>
      </c>
      <c r="T11" s="2">
        <v>126</v>
      </c>
      <c r="U11" s="2">
        <v>25.4</v>
      </c>
      <c r="X11" s="3" t="str" cm="1">
        <f t="array" ref="X11">_xlfn.IFS((D11/F11) &lt;= (640/SQRT($AT$32)), "Compact", L11 &lt;= ($AT$32*(0.79-(0.002*((E11-G11/2)/(2*F11))*SQRT($AT$32)))), "Non-Compact", L11 &gt; ($AT$32*(0.79-(0.002*((E11-G11/2)/(2*F11))*SQRT($AT$32)))), "Slender")</f>
        <v>Compact</v>
      </c>
      <c r="Y11" s="3" t="str" cm="1">
        <f t="array" ref="Y11">_xlfn.IFS(K11 &lt;= (65/SQRT($AT$32)), "Compact", K11 &lt;= (95/SQRT($AT$32)), "Non-Compact", K11 &gt; (95/SQRT($AT$32)), "Slender")</f>
        <v>Non-Compact</v>
      </c>
      <c r="Z11" s="2">
        <f t="shared" si="2"/>
        <v>8.8235294117647065</v>
      </c>
      <c r="AA11" s="2">
        <f t="shared" si="3"/>
        <v>25.833333333333332</v>
      </c>
      <c r="AB11" s="2" t="str" cm="1">
        <f t="array" ref="AB11">_xlfn.IFS(Z11 &lt;= 9, "1", Z11 &lt;= 12, "2", Z11 &lt;= 15, "3", Z11 &gt; 15, "4")</f>
        <v>1</v>
      </c>
      <c r="AC11" s="2" t="str" cm="1">
        <f t="array" ref="AC11">_xlfn.IFS(AA11 &lt;= 200, "1", L11 &lt;= 300, "2", L11 &lt;= 400, "3", L11 &gt; 400, "4")</f>
        <v>1</v>
      </c>
      <c r="AD11" s="3">
        <f t="shared" si="4"/>
        <v>386.44681393433689</v>
      </c>
      <c r="AG11" s="3">
        <f t="shared" si="5"/>
        <v>61.905330949765542</v>
      </c>
      <c r="AJ11" s="2" t="s">
        <v>60</v>
      </c>
      <c r="AK11" s="2">
        <f t="shared" si="8"/>
        <v>3.0999999999999979</v>
      </c>
      <c r="AL11" s="2"/>
      <c r="AM11" s="2"/>
      <c r="AN11" s="2">
        <f t="shared" si="9"/>
        <v>19.599999999999994</v>
      </c>
      <c r="AO11" s="2"/>
      <c r="AP11" s="2"/>
      <c r="AQ11" s="2" t="s">
        <v>60</v>
      </c>
      <c r="AR11" s="127"/>
      <c r="AS11" s="122" t="s">
        <v>61</v>
      </c>
      <c r="AT11" s="121" t="str">
        <f>VLOOKUP(LARGE(AU8:AU10,2),AU8:AV10,2,FALSE)</f>
        <v>HW100X16.9</v>
      </c>
      <c r="AU11" s="121"/>
      <c r="AV11" s="121"/>
      <c r="AX11" s="77" t="s">
        <v>61</v>
      </c>
      <c r="AY11" s="79" t="str">
        <f>VLOOKUP(LARGE(AZ8:AZ10,2),AZ8:BA10,2,FALSE)</f>
        <v>HM148</v>
      </c>
      <c r="AZ11" s="79"/>
      <c r="BA11" s="79"/>
      <c r="BB11" s="2">
        <f t="shared" si="10"/>
        <v>70.400000000000006</v>
      </c>
      <c r="BC11" s="2">
        <f t="shared" si="11"/>
        <v>447.26666666666665</v>
      </c>
      <c r="BD11" s="2" t="s">
        <v>60</v>
      </c>
      <c r="BE11" s="77" t="s">
        <v>61</v>
      </c>
      <c r="BF11" s="133" t="str">
        <f>VLOOKUP(MIN(BG8:BG10),BG8:BH10,2,FALSE)</f>
        <v>HY500X72.4</v>
      </c>
      <c r="BG11" s="134"/>
      <c r="BH11" s="92"/>
      <c r="BI11">
        <f t="shared" si="12"/>
        <v>52.4</v>
      </c>
      <c r="BJ11">
        <f t="shared" si="13"/>
        <v>206.8856718634002</v>
      </c>
      <c r="BK11" s="2" t="s">
        <v>60</v>
      </c>
      <c r="BL11" s="77" t="s">
        <v>61</v>
      </c>
      <c r="BM11" s="133" t="str">
        <f>VLOOKUP(MIN(BN8:BN10),BN8:BO10,2,FALSE)</f>
        <v>W10X39</v>
      </c>
      <c r="BN11" s="134"/>
      <c r="BO11" s="92"/>
      <c r="BP11">
        <f t="shared" si="14"/>
        <v>118.4</v>
      </c>
      <c r="BQ11">
        <f t="shared" si="15"/>
        <v>549.66666666666663</v>
      </c>
      <c r="BR11" s="2" t="s">
        <v>60</v>
      </c>
      <c r="BS11" s="77" t="s">
        <v>61</v>
      </c>
      <c r="BT11" s="133" t="str">
        <f>VLOOKUP(MIN(BU8:BU10),BU8:BV10,2,FALSE)</f>
        <v>HY400X110</v>
      </c>
      <c r="BU11" s="134"/>
      <c r="BV11" s="92"/>
      <c r="BW11">
        <f t="shared" si="16"/>
        <v>102.4</v>
      </c>
      <c r="BX11">
        <f t="shared" si="17"/>
        <v>515.53333333333342</v>
      </c>
      <c r="BY11" s="2" t="s">
        <v>60</v>
      </c>
      <c r="BZ11" s="77" t="s">
        <v>61</v>
      </c>
      <c r="CA11" s="133" t="str">
        <f>VLOOKUP(MIN(CB8:CB10),CB8:CC10,2,FALSE)</f>
        <v>HY500X97</v>
      </c>
      <c r="CB11" s="134"/>
      <c r="CC11" s="92"/>
      <c r="CD11">
        <f t="shared" si="18"/>
        <v>38.090260418206071</v>
      </c>
      <c r="CE11">
        <f t="shared" si="19"/>
        <v>161.09842839238252</v>
      </c>
      <c r="CF11" s="2" t="s">
        <v>60</v>
      </c>
      <c r="CG11" s="77" t="s">
        <v>61</v>
      </c>
      <c r="CH11" s="133" t="str">
        <f>VLOOKUP(MIN(CI8:CI10),CI8:CJ10,2,FALSE)</f>
        <v>W8X31</v>
      </c>
      <c r="CI11" s="134"/>
      <c r="CJ11" s="92"/>
    </row>
    <row r="12" spans="1:88" x14ac:dyDescent="0.35">
      <c r="A12" s="2" t="s">
        <v>62</v>
      </c>
      <c r="B12" s="3" t="s">
        <v>33</v>
      </c>
      <c r="C12" s="2">
        <v>16</v>
      </c>
      <c r="D12" s="2">
        <v>152.4</v>
      </c>
      <c r="E12" s="2">
        <v>88.7</v>
      </c>
      <c r="F12" s="2">
        <v>7.7</v>
      </c>
      <c r="G12" s="2">
        <v>4.5</v>
      </c>
      <c r="H12" s="2">
        <v>7.6</v>
      </c>
      <c r="I12" s="2">
        <v>121.8</v>
      </c>
      <c r="J12" s="2">
        <v>20.3</v>
      </c>
      <c r="K12" s="2">
        <f t="shared" si="6"/>
        <v>5.4675324675324672</v>
      </c>
      <c r="L12" s="2">
        <f t="shared" si="7"/>
        <v>27.066666666666666</v>
      </c>
      <c r="M12" s="2">
        <v>0.63800000000000001</v>
      </c>
      <c r="N12" s="2">
        <v>834</v>
      </c>
      <c r="O12" s="2">
        <v>89.8</v>
      </c>
      <c r="P12" s="2">
        <v>6.41</v>
      </c>
      <c r="Q12" s="2">
        <v>2.1</v>
      </c>
      <c r="R12" s="2">
        <v>109</v>
      </c>
      <c r="S12" s="2">
        <v>20.2</v>
      </c>
      <c r="T12" s="2">
        <v>123</v>
      </c>
      <c r="U12" s="2">
        <v>31.2</v>
      </c>
      <c r="X12" s="3" t="str" cm="1">
        <f t="array" ref="X12">_xlfn.IFS((D12/F12) &lt;= (640/SQRT($AT$32)), "Compact", L12 &lt;= ($AT$32*(0.79-(0.002*((E12-G12/2)/(2*F12))*SQRT($AT$32)))), "Non-Compact", L12 &gt; ($AT$32*(0.79-(0.002*((E12-G12/2)/(2*F12))*SQRT($AT$32)))), "Slender")</f>
        <v>Compact</v>
      </c>
      <c r="Y12" s="3" t="str" cm="1">
        <f t="array" ref="Y12">_xlfn.IFS(K12 &lt;= (65/SQRT($AT$32)), "Compact", K12 &lt;= (95/SQRT($AT$32)), "Non-Compact", K12 &gt; (95/SQRT($AT$32)), "Slender")</f>
        <v>Slender</v>
      </c>
      <c r="Z12" s="2">
        <f t="shared" si="2"/>
        <v>11.519480519480519</v>
      </c>
      <c r="AA12" s="2">
        <f t="shared" si="3"/>
        <v>33.866666666666667</v>
      </c>
      <c r="AB12" s="2" t="str" cm="1">
        <f t="array" ref="AB12">_xlfn.IFS(Z12 &lt;= 9, "1", Z12 &lt;= 12, "2", Z12 &lt;= 15, "3", Z12 &gt; 15, "4")</f>
        <v>2</v>
      </c>
      <c r="AC12" s="2" t="str" cm="1">
        <f t="array" ref="AC12">_xlfn.IFS(AA12 &lt;= 200, "1", L12 &lt;= 300, "2", L12 &lt;= 400, "3", L12 &gt; 400, "4")</f>
        <v>1</v>
      </c>
      <c r="AD12" s="3">
        <f t="shared" si="4"/>
        <v>371.96813035527657</v>
      </c>
      <c r="AG12" s="3">
        <f t="shared" si="5"/>
        <v>53.770066021904789</v>
      </c>
      <c r="AJ12" s="2" t="s">
        <v>62</v>
      </c>
      <c r="AK12" s="2">
        <f t="shared" si="8"/>
        <v>4.3999999999999986</v>
      </c>
      <c r="AL12" s="2"/>
      <c r="AM12" s="2"/>
      <c r="AN12" s="2">
        <f t="shared" si="9"/>
        <v>19.599999999999994</v>
      </c>
      <c r="AO12" s="2"/>
      <c r="AP12" s="2"/>
      <c r="AQ12" s="2" t="s">
        <v>62</v>
      </c>
      <c r="AR12" s="127"/>
      <c r="AS12" s="122" t="s">
        <v>63</v>
      </c>
      <c r="AT12" s="121" t="str">
        <f>VLOOKUP(MAX(AU8:AU10),AU8:AV10,2,FALSE)</f>
        <v>HY400X65.4</v>
      </c>
      <c r="AU12" s="121"/>
      <c r="AV12" s="121"/>
      <c r="AX12" s="77" t="s">
        <v>63</v>
      </c>
      <c r="AY12" s="79" t="str">
        <f>VLOOKUP(MAX(AZ8:AZ10),AZ8:BA10,2,FALSE)</f>
        <v>HY400X65.4</v>
      </c>
      <c r="AZ12" s="79"/>
      <c r="BA12" s="79"/>
      <c r="BB12" s="2">
        <f t="shared" si="10"/>
        <v>71.7</v>
      </c>
      <c r="BC12" s="2">
        <f t="shared" si="11"/>
        <v>447.26666666666665</v>
      </c>
      <c r="BD12" s="2" t="s">
        <v>62</v>
      </c>
      <c r="BE12" s="77" t="s">
        <v>63</v>
      </c>
      <c r="BF12" s="133" t="str">
        <f>VLOOKUP(LARGE(BG8:BG10,2),BG8:BH10,2,FALSE)</f>
        <v>HW250X250</v>
      </c>
      <c r="BG12" s="134"/>
      <c r="BH12" s="92"/>
      <c r="BI12">
        <f t="shared" si="12"/>
        <v>53.7</v>
      </c>
      <c r="BJ12">
        <f t="shared" si="13"/>
        <v>206.8856718634002</v>
      </c>
      <c r="BK12" s="2" t="s">
        <v>62</v>
      </c>
      <c r="BL12" s="77" t="s">
        <v>63</v>
      </c>
      <c r="BM12" s="133" t="str">
        <f>VLOOKUP(LARGE(BN8:BN10,2),BN8:BO10,2,FALSE)</f>
        <v>HW200X204</v>
      </c>
      <c r="BN12" s="134"/>
      <c r="BO12" s="92"/>
      <c r="BP12">
        <f t="shared" si="14"/>
        <v>119.7</v>
      </c>
      <c r="BQ12">
        <f t="shared" si="15"/>
        <v>549.66666666666663</v>
      </c>
      <c r="BR12" s="2" t="s">
        <v>62</v>
      </c>
      <c r="BS12" s="77" t="s">
        <v>63</v>
      </c>
      <c r="BT12" s="133" t="str">
        <f>VLOOKUP(LARGE(BU8:BU10,2),BU8:BV10,2,FALSE)</f>
        <v>W14X74</v>
      </c>
      <c r="BU12" s="134"/>
      <c r="BV12" s="92"/>
      <c r="BW12">
        <f t="shared" si="16"/>
        <v>103.7</v>
      </c>
      <c r="BX12">
        <f t="shared" si="17"/>
        <v>515.53333333333342</v>
      </c>
      <c r="BY12" s="2" t="s">
        <v>62</v>
      </c>
      <c r="BZ12" s="77" t="s">
        <v>63</v>
      </c>
      <c r="CA12" s="133" t="str">
        <f>VLOOKUP(LARGE(CB8:CB10,2),CB8:CC10,2,FALSE)</f>
        <v>W12X65</v>
      </c>
      <c r="CB12" s="134"/>
      <c r="CC12" s="92"/>
      <c r="CD12">
        <f t="shared" si="18"/>
        <v>39.390260418206068</v>
      </c>
      <c r="CE12">
        <f t="shared" si="19"/>
        <v>161.09842839238252</v>
      </c>
      <c r="CF12" s="2" t="s">
        <v>62</v>
      </c>
      <c r="CG12" s="77" t="s">
        <v>63</v>
      </c>
      <c r="CH12" s="133" t="str">
        <f>VLOOKUP(LARGE(CI8:CI10,2),CI8:CJ10,2,FALSE)</f>
        <v>HN350</v>
      </c>
      <c r="CI12" s="134"/>
      <c r="CJ12" s="92"/>
    </row>
    <row r="13" spans="1:88" x14ac:dyDescent="0.35">
      <c r="A13" s="2" t="s">
        <v>64</v>
      </c>
      <c r="B13" s="3" t="s">
        <v>33</v>
      </c>
      <c r="C13" s="2">
        <v>13.4</v>
      </c>
      <c r="D13" s="2">
        <v>149.9</v>
      </c>
      <c r="E13" s="2">
        <v>100.1</v>
      </c>
      <c r="F13" s="2">
        <v>5.5</v>
      </c>
      <c r="G13" s="2">
        <v>4.3</v>
      </c>
      <c r="H13" s="2">
        <v>6.4</v>
      </c>
      <c r="I13" s="2">
        <v>126.3</v>
      </c>
      <c r="J13" s="2">
        <v>17.3</v>
      </c>
      <c r="K13" s="2">
        <f t="shared" si="6"/>
        <v>8.709090909090909</v>
      </c>
      <c r="L13" s="2">
        <f t="shared" si="7"/>
        <v>29.372093023255815</v>
      </c>
      <c r="M13" s="2">
        <v>0.68100000000000005</v>
      </c>
      <c r="N13" s="2">
        <v>683</v>
      </c>
      <c r="O13" s="2">
        <v>91.4</v>
      </c>
      <c r="P13" s="2">
        <v>6.29</v>
      </c>
      <c r="Q13" s="2">
        <v>2.2999999999999998</v>
      </c>
      <c r="R13" s="2">
        <v>91.1</v>
      </c>
      <c r="S13" s="2">
        <v>18.3</v>
      </c>
      <c r="T13" s="2">
        <v>102</v>
      </c>
      <c r="U13" s="2">
        <v>28.1</v>
      </c>
      <c r="X13" s="3" t="str" cm="1">
        <f t="array" ref="X13">_xlfn.IFS((D13/F13) &lt;= (640/SQRT($AT$32)), "Compact", L13 &lt;= ($AT$32*(0.79-(0.002*((E13-G13/2)/(2*F13))*SQRT($AT$32)))), "Non-Compact", L13 &gt; ($AT$32*(0.79-(0.002*((E13-G13/2)/(2*F13))*SQRT($AT$32)))), "Slender")</f>
        <v>Compact</v>
      </c>
      <c r="Y13" s="3" t="str" cm="1">
        <f t="array" ref="Y13">_xlfn.IFS(K13 &lt;= (65/SQRT($AT$32)), "Compact", K13 &lt;= (95/SQRT($AT$32)), "Non-Compact", K13 &gt; (95/SQRT($AT$32)), "Slender")</f>
        <v>Slender</v>
      </c>
      <c r="Z13" s="2">
        <f t="shared" si="2"/>
        <v>18.2</v>
      </c>
      <c r="AA13" s="2">
        <f t="shared" si="3"/>
        <v>34.860465116279073</v>
      </c>
      <c r="AB13" s="2" t="str" cm="1">
        <f t="array" ref="AB13">_xlfn.IFS(Z13 &lt;= 9, "1", Z13 &lt;= 12, "2", Z13 &lt;= 15, "3", Z13 &gt; 15, "4")</f>
        <v>4</v>
      </c>
      <c r="AC13" s="2" t="str" cm="1">
        <f t="array" ref="AC13">_xlfn.IFS(AA13 &lt;= 200, "1", L13 &lt;= 300, "2", L13 &lt;= 400, "3", L13 &gt; 400, "4")</f>
        <v>1</v>
      </c>
      <c r="AD13" s="3">
        <f t="shared" si="4"/>
        <v>226.25118784218569</v>
      </c>
      <c r="AG13" s="3">
        <f t="shared" si="5"/>
        <v>46.145097247703362</v>
      </c>
      <c r="AJ13" s="2" t="s">
        <v>64</v>
      </c>
      <c r="AK13" s="2">
        <f t="shared" si="8"/>
        <v>7.3999999999999986</v>
      </c>
      <c r="AL13" s="2"/>
      <c r="AM13" s="2"/>
      <c r="AN13" s="2">
        <f t="shared" si="9"/>
        <v>1.6999999999999886</v>
      </c>
      <c r="AO13" s="2"/>
      <c r="AP13" s="2"/>
      <c r="AQ13" s="2" t="s">
        <v>64</v>
      </c>
      <c r="AR13" s="121"/>
      <c r="AS13" s="121"/>
      <c r="AT13" s="121"/>
      <c r="AU13" s="121"/>
      <c r="AV13" s="121"/>
      <c r="BB13" s="2">
        <f t="shared" si="10"/>
        <v>74.7</v>
      </c>
      <c r="BC13" s="2">
        <f t="shared" si="11"/>
        <v>465.16666666666663</v>
      </c>
      <c r="BD13" s="2" t="s">
        <v>64</v>
      </c>
      <c r="BE13" s="77" t="s">
        <v>1088</v>
      </c>
      <c r="BF13" s="133" t="str">
        <f>VLOOKUP(MAX(BG8:BG10),BG8:BH10,2,FALSE)</f>
        <v>W14X48</v>
      </c>
      <c r="BG13" s="134"/>
      <c r="BH13" s="92"/>
      <c r="BI13">
        <f t="shared" si="12"/>
        <v>56.7</v>
      </c>
      <c r="BJ13">
        <f t="shared" si="13"/>
        <v>224.78567186340021</v>
      </c>
      <c r="BK13" s="2" t="s">
        <v>64</v>
      </c>
      <c r="BL13" s="77" t="s">
        <v>1088</v>
      </c>
      <c r="BM13" s="133" t="str">
        <f>VLOOKUP(MAX(BN8:BN10),BN8:BO10,2,FALSE)</f>
        <v>HY400X65.4</v>
      </c>
      <c r="BN13" s="134"/>
      <c r="BO13" s="92"/>
      <c r="BP13">
        <f t="shared" si="14"/>
        <v>122.7</v>
      </c>
      <c r="BQ13">
        <f t="shared" si="15"/>
        <v>567.56666666666661</v>
      </c>
      <c r="BR13" s="2" t="s">
        <v>64</v>
      </c>
      <c r="BS13" s="77" t="s">
        <v>1088</v>
      </c>
      <c r="BT13" s="133" t="str">
        <f>VLOOKUP(MAX(BU8:BU10),BU8:BV10,2,FALSE)</f>
        <v>HM482</v>
      </c>
      <c r="BU13" s="134"/>
      <c r="BV13" s="92"/>
      <c r="BW13">
        <f t="shared" si="16"/>
        <v>106.7</v>
      </c>
      <c r="BX13">
        <f t="shared" si="17"/>
        <v>533.43333333333339</v>
      </c>
      <c r="BY13" s="2" t="s">
        <v>64</v>
      </c>
      <c r="BZ13" s="77" t="s">
        <v>1088</v>
      </c>
      <c r="CA13" s="133" t="str">
        <f>VLOOKUP(MAX(CB8:CB10),CB8:CC10,2,FALSE)</f>
        <v>HN506</v>
      </c>
      <c r="CB13" s="134"/>
      <c r="CC13" s="92"/>
      <c r="CD13">
        <f t="shared" si="18"/>
        <v>42.390260418206068</v>
      </c>
      <c r="CE13">
        <f t="shared" si="19"/>
        <v>178.99842839238252</v>
      </c>
      <c r="CF13" s="2" t="s">
        <v>64</v>
      </c>
      <c r="CG13" s="77" t="s">
        <v>1088</v>
      </c>
      <c r="CH13" s="133" t="str">
        <f>VLOOKUP(MAX(CI8:CI10),CI8:CJ10,2,FALSE)</f>
        <v>HY400X65.4</v>
      </c>
      <c r="CI13" s="134"/>
      <c r="CJ13" s="92"/>
    </row>
    <row r="14" spans="1:88" x14ac:dyDescent="0.35">
      <c r="A14" s="2" t="s">
        <v>65</v>
      </c>
      <c r="B14" s="3" t="s">
        <v>33</v>
      </c>
      <c r="C14" s="2">
        <v>17.899999999999999</v>
      </c>
      <c r="D14" s="2">
        <v>153.19999999999999</v>
      </c>
      <c r="E14" s="2">
        <v>101.6</v>
      </c>
      <c r="F14" s="2">
        <v>7.1</v>
      </c>
      <c r="G14" s="2">
        <v>5.8</v>
      </c>
      <c r="H14" s="2">
        <v>6.4</v>
      </c>
      <c r="I14" s="2">
        <v>126.3</v>
      </c>
      <c r="J14" s="2">
        <v>22.9</v>
      </c>
      <c r="K14" s="2">
        <f t="shared" si="6"/>
        <v>6.746478873239437</v>
      </c>
      <c r="L14" s="2">
        <f t="shared" si="7"/>
        <v>21.775862068965516</v>
      </c>
      <c r="M14" s="2">
        <v>0.69</v>
      </c>
      <c r="N14" s="2">
        <v>918</v>
      </c>
      <c r="O14" s="2">
        <v>125</v>
      </c>
      <c r="P14" s="2">
        <v>6.33</v>
      </c>
      <c r="Q14" s="2">
        <v>2.33</v>
      </c>
      <c r="R14" s="2">
        <v>120</v>
      </c>
      <c r="S14" s="2">
        <v>24.5</v>
      </c>
      <c r="T14" s="2">
        <v>136</v>
      </c>
      <c r="U14" s="2">
        <v>38</v>
      </c>
      <c r="X14" s="3" t="str" cm="1">
        <f t="array" ref="X14">_xlfn.IFS((D14/F14) &lt;= (640/SQRT($AT$32)), "Compact", L14 &lt;= ($AT$32*(0.79-(0.002*((E14-G14/2)/(2*F14))*SQRT($AT$32)))), "Non-Compact", L14 &gt; ($AT$32*(0.79-(0.002*((E14-G14/2)/(2*F14))*SQRT($AT$32)))), "Slender")</f>
        <v>Compact</v>
      </c>
      <c r="Y14" s="3" t="str" cm="1">
        <f t="array" ref="Y14">_xlfn.IFS(K14 &lt;= (65/SQRT($AT$32)), "Compact", K14 &lt;= (95/SQRT($AT$32)), "Non-Compact", K14 &gt; (95/SQRT($AT$32)), "Slender")</f>
        <v>Slender</v>
      </c>
      <c r="Z14" s="2">
        <f t="shared" si="2"/>
        <v>14.309859154929578</v>
      </c>
      <c r="AA14" s="2">
        <f t="shared" si="3"/>
        <v>26.413793103448274</v>
      </c>
      <c r="AB14" s="2" t="str" cm="1">
        <f t="array" ref="AB14">_xlfn.IFS(Z14 &lt;= 9, "1", Z14 &lt;= 12, "2", Z14 &lt;= 15, "3", Z14 &gt; 15, "4")</f>
        <v>3</v>
      </c>
      <c r="AC14" s="2" t="str" cm="1">
        <f t="array" ref="AC14">_xlfn.IFS(AA14 &lt;= 200, "1", L14 &lt;= 300, "2", L14 &lt;= 400, "3", L14 &gt; 400, "4")</f>
        <v>1</v>
      </c>
      <c r="AD14" s="3">
        <f t="shared" si="4"/>
        <v>449.88831947495589</v>
      </c>
      <c r="AG14" s="3">
        <f t="shared" si="5"/>
        <v>56.907117305307239</v>
      </c>
      <c r="AJ14" s="2" t="s">
        <v>65</v>
      </c>
      <c r="AK14" s="2">
        <f t="shared" si="8"/>
        <v>1.8000000000000007</v>
      </c>
      <c r="AL14" s="2"/>
      <c r="AM14" s="2"/>
      <c r="AN14" s="2">
        <f t="shared" si="9"/>
        <v>30.599999999999994</v>
      </c>
      <c r="AO14" s="2"/>
      <c r="AP14" s="2"/>
      <c r="AQ14" s="2" t="s">
        <v>65</v>
      </c>
      <c r="AR14" s="126" t="s">
        <v>66</v>
      </c>
      <c r="AS14" s="29" t="s">
        <v>55</v>
      </c>
      <c r="AT14" s="103" t="s">
        <v>33</v>
      </c>
      <c r="AU14" s="121">
        <f>MIN(AD4:AD363)</f>
        <v>0</v>
      </c>
      <c r="AV14" s="121" t="str">
        <f>VLOOKUP(AU14,AD4:AJ363,7,FALSE)</f>
        <v>W4X13</v>
      </c>
      <c r="AX14" s="135" t="s">
        <v>1080</v>
      </c>
      <c r="AY14" s="135"/>
      <c r="AZ14" s="135"/>
      <c r="BA14" s="135"/>
      <c r="BB14" s="2">
        <f t="shared" si="10"/>
        <v>69.099999999999994</v>
      </c>
      <c r="BC14" s="2">
        <f t="shared" si="11"/>
        <v>436.26666666666665</v>
      </c>
      <c r="BD14" s="2" t="s">
        <v>65</v>
      </c>
      <c r="BE14" s="135" t="s">
        <v>1080</v>
      </c>
      <c r="BF14" s="135"/>
      <c r="BG14" s="135"/>
      <c r="BH14" s="135"/>
      <c r="BI14">
        <f t="shared" si="12"/>
        <v>51.1</v>
      </c>
      <c r="BJ14">
        <f t="shared" si="13"/>
        <v>195.8856718634002</v>
      </c>
      <c r="BK14" s="2" t="s">
        <v>65</v>
      </c>
      <c r="BL14" s="135" t="s">
        <v>1080</v>
      </c>
      <c r="BM14" s="135"/>
      <c r="BN14" s="135"/>
      <c r="BO14" s="135"/>
      <c r="BP14">
        <f t="shared" si="14"/>
        <v>117.1</v>
      </c>
      <c r="BQ14">
        <f t="shared" si="15"/>
        <v>538.66666666666663</v>
      </c>
      <c r="BR14" s="2" t="s">
        <v>65</v>
      </c>
      <c r="BS14" s="135" t="s">
        <v>1080</v>
      </c>
      <c r="BT14" s="135"/>
      <c r="BU14" s="135"/>
      <c r="BV14" s="135"/>
      <c r="BW14">
        <f t="shared" si="16"/>
        <v>101.1</v>
      </c>
      <c r="BX14">
        <f t="shared" si="17"/>
        <v>504.53333333333342</v>
      </c>
      <c r="BY14" s="2" t="s">
        <v>65</v>
      </c>
      <c r="BZ14" s="135" t="s">
        <v>1080</v>
      </c>
      <c r="CA14" s="135"/>
      <c r="CB14" s="135"/>
      <c r="CC14" s="135"/>
      <c r="CD14">
        <f t="shared" si="18"/>
        <v>36.790260418206074</v>
      </c>
      <c r="CE14">
        <f t="shared" si="19"/>
        <v>150.09842839238252</v>
      </c>
      <c r="CF14" s="2" t="s">
        <v>65</v>
      </c>
      <c r="CG14" s="135" t="s">
        <v>1080</v>
      </c>
      <c r="CH14" s="135"/>
      <c r="CI14" s="135"/>
      <c r="CJ14" s="135"/>
    </row>
    <row r="15" spans="1:88" x14ac:dyDescent="0.35">
      <c r="A15" s="2" t="s">
        <v>67</v>
      </c>
      <c r="B15" s="3" t="s">
        <v>33</v>
      </c>
      <c r="C15" s="2">
        <v>23.8</v>
      </c>
      <c r="D15" s="2">
        <v>159.5</v>
      </c>
      <c r="E15" s="2">
        <v>102.4</v>
      </c>
      <c r="F15" s="2">
        <v>10.199999999999999</v>
      </c>
      <c r="G15" s="2">
        <v>6.6</v>
      </c>
      <c r="H15" s="2">
        <v>6.4</v>
      </c>
      <c r="I15" s="2">
        <v>126.4</v>
      </c>
      <c r="J15" s="2">
        <v>30.4</v>
      </c>
      <c r="K15" s="2">
        <f t="shared" si="6"/>
        <v>4.6960784313725501</v>
      </c>
      <c r="L15" s="2">
        <f t="shared" si="7"/>
        <v>19.151515151515152</v>
      </c>
      <c r="M15" s="2">
        <v>0.70399999999999996</v>
      </c>
      <c r="N15" s="2">
        <v>1330</v>
      </c>
      <c r="O15" s="2">
        <v>183</v>
      </c>
      <c r="P15" s="2">
        <v>6.61</v>
      </c>
      <c r="Q15" s="2">
        <v>2.4500000000000002</v>
      </c>
      <c r="R15" s="2">
        <v>167</v>
      </c>
      <c r="S15" s="2">
        <v>35.700000000000003</v>
      </c>
      <c r="T15" s="2">
        <v>190</v>
      </c>
      <c r="U15" s="2">
        <v>55.2</v>
      </c>
      <c r="X15" s="3" t="str" cm="1">
        <f t="array" ref="X15">_xlfn.IFS((D15/F15) &lt;= (640/SQRT($AT$32)), "Compact", L15 &lt;= ($AT$32*(0.79-(0.002*((E15-G15/2)/(2*F15))*SQRT($AT$32)))), "Non-Compact", L15 &gt; ($AT$32*(0.79-(0.002*((E15-G15/2)/(2*F15))*SQRT($AT$32)))), "Slender")</f>
        <v>Compact</v>
      </c>
      <c r="Y15" s="3" t="str" cm="1">
        <f t="array" ref="Y15">_xlfn.IFS(K15 &lt;= (65/SQRT($AT$32)), "Compact", K15 &lt;= (95/SQRT($AT$32)), "Non-Compact", K15 &gt; (95/SQRT($AT$32)), "Slender")</f>
        <v>Non-Compact</v>
      </c>
      <c r="Z15" s="2">
        <f t="shared" si="2"/>
        <v>10.039215686274511</v>
      </c>
      <c r="AA15" s="2">
        <f t="shared" si="3"/>
        <v>24.166666666666668</v>
      </c>
      <c r="AB15" s="2" t="str" cm="1">
        <f t="array" ref="AB15">_xlfn.IFS(Z15 &lt;= 9, "1", Z15 &lt;= 12, "2", Z15 &lt;= 15, "3", Z15 &gt; 15, "4")</f>
        <v>2</v>
      </c>
      <c r="AC15" s="2" t="str" cm="1">
        <f t="array" ref="AC15">_xlfn.IFS(AA15 &lt;= 200, "1", L15 &lt;= 300, "2", L15 &lt;= 400, "3", L15 &gt; 400, "4")</f>
        <v>1</v>
      </c>
      <c r="AD15" s="3">
        <f t="shared" si="4"/>
        <v>859.99298252950882</v>
      </c>
      <c r="AG15" s="3">
        <f t="shared" si="5"/>
        <v>94.540203088421592</v>
      </c>
      <c r="AJ15" s="2" t="s">
        <v>67</v>
      </c>
      <c r="AK15" s="2">
        <f t="shared" si="8"/>
        <v>5.6999999999999993</v>
      </c>
      <c r="AL15" s="2"/>
      <c r="AM15" s="2"/>
      <c r="AN15" s="2">
        <f t="shared" si="9"/>
        <v>77.599999999999994</v>
      </c>
      <c r="AO15" s="2"/>
      <c r="AP15" s="2"/>
      <c r="AQ15" s="2" t="s">
        <v>67</v>
      </c>
      <c r="AR15" s="127"/>
      <c r="AS15" s="29" t="s">
        <v>57</v>
      </c>
      <c r="AT15" s="103" t="s">
        <v>34</v>
      </c>
      <c r="AU15" s="121">
        <f>MIN(AE364:AE454)</f>
        <v>90.078299273465419</v>
      </c>
      <c r="AV15" s="121" t="str">
        <f>VLOOKUP(AU15,AE364:AJ454,6,FALSE)</f>
        <v>HW100X16.9</v>
      </c>
      <c r="AX15" s="78"/>
      <c r="AY15" s="78" t="s">
        <v>36</v>
      </c>
      <c r="AZ15" s="78"/>
      <c r="BA15" s="79"/>
      <c r="BB15" s="2">
        <f t="shared" si="10"/>
        <v>61.6</v>
      </c>
      <c r="BC15" s="2">
        <f t="shared" si="11"/>
        <v>389.26666666666665</v>
      </c>
      <c r="BD15" s="2" t="s">
        <v>67</v>
      </c>
      <c r="BE15" s="78"/>
      <c r="BF15" s="78" t="s">
        <v>36</v>
      </c>
      <c r="BG15" s="78"/>
      <c r="BH15" s="92"/>
      <c r="BI15">
        <f t="shared" si="12"/>
        <v>43.6</v>
      </c>
      <c r="BJ15">
        <f t="shared" si="13"/>
        <v>148.8856718634002</v>
      </c>
      <c r="BK15" s="2" t="s">
        <v>67</v>
      </c>
      <c r="BL15" s="78"/>
      <c r="BM15" s="78" t="s">
        <v>36</v>
      </c>
      <c r="BN15" s="78"/>
      <c r="BO15" s="92"/>
      <c r="BP15">
        <f t="shared" si="14"/>
        <v>109.6</v>
      </c>
      <c r="BQ15">
        <f t="shared" si="15"/>
        <v>491.66666666666663</v>
      </c>
      <c r="BR15" s="2" t="s">
        <v>67</v>
      </c>
      <c r="BS15" s="78"/>
      <c r="BT15" s="78" t="s">
        <v>36</v>
      </c>
      <c r="BU15" s="78"/>
      <c r="BV15" s="92"/>
      <c r="BW15">
        <f t="shared" si="16"/>
        <v>93.6</v>
      </c>
      <c r="BX15">
        <f t="shared" si="17"/>
        <v>457.53333333333342</v>
      </c>
      <c r="BY15" s="2" t="s">
        <v>67</v>
      </c>
      <c r="BZ15" s="78"/>
      <c r="CA15" s="78" t="s">
        <v>36</v>
      </c>
      <c r="CB15" s="78"/>
      <c r="CC15" s="92"/>
      <c r="CD15">
        <f t="shared" si="18"/>
        <v>29.290260418206074</v>
      </c>
      <c r="CE15">
        <f t="shared" si="19"/>
        <v>103.09842839238252</v>
      </c>
      <c r="CF15" s="2" t="s">
        <v>67</v>
      </c>
      <c r="CG15" s="78"/>
      <c r="CH15" s="78" t="s">
        <v>36</v>
      </c>
      <c r="CI15" s="78"/>
      <c r="CJ15" s="92"/>
    </row>
    <row r="16" spans="1:88" x14ac:dyDescent="0.35">
      <c r="A16" s="2" t="s">
        <v>68</v>
      </c>
      <c r="B16" s="3" t="s">
        <v>33</v>
      </c>
      <c r="C16" s="2">
        <v>22.3</v>
      </c>
      <c r="D16" s="2">
        <v>152.1</v>
      </c>
      <c r="E16" s="2">
        <v>152.1</v>
      </c>
      <c r="F16" s="2">
        <v>6.6</v>
      </c>
      <c r="G16" s="2">
        <v>5.8</v>
      </c>
      <c r="H16" s="2">
        <v>6.4</v>
      </c>
      <c r="I16" s="2">
        <v>126.2</v>
      </c>
      <c r="J16" s="2">
        <v>28.5</v>
      </c>
      <c r="K16" s="2">
        <f t="shared" si="6"/>
        <v>11.083333333333332</v>
      </c>
      <c r="L16" s="2">
        <f t="shared" si="7"/>
        <v>21.758620689655174</v>
      </c>
      <c r="M16" s="2">
        <v>0.89</v>
      </c>
      <c r="N16" s="2">
        <v>1210</v>
      </c>
      <c r="O16" s="2">
        <v>387</v>
      </c>
      <c r="P16" s="2">
        <v>6.51</v>
      </c>
      <c r="Q16" s="2">
        <v>3.68</v>
      </c>
      <c r="R16" s="2">
        <v>159</v>
      </c>
      <c r="S16" s="2">
        <v>50.9</v>
      </c>
      <c r="T16" s="2">
        <v>177</v>
      </c>
      <c r="U16" s="2">
        <v>77.7</v>
      </c>
      <c r="X16" s="3" t="str" cm="1">
        <f t="array" ref="X16">_xlfn.IFS((D16/F16) &lt;= (640/SQRT($AT$32)), "Compact", L16 &lt;= ($AT$32*(0.79-(0.002*((E16-G16/2)/(2*F16))*SQRT($AT$32)))), "Non-Compact", L16 &gt; ($AT$32*(0.79-(0.002*((E16-G16/2)/(2*F16))*SQRT($AT$32)))), "Slender")</f>
        <v>Compact</v>
      </c>
      <c r="Y16" s="3" t="str" cm="1">
        <f t="array" ref="Y16">_xlfn.IFS(K16 &lt;= (65/SQRT($AT$32)), "Compact", K16 &lt;= (95/SQRT($AT$32)), "Non-Compact", K16 &gt; (95/SQRT($AT$32)), "Slender")</f>
        <v>Slender</v>
      </c>
      <c r="Z16" s="2">
        <f t="shared" si="2"/>
        <v>23.045454545454547</v>
      </c>
      <c r="AA16" s="2">
        <f t="shared" si="3"/>
        <v>26.224137931034484</v>
      </c>
      <c r="AB16" s="2" t="str" cm="1">
        <f t="array" ref="AB16">_xlfn.IFS(Z16 &lt;= 9, "1", Z16 &lt;= 12, "2", Z16 &lt;= 15, "3", Z16 &gt; 15, "4")</f>
        <v>4</v>
      </c>
      <c r="AC16" s="2" t="str" cm="1">
        <f t="array" ref="AC16">_xlfn.IFS(AA16 &lt;= 200, "1", L16 &lt;= 300, "2", L16 &lt;= 400, "3", L16 &gt; 400, "4")</f>
        <v>1</v>
      </c>
      <c r="AD16" s="3">
        <f t="shared" si="4"/>
        <v>775.06577785372508</v>
      </c>
      <c r="AG16" s="3">
        <f t="shared" si="5"/>
        <v>98.945237379067407</v>
      </c>
      <c r="AJ16" s="2" t="s">
        <v>68</v>
      </c>
      <c r="AK16" s="2">
        <f t="shared" si="8"/>
        <v>3.8000000000000007</v>
      </c>
      <c r="AL16" s="2"/>
      <c r="AM16" s="2"/>
      <c r="AN16" s="2">
        <f t="shared" si="9"/>
        <v>69.599999999999994</v>
      </c>
      <c r="AO16" s="2"/>
      <c r="AP16" s="2"/>
      <c r="AQ16" s="2" t="s">
        <v>68</v>
      </c>
      <c r="AR16" s="127"/>
      <c r="AS16" s="29" t="s">
        <v>59</v>
      </c>
      <c r="AT16" s="103" t="s">
        <v>35</v>
      </c>
      <c r="AU16" s="121">
        <f>MIN(AF455:AF1021)</f>
        <v>22176.969723115915</v>
      </c>
      <c r="AV16" s="121" t="str">
        <f>VLOOKUP(AU16,AF455:AJ1021,5,FALSE)</f>
        <v>HY400X65.4</v>
      </c>
      <c r="AX16" s="78" t="s">
        <v>55</v>
      </c>
      <c r="AY16" s="80" t="s">
        <v>33</v>
      </c>
      <c r="AZ16" s="79">
        <f>MIN(AN4:AN363)</f>
        <v>0</v>
      </c>
      <c r="BA16" s="79" t="str">
        <f>VLOOKUP(AZ16,AN4:AQ363,4,FALSE)</f>
        <v>W4X13</v>
      </c>
      <c r="BB16" s="2">
        <f t="shared" si="10"/>
        <v>63.5</v>
      </c>
      <c r="BC16" s="2">
        <f t="shared" si="11"/>
        <v>397.26666666666665</v>
      </c>
      <c r="BD16" s="2" t="s">
        <v>68</v>
      </c>
      <c r="BE16" s="78" t="s">
        <v>55</v>
      </c>
      <c r="BF16" s="80" t="s">
        <v>33</v>
      </c>
      <c r="BG16" s="79">
        <f>MIN(BC4:BC363)</f>
        <v>3.7333333333333485</v>
      </c>
      <c r="BH16" s="92" t="str">
        <f>VLOOKUP(BG16,BC4:BD363,2,FALSE)</f>
        <v>W12X27</v>
      </c>
      <c r="BI16">
        <f t="shared" si="12"/>
        <v>45.5</v>
      </c>
      <c r="BJ16">
        <f t="shared" si="13"/>
        <v>156.8856718634002</v>
      </c>
      <c r="BK16" s="2" t="s">
        <v>68</v>
      </c>
      <c r="BL16" s="78" t="s">
        <v>55</v>
      </c>
      <c r="BM16" s="80" t="s">
        <v>33</v>
      </c>
      <c r="BN16" s="79">
        <f>MIN(BJ4:BJ363)</f>
        <v>7.885671863400205</v>
      </c>
      <c r="BO16" s="92" t="str">
        <f>VLOOKUP(BN16,BJ4:BK363,2,FALSE)</f>
        <v>W10X19</v>
      </c>
      <c r="BP16">
        <f t="shared" si="14"/>
        <v>111.5</v>
      </c>
      <c r="BQ16">
        <f t="shared" si="15"/>
        <v>499.66666666666663</v>
      </c>
      <c r="BR16" s="2" t="s">
        <v>68</v>
      </c>
      <c r="BS16" s="78" t="s">
        <v>55</v>
      </c>
      <c r="BT16" s="80" t="s">
        <v>33</v>
      </c>
      <c r="BU16" s="79">
        <f>MIN(BQ4:BQ363)</f>
        <v>12.666666666666629</v>
      </c>
      <c r="BV16" s="92" t="str">
        <f>VLOOKUP(BU16,BQ4:BR363,2,FALSE)</f>
        <v>W12X31</v>
      </c>
      <c r="BW16">
        <f t="shared" si="16"/>
        <v>95.5</v>
      </c>
      <c r="BX16">
        <f t="shared" si="17"/>
        <v>465.53333333333342</v>
      </c>
      <c r="BY16" s="2" t="s">
        <v>68</v>
      </c>
      <c r="BZ16" s="78" t="s">
        <v>55</v>
      </c>
      <c r="CA16" s="80" t="s">
        <v>33</v>
      </c>
      <c r="CB16" s="79">
        <f>MIN(BX4:BX363)</f>
        <v>4.4666666666665833</v>
      </c>
      <c r="CC16" s="92" t="str">
        <f>VLOOKUP(CB16,BX4:BY363,2,FALSE)</f>
        <v>W12X30</v>
      </c>
      <c r="CD16">
        <f t="shared" si="18"/>
        <v>31.190260418206073</v>
      </c>
      <c r="CE16">
        <f t="shared" si="19"/>
        <v>111.09842839238252</v>
      </c>
      <c r="CF16" s="2" t="s">
        <v>68</v>
      </c>
      <c r="CG16" s="78" t="s">
        <v>55</v>
      </c>
      <c r="CH16" s="80" t="s">
        <v>33</v>
      </c>
      <c r="CI16" s="79">
        <f>MIN(CE4:CE363)</f>
        <v>2.901571607617484</v>
      </c>
      <c r="CJ16" s="92" t="str">
        <f>VLOOKUP(CI16,CE4:CF363,2,FALSE)</f>
        <v>W6X25</v>
      </c>
    </row>
    <row r="17" spans="1:88" x14ac:dyDescent="0.35">
      <c r="A17" s="2" t="s">
        <v>69</v>
      </c>
      <c r="B17" s="3" t="s">
        <v>33</v>
      </c>
      <c r="C17" s="2">
        <v>23</v>
      </c>
      <c r="D17" s="2">
        <v>152.4</v>
      </c>
      <c r="E17" s="2">
        <v>152.19999999999999</v>
      </c>
      <c r="F17" s="2">
        <v>6.8</v>
      </c>
      <c r="G17" s="2">
        <v>5.8</v>
      </c>
      <c r="H17" s="2">
        <v>7.6</v>
      </c>
      <c r="I17" s="2">
        <v>123.6</v>
      </c>
      <c r="J17" s="2">
        <v>29.2</v>
      </c>
      <c r="K17" s="2">
        <f t="shared" si="6"/>
        <v>10.76470588235294</v>
      </c>
      <c r="L17" s="2">
        <f t="shared" si="7"/>
        <v>21.310344827586206</v>
      </c>
      <c r="M17" s="2">
        <v>0.88900000000000001</v>
      </c>
      <c r="N17" s="2">
        <v>1250</v>
      </c>
      <c r="O17" s="2">
        <v>400</v>
      </c>
      <c r="P17" s="2">
        <v>6.54</v>
      </c>
      <c r="Q17" s="2">
        <v>3.7</v>
      </c>
      <c r="R17" s="2">
        <v>164</v>
      </c>
      <c r="S17" s="2">
        <v>52.6</v>
      </c>
      <c r="T17" s="2">
        <v>182</v>
      </c>
      <c r="U17" s="2">
        <v>80.2</v>
      </c>
      <c r="X17" s="3" t="str" cm="1">
        <f t="array" ref="X17">_xlfn.IFS((D17/F17) &lt;= (640/SQRT($AT$32)), "Compact", L17 &lt;= ($AT$32*(0.79-(0.002*((E17-G17/2)/(2*F17))*SQRT($AT$32)))), "Non-Compact", L17 &gt; ($AT$32*(0.79-(0.002*((E17-G17/2)/(2*F17))*SQRT($AT$32)))), "Slender")</f>
        <v>Compact</v>
      </c>
      <c r="Y17" s="3" t="str" cm="1">
        <f t="array" ref="Y17">_xlfn.IFS(K17 &lt;= (65/SQRT($AT$32)), "Compact", K17 &lt;= (95/SQRT($AT$32)), "Non-Compact", K17 &gt; (95/SQRT($AT$32)), "Slender")</f>
        <v>Slender</v>
      </c>
      <c r="Z17" s="2">
        <f t="shared" si="2"/>
        <v>22.382352941176471</v>
      </c>
      <c r="AA17" s="2">
        <f t="shared" si="3"/>
        <v>26.27586206896552</v>
      </c>
      <c r="AB17" s="2" t="str" cm="1">
        <f t="array" ref="AB17">_xlfn.IFS(Z17 &lt;= 9, "1", Z17 &lt;= 12, "2", Z17 &lt;= 15, "3", Z17 &gt; 15, "4")</f>
        <v>4</v>
      </c>
      <c r="AC17" s="2" t="str" cm="1">
        <f t="array" ref="AC17">_xlfn.IFS(AA17 &lt;= 200, "1", L17 &lt;= 300, "2", L17 &lt;= 400, "3", L17 &gt; 400, "4")</f>
        <v>1</v>
      </c>
      <c r="AD17" s="3">
        <f t="shared" si="4"/>
        <v>816.99186042456995</v>
      </c>
      <c r="AG17" s="3">
        <f t="shared" si="5"/>
        <v>103.04906598315192</v>
      </c>
      <c r="AJ17" s="2" t="s">
        <v>69</v>
      </c>
      <c r="AK17" s="2">
        <f t="shared" si="8"/>
        <v>4.5</v>
      </c>
      <c r="AL17" s="2"/>
      <c r="AM17" s="2"/>
      <c r="AN17" s="2">
        <f t="shared" si="9"/>
        <v>74.599999999999994</v>
      </c>
      <c r="AO17" s="2"/>
      <c r="AP17" s="2"/>
      <c r="AQ17" s="2" t="s">
        <v>69</v>
      </c>
      <c r="AR17" s="127"/>
      <c r="AS17" s="122" t="s">
        <v>61</v>
      </c>
      <c r="AT17" s="121" t="str">
        <f>VLOOKUP(LARGE(AU14:AU16,2),AU14:AV16,2,FALSE)</f>
        <v>HW100X16.9</v>
      </c>
      <c r="AU17" s="121"/>
      <c r="AV17" s="121"/>
      <c r="AX17" s="78" t="s">
        <v>57</v>
      </c>
      <c r="AY17" s="80" t="s">
        <v>34</v>
      </c>
      <c r="AZ17" s="79">
        <f>MIN(AO364:AO454)</f>
        <v>3.3000000000000114</v>
      </c>
      <c r="BA17" s="79" t="str">
        <f>VLOOKUP(AZ17,AO364:AQ454,3,FALSE)</f>
        <v>HN150</v>
      </c>
      <c r="BB17" s="2">
        <f t="shared" si="10"/>
        <v>62.8</v>
      </c>
      <c r="BC17" s="2">
        <f t="shared" si="11"/>
        <v>392.26666666666665</v>
      </c>
      <c r="BD17" s="2" t="s">
        <v>69</v>
      </c>
      <c r="BE17" s="78" t="s">
        <v>57</v>
      </c>
      <c r="BF17" s="80" t="s">
        <v>34</v>
      </c>
      <c r="BG17" s="79">
        <f>MIN(BC364:BC454)</f>
        <v>48.133333333333326</v>
      </c>
      <c r="BH17" s="92" t="str">
        <f>VLOOKUP(BG17,BC364:BD454,2,FALSE)</f>
        <v>HN346</v>
      </c>
      <c r="BI17">
        <f t="shared" si="12"/>
        <v>44.8</v>
      </c>
      <c r="BJ17">
        <f t="shared" si="13"/>
        <v>151.8856718634002</v>
      </c>
      <c r="BK17" s="2" t="s">
        <v>69</v>
      </c>
      <c r="BL17" s="78" t="s">
        <v>57</v>
      </c>
      <c r="BM17" s="80" t="s">
        <v>34</v>
      </c>
      <c r="BN17" s="79">
        <f>MIN(BJ364:BJ454)</f>
        <v>6.4856718634002277</v>
      </c>
      <c r="BO17" s="92" t="str">
        <f>VLOOKUP(BN17,BJ364:BK454,2,FALSE)</f>
        <v>HN250</v>
      </c>
      <c r="BP17">
        <f t="shared" si="14"/>
        <v>110.8</v>
      </c>
      <c r="BQ17">
        <f t="shared" si="15"/>
        <v>494.66666666666663</v>
      </c>
      <c r="BR17" s="2" t="s">
        <v>69</v>
      </c>
      <c r="BS17" s="78" t="s">
        <v>57</v>
      </c>
      <c r="BT17" s="80" t="s">
        <v>34</v>
      </c>
      <c r="BU17" s="79">
        <f>MIN(BQ364:BQ454)</f>
        <v>44.333333333333371</v>
      </c>
      <c r="BV17" s="92" t="str">
        <f>VLOOKUP(BU17,BQ364:BR454,2,FALSE)</f>
        <v>HW244</v>
      </c>
      <c r="BW17">
        <f t="shared" si="16"/>
        <v>94.8</v>
      </c>
      <c r="BX17">
        <f t="shared" si="17"/>
        <v>460.53333333333342</v>
      </c>
      <c r="BY17" s="2" t="s">
        <v>69</v>
      </c>
      <c r="BZ17" s="78" t="s">
        <v>57</v>
      </c>
      <c r="CA17" s="80" t="s">
        <v>34</v>
      </c>
      <c r="CB17" s="79">
        <f>MIN(BX364:BX454)</f>
        <v>20.133333333333439</v>
      </c>
      <c r="CC17" s="92" t="str">
        <f>VLOOKUP(CB17,BX364:BY454,2,FALSE)</f>
        <v>HN346</v>
      </c>
      <c r="CD17">
        <f t="shared" si="18"/>
        <v>30.490260418206073</v>
      </c>
      <c r="CE17">
        <f t="shared" si="19"/>
        <v>106.09842839238252</v>
      </c>
      <c r="CF17" s="2" t="s">
        <v>69</v>
      </c>
      <c r="CG17" s="78" t="s">
        <v>57</v>
      </c>
      <c r="CH17" s="80" t="s">
        <v>34</v>
      </c>
      <c r="CI17" s="79">
        <f>MIN(CE364:CE454)</f>
        <v>0.29842839238250463</v>
      </c>
      <c r="CJ17" s="92" t="str">
        <f>VLOOKUP(CI17,CE364:CF454,2,FALSE)</f>
        <v>HN248</v>
      </c>
    </row>
    <row r="18" spans="1:88" x14ac:dyDescent="0.35">
      <c r="A18" s="2" t="s">
        <v>70</v>
      </c>
      <c r="B18" s="3" t="s">
        <v>33</v>
      </c>
      <c r="C18" s="2">
        <v>30</v>
      </c>
      <c r="D18" s="2">
        <v>157.6</v>
      </c>
      <c r="E18" s="2">
        <v>152.9</v>
      </c>
      <c r="F18" s="2">
        <v>9.4</v>
      </c>
      <c r="G18" s="2">
        <v>6.5</v>
      </c>
      <c r="H18" s="2">
        <v>7.6</v>
      </c>
      <c r="I18" s="2">
        <v>123.6</v>
      </c>
      <c r="J18" s="2">
        <v>38.299999999999997</v>
      </c>
      <c r="K18" s="2">
        <f t="shared" si="6"/>
        <v>7.7872340425531918</v>
      </c>
      <c r="L18" s="2">
        <f t="shared" si="7"/>
        <v>19.015384615384615</v>
      </c>
      <c r="M18" s="2">
        <v>0.90100000000000002</v>
      </c>
      <c r="N18" s="2">
        <v>1748</v>
      </c>
      <c r="O18" s="2">
        <v>560</v>
      </c>
      <c r="P18" s="2">
        <v>6.76</v>
      </c>
      <c r="Q18" s="2">
        <v>3.83</v>
      </c>
      <c r="R18" s="2">
        <v>222</v>
      </c>
      <c r="S18" s="2">
        <v>73.3</v>
      </c>
      <c r="T18" s="2">
        <v>248</v>
      </c>
      <c r="U18" s="2">
        <v>112</v>
      </c>
      <c r="X18" s="3" t="str" cm="1">
        <f t="array" ref="X18">_xlfn.IFS((D18/F18) &lt;= (640/SQRT($AT$32)), "Compact", L18 &lt;= ($AT$32*(0.79-(0.002*((E18-G18/2)/(2*F18))*SQRT($AT$32)))), "Non-Compact", L18 &gt; ($AT$32*(0.79-(0.002*((E18-G18/2)/(2*F18))*SQRT($AT$32)))), "Slender")</f>
        <v>Compact</v>
      </c>
      <c r="Y18" s="3" t="str" cm="1">
        <f t="array" ref="Y18">_xlfn.IFS(K18 &lt;= (65/SQRT($AT$32)), "Compact", K18 &lt;= (95/SQRT($AT$32)), "Non-Compact", K18 &gt; (95/SQRT($AT$32)), "Slender")</f>
        <v>Slender</v>
      </c>
      <c r="Z18" s="2">
        <f t="shared" si="2"/>
        <v>16.26595744680851</v>
      </c>
      <c r="AA18" s="2">
        <f t="shared" si="3"/>
        <v>24.246153846153845</v>
      </c>
      <c r="AB18" s="2" t="str" cm="1">
        <f t="array" ref="AB18">_xlfn.IFS(Z18 &lt;= 9, "1", Z18 &lt;= 12, "2", Z18 &lt;= 15, "3", Z18 &gt; 15, "4")</f>
        <v>4</v>
      </c>
      <c r="AC18" s="2" t="str" cm="1">
        <f t="array" ref="AC18">_xlfn.IFS(AA18 &lt;= 200, "1", L18 &lt;= 300, "2", L18 &lt;= 400, "3", L18 &gt; 400, "4")</f>
        <v>1</v>
      </c>
      <c r="AD18" s="3">
        <f t="shared" si="4"/>
        <v>1339.1600539143931</v>
      </c>
      <c r="AG18" s="3">
        <f t="shared" si="5"/>
        <v>156.64370399093607</v>
      </c>
      <c r="AJ18" s="2" t="s">
        <v>70</v>
      </c>
      <c r="AK18" s="2">
        <f t="shared" si="8"/>
        <v>13.599999999999998</v>
      </c>
      <c r="AL18" s="2"/>
      <c r="AM18" s="2"/>
      <c r="AN18" s="2">
        <f t="shared" si="9"/>
        <v>132.6</v>
      </c>
      <c r="AO18" s="2"/>
      <c r="AP18" s="2"/>
      <c r="AQ18" s="2" t="s">
        <v>70</v>
      </c>
      <c r="AR18" s="127"/>
      <c r="AS18" s="122" t="s">
        <v>63</v>
      </c>
      <c r="AT18" s="121" t="str">
        <f>VLOOKUP(MAX(AU14:AU16),AU14:AV16,2,FALSE)</f>
        <v>HY400X65.4</v>
      </c>
      <c r="AU18" s="121"/>
      <c r="AV18" s="121"/>
      <c r="AX18" s="78" t="s">
        <v>59</v>
      </c>
      <c r="AY18" s="80" t="s">
        <v>35</v>
      </c>
      <c r="AZ18" s="79">
        <f>MIN(AP455:AP1021)</f>
        <v>1040.5999999999999</v>
      </c>
      <c r="BA18" s="79" t="str">
        <f>VLOOKUP(AZ18,AP455:AQ1021,2,FALSE)</f>
        <v>HY400X65.4</v>
      </c>
      <c r="BB18" s="2">
        <f t="shared" si="10"/>
        <v>53.7</v>
      </c>
      <c r="BC18" s="2">
        <f t="shared" si="11"/>
        <v>334.26666666666665</v>
      </c>
      <c r="BD18" s="2" t="s">
        <v>70</v>
      </c>
      <c r="BE18" s="78" t="s">
        <v>59</v>
      </c>
      <c r="BF18" s="80" t="s">
        <v>35</v>
      </c>
      <c r="BG18" s="79">
        <f>MIN(BC455:BC1021)</f>
        <v>573.73333333333335</v>
      </c>
      <c r="BH18" s="92" t="str">
        <f>VLOOKUP(BG18,BC455:BD1021,2,FALSE)</f>
        <v>HY400X65.4</v>
      </c>
      <c r="BI18">
        <f t="shared" si="12"/>
        <v>35.700000000000003</v>
      </c>
      <c r="BJ18">
        <f t="shared" si="13"/>
        <v>93.885671863400205</v>
      </c>
      <c r="BK18" s="2" t="s">
        <v>70</v>
      </c>
      <c r="BL18" s="78" t="s">
        <v>59</v>
      </c>
      <c r="BM18" s="80" t="s">
        <v>35</v>
      </c>
      <c r="BN18" s="79">
        <f>MIN(BJ455:BJ1021)</f>
        <v>814.11432813659985</v>
      </c>
      <c r="BO18" s="92" t="str">
        <f>VLOOKUP(BN18,BJ455:BK1021,2,FALSE)</f>
        <v>HY400X65.4</v>
      </c>
      <c r="BP18">
        <f t="shared" si="14"/>
        <v>101.7</v>
      </c>
      <c r="BQ18">
        <f t="shared" si="15"/>
        <v>436.66666666666663</v>
      </c>
      <c r="BR18" s="2" t="s">
        <v>70</v>
      </c>
      <c r="BS18" s="78" t="s">
        <v>59</v>
      </c>
      <c r="BT18" s="80" t="s">
        <v>35</v>
      </c>
      <c r="BU18" s="79">
        <f>MIN(BQ455:BQ1021)</f>
        <v>471.33333333333337</v>
      </c>
      <c r="BV18" s="92" t="str">
        <f>VLOOKUP(BU18,BQ455:BR1021,2,FALSE)</f>
        <v>HY400X65.4</v>
      </c>
      <c r="BW18">
        <f t="shared" si="16"/>
        <v>85.7</v>
      </c>
      <c r="BX18">
        <f t="shared" si="17"/>
        <v>402.53333333333342</v>
      </c>
      <c r="BY18" s="2" t="s">
        <v>70</v>
      </c>
      <c r="BZ18" s="78" t="s">
        <v>59</v>
      </c>
      <c r="CA18" s="80" t="s">
        <v>35</v>
      </c>
      <c r="CB18" s="79">
        <f>MIN(BX455:BX1021)</f>
        <v>505.46666666666658</v>
      </c>
      <c r="CC18" s="92" t="str">
        <f>VLOOKUP(CB18,BX455:BY1021,2,FALSE)</f>
        <v>HY400X65.4</v>
      </c>
      <c r="CD18">
        <f t="shared" si="18"/>
        <v>21.390260418206076</v>
      </c>
      <c r="CE18">
        <f t="shared" si="19"/>
        <v>48.098428392382516</v>
      </c>
      <c r="CF18" s="2" t="s">
        <v>70</v>
      </c>
      <c r="CG18" s="78" t="s">
        <v>59</v>
      </c>
      <c r="CH18" s="80" t="s">
        <v>35</v>
      </c>
      <c r="CI18" s="79">
        <f>MIN(CE455:CE1021)</f>
        <v>859.90157160761748</v>
      </c>
      <c r="CJ18" s="92" t="str">
        <f>VLOOKUP(CI18,CE455:CF1021,2,FALSE)</f>
        <v>HY400X65.4</v>
      </c>
    </row>
    <row r="19" spans="1:88" x14ac:dyDescent="0.35">
      <c r="A19" s="2" t="s">
        <v>71</v>
      </c>
      <c r="B19" s="3" t="s">
        <v>33</v>
      </c>
      <c r="C19" s="2">
        <v>37</v>
      </c>
      <c r="D19" s="2">
        <v>161.80000000000001</v>
      </c>
      <c r="E19" s="2">
        <v>154.4</v>
      </c>
      <c r="F19" s="2">
        <v>11.5</v>
      </c>
      <c r="G19" s="2">
        <v>8</v>
      </c>
      <c r="H19" s="2">
        <v>7.6</v>
      </c>
      <c r="I19" s="2">
        <v>123.6</v>
      </c>
      <c r="J19" s="2">
        <v>47.1</v>
      </c>
      <c r="K19" s="2">
        <f t="shared" si="6"/>
        <v>6.3652173913043484</v>
      </c>
      <c r="L19" s="2">
        <f t="shared" si="7"/>
        <v>15.45</v>
      </c>
      <c r="M19" s="2">
        <v>0.91200000000000003</v>
      </c>
      <c r="N19" s="2">
        <v>2210</v>
      </c>
      <c r="O19" s="2">
        <v>706</v>
      </c>
      <c r="P19" s="2">
        <v>6.85</v>
      </c>
      <c r="Q19" s="2">
        <v>3.87</v>
      </c>
      <c r="R19" s="2">
        <v>273</v>
      </c>
      <c r="S19" s="2">
        <v>91.5</v>
      </c>
      <c r="T19" s="2">
        <v>309</v>
      </c>
      <c r="U19" s="2">
        <v>140</v>
      </c>
      <c r="X19" s="3" t="str" cm="1">
        <f t="array" ref="X19">_xlfn.IFS((D19/F19) &lt;= (640/SQRT($AT$32)), "Compact", L19 &lt;= ($AT$32*(0.79-(0.002*((E19-G19/2)/(2*F19))*SQRT($AT$32)))), "Non-Compact", L19 &gt; ($AT$32*(0.79-(0.002*((E19-G19/2)/(2*F19))*SQRT($AT$32)))), "Slender")</f>
        <v>Compact</v>
      </c>
      <c r="Y19" s="3" t="str" cm="1">
        <f t="array" ref="Y19">_xlfn.IFS(K19 &lt;= (65/SQRT($AT$32)), "Compact", K19 &lt;= (95/SQRT($AT$32)), "Non-Compact", K19 &gt; (95/SQRT($AT$32)), "Slender")</f>
        <v>Slender</v>
      </c>
      <c r="Z19" s="2">
        <f t="shared" si="2"/>
        <v>13.42608695652174</v>
      </c>
      <c r="AA19" s="2">
        <f t="shared" si="3"/>
        <v>20.225000000000001</v>
      </c>
      <c r="AB19" s="2" t="str" cm="1">
        <f t="array" ref="AB19">_xlfn.IFS(Z19 &lt;= 9, "1", Z19 &lt;= 12, "2", Z19 &lt;= 15, "3", Z19 &gt; 15, "4")</f>
        <v>3</v>
      </c>
      <c r="AC19" s="2" t="str" cm="1">
        <f t="array" ref="AC19">_xlfn.IFS(AA19 &lt;= 200, "1", L19 &lt;= 300, "2", L19 &lt;= 400, "3", L19 &gt; 400, "4")</f>
        <v>1</v>
      </c>
      <c r="AD19" s="3">
        <f t="shared" si="4"/>
        <v>1823.3318129183178</v>
      </c>
      <c r="AG19" s="3">
        <f t="shared" si="5"/>
        <v>207.69212792015011</v>
      </c>
      <c r="AJ19" s="2" t="s">
        <v>71</v>
      </c>
      <c r="AK19" s="2">
        <f t="shared" si="8"/>
        <v>22.400000000000002</v>
      </c>
      <c r="AL19" s="2"/>
      <c r="AM19" s="2"/>
      <c r="AN19" s="2">
        <f t="shared" si="9"/>
        <v>183.6</v>
      </c>
      <c r="AO19" s="2"/>
      <c r="AP19" s="2"/>
      <c r="AQ19" s="2" t="s">
        <v>71</v>
      </c>
      <c r="AX19" s="77" t="s">
        <v>61</v>
      </c>
      <c r="AY19" s="79" t="str">
        <f>VLOOKUP(LARGE(AZ16:AZ18,2),AZ16:BA18,2,FALSE)</f>
        <v>HN150</v>
      </c>
      <c r="AZ19" s="79"/>
      <c r="BA19" s="79"/>
      <c r="BB19" s="2">
        <f t="shared" si="10"/>
        <v>44.9</v>
      </c>
      <c r="BC19" s="2">
        <f t="shared" si="11"/>
        <v>283.26666666666665</v>
      </c>
      <c r="BD19" s="2" t="s">
        <v>71</v>
      </c>
      <c r="BE19" s="77" t="s">
        <v>61</v>
      </c>
      <c r="BF19" s="133" t="str">
        <f>VLOOKUP(MIN(BG16:BG18),BG16:BH18,2,FALSE)</f>
        <v>W12X27</v>
      </c>
      <c r="BG19" s="134"/>
      <c r="BH19" s="92"/>
      <c r="BI19">
        <f t="shared" si="12"/>
        <v>26.9</v>
      </c>
      <c r="BJ19">
        <f t="shared" si="13"/>
        <v>42.885671863400205</v>
      </c>
      <c r="BK19" s="2" t="s">
        <v>71</v>
      </c>
      <c r="BL19" s="77" t="s">
        <v>61</v>
      </c>
      <c r="BM19" s="133" t="str">
        <f>VLOOKUP(MIN(BN16:BN18),BN16:BO18,2,FALSE)</f>
        <v>HN250</v>
      </c>
      <c r="BN19" s="134"/>
      <c r="BO19" s="92"/>
      <c r="BP19">
        <f t="shared" si="14"/>
        <v>92.9</v>
      </c>
      <c r="BQ19">
        <f t="shared" si="15"/>
        <v>385.66666666666663</v>
      </c>
      <c r="BR19" s="2" t="s">
        <v>71</v>
      </c>
      <c r="BS19" s="77" t="s">
        <v>61</v>
      </c>
      <c r="BT19" s="133" t="str">
        <f>VLOOKUP(MIN(BU16:BU18),BU16:BV18,2,FALSE)</f>
        <v>W12X31</v>
      </c>
      <c r="BU19" s="134"/>
      <c r="BV19" s="92"/>
      <c r="BW19">
        <f t="shared" si="16"/>
        <v>76.900000000000006</v>
      </c>
      <c r="BX19">
        <f t="shared" si="17"/>
        <v>351.53333333333342</v>
      </c>
      <c r="BY19" s="2" t="s">
        <v>71</v>
      </c>
      <c r="BZ19" s="77" t="s">
        <v>61</v>
      </c>
      <c r="CA19" s="133" t="str">
        <f>VLOOKUP(MIN(CB16:CB18),CB16:CC18,2,FALSE)</f>
        <v>W12X30</v>
      </c>
      <c r="CB19" s="134"/>
      <c r="CC19" s="92"/>
      <c r="CD19">
        <f t="shared" si="18"/>
        <v>12.590260418206071</v>
      </c>
      <c r="CE19">
        <f t="shared" si="19"/>
        <v>2.901571607617484</v>
      </c>
      <c r="CF19" s="2" t="s">
        <v>71</v>
      </c>
      <c r="CG19" s="77" t="s">
        <v>61</v>
      </c>
      <c r="CH19" s="133" t="str">
        <f>VLOOKUP(MIN(CI16:CI18),CI16:CJ18,2,FALSE)</f>
        <v>HN248</v>
      </c>
      <c r="CI19" s="134"/>
      <c r="CJ19" s="92"/>
    </row>
    <row r="20" spans="1:88" x14ac:dyDescent="0.35">
      <c r="A20" s="2" t="s">
        <v>72</v>
      </c>
      <c r="B20" s="3" t="s">
        <v>33</v>
      </c>
      <c r="C20" s="2">
        <v>16.100000000000001</v>
      </c>
      <c r="D20" s="2">
        <v>173</v>
      </c>
      <c r="E20" s="2">
        <v>90</v>
      </c>
      <c r="F20" s="2">
        <v>7</v>
      </c>
      <c r="G20" s="2">
        <v>4.5</v>
      </c>
      <c r="H20" s="2">
        <v>8.9</v>
      </c>
      <c r="I20" s="2">
        <v>141.19999999999999</v>
      </c>
      <c r="J20" s="2">
        <v>20.399999999999999</v>
      </c>
      <c r="K20" s="2">
        <f t="shared" si="6"/>
        <v>6.1071428571428568</v>
      </c>
      <c r="L20" s="2">
        <f t="shared" si="7"/>
        <v>31.377777777777776</v>
      </c>
      <c r="M20" s="2">
        <v>0.68200000000000005</v>
      </c>
      <c r="N20" s="2">
        <v>1060</v>
      </c>
      <c r="O20" s="2">
        <v>85.4</v>
      </c>
      <c r="P20" s="2">
        <v>7.2</v>
      </c>
      <c r="Q20" s="2">
        <v>2.04</v>
      </c>
      <c r="R20" s="2">
        <v>123</v>
      </c>
      <c r="S20" s="2">
        <v>19</v>
      </c>
      <c r="T20" s="2">
        <v>138</v>
      </c>
      <c r="U20" s="2">
        <v>29.4</v>
      </c>
      <c r="X20" s="3" t="str" cm="1">
        <f t="array" ref="X20">_xlfn.IFS((D20/F20) &lt;= (640/SQRT($AT$32)), "Compact", L20 &lt;= ($AT$32*(0.79-(0.002*((E20-G20/2)/(2*F20))*SQRT($AT$32)))), "Non-Compact", L20 &gt; ($AT$32*(0.79-(0.002*((E20-G20/2)/(2*F20))*SQRT($AT$32)))), "Slender")</f>
        <v>Compact</v>
      </c>
      <c r="Y20" s="3" t="str" cm="1">
        <f t="array" ref="Y20">_xlfn.IFS(K20 &lt;= (65/SQRT($AT$32)), "Compact", K20 &lt;= (95/SQRT($AT$32)), "Non-Compact", K20 &gt; (95/SQRT($AT$32)), "Slender")</f>
        <v>Slender</v>
      </c>
      <c r="Z20" s="2">
        <f t="shared" si="2"/>
        <v>12.857142857142858</v>
      </c>
      <c r="AA20" s="2">
        <f t="shared" si="3"/>
        <v>38.444444444444443</v>
      </c>
      <c r="AB20" s="2" t="str" cm="1">
        <f t="array" ref="AB20">_xlfn.IFS(Z20 &lt;= 9, "1", Z20 &lt;= 12, "2", Z20 &lt;= 15, "3", Z20 &gt; 15, "4")</f>
        <v>3</v>
      </c>
      <c r="AC20" s="2" t="str" cm="1">
        <f t="array" ref="AC20">_xlfn.IFS(AA20 &lt;= 200, "1", L20 &lt;= 300, "2", L20 &lt;= 400, "3", L20 &gt; 400, "4")</f>
        <v>1</v>
      </c>
      <c r="AD20" s="3">
        <f t="shared" si="4"/>
        <v>596.66578584664967</v>
      </c>
      <c r="AG20" s="3">
        <f t="shared" si="5"/>
        <v>77.306338679308823</v>
      </c>
      <c r="AJ20" s="2" t="s">
        <v>72</v>
      </c>
      <c r="AK20" s="2">
        <f t="shared" si="8"/>
        <v>4.3000000000000007</v>
      </c>
      <c r="AL20" s="2"/>
      <c r="AM20" s="2"/>
      <c r="AN20" s="2">
        <f t="shared" si="9"/>
        <v>33.599999999999994</v>
      </c>
      <c r="AO20" s="2"/>
      <c r="AP20" s="2"/>
      <c r="AQ20" s="2" t="s">
        <v>72</v>
      </c>
      <c r="AX20" s="77" t="s">
        <v>63</v>
      </c>
      <c r="AY20" s="79" t="str">
        <f>VLOOKUP(MAX(AZ16:AZ18),AZ16:BA18,2,FALSE)</f>
        <v>HY400X65.4</v>
      </c>
      <c r="AZ20" s="79"/>
      <c r="BA20" s="79"/>
      <c r="BB20" s="2">
        <f t="shared" si="10"/>
        <v>71.599999999999994</v>
      </c>
      <c r="BC20" s="2">
        <f t="shared" si="11"/>
        <v>433.26666666666665</v>
      </c>
      <c r="BD20" s="2" t="s">
        <v>72</v>
      </c>
      <c r="BE20" s="77" t="s">
        <v>63</v>
      </c>
      <c r="BF20" s="133" t="str">
        <f>VLOOKUP(LARGE(BG16:BG18,2),BG16:BH18,2,FALSE)</f>
        <v>HN346</v>
      </c>
      <c r="BG20" s="134"/>
      <c r="BH20" s="92"/>
      <c r="BI20">
        <f t="shared" si="12"/>
        <v>53.6</v>
      </c>
      <c r="BJ20">
        <f t="shared" si="13"/>
        <v>192.8856718634002</v>
      </c>
      <c r="BK20" s="2" t="s">
        <v>72</v>
      </c>
      <c r="BL20" s="77" t="s">
        <v>63</v>
      </c>
      <c r="BM20" s="133" t="str">
        <f>VLOOKUP(LARGE(BN16:BN18,2),BN16:BO18,2,FALSE)</f>
        <v>W10X19</v>
      </c>
      <c r="BN20" s="134"/>
      <c r="BO20" s="92"/>
      <c r="BP20">
        <f t="shared" si="14"/>
        <v>119.6</v>
      </c>
      <c r="BQ20">
        <f t="shared" si="15"/>
        <v>535.66666666666663</v>
      </c>
      <c r="BR20" s="2" t="s">
        <v>72</v>
      </c>
      <c r="BS20" s="77" t="s">
        <v>63</v>
      </c>
      <c r="BT20" s="133" t="str">
        <f>VLOOKUP(LARGE(BU16:BU18,2),BU16:BV18,2,FALSE)</f>
        <v>HW244</v>
      </c>
      <c r="BU20" s="134"/>
      <c r="BV20" s="92"/>
      <c r="BW20">
        <f t="shared" si="16"/>
        <v>103.6</v>
      </c>
      <c r="BX20">
        <f t="shared" si="17"/>
        <v>501.53333333333342</v>
      </c>
      <c r="BY20" s="2" t="s">
        <v>72</v>
      </c>
      <c r="BZ20" s="77" t="s">
        <v>63</v>
      </c>
      <c r="CA20" s="133" t="str">
        <f>VLOOKUP(LARGE(CB16:CB18,2),CB16:CC18,2,FALSE)</f>
        <v>HN346</v>
      </c>
      <c r="CB20" s="134"/>
      <c r="CC20" s="92"/>
      <c r="CD20">
        <f t="shared" si="18"/>
        <v>39.290260418206074</v>
      </c>
      <c r="CE20">
        <f t="shared" si="19"/>
        <v>147.09842839238252</v>
      </c>
      <c r="CF20" s="2" t="s">
        <v>72</v>
      </c>
      <c r="CG20" s="77" t="s">
        <v>63</v>
      </c>
      <c r="CH20" s="133" t="str">
        <f>VLOOKUP(LARGE(CI16:CI18,2),CI16:CJ18,2,FALSE)</f>
        <v>W6X25</v>
      </c>
      <c r="CI20" s="134"/>
      <c r="CJ20" s="92"/>
    </row>
    <row r="21" spans="1:88" x14ac:dyDescent="0.35">
      <c r="A21" s="2" t="s">
        <v>73</v>
      </c>
      <c r="B21" s="3" t="s">
        <v>33</v>
      </c>
      <c r="C21" s="2">
        <v>18.100000000000001</v>
      </c>
      <c r="D21" s="2">
        <v>175</v>
      </c>
      <c r="E21" s="2">
        <v>90</v>
      </c>
      <c r="F21" s="2">
        <v>8</v>
      </c>
      <c r="G21" s="2">
        <v>5</v>
      </c>
      <c r="H21" s="2">
        <v>8.9</v>
      </c>
      <c r="I21" s="2">
        <v>141.19999999999999</v>
      </c>
      <c r="J21" s="2">
        <v>23</v>
      </c>
      <c r="K21" s="2">
        <f t="shared" si="6"/>
        <v>5.3125</v>
      </c>
      <c r="L21" s="2">
        <f t="shared" si="7"/>
        <v>28.24</v>
      </c>
      <c r="M21" s="2">
        <v>0.68500000000000005</v>
      </c>
      <c r="N21" s="2">
        <v>1213</v>
      </c>
      <c r="O21" s="2">
        <v>97.6</v>
      </c>
      <c r="P21" s="2">
        <v>7.26</v>
      </c>
      <c r="Q21" s="2">
        <v>2.06</v>
      </c>
      <c r="R21" s="2">
        <v>139</v>
      </c>
      <c r="S21" s="2">
        <v>21.7</v>
      </c>
      <c r="T21" s="2">
        <v>157</v>
      </c>
      <c r="U21" s="2">
        <v>33.700000000000003</v>
      </c>
      <c r="X21" s="3" t="str" cm="1">
        <f t="array" ref="X21">_xlfn.IFS((D21/F21) &lt;= (640/SQRT($AT$32)), "Compact", L21 &lt;= ($AT$32*(0.79-(0.002*((E21-G21/2)/(2*F21))*SQRT($AT$32)))), "Non-Compact", L21 &gt; ($AT$32*(0.79-(0.002*((E21-G21/2)/(2*F21))*SQRT($AT$32)))), "Slender")</f>
        <v>Compact</v>
      </c>
      <c r="Y21" s="3" t="str" cm="1">
        <f t="array" ref="Y21">_xlfn.IFS(K21 &lt;= (65/SQRT($AT$32)), "Compact", K21 &lt;= (95/SQRT($AT$32)), "Non-Compact", K21 &gt; (95/SQRT($AT$32)), "Slender")</f>
        <v>Slender</v>
      </c>
      <c r="Z21" s="2">
        <f t="shared" si="2"/>
        <v>11.25</v>
      </c>
      <c r="AA21" s="2">
        <f t="shared" si="3"/>
        <v>35</v>
      </c>
      <c r="AB21" s="2" t="str" cm="1">
        <f t="array" ref="AB21">_xlfn.IFS(Z21 &lt;= 9, "1", Z21 &lt;= 12, "2", Z21 &lt;= 15, "3", Z21 &gt; 15, "4")</f>
        <v>2</v>
      </c>
      <c r="AC21" s="2" t="str" cm="1">
        <f t="array" ref="AC21">_xlfn.IFS(AA21 &lt;= 200, "1", L21 &lt;= 300, "2", L21 &lt;= 400, "3", L21 &gt; 400, "4")</f>
        <v>1</v>
      </c>
      <c r="AD21" s="3">
        <f t="shared" si="4"/>
        <v>746.95974456459169</v>
      </c>
      <c r="AG21" s="3">
        <f t="shared" si="5"/>
        <v>86.733038687688079</v>
      </c>
      <c r="AJ21" s="2" t="s">
        <v>73</v>
      </c>
      <c r="AK21" s="2">
        <f t="shared" si="8"/>
        <v>1.6999999999999993</v>
      </c>
      <c r="AL21" s="2"/>
      <c r="AM21" s="2"/>
      <c r="AN21" s="2">
        <f t="shared" si="9"/>
        <v>49.599999999999994</v>
      </c>
      <c r="AO21" s="2"/>
      <c r="AP21" s="2"/>
      <c r="AQ21" s="2" t="s">
        <v>73</v>
      </c>
      <c r="AR21" s="2">
        <v>235</v>
      </c>
      <c r="AT21" s="3" t="s">
        <v>74</v>
      </c>
      <c r="AU21" s="3" t="s">
        <v>75</v>
      </c>
      <c r="AV21" s="2">
        <f>SQRT(235/Beam_Check!C15)</f>
        <v>0.82532382753065792</v>
      </c>
      <c r="BB21" s="2">
        <f t="shared" si="10"/>
        <v>69</v>
      </c>
      <c r="BC21" s="2">
        <f t="shared" si="11"/>
        <v>417.26666666666665</v>
      </c>
      <c r="BD21" s="2" t="s">
        <v>73</v>
      </c>
      <c r="BE21" s="77" t="s">
        <v>1088</v>
      </c>
      <c r="BF21" s="133" t="str">
        <f>VLOOKUP(MAX(BG16:BG18),BG16:BH18,2,FALSE)</f>
        <v>HY400X65.4</v>
      </c>
      <c r="BG21" s="134"/>
      <c r="BH21" s="92"/>
      <c r="BI21">
        <f t="shared" si="12"/>
        <v>51</v>
      </c>
      <c r="BJ21">
        <f t="shared" si="13"/>
        <v>176.8856718634002</v>
      </c>
      <c r="BK21" s="2" t="s">
        <v>73</v>
      </c>
      <c r="BL21" s="77" t="s">
        <v>1088</v>
      </c>
      <c r="BM21" s="133" t="str">
        <f>VLOOKUP(MAX(BN16:BN18),BN16:BO18,2,FALSE)</f>
        <v>HY400X65.4</v>
      </c>
      <c r="BN21" s="134"/>
      <c r="BO21" s="92"/>
      <c r="BP21">
        <f t="shared" si="14"/>
        <v>117</v>
      </c>
      <c r="BQ21">
        <f t="shared" si="15"/>
        <v>519.66666666666663</v>
      </c>
      <c r="BR21" s="2" t="s">
        <v>73</v>
      </c>
      <c r="BS21" s="77" t="s">
        <v>1088</v>
      </c>
      <c r="BT21" s="133" t="str">
        <f>VLOOKUP(MAX(BU16:BU18),BU16:BV18,2,FALSE)</f>
        <v>HY400X65.4</v>
      </c>
      <c r="BU21" s="134"/>
      <c r="BV21" s="92"/>
      <c r="BW21">
        <f t="shared" si="16"/>
        <v>101</v>
      </c>
      <c r="BX21">
        <f t="shared" si="17"/>
        <v>485.53333333333342</v>
      </c>
      <c r="BY21" s="2" t="s">
        <v>73</v>
      </c>
      <c r="BZ21" s="77" t="s">
        <v>1088</v>
      </c>
      <c r="CA21" s="133" t="str">
        <f>VLOOKUP(MAX(CB16:CB18),CB16:CC18,2,FALSE)</f>
        <v>HY400X65.4</v>
      </c>
      <c r="CB21" s="134"/>
      <c r="CC21" s="92"/>
      <c r="CD21">
        <f t="shared" si="18"/>
        <v>36.690260418206073</v>
      </c>
      <c r="CE21">
        <f t="shared" si="19"/>
        <v>131.09842839238252</v>
      </c>
      <c r="CF21" s="2" t="s">
        <v>73</v>
      </c>
      <c r="CG21" s="77" t="s">
        <v>1088</v>
      </c>
      <c r="CH21" s="133" t="str">
        <f>VLOOKUP(MAX(CI16:CI18),CI16:CJ18,2,FALSE)</f>
        <v>HY400X65.4</v>
      </c>
      <c r="CI21" s="134"/>
      <c r="CJ21" s="92"/>
    </row>
    <row r="22" spans="1:88" x14ac:dyDescent="0.35">
      <c r="A22" s="2" t="s">
        <v>76</v>
      </c>
      <c r="B22" s="3" t="s">
        <v>33</v>
      </c>
      <c r="C22" s="2">
        <v>22.2</v>
      </c>
      <c r="D22" s="2">
        <v>179</v>
      </c>
      <c r="E22" s="2">
        <v>90</v>
      </c>
      <c r="F22" s="2">
        <v>10</v>
      </c>
      <c r="G22" s="2">
        <v>6</v>
      </c>
      <c r="H22" s="2">
        <v>8.9</v>
      </c>
      <c r="I22" s="2">
        <v>141.19999999999999</v>
      </c>
      <c r="J22" s="2">
        <v>28.2</v>
      </c>
      <c r="K22" s="2">
        <f t="shared" si="6"/>
        <v>4.2</v>
      </c>
      <c r="L22" s="2">
        <f t="shared" si="7"/>
        <v>23.533333333333331</v>
      </c>
      <c r="M22" s="2">
        <v>0.69099999999999995</v>
      </c>
      <c r="N22" s="2">
        <v>1529</v>
      </c>
      <c r="O22" s="2">
        <v>122</v>
      </c>
      <c r="P22" s="2">
        <v>7.36</v>
      </c>
      <c r="Q22" s="2">
        <v>2.08</v>
      </c>
      <c r="R22" s="2">
        <v>171</v>
      </c>
      <c r="S22" s="2">
        <v>27.1</v>
      </c>
      <c r="T22" s="2">
        <v>195</v>
      </c>
      <c r="U22" s="2">
        <v>42.3</v>
      </c>
      <c r="X22" s="3" t="str" cm="1">
        <f t="array" ref="X22">_xlfn.IFS((D22/F22) &lt;= (640/SQRT($AT$32)), "Compact", L22 &lt;= ($AT$32*(0.79-(0.002*((E22-G22/2)/(2*F22))*SQRT($AT$32)))), "Non-Compact", L22 &gt; ($AT$32*(0.79-(0.002*((E22-G22/2)/(2*F22))*SQRT($AT$32)))), "Slender")</f>
        <v>Compact</v>
      </c>
      <c r="Y22" s="3" t="str" cm="1">
        <f t="array" ref="Y22">_xlfn.IFS(K22 &lt;= (65/SQRT($AT$32)), "Compact", K22 &lt;= (95/SQRT($AT$32)), "Non-Compact", K22 &gt; (95/SQRT($AT$32)), "Slender")</f>
        <v>Non-Compact</v>
      </c>
      <c r="Z22" s="2">
        <f t="shared" si="2"/>
        <v>9</v>
      </c>
      <c r="AA22" s="2">
        <f t="shared" si="3"/>
        <v>29.833333333333332</v>
      </c>
      <c r="AB22" s="2" t="str" cm="1">
        <f t="array" ref="AB22">_xlfn.IFS(Z22 &lt;= 9, "1", Z22 &lt;= 12, "2", Z22 &lt;= 15, "3", Z22 &gt; 15, "4")</f>
        <v>1</v>
      </c>
      <c r="AC22" s="2" t="str" cm="1">
        <f t="array" ref="AC22">_xlfn.IFS(AA22 &lt;= 200, "1", L22 &lt;= 300, "2", L22 &lt;= 400, "3", L22 &gt; 400, "4")</f>
        <v>1</v>
      </c>
      <c r="AD22" s="3">
        <f t="shared" si="4"/>
        <v>1060.30066490595</v>
      </c>
      <c r="AG22" s="3">
        <f t="shared" si="5"/>
        <v>110.5398570652233</v>
      </c>
      <c r="AJ22" s="2" t="s">
        <v>76</v>
      </c>
      <c r="AK22" s="2">
        <f t="shared" si="8"/>
        <v>3.5</v>
      </c>
      <c r="AL22" s="2"/>
      <c r="AM22" s="2"/>
      <c r="AN22" s="2">
        <f t="shared" si="9"/>
        <v>81.599999999999994</v>
      </c>
      <c r="AO22" s="2"/>
      <c r="AP22" s="2"/>
      <c r="AQ22" s="2" t="s">
        <v>76</v>
      </c>
      <c r="AR22" s="2">
        <v>248</v>
      </c>
      <c r="BB22" s="2">
        <f t="shared" si="10"/>
        <v>63.8</v>
      </c>
      <c r="BC22" s="2">
        <f t="shared" si="11"/>
        <v>385.26666666666665</v>
      </c>
      <c r="BD22" s="2" t="s">
        <v>76</v>
      </c>
      <c r="BI22">
        <f t="shared" si="12"/>
        <v>45.8</v>
      </c>
      <c r="BJ22">
        <f t="shared" si="13"/>
        <v>144.8856718634002</v>
      </c>
      <c r="BK22" s="2" t="s">
        <v>76</v>
      </c>
      <c r="BO22" s="2"/>
      <c r="BP22">
        <f t="shared" si="14"/>
        <v>111.8</v>
      </c>
      <c r="BQ22">
        <f t="shared" si="15"/>
        <v>487.66666666666663</v>
      </c>
      <c r="BR22" s="2" t="s">
        <v>76</v>
      </c>
      <c r="BW22">
        <f t="shared" si="16"/>
        <v>95.8</v>
      </c>
      <c r="BX22">
        <f t="shared" si="17"/>
        <v>453.53333333333342</v>
      </c>
      <c r="BY22" s="2" t="s">
        <v>76</v>
      </c>
      <c r="CD22">
        <f t="shared" si="18"/>
        <v>31.490260418206073</v>
      </c>
      <c r="CE22">
        <f t="shared" si="19"/>
        <v>99.098428392382516</v>
      </c>
      <c r="CF22" s="2" t="s">
        <v>76</v>
      </c>
    </row>
    <row r="23" spans="1:88" x14ac:dyDescent="0.35">
      <c r="A23" s="2" t="s">
        <v>77</v>
      </c>
      <c r="B23" s="3" t="s">
        <v>33</v>
      </c>
      <c r="C23" s="2">
        <v>19</v>
      </c>
      <c r="D23" s="2">
        <v>177.8</v>
      </c>
      <c r="E23" s="2">
        <v>101.2</v>
      </c>
      <c r="F23" s="2">
        <v>7.9</v>
      </c>
      <c r="G23" s="2">
        <v>4.8</v>
      </c>
      <c r="H23" s="2">
        <v>7.6</v>
      </c>
      <c r="I23" s="2">
        <v>146.80000000000001</v>
      </c>
      <c r="J23" s="2">
        <v>24.3</v>
      </c>
      <c r="K23" s="2">
        <f t="shared" si="6"/>
        <v>6.1012658227848098</v>
      </c>
      <c r="L23" s="2">
        <f t="shared" si="7"/>
        <v>30.583333333333336</v>
      </c>
      <c r="M23" s="2">
        <v>0.73799999999999999</v>
      </c>
      <c r="N23" s="2">
        <v>1356</v>
      </c>
      <c r="O23" s="2">
        <v>137</v>
      </c>
      <c r="P23" s="2">
        <v>7.48</v>
      </c>
      <c r="Q23" s="2">
        <v>2.37</v>
      </c>
      <c r="R23" s="2">
        <v>153</v>
      </c>
      <c r="S23" s="2">
        <v>27</v>
      </c>
      <c r="T23" s="2">
        <v>171</v>
      </c>
      <c r="U23" s="2">
        <v>41.6</v>
      </c>
      <c r="X23" s="3" t="str" cm="1">
        <f t="array" ref="X23">_xlfn.IFS((D23/F23) &lt;= (640/SQRT($AT$32)), "Compact", L23 &lt;= ($AT$32*(0.79-(0.002*((E23-G23/2)/(2*F23))*SQRT($AT$32)))), "Non-Compact", L23 &gt; ($AT$32*(0.79-(0.002*((E23-G23/2)/(2*F23))*SQRT($AT$32)))), "Slender")</f>
        <v>Compact</v>
      </c>
      <c r="Y23" s="3" t="str" cm="1">
        <f t="array" ref="Y23">_xlfn.IFS(K23 &lt;= (65/SQRT($AT$32)), "Compact", K23 &lt;= (95/SQRT($AT$32)), "Non-Compact", K23 &gt; (95/SQRT($AT$32)), "Slender")</f>
        <v>Slender</v>
      </c>
      <c r="Z23" s="2">
        <f t="shared" si="2"/>
        <v>12.81012658227848</v>
      </c>
      <c r="AA23" s="2">
        <f t="shared" si="3"/>
        <v>37.041666666666671</v>
      </c>
      <c r="AB23" s="2" t="str" cm="1">
        <f t="array" ref="AB23">_xlfn.IFS(Z23 &lt;= 9, "1", Z23 &lt;= 12, "2", Z23 &lt;= 15, "3", Z23 &gt; 15, "4")</f>
        <v>3</v>
      </c>
      <c r="AC23" s="2" t="str" cm="1">
        <f t="array" ref="AC23">_xlfn.IFS(AA23 &lt;= 200, "1", L23 &lt;= 300, "2", L23 &lt;= 400, "3", L23 &gt; 400, "4")</f>
        <v>1</v>
      </c>
      <c r="AD23" s="3">
        <f t="shared" si="4"/>
        <v>887.2356056876888</v>
      </c>
      <c r="AG23" s="3">
        <f t="shared" si="5"/>
        <v>96.248584405174498</v>
      </c>
      <c r="AJ23" s="2" t="s">
        <v>77</v>
      </c>
      <c r="AK23" s="2">
        <f t="shared" si="8"/>
        <v>0.39999999999999858</v>
      </c>
      <c r="AL23" s="2"/>
      <c r="AM23" s="2"/>
      <c r="AN23" s="2">
        <f t="shared" si="9"/>
        <v>63.599999999999994</v>
      </c>
      <c r="AO23" s="2"/>
      <c r="AP23" s="2"/>
      <c r="AQ23" s="2" t="s">
        <v>77</v>
      </c>
      <c r="AR23" s="2">
        <v>275</v>
      </c>
      <c r="AT23" s="103" t="s">
        <v>24</v>
      </c>
      <c r="AU23" s="103" t="s">
        <v>23</v>
      </c>
      <c r="BB23" s="2">
        <f t="shared" si="10"/>
        <v>67.7</v>
      </c>
      <c r="BC23" s="2">
        <f t="shared" si="11"/>
        <v>403.26666666666665</v>
      </c>
      <c r="BD23" s="2" t="s">
        <v>77</v>
      </c>
      <c r="BI23">
        <f t="shared" si="12"/>
        <v>49.7</v>
      </c>
      <c r="BJ23">
        <f t="shared" si="13"/>
        <v>162.8856718634002</v>
      </c>
      <c r="BK23" s="2" t="s">
        <v>77</v>
      </c>
      <c r="BP23">
        <f t="shared" si="14"/>
        <v>115.7</v>
      </c>
      <c r="BQ23">
        <f t="shared" si="15"/>
        <v>505.66666666666663</v>
      </c>
      <c r="BR23" s="2" t="s">
        <v>77</v>
      </c>
      <c r="BW23">
        <f t="shared" si="16"/>
        <v>99.7</v>
      </c>
      <c r="BX23">
        <f t="shared" si="17"/>
        <v>471.53333333333342</v>
      </c>
      <c r="BY23" s="2" t="s">
        <v>77</v>
      </c>
      <c r="CD23">
        <f t="shared" si="18"/>
        <v>35.390260418206068</v>
      </c>
      <c r="CE23">
        <f t="shared" si="19"/>
        <v>117.09842839238252</v>
      </c>
      <c r="CF23" s="2" t="s">
        <v>77</v>
      </c>
    </row>
    <row r="24" spans="1:88" x14ac:dyDescent="0.35">
      <c r="A24" s="2" t="s">
        <v>78</v>
      </c>
      <c r="B24" s="3" t="s">
        <v>33</v>
      </c>
      <c r="C24" s="2">
        <v>14.9</v>
      </c>
      <c r="D24" s="2">
        <v>200.4</v>
      </c>
      <c r="E24" s="2">
        <v>100.1</v>
      </c>
      <c r="F24" s="2">
        <v>5.2</v>
      </c>
      <c r="G24" s="2">
        <v>4.3</v>
      </c>
      <c r="H24" s="2">
        <v>7.6</v>
      </c>
      <c r="I24" s="2">
        <v>174.7</v>
      </c>
      <c r="J24" s="2">
        <v>19.100000000000001</v>
      </c>
      <c r="K24" s="2">
        <f t="shared" si="6"/>
        <v>9.2115384615384617</v>
      </c>
      <c r="L24" s="2">
        <f t="shared" si="7"/>
        <v>40.627906976744185</v>
      </c>
      <c r="M24" s="2">
        <v>0.77900000000000003</v>
      </c>
      <c r="N24" s="2">
        <v>1284</v>
      </c>
      <c r="O24" s="2">
        <v>87.3</v>
      </c>
      <c r="P24" s="2">
        <v>8.19</v>
      </c>
      <c r="Q24" s="2">
        <v>2.14</v>
      </c>
      <c r="R24" s="2">
        <v>128</v>
      </c>
      <c r="S24" s="2">
        <v>17.399999999999999</v>
      </c>
      <c r="T24" s="2">
        <v>145</v>
      </c>
      <c r="U24" s="2">
        <v>27.2</v>
      </c>
      <c r="X24" s="3" t="str" cm="1">
        <f t="array" ref="X24">_xlfn.IFS((D24/F24) &lt;= (640/SQRT($AT$32)), "Compact", L24 &lt;= ($AT$32*(0.79-(0.002*((E24-G24/2)/(2*F24))*SQRT($AT$32)))), "Non-Compact", L24 &gt; ($AT$32*(0.79-(0.002*((E24-G24/2)/(2*F24))*SQRT($AT$32)))), "Slender")</f>
        <v>Non-Compact</v>
      </c>
      <c r="Y24" s="3" t="str" cm="1">
        <f t="array" ref="Y24">_xlfn.IFS(K24 &lt;= (65/SQRT($AT$32)), "Compact", K24 &lt;= (95/SQRT($AT$32)), "Non-Compact", K24 &gt; (95/SQRT($AT$32)), "Slender")</f>
        <v>Slender</v>
      </c>
      <c r="Z24" s="2">
        <f t="shared" si="2"/>
        <v>19.25</v>
      </c>
      <c r="AA24" s="2">
        <f t="shared" si="3"/>
        <v>46.604651162790702</v>
      </c>
      <c r="AB24" s="2" t="str" cm="1">
        <f t="array" ref="AB24">_xlfn.IFS(Z24 &lt;= 9, "1", Z24 &lt;= 12, "2", Z24 &lt;= 15, "3", Z24 &gt; 15, "4")</f>
        <v>4</v>
      </c>
      <c r="AC24" s="2" t="str" cm="1">
        <f t="array" ref="AC24">_xlfn.IFS(AA24 &lt;= 200, "1", L24 &lt;= 300, "2", L24 &lt;= 400, "3", L24 &gt; 400, "4")</f>
        <v>1</v>
      </c>
      <c r="AD24" s="3">
        <f t="shared" si="4"/>
        <v>820.73526791530048</v>
      </c>
      <c r="AG24" s="3">
        <f t="shared" si="5"/>
        <v>103.22180002305714</v>
      </c>
      <c r="AJ24" s="2" t="s">
        <v>78</v>
      </c>
      <c r="AK24" s="2">
        <f t="shared" si="8"/>
        <v>5.5999999999999979</v>
      </c>
      <c r="AL24" s="2"/>
      <c r="AM24" s="2"/>
      <c r="AN24" s="2">
        <f t="shared" si="9"/>
        <v>38.599999999999994</v>
      </c>
      <c r="AO24" s="2"/>
      <c r="AP24" s="2"/>
      <c r="AQ24" s="2" t="s">
        <v>78</v>
      </c>
      <c r="AR24" s="2">
        <v>345</v>
      </c>
      <c r="AT24" s="103">
        <f>72*$AV$21</f>
        <v>59.423315582207373</v>
      </c>
      <c r="AU24" s="103">
        <f>9*$AV$21</f>
        <v>7.4279144477759216</v>
      </c>
      <c r="BB24" s="2">
        <f t="shared" si="10"/>
        <v>72.900000000000006</v>
      </c>
      <c r="BC24" s="2">
        <f t="shared" si="11"/>
        <v>428.26666666666665</v>
      </c>
      <c r="BD24" s="2" t="s">
        <v>78</v>
      </c>
      <c r="BI24">
        <f t="shared" si="12"/>
        <v>54.9</v>
      </c>
      <c r="BJ24">
        <f t="shared" si="13"/>
        <v>187.8856718634002</v>
      </c>
      <c r="BK24" s="2" t="s">
        <v>78</v>
      </c>
      <c r="BP24">
        <f t="shared" si="14"/>
        <v>120.9</v>
      </c>
      <c r="BQ24">
        <f t="shared" si="15"/>
        <v>530.66666666666663</v>
      </c>
      <c r="BR24" s="2" t="s">
        <v>78</v>
      </c>
      <c r="BW24">
        <f t="shared" si="16"/>
        <v>104.9</v>
      </c>
      <c r="BX24">
        <f t="shared" si="17"/>
        <v>496.53333333333342</v>
      </c>
      <c r="BY24" s="2" t="s">
        <v>78</v>
      </c>
      <c r="CD24">
        <f t="shared" si="18"/>
        <v>40.590260418206071</v>
      </c>
      <c r="CE24">
        <f t="shared" si="19"/>
        <v>142.09842839238252</v>
      </c>
      <c r="CF24" s="2" t="s">
        <v>78</v>
      </c>
    </row>
    <row r="25" spans="1:88" x14ac:dyDescent="0.35">
      <c r="A25" s="2" t="s">
        <v>79</v>
      </c>
      <c r="B25" s="3" t="s">
        <v>33</v>
      </c>
      <c r="C25" s="2">
        <v>19.399999999999999</v>
      </c>
      <c r="D25" s="2">
        <v>202.9</v>
      </c>
      <c r="E25" s="2">
        <v>101.6</v>
      </c>
      <c r="F25" s="2">
        <v>6.5</v>
      </c>
      <c r="G25" s="2">
        <v>5.8</v>
      </c>
      <c r="H25" s="2">
        <v>7.6</v>
      </c>
      <c r="I25" s="2">
        <v>174.7</v>
      </c>
      <c r="J25" s="2">
        <v>24.8</v>
      </c>
      <c r="K25" s="2">
        <f t="shared" si="6"/>
        <v>7.3692307692307688</v>
      </c>
      <c r="L25" s="2">
        <f t="shared" si="7"/>
        <v>30.120689655172413</v>
      </c>
      <c r="M25" s="2">
        <v>0.78700000000000003</v>
      </c>
      <c r="N25" s="2">
        <v>1647</v>
      </c>
      <c r="O25" s="2">
        <v>114</v>
      </c>
      <c r="P25" s="2">
        <v>8.16</v>
      </c>
      <c r="Q25" s="2">
        <v>2.14</v>
      </c>
      <c r="R25" s="2">
        <v>162</v>
      </c>
      <c r="S25" s="2">
        <v>22.4</v>
      </c>
      <c r="T25" s="2">
        <v>187</v>
      </c>
      <c r="U25" s="2">
        <v>35.299999999999997</v>
      </c>
      <c r="X25" s="3" t="str" cm="1">
        <f t="array" ref="X25">_xlfn.IFS((D25/F25) &lt;= (640/SQRT($AT$32)), "Compact", L25 &lt;= ($AT$32*(0.79-(0.002*((E25-G25/2)/(2*F25))*SQRT($AT$32)))), "Non-Compact", L25 &gt; ($AT$32*(0.79-(0.002*((E25-G25/2)/(2*F25))*SQRT($AT$32)))), "Slender")</f>
        <v>Compact</v>
      </c>
      <c r="Y25" s="3" t="str" cm="1">
        <f t="array" ref="Y25">_xlfn.IFS(K25 &lt;= (65/SQRT($AT$32)), "Compact", K25 &lt;= (95/SQRT($AT$32)), "Non-Compact", K25 &gt; (95/SQRT($AT$32)), "Slender")</f>
        <v>Slender</v>
      </c>
      <c r="Z25" s="2">
        <f t="shared" si="2"/>
        <v>15.63076923076923</v>
      </c>
      <c r="AA25" s="2">
        <f t="shared" si="3"/>
        <v>34.982758620689658</v>
      </c>
      <c r="AB25" s="2" t="str" cm="1">
        <f t="array" ref="AB25">_xlfn.IFS(Z25 &lt;= 9, "1", Z25 &lt;= 12, "2", Z25 &lt;= 15, "3", Z25 &gt; 15, "4")</f>
        <v>4</v>
      </c>
      <c r="AC25" s="2" t="str" cm="1">
        <f t="array" ref="AC25">_xlfn.IFS(AA25 &lt;= 200, "1", L25 &lt;= 300, "2", L25 &lt;= 400, "3", L25 &gt; 400, "4")</f>
        <v>1</v>
      </c>
      <c r="AD25" s="3">
        <f t="shared" si="4"/>
        <v>1179.911475492971</v>
      </c>
      <c r="AG25" s="3">
        <f t="shared" si="5"/>
        <v>121.64102926233402</v>
      </c>
      <c r="AJ25" s="2" t="s">
        <v>79</v>
      </c>
      <c r="AK25" s="2">
        <f t="shared" si="8"/>
        <v>0.10000000000000142</v>
      </c>
      <c r="AL25" s="2"/>
      <c r="AM25" s="2"/>
      <c r="AN25" s="2">
        <f t="shared" si="9"/>
        <v>72.599999999999994</v>
      </c>
      <c r="AO25" s="2"/>
      <c r="AP25" s="2"/>
      <c r="AQ25" s="2" t="s">
        <v>79</v>
      </c>
      <c r="AR25" s="2">
        <v>355</v>
      </c>
      <c r="AT25" s="103">
        <f>83*$AV$21</f>
        <v>68.501877685044605</v>
      </c>
      <c r="AU25" s="103">
        <f>10*$AV$21</f>
        <v>8.2532382753065789</v>
      </c>
      <c r="BB25" s="2">
        <f t="shared" si="10"/>
        <v>67.2</v>
      </c>
      <c r="BC25" s="2">
        <f t="shared" si="11"/>
        <v>394.26666666666665</v>
      </c>
      <c r="BD25" s="2" t="s">
        <v>79</v>
      </c>
      <c r="BI25">
        <f t="shared" si="12"/>
        <v>49.2</v>
      </c>
      <c r="BJ25">
        <f t="shared" si="13"/>
        <v>153.8856718634002</v>
      </c>
      <c r="BK25" s="2" t="s">
        <v>79</v>
      </c>
      <c r="BP25">
        <f t="shared" si="14"/>
        <v>115.2</v>
      </c>
      <c r="BQ25">
        <f t="shared" si="15"/>
        <v>496.66666666666663</v>
      </c>
      <c r="BR25" s="2" t="s">
        <v>79</v>
      </c>
      <c r="BW25">
        <f t="shared" si="16"/>
        <v>99.2</v>
      </c>
      <c r="BX25">
        <f t="shared" si="17"/>
        <v>462.53333333333342</v>
      </c>
      <c r="BY25" s="2" t="s">
        <v>79</v>
      </c>
      <c r="CD25">
        <f t="shared" si="18"/>
        <v>34.890260418206068</v>
      </c>
      <c r="CE25">
        <f t="shared" si="19"/>
        <v>108.09842839238252</v>
      </c>
      <c r="CF25" s="2" t="s">
        <v>79</v>
      </c>
    </row>
    <row r="26" spans="1:88" x14ac:dyDescent="0.35">
      <c r="A26" s="2" t="s">
        <v>80</v>
      </c>
      <c r="B26" s="3" t="s">
        <v>33</v>
      </c>
      <c r="C26" s="2">
        <v>22.3</v>
      </c>
      <c r="D26" s="2">
        <v>206</v>
      </c>
      <c r="E26" s="2">
        <v>102</v>
      </c>
      <c r="F26" s="2">
        <v>8</v>
      </c>
      <c r="G26" s="2">
        <v>6.2</v>
      </c>
      <c r="H26" s="2">
        <v>7.6</v>
      </c>
      <c r="I26" s="2">
        <v>174.8</v>
      </c>
      <c r="J26" s="2">
        <v>28.6</v>
      </c>
      <c r="K26" s="2">
        <f t="shared" si="6"/>
        <v>5.9874999999999998</v>
      </c>
      <c r="L26" s="2">
        <f t="shared" si="7"/>
        <v>28.193548387096776</v>
      </c>
      <c r="M26" s="2">
        <v>0.79400000000000004</v>
      </c>
      <c r="N26" s="2">
        <v>1999</v>
      </c>
      <c r="O26" s="2">
        <v>142</v>
      </c>
      <c r="P26" s="2">
        <v>8.36</v>
      </c>
      <c r="Q26" s="2">
        <v>2.23</v>
      </c>
      <c r="R26" s="2">
        <v>194</v>
      </c>
      <c r="S26" s="2">
        <v>27.8</v>
      </c>
      <c r="T26" s="2">
        <v>222</v>
      </c>
      <c r="U26" s="2">
        <v>43.7</v>
      </c>
      <c r="X26" s="3" t="str" cm="1">
        <f t="array" ref="X26">_xlfn.IFS((D26/F26) &lt;= (640/SQRT($AT$32)), "Compact", L26 &lt;= ($AT$32*(0.79-(0.002*((E26-G26/2)/(2*F26))*SQRT($AT$32)))), "Non-Compact", L26 &gt; ($AT$32*(0.79-(0.002*((E26-G26/2)/(2*F26))*SQRT($AT$32)))), "Slender")</f>
        <v>Compact</v>
      </c>
      <c r="Y26" s="3" t="str" cm="1">
        <f t="array" ref="Y26">_xlfn.IFS(K26 &lt;= (65/SQRT($AT$32)), "Compact", K26 &lt;= (95/SQRT($AT$32)), "Non-Compact", K26 &gt; (95/SQRT($AT$32)), "Slender")</f>
        <v>Slender</v>
      </c>
      <c r="Z26" s="2">
        <f t="shared" si="2"/>
        <v>12.75</v>
      </c>
      <c r="AA26" s="2">
        <f t="shared" si="3"/>
        <v>33.225806451612904</v>
      </c>
      <c r="AB26" s="2" t="str" cm="1">
        <f t="array" ref="AB26">_xlfn.IFS(Z26 &lt;= 9, "1", Z26 &lt;= 12, "2", Z26 &lt;= 15, "3", Z26 &gt; 15, "4")</f>
        <v>3</v>
      </c>
      <c r="AC26" s="2" t="str" cm="1">
        <f t="array" ref="AC26">_xlfn.IFS(AA26 &lt;= 200, "1", L26 &lt;= 300, "2", L26 &lt;= 400, "3", L26 &gt; 400, "4")</f>
        <v>1</v>
      </c>
      <c r="AD26" s="3">
        <f t="shared" si="4"/>
        <v>1530.3967786165781</v>
      </c>
      <c r="AG26" s="3">
        <f t="shared" si="5"/>
        <v>144.95982201975829</v>
      </c>
      <c r="AJ26" s="2" t="s">
        <v>80</v>
      </c>
      <c r="AK26" s="2">
        <f t="shared" si="8"/>
        <v>3.9000000000000021</v>
      </c>
      <c r="AL26" s="2"/>
      <c r="AM26" s="2"/>
      <c r="AN26" s="2">
        <f t="shared" si="9"/>
        <v>104.6</v>
      </c>
      <c r="AO26" s="2"/>
      <c r="AP26" s="2"/>
      <c r="AQ26" s="2" t="s">
        <v>80</v>
      </c>
      <c r="AT26" s="103">
        <f>124*$AV$21</f>
        <v>102.34015461380159</v>
      </c>
      <c r="AU26" s="103">
        <f>14*$AV$21</f>
        <v>11.55453358542921</v>
      </c>
      <c r="BB26" s="2">
        <f t="shared" si="10"/>
        <v>63.4</v>
      </c>
      <c r="BC26" s="2">
        <f t="shared" si="11"/>
        <v>362.26666666666665</v>
      </c>
      <c r="BD26" s="2" t="s">
        <v>80</v>
      </c>
      <c r="BI26">
        <f t="shared" si="12"/>
        <v>45.4</v>
      </c>
      <c r="BJ26">
        <f t="shared" si="13"/>
        <v>121.8856718634002</v>
      </c>
      <c r="BK26" s="2" t="s">
        <v>80</v>
      </c>
      <c r="BP26">
        <f t="shared" si="14"/>
        <v>111.4</v>
      </c>
      <c r="BQ26">
        <f t="shared" si="15"/>
        <v>464.66666666666663</v>
      </c>
      <c r="BR26" s="2" t="s">
        <v>80</v>
      </c>
      <c r="BW26">
        <f t="shared" si="16"/>
        <v>95.4</v>
      </c>
      <c r="BX26">
        <f t="shared" si="17"/>
        <v>430.53333333333342</v>
      </c>
      <c r="BY26" s="2" t="s">
        <v>80</v>
      </c>
      <c r="CD26">
        <f t="shared" si="18"/>
        <v>31.090260418206071</v>
      </c>
      <c r="CE26">
        <f t="shared" si="19"/>
        <v>76.098428392382516</v>
      </c>
      <c r="CF26" s="2" t="s">
        <v>80</v>
      </c>
    </row>
    <row r="27" spans="1:88" x14ac:dyDescent="0.35">
      <c r="A27" s="2" t="s">
        <v>81</v>
      </c>
      <c r="B27" s="3" t="s">
        <v>33</v>
      </c>
      <c r="C27" s="2">
        <v>23.1</v>
      </c>
      <c r="D27" s="2">
        <v>203.2</v>
      </c>
      <c r="E27" s="2">
        <v>101.8</v>
      </c>
      <c r="F27" s="2">
        <v>9.3000000000000007</v>
      </c>
      <c r="G27" s="2">
        <v>5.4</v>
      </c>
      <c r="H27" s="2">
        <v>7.6</v>
      </c>
      <c r="I27" s="2">
        <v>169.4</v>
      </c>
      <c r="J27" s="2">
        <v>29.4</v>
      </c>
      <c r="K27" s="2">
        <f t="shared" si="6"/>
        <v>5.1827956989247301</v>
      </c>
      <c r="L27" s="2">
        <f t="shared" si="7"/>
        <v>31.37037037037037</v>
      </c>
      <c r="M27" s="2">
        <v>0.79</v>
      </c>
      <c r="N27" s="2">
        <v>2105</v>
      </c>
      <c r="O27" s="2">
        <v>164</v>
      </c>
      <c r="P27" s="2">
        <v>8.4600000000000009</v>
      </c>
      <c r="Q27" s="2">
        <v>2.36</v>
      </c>
      <c r="R27" s="2">
        <v>207</v>
      </c>
      <c r="S27" s="2">
        <v>32.200000000000003</v>
      </c>
      <c r="T27" s="2">
        <v>234</v>
      </c>
      <c r="U27" s="2">
        <v>49.8</v>
      </c>
      <c r="X27" s="3" t="str" cm="1">
        <f t="array" ref="X27">_xlfn.IFS((D27/F27) &lt;= (640/SQRT($AT$32)), "Compact", L27 &lt;= ($AT$32*(0.79-(0.002*((E27-G27/2)/(2*F27))*SQRT($AT$32)))), "Non-Compact", L27 &gt; ($AT$32*(0.79-(0.002*((E27-G27/2)/(2*F27))*SQRT($AT$32)))), "Slender")</f>
        <v>Compact</v>
      </c>
      <c r="Y27" s="3" t="str" cm="1">
        <f t="array" ref="Y27">_xlfn.IFS(K27 &lt;= (65/SQRT($AT$32)), "Compact", K27 &lt;= (95/SQRT($AT$32)), "Non-Compact", K27 &gt; (95/SQRT($AT$32)), "Slender")</f>
        <v>Slender</v>
      </c>
      <c r="Z27" s="2">
        <f t="shared" si="2"/>
        <v>10.946236559139784</v>
      </c>
      <c r="AA27" s="2">
        <f t="shared" si="3"/>
        <v>37.629629629629626</v>
      </c>
      <c r="AB27" s="2" t="str" cm="1">
        <f t="array" ref="AB27">_xlfn.IFS(Z27 &lt;= 9, "1", Z27 &lt;= 12, "2", Z27 &lt;= 15, "3", Z27 &gt; 15, "4")</f>
        <v>2</v>
      </c>
      <c r="AC27" s="2" t="str" cm="1">
        <f t="array" ref="AC27">_xlfn.IFS(AA27 &lt;= 200, "1", L27 &lt;= 300, "2", L27 &lt;= 400, "3", L27 &gt; 400, "4")</f>
        <v>1</v>
      </c>
      <c r="AD27" s="3">
        <f t="shared" si="4"/>
        <v>1635.9134879326596</v>
      </c>
      <c r="AG27" s="3">
        <f t="shared" si="5"/>
        <v>152.7707760011711</v>
      </c>
      <c r="AJ27" s="2" t="s">
        <v>81</v>
      </c>
      <c r="AK27" s="2">
        <f t="shared" si="8"/>
        <v>4.6999999999999993</v>
      </c>
      <c r="AL27" s="2"/>
      <c r="AM27" s="2"/>
      <c r="AN27" s="2">
        <f t="shared" si="9"/>
        <v>117.6</v>
      </c>
      <c r="AO27" s="2"/>
      <c r="AP27" s="2"/>
      <c r="AQ27" s="2" t="s">
        <v>81</v>
      </c>
      <c r="BB27" s="2">
        <f t="shared" si="10"/>
        <v>62.6</v>
      </c>
      <c r="BC27" s="2">
        <f t="shared" si="11"/>
        <v>349.26666666666665</v>
      </c>
      <c r="BD27" s="2" t="s">
        <v>81</v>
      </c>
      <c r="BI27">
        <f t="shared" si="12"/>
        <v>44.6</v>
      </c>
      <c r="BJ27">
        <f t="shared" si="13"/>
        <v>108.8856718634002</v>
      </c>
      <c r="BK27" s="2" t="s">
        <v>81</v>
      </c>
      <c r="BP27">
        <f t="shared" si="14"/>
        <v>110.6</v>
      </c>
      <c r="BQ27">
        <f t="shared" si="15"/>
        <v>451.66666666666663</v>
      </c>
      <c r="BR27" s="2" t="s">
        <v>81</v>
      </c>
      <c r="BW27">
        <f t="shared" si="16"/>
        <v>94.6</v>
      </c>
      <c r="BX27">
        <f t="shared" si="17"/>
        <v>417.53333333333342</v>
      </c>
      <c r="BY27" s="2" t="s">
        <v>81</v>
      </c>
      <c r="CD27">
        <f t="shared" si="18"/>
        <v>30.290260418206074</v>
      </c>
      <c r="CE27">
        <f t="shared" si="19"/>
        <v>63.098428392382516</v>
      </c>
      <c r="CF27" s="2" t="s">
        <v>81</v>
      </c>
    </row>
    <row r="28" spans="1:88" x14ac:dyDescent="0.35">
      <c r="A28" s="2" t="s">
        <v>82</v>
      </c>
      <c r="B28" s="3" t="s">
        <v>33</v>
      </c>
      <c r="C28" s="2">
        <v>21</v>
      </c>
      <c r="D28" s="2">
        <v>203</v>
      </c>
      <c r="E28" s="2">
        <v>133</v>
      </c>
      <c r="F28" s="2">
        <v>6.4</v>
      </c>
      <c r="G28" s="2">
        <v>5</v>
      </c>
      <c r="H28" s="2">
        <v>8</v>
      </c>
      <c r="I28" s="2">
        <v>174.2</v>
      </c>
      <c r="J28" s="2">
        <v>27.1</v>
      </c>
      <c r="K28" s="2">
        <f t="shared" si="6"/>
        <v>10</v>
      </c>
      <c r="L28" s="2">
        <f t="shared" si="7"/>
        <v>34.839999999999996</v>
      </c>
      <c r="M28" s="2">
        <v>0.91400000000000003</v>
      </c>
      <c r="N28" s="2">
        <v>1980</v>
      </c>
      <c r="O28" s="2">
        <v>251</v>
      </c>
      <c r="P28" s="2">
        <v>8.5500000000000007</v>
      </c>
      <c r="Q28" s="2">
        <v>3.05</v>
      </c>
      <c r="R28" s="2">
        <v>195</v>
      </c>
      <c r="S28" s="2">
        <v>37.799999999999997</v>
      </c>
      <c r="T28" s="2">
        <v>218</v>
      </c>
      <c r="U28" s="2">
        <v>58</v>
      </c>
      <c r="X28" s="3" t="str" cm="1">
        <f t="array" ref="X28">_xlfn.IFS((D28/F28) &lt;= (640/SQRT($AT$32)), "Compact", L28 &lt;= ($AT$32*(0.79-(0.002*((E28-G28/2)/(2*F28))*SQRT($AT$32)))), "Non-Compact", L28 &gt; ($AT$32*(0.79-(0.002*((E28-G28/2)/(2*F28))*SQRT($AT$32)))), "Slender")</f>
        <v>Compact</v>
      </c>
      <c r="Y28" s="3" t="str" cm="1">
        <f t="array" ref="Y28">_xlfn.IFS(K28 &lt;= (65/SQRT($AT$32)), "Compact", K28 &lt;= (95/SQRT($AT$32)), "Non-Compact", K28 &gt; (95/SQRT($AT$32)), "Slender")</f>
        <v>Slender</v>
      </c>
      <c r="Z28" s="2">
        <f t="shared" si="2"/>
        <v>20.78125</v>
      </c>
      <c r="AA28" s="2">
        <f t="shared" si="3"/>
        <v>40.6</v>
      </c>
      <c r="AB28" s="2" t="str" cm="1">
        <f t="array" ref="AB28">_xlfn.IFS(Z28 &lt;= 9, "1", Z28 &lt;= 12, "2", Z28 &lt;= 15, "3", Z28 &gt; 15, "4")</f>
        <v>4</v>
      </c>
      <c r="AC28" s="2" t="str" cm="1">
        <f t="array" ref="AC28">_xlfn.IFS(AA28 &lt;= 200, "1", L28 &lt;= 300, "2", L28 &lt;= 400, "3", L28 &gt; 400, "4")</f>
        <v>1</v>
      </c>
      <c r="AD28" s="3">
        <f t="shared" si="4"/>
        <v>1514.1685177020422</v>
      </c>
      <c r="AG28" s="3">
        <f t="shared" si="5"/>
        <v>146.82489570914055</v>
      </c>
      <c r="AJ28" s="2" t="s">
        <v>82</v>
      </c>
      <c r="AK28" s="2">
        <f t="shared" si="8"/>
        <v>2.4000000000000021</v>
      </c>
      <c r="AL28" s="2"/>
      <c r="AM28" s="2"/>
      <c r="AN28" s="2">
        <f t="shared" si="9"/>
        <v>105.6</v>
      </c>
      <c r="AO28" s="2"/>
      <c r="AP28" s="2"/>
      <c r="AQ28" s="2" t="s">
        <v>82</v>
      </c>
      <c r="AW28" t="s">
        <v>6</v>
      </c>
      <c r="BB28" s="2">
        <f t="shared" si="10"/>
        <v>64.900000000000006</v>
      </c>
      <c r="BC28" s="2">
        <f t="shared" si="11"/>
        <v>361.26666666666665</v>
      </c>
      <c r="BD28" s="2" t="s">
        <v>82</v>
      </c>
      <c r="BI28">
        <f t="shared" si="12"/>
        <v>46.9</v>
      </c>
      <c r="BJ28">
        <f t="shared" si="13"/>
        <v>120.8856718634002</v>
      </c>
      <c r="BK28" s="2" t="s">
        <v>82</v>
      </c>
      <c r="BP28">
        <f t="shared" si="14"/>
        <v>112.9</v>
      </c>
      <c r="BQ28">
        <f t="shared" si="15"/>
        <v>463.66666666666663</v>
      </c>
      <c r="BR28" s="2" t="s">
        <v>82</v>
      </c>
      <c r="BW28">
        <f t="shared" si="16"/>
        <v>96.9</v>
      </c>
      <c r="BX28">
        <f t="shared" si="17"/>
        <v>429.53333333333342</v>
      </c>
      <c r="BY28" s="2" t="s">
        <v>82</v>
      </c>
      <c r="CD28">
        <f t="shared" si="18"/>
        <v>32.590260418206071</v>
      </c>
      <c r="CE28">
        <f t="shared" si="19"/>
        <v>75.098428392382516</v>
      </c>
      <c r="CF28" s="2" t="s">
        <v>82</v>
      </c>
    </row>
    <row r="29" spans="1:88" x14ac:dyDescent="0.35">
      <c r="A29" s="2" t="s">
        <v>83</v>
      </c>
      <c r="B29" s="3" t="s">
        <v>33</v>
      </c>
      <c r="C29" s="2">
        <v>22.3</v>
      </c>
      <c r="D29" s="2">
        <v>202</v>
      </c>
      <c r="E29" s="2">
        <v>133</v>
      </c>
      <c r="F29" s="2">
        <v>7</v>
      </c>
      <c r="G29" s="2">
        <v>5</v>
      </c>
      <c r="H29" s="2">
        <v>8.9</v>
      </c>
      <c r="I29" s="2">
        <v>170.2</v>
      </c>
      <c r="J29" s="2">
        <v>28.7</v>
      </c>
      <c r="K29" s="2">
        <f t="shared" si="6"/>
        <v>9.1428571428571423</v>
      </c>
      <c r="L29" s="2">
        <f t="shared" si="7"/>
        <v>34.04</v>
      </c>
      <c r="M29" s="2">
        <v>0.91100000000000003</v>
      </c>
      <c r="N29" s="2">
        <v>2105</v>
      </c>
      <c r="O29" s="2">
        <v>275</v>
      </c>
      <c r="P29" s="2">
        <v>8.56</v>
      </c>
      <c r="Q29" s="2">
        <v>3.09</v>
      </c>
      <c r="R29" s="2">
        <v>208</v>
      </c>
      <c r="S29" s="2">
        <v>41.3</v>
      </c>
      <c r="T29" s="2">
        <v>232</v>
      </c>
      <c r="U29" s="2">
        <v>63.4</v>
      </c>
      <c r="X29" s="3" t="str" cm="1">
        <f t="array" ref="X29">_xlfn.IFS((D29/F29) &lt;= (640/SQRT($AT$32)), "Compact", L29 &lt;= ($AT$32*(0.79-(0.002*((E29-G29/2)/(2*F29))*SQRT($AT$32)))), "Non-Compact", L29 &gt; ($AT$32*(0.79-(0.002*((E29-G29/2)/(2*F29))*SQRT($AT$32)))), "Slender")</f>
        <v>Compact</v>
      </c>
      <c r="Y29" s="3" t="str" cm="1">
        <f t="array" ref="Y29">_xlfn.IFS(K29 &lt;= (65/SQRT($AT$32)), "Compact", K29 &lt;= (95/SQRT($AT$32)), "Non-Compact", K29 &gt; (95/SQRT($AT$32)), "Slender")</f>
        <v>Slender</v>
      </c>
      <c r="Z29" s="2">
        <f t="shared" si="2"/>
        <v>19</v>
      </c>
      <c r="AA29" s="2">
        <f t="shared" si="3"/>
        <v>40.4</v>
      </c>
      <c r="AB29" s="2" t="str" cm="1">
        <f t="array" ref="AB29">_xlfn.IFS(Z29 &lt;= 9, "1", Z29 &lt;= 12, "2", Z29 &lt;= 15, "3", Z29 &gt; 15, "4")</f>
        <v>4</v>
      </c>
      <c r="AC29" s="2" t="str" cm="1">
        <f t="array" ref="AC29">_xlfn.IFS(AA29 &lt;= 200, "1", L29 &lt;= 300, "2", L29 &lt;= 400, "3", L29 &gt; 400, "4")</f>
        <v>1</v>
      </c>
      <c r="AD29" s="3">
        <f t="shared" si="4"/>
        <v>1640.1468531811413</v>
      </c>
      <c r="AG29" s="3">
        <f t="shared" si="5"/>
        <v>156.00544862279651</v>
      </c>
      <c r="AJ29" s="2" t="s">
        <v>83</v>
      </c>
      <c r="AK29" s="2">
        <f t="shared" si="8"/>
        <v>4</v>
      </c>
      <c r="AL29" s="2"/>
      <c r="AM29" s="2"/>
      <c r="AN29" s="2">
        <f t="shared" si="9"/>
        <v>118.6</v>
      </c>
      <c r="AO29" s="2"/>
      <c r="AP29" s="2"/>
      <c r="AQ29" s="2" t="s">
        <v>83</v>
      </c>
      <c r="AW29" t="s">
        <v>1080</v>
      </c>
      <c r="BB29" s="2">
        <f t="shared" si="10"/>
        <v>63.3</v>
      </c>
      <c r="BC29" s="2">
        <f t="shared" si="11"/>
        <v>348.26666666666665</v>
      </c>
      <c r="BD29" s="2" t="s">
        <v>83</v>
      </c>
      <c r="BI29">
        <f t="shared" si="12"/>
        <v>45.3</v>
      </c>
      <c r="BJ29">
        <f t="shared" si="13"/>
        <v>107.8856718634002</v>
      </c>
      <c r="BK29" s="2" t="s">
        <v>83</v>
      </c>
      <c r="BP29">
        <f t="shared" si="14"/>
        <v>111.3</v>
      </c>
      <c r="BQ29">
        <f t="shared" si="15"/>
        <v>450.66666666666663</v>
      </c>
      <c r="BR29" s="2" t="s">
        <v>83</v>
      </c>
      <c r="BW29">
        <f t="shared" si="16"/>
        <v>95.3</v>
      </c>
      <c r="BX29">
        <f t="shared" si="17"/>
        <v>416.53333333333342</v>
      </c>
      <c r="BY29" s="2" t="s">
        <v>83</v>
      </c>
      <c r="CD29">
        <f t="shared" si="18"/>
        <v>30.990260418206073</v>
      </c>
      <c r="CE29">
        <f t="shared" si="19"/>
        <v>62.098428392382516</v>
      </c>
      <c r="CF29" s="2" t="s">
        <v>83</v>
      </c>
    </row>
    <row r="30" spans="1:88" x14ac:dyDescent="0.35">
      <c r="A30" s="2" t="s">
        <v>84</v>
      </c>
      <c r="B30" s="3" t="s">
        <v>33</v>
      </c>
      <c r="C30" s="2">
        <v>25.1</v>
      </c>
      <c r="D30" s="2">
        <v>203.2</v>
      </c>
      <c r="E30" s="2">
        <v>133.19999999999999</v>
      </c>
      <c r="F30" s="2">
        <v>7.8</v>
      </c>
      <c r="G30" s="2">
        <v>5.7</v>
      </c>
      <c r="H30" s="2">
        <v>7.6</v>
      </c>
      <c r="I30" s="2">
        <v>172.4</v>
      </c>
      <c r="J30" s="2">
        <v>32</v>
      </c>
      <c r="K30" s="2">
        <f t="shared" si="6"/>
        <v>8.1730769230769216</v>
      </c>
      <c r="L30" s="2">
        <f t="shared" si="7"/>
        <v>30.245614035087719</v>
      </c>
      <c r="M30" s="2">
        <v>0.91500000000000004</v>
      </c>
      <c r="N30" s="2">
        <v>2340</v>
      </c>
      <c r="O30" s="2">
        <v>308</v>
      </c>
      <c r="P30" s="2">
        <v>8.56</v>
      </c>
      <c r="Q30" s="2">
        <v>3.1</v>
      </c>
      <c r="R30" s="2">
        <v>230</v>
      </c>
      <c r="S30" s="2">
        <v>46.2</v>
      </c>
      <c r="T30" s="2">
        <v>258</v>
      </c>
      <c r="U30" s="2">
        <v>70.900000000000006</v>
      </c>
      <c r="X30" s="3" t="str" cm="1">
        <f t="array" ref="X30">_xlfn.IFS((D30/F30) &lt;= (640/SQRT($AT$32)), "Compact", L30 &lt;= ($AT$32*(0.79-(0.002*((E30-G30/2)/(2*F30))*SQRT($AT$32)))), "Non-Compact", L30 &gt; ($AT$32*(0.79-(0.002*((E30-G30/2)/(2*F30))*SQRT($AT$32)))), "Slender")</f>
        <v>Compact</v>
      </c>
      <c r="Y30" s="3" t="str" cm="1">
        <f t="array" ref="Y30">_xlfn.IFS(K30 &lt;= (65/SQRT($AT$32)), "Compact", K30 &lt;= (95/SQRT($AT$32)), "Non-Compact", K30 &gt; (95/SQRT($AT$32)), "Slender")</f>
        <v>Slender</v>
      </c>
      <c r="Z30" s="2">
        <f t="shared" si="2"/>
        <v>17.076923076923077</v>
      </c>
      <c r="AA30" s="2">
        <f t="shared" si="3"/>
        <v>35.649122807017541</v>
      </c>
      <c r="AB30" s="2" t="str" cm="1">
        <f t="array" ref="AB30">_xlfn.IFS(Z30 &lt;= 9, "1", Z30 &lt;= 12, "2", Z30 &lt;= 15, "3", Z30 &gt; 15, "4")</f>
        <v>4</v>
      </c>
      <c r="AC30" s="2" t="str" cm="1">
        <f t="array" ref="AC30">_xlfn.IFS(AA30 &lt;= 200, "1", L30 &lt;= 300, "2", L30 &lt;= 400, "3", L30 &gt; 400, "4")</f>
        <v>1</v>
      </c>
      <c r="AD30" s="3">
        <f t="shared" si="4"/>
        <v>1876.6300274694529</v>
      </c>
      <c r="AG30" s="3">
        <f t="shared" si="5"/>
        <v>174.38070420777638</v>
      </c>
      <c r="AJ30" s="2" t="s">
        <v>84</v>
      </c>
      <c r="AK30" s="2">
        <f t="shared" si="8"/>
        <v>7.3000000000000007</v>
      </c>
      <c r="AL30" s="2"/>
      <c r="AM30" s="2"/>
      <c r="AN30" s="2">
        <f t="shared" si="9"/>
        <v>140.6</v>
      </c>
      <c r="AO30" s="2"/>
      <c r="AP30" s="2"/>
      <c r="AQ30" s="2" t="s">
        <v>84</v>
      </c>
      <c r="BB30" s="2">
        <f t="shared" si="10"/>
        <v>60</v>
      </c>
      <c r="BC30" s="2">
        <f t="shared" si="11"/>
        <v>326.26666666666665</v>
      </c>
      <c r="BD30" s="2" t="s">
        <v>84</v>
      </c>
      <c r="BI30">
        <f t="shared" si="12"/>
        <v>42</v>
      </c>
      <c r="BJ30">
        <f t="shared" si="13"/>
        <v>85.885671863400205</v>
      </c>
      <c r="BK30" s="2" t="s">
        <v>84</v>
      </c>
      <c r="BP30">
        <f t="shared" si="14"/>
        <v>108</v>
      </c>
      <c r="BQ30">
        <f t="shared" si="15"/>
        <v>428.66666666666663</v>
      </c>
      <c r="BR30" s="2" t="s">
        <v>84</v>
      </c>
      <c r="BW30">
        <f t="shared" si="16"/>
        <v>92</v>
      </c>
      <c r="BX30">
        <f t="shared" si="17"/>
        <v>394.53333333333342</v>
      </c>
      <c r="BY30" s="2" t="s">
        <v>84</v>
      </c>
      <c r="CD30">
        <f t="shared" si="18"/>
        <v>27.690260418206073</v>
      </c>
      <c r="CE30">
        <f t="shared" si="19"/>
        <v>40.098428392382516</v>
      </c>
      <c r="CF30" s="2" t="s">
        <v>84</v>
      </c>
    </row>
    <row r="31" spans="1:88" x14ac:dyDescent="0.35">
      <c r="A31" s="2" t="s">
        <v>85</v>
      </c>
      <c r="B31" s="3" t="s">
        <v>33</v>
      </c>
      <c r="C31" s="2">
        <v>26.8</v>
      </c>
      <c r="D31" s="2">
        <v>206.8</v>
      </c>
      <c r="E31" s="2">
        <v>133.30000000000001</v>
      </c>
      <c r="F31" s="2">
        <v>8.4</v>
      </c>
      <c r="G31" s="2">
        <v>5.8</v>
      </c>
      <c r="H31" s="2">
        <v>7.6</v>
      </c>
      <c r="I31" s="2">
        <v>174.8</v>
      </c>
      <c r="J31" s="2">
        <v>33.9</v>
      </c>
      <c r="K31" s="2">
        <f t="shared" si="6"/>
        <v>7.5892857142857144</v>
      </c>
      <c r="L31" s="2">
        <f t="shared" si="7"/>
        <v>30.137931034482762</v>
      </c>
      <c r="M31" s="2">
        <v>0.92200000000000004</v>
      </c>
      <c r="N31" s="2">
        <v>2578</v>
      </c>
      <c r="O31" s="2">
        <v>331</v>
      </c>
      <c r="P31" s="2">
        <v>8.7200000000000006</v>
      </c>
      <c r="Q31" s="2">
        <v>3.12</v>
      </c>
      <c r="R31" s="2">
        <v>249</v>
      </c>
      <c r="S31" s="2">
        <v>49.7</v>
      </c>
      <c r="T31" s="2">
        <v>279</v>
      </c>
      <c r="U31" s="2">
        <v>76.3</v>
      </c>
      <c r="X31" s="3" t="str" cm="1">
        <f t="array" ref="X31">_xlfn.IFS((D31/F31) &lt;= (640/SQRT($AT$32)), "Compact", L31 &lt;= ($AT$32*(0.79-(0.002*((E31-G31/2)/(2*F31))*SQRT($AT$32)))), "Non-Compact", L31 &gt; ($AT$32*(0.79-(0.002*((E31-G31/2)/(2*F31))*SQRT($AT$32)))), "Slender")</f>
        <v>Compact</v>
      </c>
      <c r="Y31" s="3" t="str" cm="1">
        <f t="array" ref="Y31">_xlfn.IFS(K31 &lt;= (65/SQRT($AT$32)), "Compact", K31 &lt;= (95/SQRT($AT$32)), "Non-Compact", K31 &gt; (95/SQRT($AT$32)), "Slender")</f>
        <v>Slender</v>
      </c>
      <c r="Z31" s="2">
        <f t="shared" si="2"/>
        <v>15.86904761904762</v>
      </c>
      <c r="AA31" s="2">
        <f t="shared" si="3"/>
        <v>35.655172413793103</v>
      </c>
      <c r="AB31" s="2" t="str" cm="1">
        <f t="array" ref="AB31">_xlfn.IFS(Z31 &lt;= 9, "1", Z31 &lt;= 12, "2", Z31 &lt;= 15, "3", Z31 &gt; 15, "4")</f>
        <v>4</v>
      </c>
      <c r="AC31" s="2" t="str" cm="1">
        <f t="array" ref="AC31">_xlfn.IFS(AA31 &lt;= 200, "1", L31 &lt;= 300, "2", L31 &lt;= 400, "3", L31 &gt; 400, "4")</f>
        <v>1</v>
      </c>
      <c r="AD31" s="3">
        <f t="shared" si="4"/>
        <v>2115.5638137385504</v>
      </c>
      <c r="AG31" s="3">
        <f t="shared" si="5"/>
        <v>192.22739138842832</v>
      </c>
      <c r="AJ31" s="2" t="s">
        <v>85</v>
      </c>
      <c r="AK31" s="2">
        <f t="shared" si="8"/>
        <v>9.1999999999999993</v>
      </c>
      <c r="AL31" s="2"/>
      <c r="AM31" s="2"/>
      <c r="AN31" s="2">
        <f t="shared" si="9"/>
        <v>159.6</v>
      </c>
      <c r="AO31" s="2"/>
      <c r="AP31" s="2"/>
      <c r="AQ31" s="2" t="s">
        <v>85</v>
      </c>
      <c r="AT31" s="2" t="s">
        <v>1090</v>
      </c>
      <c r="BB31" s="2">
        <f t="shared" si="10"/>
        <v>58.1</v>
      </c>
      <c r="BC31" s="2">
        <f t="shared" si="11"/>
        <v>307.26666666666665</v>
      </c>
      <c r="BD31" s="2" t="s">
        <v>85</v>
      </c>
      <c r="BI31">
        <f t="shared" si="12"/>
        <v>40.1</v>
      </c>
      <c r="BJ31">
        <f t="shared" si="13"/>
        <v>66.885671863400205</v>
      </c>
      <c r="BK31" s="2" t="s">
        <v>85</v>
      </c>
      <c r="BP31">
        <f t="shared" si="14"/>
        <v>106.1</v>
      </c>
      <c r="BQ31">
        <f t="shared" si="15"/>
        <v>409.66666666666663</v>
      </c>
      <c r="BR31" s="2" t="s">
        <v>85</v>
      </c>
      <c r="BW31">
        <f t="shared" si="16"/>
        <v>90.1</v>
      </c>
      <c r="BX31">
        <f t="shared" si="17"/>
        <v>375.53333333333342</v>
      </c>
      <c r="BY31" s="2" t="s">
        <v>85</v>
      </c>
      <c r="CD31">
        <f t="shared" si="18"/>
        <v>25.790260418206074</v>
      </c>
      <c r="CE31">
        <f t="shared" si="19"/>
        <v>21.098428392382516</v>
      </c>
      <c r="CF31" s="2" t="s">
        <v>85</v>
      </c>
    </row>
    <row r="32" spans="1:88" x14ac:dyDescent="0.35">
      <c r="A32" s="2" t="s">
        <v>86</v>
      </c>
      <c r="B32" s="3" t="s">
        <v>33</v>
      </c>
      <c r="C32" s="2">
        <v>30</v>
      </c>
      <c r="D32" s="2">
        <v>206.8</v>
      </c>
      <c r="E32" s="2">
        <v>133.9</v>
      </c>
      <c r="F32" s="2">
        <v>9.6</v>
      </c>
      <c r="G32" s="2">
        <v>6.4</v>
      </c>
      <c r="H32" s="2">
        <v>7.6</v>
      </c>
      <c r="I32" s="2">
        <v>172.4</v>
      </c>
      <c r="J32" s="2">
        <v>38.200000000000003</v>
      </c>
      <c r="K32" s="2">
        <f t="shared" si="6"/>
        <v>6.640625</v>
      </c>
      <c r="L32" s="2">
        <f t="shared" si="7"/>
        <v>26.9375</v>
      </c>
      <c r="M32" s="2">
        <v>0.92300000000000004</v>
      </c>
      <c r="N32" s="2">
        <v>2896</v>
      </c>
      <c r="O32" s="2">
        <v>385</v>
      </c>
      <c r="P32" s="2">
        <v>8.7100000000000009</v>
      </c>
      <c r="Q32" s="2">
        <v>3.17</v>
      </c>
      <c r="R32" s="2">
        <v>280</v>
      </c>
      <c r="S32" s="2">
        <v>57.5</v>
      </c>
      <c r="T32" s="2">
        <v>314</v>
      </c>
      <c r="U32" s="2">
        <v>88.2</v>
      </c>
      <c r="X32" s="3" t="str" cm="1">
        <f t="array" ref="X32">_xlfn.IFS((D32/F32) &lt;= (640/SQRT($AT$32)), "Compact", L32 &lt;= ($AT$32*(0.79-(0.002*((E32-G32/2)/(2*F32))*SQRT($AT$32)))), "Non-Compact", L32 &gt; ($AT$32*(0.79-(0.002*((E32-G32/2)/(2*F32))*SQRT($AT$32)))), "Slender")</f>
        <v>Compact</v>
      </c>
      <c r="Y32" s="3" t="str" cm="1">
        <f t="array" ref="Y32">_xlfn.IFS(K32 &lt;= (65/SQRT($AT$32)), "Compact", K32 &lt;= (95/SQRT($AT$32)), "Non-Compact", K32 &gt; (95/SQRT($AT$32)), "Slender")</f>
        <v>Slender</v>
      </c>
      <c r="Z32" s="2">
        <f t="shared" si="2"/>
        <v>13.947916666666668</v>
      </c>
      <c r="AA32" s="2">
        <f t="shared" si="3"/>
        <v>32.3125</v>
      </c>
      <c r="AB32" s="2" t="str" cm="1">
        <f t="array" ref="AB32">_xlfn.IFS(Z32 &lt;= 9, "1", Z32 &lt;= 12, "2", Z32 &lt;= 15, "3", Z32 &gt; 15, "4")</f>
        <v>3</v>
      </c>
      <c r="AC32" s="2" t="str" cm="1">
        <f t="array" ref="AC32">_xlfn.IFS(AA32 &lt;= 200, "1", L32 &lt;= 300, "2", L32 &lt;= 400, "3", L32 &gt; 400, "4")</f>
        <v>1</v>
      </c>
      <c r="AD32" s="3">
        <f t="shared" si="4"/>
        <v>2436.7131242721207</v>
      </c>
      <c r="AG32" s="3">
        <f t="shared" si="5"/>
        <v>219.53398370184058</v>
      </c>
      <c r="AJ32" s="2" t="s">
        <v>86</v>
      </c>
      <c r="AK32" s="2">
        <f t="shared" si="8"/>
        <v>13.500000000000004</v>
      </c>
      <c r="AL32" s="2"/>
      <c r="AM32" s="2"/>
      <c r="AN32" s="2">
        <f t="shared" si="9"/>
        <v>190.6</v>
      </c>
      <c r="AO32" s="2"/>
      <c r="AP32" s="2"/>
      <c r="AQ32" s="2" t="s">
        <v>86</v>
      </c>
      <c r="AS32" t="s">
        <v>1095</v>
      </c>
      <c r="AT32" s="3">
        <f>Beam_Check!C15</f>
        <v>345</v>
      </c>
      <c r="BB32" s="2">
        <f t="shared" si="10"/>
        <v>53.8</v>
      </c>
      <c r="BC32" s="2">
        <f t="shared" si="11"/>
        <v>276.26666666666665</v>
      </c>
      <c r="BD32" s="2" t="s">
        <v>86</v>
      </c>
      <c r="BI32">
        <f t="shared" si="12"/>
        <v>35.799999999999997</v>
      </c>
      <c r="BJ32">
        <f t="shared" si="13"/>
        <v>35.885671863400205</v>
      </c>
      <c r="BK32" s="2" t="s">
        <v>86</v>
      </c>
      <c r="BP32">
        <f t="shared" si="14"/>
        <v>101.8</v>
      </c>
      <c r="BQ32">
        <f t="shared" si="15"/>
        <v>378.66666666666663</v>
      </c>
      <c r="BR32" s="2" t="s">
        <v>86</v>
      </c>
      <c r="BW32">
        <f t="shared" si="16"/>
        <v>85.8</v>
      </c>
      <c r="BX32">
        <f t="shared" si="17"/>
        <v>344.53333333333342</v>
      </c>
      <c r="BY32" s="2" t="s">
        <v>86</v>
      </c>
      <c r="CD32">
        <f t="shared" si="18"/>
        <v>21.49026041820607</v>
      </c>
      <c r="CE32">
        <f t="shared" si="19"/>
        <v>9.901571607617484</v>
      </c>
      <c r="CF32" s="2" t="s">
        <v>86</v>
      </c>
    </row>
    <row r="33" spans="1:84" x14ac:dyDescent="0.35">
      <c r="A33" s="2" t="s">
        <v>87</v>
      </c>
      <c r="B33" s="3" t="s">
        <v>33</v>
      </c>
      <c r="C33" s="2">
        <v>31.3</v>
      </c>
      <c r="D33" s="2">
        <v>210.3</v>
      </c>
      <c r="E33" s="2">
        <v>133.9</v>
      </c>
      <c r="F33" s="2">
        <v>10.1</v>
      </c>
      <c r="G33" s="2">
        <v>6.4</v>
      </c>
      <c r="H33" s="2">
        <v>7.6</v>
      </c>
      <c r="I33" s="2">
        <v>174.9</v>
      </c>
      <c r="J33" s="2">
        <v>39.6</v>
      </c>
      <c r="K33" s="2">
        <f t="shared" si="6"/>
        <v>6.3118811881188117</v>
      </c>
      <c r="L33" s="2">
        <f t="shared" si="7"/>
        <v>27.328125</v>
      </c>
      <c r="M33" s="2">
        <v>0.93</v>
      </c>
      <c r="N33" s="2">
        <v>3119</v>
      </c>
      <c r="O33" s="2">
        <v>405</v>
      </c>
      <c r="P33" s="2">
        <v>8.8699999999999992</v>
      </c>
      <c r="Q33" s="2">
        <v>3.2</v>
      </c>
      <c r="R33" s="2">
        <v>297</v>
      </c>
      <c r="S33" s="2">
        <v>60.4</v>
      </c>
      <c r="T33" s="2">
        <v>333</v>
      </c>
      <c r="U33" s="2">
        <v>92.7</v>
      </c>
      <c r="X33" s="3" t="str" cm="1">
        <f t="array" ref="X33">_xlfn.IFS((D33/F33) &lt;= (640/SQRT($AT$32)), "Compact", L33 &lt;= ($AT$32*(0.79-(0.002*((E33-G33/2)/(2*F33))*SQRT($AT$32)))), "Non-Compact", L33 &gt; ($AT$32*(0.79-(0.002*((E33-G33/2)/(2*F33))*SQRT($AT$32)))), "Slender")</f>
        <v>Compact</v>
      </c>
      <c r="Y33" s="3" t="str" cm="1">
        <f t="array" ref="Y33">_xlfn.IFS(K33 &lt;= (65/SQRT($AT$32)), "Compact", K33 &lt;= (95/SQRT($AT$32)), "Non-Compact", K33 &gt; (95/SQRT($AT$32)), "Slender")</f>
        <v>Slender</v>
      </c>
      <c r="Z33" s="2">
        <f t="shared" si="2"/>
        <v>13.257425742574258</v>
      </c>
      <c r="AA33" s="2">
        <f t="shared" si="3"/>
        <v>32.859375</v>
      </c>
      <c r="AB33" s="2" t="str" cm="1">
        <f t="array" ref="AB33">_xlfn.IFS(Z33 &lt;= 9, "1", Z33 &lt;= 12, "2", Z33 &lt;= 15, "3", Z33 &gt; 15, "4")</f>
        <v>3</v>
      </c>
      <c r="AC33" s="2" t="str" cm="1">
        <f t="array" ref="AC33">_xlfn.IFS(AA33 &lt;= 200, "1", L33 &lt;= 300, "2", L33 &lt;= 400, "3", L33 &gt; 400, "4")</f>
        <v>1</v>
      </c>
      <c r="AD33" s="3">
        <f t="shared" si="4"/>
        <v>2660.5495297024636</v>
      </c>
      <c r="AG33" s="3">
        <f t="shared" si="5"/>
        <v>236.31768871584708</v>
      </c>
      <c r="AJ33" s="2" t="s">
        <v>87</v>
      </c>
      <c r="AK33" s="2">
        <f t="shared" si="8"/>
        <v>14.900000000000002</v>
      </c>
      <c r="AL33" s="2"/>
      <c r="AM33" s="2"/>
      <c r="AN33" s="2">
        <f t="shared" si="9"/>
        <v>207.6</v>
      </c>
      <c r="AO33" s="2"/>
      <c r="AP33" s="2"/>
      <c r="AQ33" s="2" t="s">
        <v>87</v>
      </c>
      <c r="AS33" t="s">
        <v>1089</v>
      </c>
      <c r="AT33" s="3">
        <f>Beam_Check!C48</f>
        <v>235</v>
      </c>
      <c r="BB33" s="2">
        <f t="shared" si="10"/>
        <v>52.4</v>
      </c>
      <c r="BC33" s="2">
        <f t="shared" si="11"/>
        <v>259.26666666666665</v>
      </c>
      <c r="BD33" s="2" t="s">
        <v>87</v>
      </c>
      <c r="BI33">
        <f t="shared" si="12"/>
        <v>34.4</v>
      </c>
      <c r="BJ33">
        <f t="shared" si="13"/>
        <v>18.885671863400205</v>
      </c>
      <c r="BK33" s="2" t="s">
        <v>87</v>
      </c>
      <c r="BP33">
        <f t="shared" si="14"/>
        <v>100.4</v>
      </c>
      <c r="BQ33">
        <f t="shared" si="15"/>
        <v>361.66666666666663</v>
      </c>
      <c r="BR33" s="2" t="s">
        <v>87</v>
      </c>
      <c r="BW33">
        <f t="shared" si="16"/>
        <v>84.4</v>
      </c>
      <c r="BX33">
        <f t="shared" si="17"/>
        <v>327.53333333333342</v>
      </c>
      <c r="BY33" s="2" t="s">
        <v>87</v>
      </c>
      <c r="CD33">
        <f t="shared" si="18"/>
        <v>20.090260418206071</v>
      </c>
      <c r="CE33">
        <f t="shared" si="19"/>
        <v>26.901571607617484</v>
      </c>
      <c r="CF33" s="2" t="s">
        <v>87</v>
      </c>
    </row>
    <row r="34" spans="1:84" x14ac:dyDescent="0.35">
      <c r="A34" s="2" t="s">
        <v>88</v>
      </c>
      <c r="B34" s="3" t="s">
        <v>33</v>
      </c>
      <c r="C34" s="2">
        <v>35.700000000000003</v>
      </c>
      <c r="D34" s="2">
        <v>201.4</v>
      </c>
      <c r="E34" s="2">
        <v>165</v>
      </c>
      <c r="F34" s="2">
        <v>10.1</v>
      </c>
      <c r="G34" s="2">
        <v>6.2</v>
      </c>
      <c r="H34" s="2">
        <v>10.199999999999999</v>
      </c>
      <c r="I34" s="2">
        <v>160.80000000000001</v>
      </c>
      <c r="J34" s="2">
        <v>45.5</v>
      </c>
      <c r="K34" s="2">
        <f t="shared" si="6"/>
        <v>7.8613861386138622</v>
      </c>
      <c r="L34" s="2">
        <f t="shared" si="7"/>
        <v>25.935483870967744</v>
      </c>
      <c r="M34" s="2">
        <v>1.03</v>
      </c>
      <c r="N34" s="2">
        <v>3430</v>
      </c>
      <c r="O34" s="2">
        <v>757</v>
      </c>
      <c r="P34" s="2">
        <v>8.68</v>
      </c>
      <c r="Q34" s="2">
        <v>4.08</v>
      </c>
      <c r="R34" s="2">
        <v>341</v>
      </c>
      <c r="S34" s="2">
        <v>91.7</v>
      </c>
      <c r="T34" s="2">
        <v>378</v>
      </c>
      <c r="U34" s="2">
        <v>140</v>
      </c>
      <c r="X34" s="3" t="str" cm="1">
        <f t="array" ref="X34">_xlfn.IFS((D34/F34) &lt;= (640/SQRT($AT$32)), "Compact", L34 &lt;= ($AT$32*(0.79-(0.002*((E34-G34/2)/(2*F34))*SQRT($AT$32)))), "Non-Compact", L34 &gt; ($AT$32*(0.79-(0.002*((E34-G34/2)/(2*F34))*SQRT($AT$32)))), "Slender")</f>
        <v>Compact</v>
      </c>
      <c r="Y34" s="3" t="str" cm="1">
        <f t="array" ref="Y34">_xlfn.IFS(K34 &lt;= (65/SQRT($AT$32)), "Compact", K34 &lt;= (95/SQRT($AT$32)), "Non-Compact", K34 &gt; (95/SQRT($AT$32)), "Slender")</f>
        <v>Slender</v>
      </c>
      <c r="Z34" s="2">
        <f t="shared" si="2"/>
        <v>16.336633663366339</v>
      </c>
      <c r="AA34" s="2">
        <f t="shared" si="3"/>
        <v>32.483870967741936</v>
      </c>
      <c r="AB34" s="2" t="str" cm="1">
        <f t="array" ref="AB34">_xlfn.IFS(Z34 &lt;= 9, "1", Z34 &lt;= 12, "2", Z34 &lt;= 15, "3", Z34 &gt; 15, "4")</f>
        <v>4</v>
      </c>
      <c r="AC34" s="2" t="str" cm="1">
        <f t="array" ref="AC34">_xlfn.IFS(AA34 &lt;= 200, "1", L34 &lt;= 300, "2", L34 &lt;= 400, "3", L34 &gt; 400, "4")</f>
        <v>1</v>
      </c>
      <c r="AD34" s="3">
        <f t="shared" si="4"/>
        <v>3019.7952082881379</v>
      </c>
      <c r="AG34" s="3">
        <f t="shared" si="5"/>
        <v>282.78086922562494</v>
      </c>
      <c r="AJ34" s="2" t="s">
        <v>88</v>
      </c>
      <c r="AK34" s="2">
        <f t="shared" si="8"/>
        <v>20.8</v>
      </c>
      <c r="AL34" s="2"/>
      <c r="AM34" s="2"/>
      <c r="AN34" s="2">
        <f t="shared" si="9"/>
        <v>251.6</v>
      </c>
      <c r="AO34" s="2"/>
      <c r="AP34" s="2"/>
      <c r="AQ34" s="2" t="s">
        <v>88</v>
      </c>
      <c r="BB34" s="2">
        <f t="shared" si="10"/>
        <v>46.5</v>
      </c>
      <c r="BC34" s="2">
        <f t="shared" si="11"/>
        <v>215.26666666666665</v>
      </c>
      <c r="BD34" s="2" t="s">
        <v>88</v>
      </c>
      <c r="BI34">
        <f t="shared" si="12"/>
        <v>28.5</v>
      </c>
      <c r="BJ34">
        <f t="shared" si="13"/>
        <v>25.114328136599795</v>
      </c>
      <c r="BK34" s="2" t="s">
        <v>88</v>
      </c>
      <c r="BP34">
        <f t="shared" si="14"/>
        <v>94.5</v>
      </c>
      <c r="BQ34">
        <f t="shared" si="15"/>
        <v>317.66666666666663</v>
      </c>
      <c r="BR34" s="2" t="s">
        <v>88</v>
      </c>
      <c r="BW34">
        <f t="shared" si="16"/>
        <v>78.5</v>
      </c>
      <c r="BX34">
        <f t="shared" si="17"/>
        <v>283.53333333333342</v>
      </c>
      <c r="BY34" s="2" t="s">
        <v>88</v>
      </c>
      <c r="CD34">
        <f t="shared" si="18"/>
        <v>14.190260418206073</v>
      </c>
      <c r="CE34">
        <f t="shared" si="19"/>
        <v>70.901571607617484</v>
      </c>
      <c r="CF34" s="2" t="s">
        <v>88</v>
      </c>
    </row>
    <row r="35" spans="1:84" x14ac:dyDescent="0.35">
      <c r="A35" s="2" t="s">
        <v>89</v>
      </c>
      <c r="B35" s="3" t="s">
        <v>33</v>
      </c>
      <c r="C35" s="2">
        <v>41.7</v>
      </c>
      <c r="D35" s="2">
        <v>204.7</v>
      </c>
      <c r="E35" s="2">
        <v>166</v>
      </c>
      <c r="F35" s="2">
        <v>11.8</v>
      </c>
      <c r="G35" s="2">
        <v>7.2</v>
      </c>
      <c r="H35" s="2">
        <v>10.199999999999999</v>
      </c>
      <c r="I35" s="2">
        <v>160.69999999999999</v>
      </c>
      <c r="J35" s="2">
        <v>53.2</v>
      </c>
      <c r="K35" s="2">
        <f t="shared" si="6"/>
        <v>6.7288135593220337</v>
      </c>
      <c r="L35" s="2">
        <f t="shared" si="7"/>
        <v>22.319444444444443</v>
      </c>
      <c r="M35" s="2">
        <v>1.04</v>
      </c>
      <c r="N35" s="2">
        <v>4077</v>
      </c>
      <c r="O35" s="2">
        <v>901</v>
      </c>
      <c r="P35" s="2">
        <v>8.76</v>
      </c>
      <c r="Q35" s="2">
        <v>4.12</v>
      </c>
      <c r="R35" s="2">
        <v>398</v>
      </c>
      <c r="S35" s="2">
        <v>109</v>
      </c>
      <c r="T35" s="2">
        <v>445</v>
      </c>
      <c r="U35" s="2">
        <v>165</v>
      </c>
      <c r="X35" s="3" t="str" cm="1">
        <f t="array" ref="X35">_xlfn.IFS((D35/F35) &lt;= (640/SQRT($AT$32)), "Compact", L35 &lt;= ($AT$32*(0.79-(0.002*((E35-G35/2)/(2*F35))*SQRT($AT$32)))), "Non-Compact", L35 &gt; ($AT$32*(0.79-(0.002*((E35-G35/2)/(2*F35))*SQRT($AT$32)))), "Slender")</f>
        <v>Compact</v>
      </c>
      <c r="Y35" s="3" t="str" cm="1">
        <f t="array" ref="Y35">_xlfn.IFS(K35 &lt;= (65/SQRT($AT$32)), "Compact", K35 &lt;= (95/SQRT($AT$32)), "Non-Compact", K35 &gt; (95/SQRT($AT$32)), "Slender")</f>
        <v>Slender</v>
      </c>
      <c r="Z35" s="2">
        <f t="shared" si="2"/>
        <v>14.067796610169491</v>
      </c>
      <c r="AA35" s="2">
        <f t="shared" si="3"/>
        <v>28.430555555555554</v>
      </c>
      <c r="AB35" s="2" t="str" cm="1">
        <f t="array" ref="AB35">_xlfn.IFS(Z35 &lt;= 9, "1", Z35 &lt;= 12, "2", Z35 &lt;= 15, "3", Z35 &gt; 15, "4")</f>
        <v>3</v>
      </c>
      <c r="AC35" s="2" t="str" cm="1">
        <f t="array" ref="AC35">_xlfn.IFS(AA35 &lt;= 200, "1", L35 &lt;= 300, "2", L35 &lt;= 400, "3", L35 &gt; 400, "4")</f>
        <v>1</v>
      </c>
      <c r="AD35" s="3">
        <f t="shared" si="4"/>
        <v>3682.2361969325107</v>
      </c>
      <c r="AG35" s="3">
        <f t="shared" si="5"/>
        <v>339.20462850615706</v>
      </c>
      <c r="AJ35" s="2" t="s">
        <v>89</v>
      </c>
      <c r="AK35" s="2">
        <f t="shared" si="8"/>
        <v>28.500000000000004</v>
      </c>
      <c r="AL35" s="2"/>
      <c r="AM35" s="2"/>
      <c r="AN35" s="2">
        <f t="shared" si="9"/>
        <v>308.60000000000002</v>
      </c>
      <c r="AO35" s="2"/>
      <c r="AP35" s="2"/>
      <c r="AQ35" s="2" t="s">
        <v>89</v>
      </c>
      <c r="BB35" s="2">
        <f t="shared" si="10"/>
        <v>38.799999999999997</v>
      </c>
      <c r="BC35" s="2">
        <f t="shared" si="11"/>
        <v>158.26666666666665</v>
      </c>
      <c r="BD35" s="2" t="s">
        <v>89</v>
      </c>
      <c r="BI35">
        <f t="shared" si="12"/>
        <v>20.799999999999997</v>
      </c>
      <c r="BJ35">
        <f t="shared" si="13"/>
        <v>82.114328136599795</v>
      </c>
      <c r="BK35" s="2" t="s">
        <v>89</v>
      </c>
      <c r="BP35">
        <f t="shared" si="14"/>
        <v>86.8</v>
      </c>
      <c r="BQ35">
        <f t="shared" si="15"/>
        <v>260.66666666666663</v>
      </c>
      <c r="BR35" s="2" t="s">
        <v>89</v>
      </c>
      <c r="BW35">
        <f t="shared" si="16"/>
        <v>70.8</v>
      </c>
      <c r="BX35">
        <f t="shared" si="17"/>
        <v>226.53333333333342</v>
      </c>
      <c r="BY35" s="2" t="s">
        <v>89</v>
      </c>
      <c r="CD35">
        <f t="shared" si="18"/>
        <v>6.4902604182060699</v>
      </c>
      <c r="CE35">
        <f t="shared" si="19"/>
        <v>127.90157160761748</v>
      </c>
      <c r="CF35" s="2" t="s">
        <v>89</v>
      </c>
    </row>
    <row r="36" spans="1:84" x14ac:dyDescent="0.35">
      <c r="A36" s="2" t="s">
        <v>90</v>
      </c>
      <c r="B36" s="3" t="s">
        <v>33</v>
      </c>
      <c r="C36" s="2">
        <v>46.1</v>
      </c>
      <c r="D36" s="2">
        <v>203.2</v>
      </c>
      <c r="E36" s="2">
        <v>203.6</v>
      </c>
      <c r="F36" s="2">
        <v>11</v>
      </c>
      <c r="G36" s="2">
        <v>7.2</v>
      </c>
      <c r="H36" s="2">
        <v>10.199999999999999</v>
      </c>
      <c r="I36" s="2">
        <v>160.80000000000001</v>
      </c>
      <c r="J36" s="2">
        <v>58.7</v>
      </c>
      <c r="K36" s="2">
        <f t="shared" si="6"/>
        <v>8.9272727272727277</v>
      </c>
      <c r="L36" s="2">
        <f t="shared" si="7"/>
        <v>22.333333333333336</v>
      </c>
      <c r="M36" s="2">
        <v>1.19</v>
      </c>
      <c r="N36" s="2">
        <v>4568</v>
      </c>
      <c r="O36" s="2">
        <v>1548</v>
      </c>
      <c r="P36" s="2">
        <v>8.82</v>
      </c>
      <c r="Q36" s="2">
        <v>5.13</v>
      </c>
      <c r="R36" s="2">
        <v>450</v>
      </c>
      <c r="S36" s="2">
        <v>152</v>
      </c>
      <c r="T36" s="2">
        <v>497</v>
      </c>
      <c r="U36" s="2">
        <v>231</v>
      </c>
      <c r="X36" s="3" t="str" cm="1">
        <f t="array" ref="X36">_xlfn.IFS((D36/F36) &lt;= (640/SQRT($AT$32)), "Compact", L36 &lt;= ($AT$32*(0.79-(0.002*((E36-G36/2)/(2*F36))*SQRT($AT$32)))), "Non-Compact", L36 &gt; ($AT$32*(0.79-(0.002*((E36-G36/2)/(2*F36))*SQRT($AT$32)))), "Slender")</f>
        <v>Compact</v>
      </c>
      <c r="Y36" s="3" t="str" cm="1">
        <f t="array" ref="Y36">_xlfn.IFS(K36 &lt;= (65/SQRT($AT$32)), "Compact", K36 &lt;= (95/SQRT($AT$32)), "Non-Compact", K36 &gt; (95/SQRT($AT$32)), "Slender")</f>
        <v>Slender</v>
      </c>
      <c r="Z36" s="2">
        <f t="shared" si="2"/>
        <v>18.509090909090908</v>
      </c>
      <c r="AA36" s="2">
        <f t="shared" si="3"/>
        <v>28.222222222222221</v>
      </c>
      <c r="AB36" s="2" t="str" cm="1">
        <f t="array" ref="AB36">_xlfn.IFS(Z36 &lt;= 9, "1", Z36 &lt;= 12, "2", Z36 &lt;= 15, "3", Z36 &gt; 15, "4")</f>
        <v>4</v>
      </c>
      <c r="AC36" s="2" t="str" cm="1">
        <f t="array" ref="AC36">_xlfn.IFS(AA36 &lt;= 200, "1", L36 &lt;= 300, "2", L36 &lt;= 400, "3", L36 &gt; 400, "4")</f>
        <v>1</v>
      </c>
      <c r="AD36" s="3">
        <f t="shared" si="4"/>
        <v>4327.0505543614809</v>
      </c>
      <c r="AG36" s="3">
        <f t="shared" si="5"/>
        <v>405.28467772665675</v>
      </c>
      <c r="AJ36" s="2" t="s">
        <v>90</v>
      </c>
      <c r="AK36" s="2">
        <f t="shared" si="8"/>
        <v>34</v>
      </c>
      <c r="AL36" s="2"/>
      <c r="AM36" s="2"/>
      <c r="AN36" s="2">
        <f t="shared" si="9"/>
        <v>360.6</v>
      </c>
      <c r="AO36" s="2"/>
      <c r="AP36" s="2"/>
      <c r="AQ36" s="2" t="s">
        <v>90</v>
      </c>
      <c r="BB36" s="2">
        <f t="shared" si="10"/>
        <v>33.299999999999997</v>
      </c>
      <c r="BC36" s="2">
        <f t="shared" si="11"/>
        <v>106.26666666666665</v>
      </c>
      <c r="BD36" s="2" t="s">
        <v>90</v>
      </c>
      <c r="BI36">
        <f t="shared" si="12"/>
        <v>15.299999999999997</v>
      </c>
      <c r="BJ36">
        <f t="shared" si="13"/>
        <v>134.1143281365998</v>
      </c>
      <c r="BK36" s="2" t="s">
        <v>90</v>
      </c>
      <c r="BP36">
        <f t="shared" si="14"/>
        <v>81.3</v>
      </c>
      <c r="BQ36">
        <f t="shared" si="15"/>
        <v>208.66666666666663</v>
      </c>
      <c r="BR36" s="2" t="s">
        <v>90</v>
      </c>
      <c r="BW36">
        <f t="shared" si="16"/>
        <v>65.3</v>
      </c>
      <c r="BX36">
        <f t="shared" si="17"/>
        <v>174.53333333333342</v>
      </c>
      <c r="BY36" s="2" t="s">
        <v>90</v>
      </c>
      <c r="CD36">
        <f t="shared" si="18"/>
        <v>0.99026041820606991</v>
      </c>
      <c r="CE36">
        <f t="shared" si="19"/>
        <v>179.90157160761748</v>
      </c>
      <c r="CF36" s="2" t="s">
        <v>90</v>
      </c>
    </row>
    <row r="37" spans="1:84" x14ac:dyDescent="0.35">
      <c r="A37" s="2" t="s">
        <v>91</v>
      </c>
      <c r="B37" s="3" t="s">
        <v>33</v>
      </c>
      <c r="C37" s="2">
        <v>52</v>
      </c>
      <c r="D37" s="2">
        <v>206.2</v>
      </c>
      <c r="E37" s="2">
        <v>204.3</v>
      </c>
      <c r="F37" s="2">
        <v>12.5</v>
      </c>
      <c r="G37" s="2">
        <v>7.9</v>
      </c>
      <c r="H37" s="2">
        <v>10.199999999999999</v>
      </c>
      <c r="I37" s="2">
        <v>160.80000000000001</v>
      </c>
      <c r="J37" s="2">
        <v>66.3</v>
      </c>
      <c r="K37" s="2">
        <f t="shared" si="6"/>
        <v>7.8559999999999999</v>
      </c>
      <c r="L37" s="2">
        <f t="shared" si="7"/>
        <v>20.354430379746837</v>
      </c>
      <c r="M37" s="2">
        <v>1.2</v>
      </c>
      <c r="N37" s="2">
        <v>5259</v>
      </c>
      <c r="O37" s="2">
        <v>1778</v>
      </c>
      <c r="P37" s="2">
        <v>8.91</v>
      </c>
      <c r="Q37" s="2">
        <v>5.18</v>
      </c>
      <c r="R37" s="2">
        <v>510</v>
      </c>
      <c r="S37" s="2">
        <v>174</v>
      </c>
      <c r="T37" s="2">
        <v>567</v>
      </c>
      <c r="U37" s="2">
        <v>264</v>
      </c>
      <c r="X37" s="3" t="str" cm="1">
        <f t="array" ref="X37">_xlfn.IFS((D37/F37) &lt;= (640/SQRT($AT$32)), "Compact", L37 &lt;= ($AT$32*(0.79-(0.002*((E37-G37/2)/(2*F37))*SQRT($AT$32)))), "Non-Compact", L37 &gt; ($AT$32*(0.79-(0.002*((E37-G37/2)/(2*F37))*SQRT($AT$32)))), "Slender")</f>
        <v>Compact</v>
      </c>
      <c r="Y37" s="3" t="str" cm="1">
        <f t="array" ref="Y37">_xlfn.IFS(K37 &lt;= (65/SQRT($AT$32)), "Compact", K37 &lt;= (95/SQRT($AT$32)), "Non-Compact", K37 &gt; (95/SQRT($AT$32)), "Slender")</f>
        <v>Slender</v>
      </c>
      <c r="Z37" s="2">
        <f t="shared" si="2"/>
        <v>16.344000000000001</v>
      </c>
      <c r="AA37" s="2">
        <f t="shared" si="3"/>
        <v>26.101265822784807</v>
      </c>
      <c r="AB37" s="2" t="str" cm="1">
        <f t="array" ref="AB37">_xlfn.IFS(Z37 &lt;= 9, "1", Z37 &lt;= 12, "2", Z37 &lt;= 15, "3", Z37 &gt; 15, "4")</f>
        <v>4</v>
      </c>
      <c r="AC37" s="2" t="str" cm="1">
        <f t="array" ref="AC37">_xlfn.IFS(AA37 &lt;= 200, "1", L37 &lt;= 300, "2", L37 &lt;= 400, "3", L37 &gt; 400, "4")</f>
        <v>1</v>
      </c>
      <c r="AD37" s="3">
        <f t="shared" si="4"/>
        <v>5055.0603052782662</v>
      </c>
      <c r="AG37" s="3">
        <f t="shared" si="5"/>
        <v>466.5473823739664</v>
      </c>
      <c r="AJ37" s="2" t="s">
        <v>91</v>
      </c>
      <c r="AK37" s="2">
        <f t="shared" si="8"/>
        <v>41.599999999999994</v>
      </c>
      <c r="AL37" s="2"/>
      <c r="AM37" s="2"/>
      <c r="AN37" s="2">
        <f t="shared" si="9"/>
        <v>420.6</v>
      </c>
      <c r="AO37" s="2"/>
      <c r="AP37" s="2"/>
      <c r="AQ37" s="2" t="s">
        <v>91</v>
      </c>
      <c r="BB37" s="2">
        <f t="shared" si="10"/>
        <v>25.700000000000003</v>
      </c>
      <c r="BC37" s="2">
        <f t="shared" si="11"/>
        <v>46.266666666666652</v>
      </c>
      <c r="BD37" s="2" t="s">
        <v>91</v>
      </c>
      <c r="BI37">
        <f t="shared" si="12"/>
        <v>7.7000000000000028</v>
      </c>
      <c r="BJ37">
        <f t="shared" si="13"/>
        <v>194.1143281365998</v>
      </c>
      <c r="BK37" s="2" t="s">
        <v>91</v>
      </c>
      <c r="BP37">
        <f t="shared" si="14"/>
        <v>73.7</v>
      </c>
      <c r="BQ37">
        <f t="shared" si="15"/>
        <v>148.66666666666663</v>
      </c>
      <c r="BR37" s="2" t="s">
        <v>91</v>
      </c>
      <c r="BW37">
        <f t="shared" si="16"/>
        <v>57.7</v>
      </c>
      <c r="BX37">
        <f t="shared" si="17"/>
        <v>114.53333333333342</v>
      </c>
      <c r="BY37" s="2" t="s">
        <v>91</v>
      </c>
      <c r="CD37">
        <f t="shared" si="18"/>
        <v>6.6097395817939244</v>
      </c>
      <c r="CE37">
        <f t="shared" si="19"/>
        <v>239.90157160761748</v>
      </c>
      <c r="CF37" s="2" t="s">
        <v>91</v>
      </c>
    </row>
    <row r="38" spans="1:84" x14ac:dyDescent="0.35">
      <c r="A38" s="2" t="s">
        <v>92</v>
      </c>
      <c r="B38" s="3" t="s">
        <v>33</v>
      </c>
      <c r="C38" s="2">
        <v>60</v>
      </c>
      <c r="D38" s="2">
        <v>209.6</v>
      </c>
      <c r="E38" s="2">
        <v>205.8</v>
      </c>
      <c r="F38" s="2">
        <v>14.2</v>
      </c>
      <c r="G38" s="2">
        <v>9.4</v>
      </c>
      <c r="H38" s="2">
        <v>10.199999999999999</v>
      </c>
      <c r="I38" s="2">
        <v>160.80000000000001</v>
      </c>
      <c r="J38" s="2">
        <v>76.400000000000006</v>
      </c>
      <c r="K38" s="2">
        <f t="shared" si="6"/>
        <v>6.915492957746479</v>
      </c>
      <c r="L38" s="2">
        <f t="shared" si="7"/>
        <v>17.106382978723406</v>
      </c>
      <c r="M38" s="2">
        <v>1.21</v>
      </c>
      <c r="N38" s="2">
        <v>6125</v>
      </c>
      <c r="O38" s="2">
        <v>2065</v>
      </c>
      <c r="P38" s="2">
        <v>8.9600000000000009</v>
      </c>
      <c r="Q38" s="2">
        <v>5.2</v>
      </c>
      <c r="R38" s="2">
        <v>584</v>
      </c>
      <c r="S38" s="2">
        <v>201</v>
      </c>
      <c r="T38" s="2">
        <v>656</v>
      </c>
      <c r="U38" s="2">
        <v>305</v>
      </c>
      <c r="X38" s="3" t="str" cm="1">
        <f t="array" ref="X38">_xlfn.IFS((D38/F38) &lt;= (640/SQRT($AT$32)), "Compact", L38 &lt;= ($AT$32*(0.79-(0.002*((E38-G38/2)/(2*F38))*SQRT($AT$32)))), "Non-Compact", L38 &gt; ($AT$32*(0.79-(0.002*((E38-G38/2)/(2*F38))*SQRT($AT$32)))), "Slender")</f>
        <v>Compact</v>
      </c>
      <c r="Y38" s="3" t="str" cm="1">
        <f t="array" ref="Y38">_xlfn.IFS(K38 &lt;= (65/SQRT($AT$32)), "Compact", K38 &lt;= (95/SQRT($AT$32)), "Non-Compact", K38 &gt; (95/SQRT($AT$32)), "Slender")</f>
        <v>Slender</v>
      </c>
      <c r="Z38" s="2">
        <f t="shared" si="2"/>
        <v>14.492957746478874</v>
      </c>
      <c r="AA38" s="2">
        <f t="shared" si="3"/>
        <v>22.297872340425531</v>
      </c>
      <c r="AB38" s="2" t="str" cm="1">
        <f t="array" ref="AB38">_xlfn.IFS(Z38 &lt;= 9, "1", Z38 &lt;= 12, "2", Z38 &lt;= 15, "3", Z38 &gt; 15, "4")</f>
        <v>3</v>
      </c>
      <c r="AC38" s="2" t="str" cm="1">
        <f t="array" ref="AC38">_xlfn.IFS(AA38 &lt;= 200, "1", L38 &lt;= 300, "2", L38 &lt;= 400, "3", L38 &gt; 400, "4")</f>
        <v>1</v>
      </c>
      <c r="AD38" s="3">
        <f t="shared" si="4"/>
        <v>5967.1414010395292</v>
      </c>
      <c r="AG38" s="3">
        <f t="shared" si="5"/>
        <v>542.98956711892731</v>
      </c>
      <c r="AJ38" s="2" t="s">
        <v>92</v>
      </c>
      <c r="AK38" s="2">
        <f t="shared" si="8"/>
        <v>51.7</v>
      </c>
      <c r="AL38" s="2"/>
      <c r="AM38" s="2"/>
      <c r="AN38" s="2">
        <f t="shared" si="9"/>
        <v>494.6</v>
      </c>
      <c r="AO38" s="2"/>
      <c r="AP38" s="2"/>
      <c r="AQ38" s="2" t="s">
        <v>92</v>
      </c>
      <c r="BB38" s="2">
        <f t="shared" si="10"/>
        <v>15.599999999999994</v>
      </c>
      <c r="BC38" s="2">
        <f t="shared" si="11"/>
        <v>27.733333333333348</v>
      </c>
      <c r="BD38" s="2" t="s">
        <v>92</v>
      </c>
      <c r="BI38">
        <f t="shared" si="12"/>
        <v>2.4000000000000057</v>
      </c>
      <c r="BJ38">
        <f t="shared" si="13"/>
        <v>268.1143281365998</v>
      </c>
      <c r="BK38" s="2" t="s">
        <v>92</v>
      </c>
      <c r="BP38">
        <f t="shared" si="14"/>
        <v>63.599999999999994</v>
      </c>
      <c r="BQ38">
        <f t="shared" si="15"/>
        <v>74.666666666666629</v>
      </c>
      <c r="BR38" s="2" t="s">
        <v>92</v>
      </c>
      <c r="BW38">
        <f t="shared" si="16"/>
        <v>47.599999999999994</v>
      </c>
      <c r="BX38">
        <f t="shared" si="17"/>
        <v>40.533333333333417</v>
      </c>
      <c r="BY38" s="2" t="s">
        <v>92</v>
      </c>
      <c r="CD38">
        <f t="shared" si="18"/>
        <v>16.709739581793933</v>
      </c>
      <c r="CE38">
        <f t="shared" si="19"/>
        <v>313.90157160761748</v>
      </c>
      <c r="CF38" s="2" t="s">
        <v>92</v>
      </c>
    </row>
    <row r="39" spans="1:84" x14ac:dyDescent="0.35">
      <c r="A39" s="2" t="s">
        <v>93</v>
      </c>
      <c r="B39" s="3" t="s">
        <v>33</v>
      </c>
      <c r="C39" s="2">
        <v>71</v>
      </c>
      <c r="D39" s="2">
        <v>215.8</v>
      </c>
      <c r="E39" s="2">
        <v>206.4</v>
      </c>
      <c r="F39" s="2">
        <v>17.3</v>
      </c>
      <c r="G39" s="2">
        <v>10</v>
      </c>
      <c r="H39" s="2">
        <v>10.199999999999999</v>
      </c>
      <c r="I39" s="2">
        <v>160.80000000000001</v>
      </c>
      <c r="J39" s="2">
        <v>90.4</v>
      </c>
      <c r="K39" s="2">
        <f t="shared" si="6"/>
        <v>5.6763005780346818</v>
      </c>
      <c r="L39" s="2">
        <f t="shared" si="7"/>
        <v>16.080000000000002</v>
      </c>
      <c r="M39" s="2">
        <v>1.22</v>
      </c>
      <c r="N39" s="2">
        <v>7618</v>
      </c>
      <c r="O39" s="2">
        <v>2537</v>
      </c>
      <c r="P39" s="2">
        <v>9.18</v>
      </c>
      <c r="Q39" s="2">
        <v>5.3</v>
      </c>
      <c r="R39" s="2">
        <v>706</v>
      </c>
      <c r="S39" s="2">
        <v>246</v>
      </c>
      <c r="T39" s="2">
        <v>799</v>
      </c>
      <c r="U39" s="2">
        <v>374</v>
      </c>
      <c r="X39" s="3" t="str" cm="1">
        <f t="array" ref="X39">_xlfn.IFS((D39/F39) &lt;= (640/SQRT($AT$32)), "Compact", L39 &lt;= ($AT$32*(0.79-(0.002*((E39-G39/2)/(2*F39))*SQRT($AT$32)))), "Non-Compact", L39 &gt; ($AT$32*(0.79-(0.002*((E39-G39/2)/(2*F39))*SQRT($AT$32)))), "Slender")</f>
        <v>Compact</v>
      </c>
      <c r="Y39" s="3" t="str" cm="1">
        <f t="array" ref="Y39">_xlfn.IFS(K39 &lt;= (65/SQRT($AT$32)), "Compact", K39 &lt;= (95/SQRT($AT$32)), "Non-Compact", K39 &gt; (95/SQRT($AT$32)), "Slender")</f>
        <v>Slender</v>
      </c>
      <c r="Z39" s="2">
        <f t="shared" si="2"/>
        <v>11.930635838150289</v>
      </c>
      <c r="AA39" s="2">
        <f t="shared" si="3"/>
        <v>21.580000000000002</v>
      </c>
      <c r="AB39" s="2" t="str" cm="1">
        <f t="array" ref="AB39">_xlfn.IFS(Z39 &lt;= 9, "1", Z39 &lt;= 12, "2", Z39 &lt;= 15, "3", Z39 &gt; 15, "4")</f>
        <v>2</v>
      </c>
      <c r="AC39" s="2" t="str" cm="1">
        <f t="array" ref="AC39">_xlfn.IFS(AA39 &lt;= 200, "1", L39 &lt;= 300, "2", L39 &lt;= 400, "3", L39 &gt; 400, "4")</f>
        <v>1</v>
      </c>
      <c r="AD39" s="3">
        <f t="shared" si="4"/>
        <v>7532.4788682079952</v>
      </c>
      <c r="AG39" s="3">
        <f t="shared" si="5"/>
        <v>670.20181288922231</v>
      </c>
      <c r="AJ39" s="2" t="s">
        <v>93</v>
      </c>
      <c r="AK39" s="2">
        <f t="shared" si="8"/>
        <v>65.7</v>
      </c>
      <c r="AL39" s="2"/>
      <c r="AM39" s="2"/>
      <c r="AN39" s="2">
        <f t="shared" si="9"/>
        <v>616.6</v>
      </c>
      <c r="AO39" s="2"/>
      <c r="AP39" s="2"/>
      <c r="AQ39" s="2" t="s">
        <v>93</v>
      </c>
      <c r="BB39" s="2">
        <f t="shared" si="10"/>
        <v>1.5999999999999943</v>
      </c>
      <c r="BC39" s="2">
        <f t="shared" si="11"/>
        <v>149.73333333333335</v>
      </c>
      <c r="BD39" s="2" t="s">
        <v>93</v>
      </c>
      <c r="BI39">
        <f t="shared" si="12"/>
        <v>16.400000000000006</v>
      </c>
      <c r="BJ39">
        <f t="shared" si="13"/>
        <v>390.1143281365998</v>
      </c>
      <c r="BK39" s="2" t="s">
        <v>93</v>
      </c>
      <c r="BP39">
        <f t="shared" si="14"/>
        <v>49.599999999999994</v>
      </c>
      <c r="BQ39">
        <f t="shared" si="15"/>
        <v>47.333333333333371</v>
      </c>
      <c r="BR39" s="2" t="s">
        <v>93</v>
      </c>
      <c r="BW39">
        <f t="shared" si="16"/>
        <v>33.599999999999994</v>
      </c>
      <c r="BX39">
        <f t="shared" si="17"/>
        <v>81.466666666666583</v>
      </c>
      <c r="BY39" s="2" t="s">
        <v>93</v>
      </c>
      <c r="CD39">
        <f t="shared" si="18"/>
        <v>30.709739581793933</v>
      </c>
      <c r="CE39">
        <f t="shared" si="19"/>
        <v>435.90157160761748</v>
      </c>
      <c r="CF39" s="2" t="s">
        <v>93</v>
      </c>
    </row>
    <row r="40" spans="1:84" x14ac:dyDescent="0.35">
      <c r="A40" s="2" t="s">
        <v>94</v>
      </c>
      <c r="B40" s="3" t="s">
        <v>33</v>
      </c>
      <c r="C40" s="2">
        <v>86.1</v>
      </c>
      <c r="D40" s="2">
        <v>222.2</v>
      </c>
      <c r="E40" s="2">
        <v>209.1</v>
      </c>
      <c r="F40" s="2">
        <v>20.5</v>
      </c>
      <c r="G40" s="2">
        <v>12.7</v>
      </c>
      <c r="H40" s="2">
        <v>10.199999999999999</v>
      </c>
      <c r="I40" s="2">
        <v>160.80000000000001</v>
      </c>
      <c r="J40" s="2">
        <v>110</v>
      </c>
      <c r="K40" s="2">
        <f t="shared" si="6"/>
        <v>4.7902439024390242</v>
      </c>
      <c r="L40" s="2">
        <f t="shared" si="7"/>
        <v>12.661417322834648</v>
      </c>
      <c r="M40" s="2">
        <v>1.24</v>
      </c>
      <c r="N40" s="2">
        <v>9449</v>
      </c>
      <c r="O40" s="2">
        <v>3128</v>
      </c>
      <c r="P40" s="2">
        <v>9.2799999999999994</v>
      </c>
      <c r="Q40" s="2">
        <v>5.34</v>
      </c>
      <c r="R40" s="2">
        <v>850</v>
      </c>
      <c r="S40" s="2">
        <v>299</v>
      </c>
      <c r="T40" s="2">
        <v>977</v>
      </c>
      <c r="U40" s="2">
        <v>456</v>
      </c>
      <c r="X40" s="3" t="str" cm="1">
        <f t="array" ref="X40">_xlfn.IFS((D40/F40) &lt;= (640/SQRT($AT$32)), "Compact", L40 &lt;= ($AT$32*(0.79-(0.002*((E40-G40/2)/(2*F40))*SQRT($AT$32)))), "Non-Compact", L40 &gt; ($AT$32*(0.79-(0.002*((E40-G40/2)/(2*F40))*SQRT($AT$32)))), "Slender")</f>
        <v>Compact</v>
      </c>
      <c r="Y40" s="3" t="str" cm="1">
        <f t="array" ref="Y40">_xlfn.IFS(K40 &lt;= (65/SQRT($AT$32)), "Compact", K40 &lt;= (95/SQRT($AT$32)), "Non-Compact", K40 &gt; (95/SQRT($AT$32)), "Slender")</f>
        <v>Non-Compact</v>
      </c>
      <c r="Z40" s="2">
        <f t="shared" si="2"/>
        <v>10.199999999999999</v>
      </c>
      <c r="AA40" s="2">
        <f t="shared" si="3"/>
        <v>17.496062992125985</v>
      </c>
      <c r="AB40" s="2" t="str" cm="1">
        <f t="array" ref="AB40">_xlfn.IFS(Z40 &lt;= 9, "1", Z40 &lt;= 12, "2", Z40 &lt;= 15, "3", Z40 &gt; 15, "4")</f>
        <v>2</v>
      </c>
      <c r="AC40" s="2" t="str" cm="1">
        <f t="array" ref="AC40">_xlfn.IFS(AA40 &lt;= 200, "1", L40 &lt;= 300, "2", L40 &lt;= 400, "3", L40 &gt; 400, "4")</f>
        <v>1</v>
      </c>
      <c r="AD40" s="3">
        <f t="shared" si="4"/>
        <v>9456.2339887504895</v>
      </c>
      <c r="AG40" s="3">
        <f t="shared" si="5"/>
        <v>821.63922739849761</v>
      </c>
      <c r="AJ40" s="2" t="s">
        <v>94</v>
      </c>
      <c r="AK40" s="2">
        <f t="shared" si="8"/>
        <v>85.3</v>
      </c>
      <c r="AL40" s="2"/>
      <c r="AM40" s="2"/>
      <c r="AN40" s="2">
        <f t="shared" si="9"/>
        <v>760.6</v>
      </c>
      <c r="AO40" s="2"/>
      <c r="AP40" s="2"/>
      <c r="AQ40" s="2" t="s">
        <v>94</v>
      </c>
      <c r="BB40" s="2">
        <f t="shared" si="10"/>
        <v>18</v>
      </c>
      <c r="BC40" s="2">
        <f t="shared" si="11"/>
        <v>293.73333333333335</v>
      </c>
      <c r="BD40" s="2" t="s">
        <v>94</v>
      </c>
      <c r="BI40">
        <f t="shared" si="12"/>
        <v>36</v>
      </c>
      <c r="BJ40">
        <f t="shared" si="13"/>
        <v>534.11432813659985</v>
      </c>
      <c r="BK40" s="2" t="s">
        <v>94</v>
      </c>
      <c r="BP40">
        <f t="shared" si="14"/>
        <v>30</v>
      </c>
      <c r="BQ40">
        <f t="shared" si="15"/>
        <v>191.33333333333337</v>
      </c>
      <c r="BR40" s="2" t="s">
        <v>94</v>
      </c>
      <c r="BW40">
        <f t="shared" si="16"/>
        <v>14</v>
      </c>
      <c r="BX40">
        <f t="shared" si="17"/>
        <v>225.46666666666658</v>
      </c>
      <c r="BY40" s="2" t="s">
        <v>94</v>
      </c>
      <c r="CD40">
        <f t="shared" si="18"/>
        <v>50.309739581793927</v>
      </c>
      <c r="CE40">
        <f t="shared" si="19"/>
        <v>579.90157160761748</v>
      </c>
      <c r="CF40" s="2" t="s">
        <v>94</v>
      </c>
    </row>
    <row r="41" spans="1:84" x14ac:dyDescent="0.35">
      <c r="A41" s="2" t="s">
        <v>95</v>
      </c>
      <c r="B41" s="3" t="s">
        <v>33</v>
      </c>
      <c r="C41" s="2">
        <v>99.7</v>
      </c>
      <c r="D41" s="2">
        <v>228.6</v>
      </c>
      <c r="E41" s="2">
        <v>210.3</v>
      </c>
      <c r="F41" s="2">
        <v>23.8</v>
      </c>
      <c r="G41" s="2">
        <v>14.5</v>
      </c>
      <c r="H41" s="2">
        <v>10.199999999999999</v>
      </c>
      <c r="I41" s="2">
        <v>160.69999999999999</v>
      </c>
      <c r="J41" s="2">
        <v>127</v>
      </c>
      <c r="K41" s="2">
        <f t="shared" si="6"/>
        <v>4.113445378151261</v>
      </c>
      <c r="L41" s="2">
        <f t="shared" si="7"/>
        <v>11.082758620689654</v>
      </c>
      <c r="M41" s="2">
        <v>1.25</v>
      </c>
      <c r="N41" s="2">
        <v>11310</v>
      </c>
      <c r="O41" s="2">
        <v>3687</v>
      </c>
      <c r="P41" s="2">
        <v>9.44</v>
      </c>
      <c r="Q41" s="2">
        <v>5.39</v>
      </c>
      <c r="R41" s="2">
        <v>990</v>
      </c>
      <c r="S41" s="2">
        <v>351</v>
      </c>
      <c r="T41" s="2">
        <v>1150</v>
      </c>
      <c r="U41" s="2">
        <v>536</v>
      </c>
      <c r="X41" s="3" t="str" cm="1">
        <f t="array" ref="X41">_xlfn.IFS((D41/F41) &lt;= (640/SQRT($AT$32)), "Compact", L41 &lt;= ($AT$32*(0.79-(0.002*((E41-G41/2)/(2*F41))*SQRT($AT$32)))), "Non-Compact", L41 &gt; ($AT$32*(0.79-(0.002*((E41-G41/2)/(2*F41))*SQRT($AT$32)))), "Slender")</f>
        <v>Compact</v>
      </c>
      <c r="Y41" s="3" t="str" cm="1">
        <f t="array" ref="Y41">_xlfn.IFS(K41 &lt;= (65/SQRT($AT$32)), "Compact", K41 &lt;= (95/SQRT($AT$32)), "Non-Compact", K41 &gt; (95/SQRT($AT$32)), "Slender")</f>
        <v>Non-Compact</v>
      </c>
      <c r="Z41" s="2">
        <f t="shared" si="2"/>
        <v>8.8361344537815132</v>
      </c>
      <c r="AA41" s="2">
        <f t="shared" si="3"/>
        <v>15.76551724137931</v>
      </c>
      <c r="AB41" s="2" t="str" cm="1">
        <f t="array" ref="AB41">_xlfn.IFS(Z41 &lt;= 9, "1", Z41 &lt;= 12, "2", Z41 &lt;= 15, "3", Z41 &gt; 15, "4")</f>
        <v>1</v>
      </c>
      <c r="AC41" s="2" t="str" cm="1">
        <f t="array" ref="AC41">_xlfn.IFS(AA41 &lt;= 200, "1", L41 &lt;= 300, "2", L41 &lt;= 400, "3", L41 &gt; 400, "4")</f>
        <v>1</v>
      </c>
      <c r="AD41" s="3">
        <f t="shared" si="4"/>
        <v>11398.621374973378</v>
      </c>
      <c r="AG41" s="3">
        <f t="shared" si="5"/>
        <v>969.54247972948565</v>
      </c>
      <c r="AH41" s="2"/>
      <c r="AI41" s="2"/>
      <c r="AJ41" s="2" t="s">
        <v>95</v>
      </c>
      <c r="AK41" s="2">
        <f t="shared" si="8"/>
        <v>102.3</v>
      </c>
      <c r="AL41" s="2"/>
      <c r="AM41" s="2"/>
      <c r="AN41" s="2">
        <f t="shared" si="9"/>
        <v>900.6</v>
      </c>
      <c r="AO41" s="2"/>
      <c r="AP41" s="2"/>
      <c r="AQ41" s="2" t="s">
        <v>95</v>
      </c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>
        <f t="shared" si="10"/>
        <v>35</v>
      </c>
      <c r="BC41" s="2">
        <f t="shared" si="11"/>
        <v>433.73333333333335</v>
      </c>
      <c r="BD41" s="2" t="s">
        <v>95</v>
      </c>
      <c r="BI41">
        <f t="shared" si="12"/>
        <v>53</v>
      </c>
      <c r="BJ41">
        <f t="shared" si="13"/>
        <v>674.11432813659985</v>
      </c>
      <c r="BK41" s="2" t="s">
        <v>95</v>
      </c>
      <c r="BP41">
        <f t="shared" si="14"/>
        <v>13</v>
      </c>
      <c r="BQ41">
        <f t="shared" si="15"/>
        <v>331.33333333333337</v>
      </c>
      <c r="BR41" s="2" t="s">
        <v>95</v>
      </c>
      <c r="BW41">
        <f t="shared" si="16"/>
        <v>3</v>
      </c>
      <c r="BX41">
        <f t="shared" si="17"/>
        <v>365.46666666666658</v>
      </c>
      <c r="BY41" s="2" t="s">
        <v>95</v>
      </c>
      <c r="CD41">
        <f t="shared" si="18"/>
        <v>67.309739581793934</v>
      </c>
      <c r="CE41">
        <f t="shared" si="19"/>
        <v>719.90157160761748</v>
      </c>
      <c r="CF41" s="2" t="s">
        <v>95</v>
      </c>
    </row>
    <row r="42" spans="1:84" x14ac:dyDescent="0.35">
      <c r="A42" s="2" t="s">
        <v>96</v>
      </c>
      <c r="B42" s="3" t="s">
        <v>33</v>
      </c>
      <c r="C42" s="2">
        <v>17.899999999999999</v>
      </c>
      <c r="D42" s="2">
        <v>250.7</v>
      </c>
      <c r="E42" s="2">
        <v>100.6</v>
      </c>
      <c r="F42" s="2">
        <v>5.3</v>
      </c>
      <c r="G42" s="2">
        <v>4.8</v>
      </c>
      <c r="H42" s="2">
        <v>7.6</v>
      </c>
      <c r="I42" s="2">
        <v>224.8</v>
      </c>
      <c r="J42" s="2">
        <v>22.8</v>
      </c>
      <c r="K42" s="2">
        <f t="shared" si="6"/>
        <v>9.0377358490566042</v>
      </c>
      <c r="L42" s="2">
        <f t="shared" si="7"/>
        <v>46.833333333333336</v>
      </c>
      <c r="M42" s="2">
        <v>0.88100000000000001</v>
      </c>
      <c r="N42" s="2">
        <v>2241</v>
      </c>
      <c r="O42" s="2">
        <v>90.8</v>
      </c>
      <c r="P42" s="2">
        <v>9.91</v>
      </c>
      <c r="Q42" s="2">
        <v>1.99</v>
      </c>
      <c r="R42" s="2">
        <v>179</v>
      </c>
      <c r="S42" s="2">
        <v>18</v>
      </c>
      <c r="T42" s="2">
        <v>207</v>
      </c>
      <c r="U42" s="2">
        <v>28.6</v>
      </c>
      <c r="X42" s="3" t="str" cm="1">
        <f t="array" ref="X42">_xlfn.IFS((D42/F42) &lt;= (640/SQRT($AT$32)), "Compact", L42 &lt;= ($AT$32*(0.79-(0.002*((E42-G42/2)/(2*F42))*SQRT($AT$32)))), "Non-Compact", L42 &gt; ($AT$32*(0.79-(0.002*((E42-G42/2)/(2*F42))*SQRT($AT$32)))), "Slender")</f>
        <v>Non-Compact</v>
      </c>
      <c r="Y42" s="3" t="str" cm="1">
        <f t="array" ref="Y42">_xlfn.IFS(K42 &lt;= (65/SQRT($AT$32)), "Compact", K42 &lt;= (95/SQRT($AT$32)), "Non-Compact", K42 &gt; (95/SQRT($AT$32)), "Slender")</f>
        <v>Slender</v>
      </c>
      <c r="Z42" s="2">
        <f t="shared" si="2"/>
        <v>18.981132075471699</v>
      </c>
      <c r="AA42" s="2">
        <f t="shared" si="3"/>
        <v>52.229166666666664</v>
      </c>
      <c r="AB42" s="2" t="str" cm="1">
        <f t="array" ref="AB42">_xlfn.IFS(Z42 &lt;= 9, "1", Z42 &lt;= 12, "2", Z42 &lt;= 15, "3", Z42 &gt; 15, "4")</f>
        <v>4</v>
      </c>
      <c r="AC42" s="2" t="str" cm="1">
        <f t="array" ref="AC42">_xlfn.IFS(AA42 &lt;= 200, "1", L42 &lt;= 300, "2", L42 &lt;= 400, "3", L42 &gt; 400, "4")</f>
        <v>1</v>
      </c>
      <c r="AD42" s="3">
        <f t="shared" si="4"/>
        <v>1776.2828856913529</v>
      </c>
      <c r="AG42" s="3">
        <f t="shared" si="5"/>
        <v>170.97081622312038</v>
      </c>
      <c r="AH42" s="2"/>
      <c r="AI42" s="2"/>
      <c r="AJ42" s="2" t="s">
        <v>96</v>
      </c>
      <c r="AK42" s="2">
        <f t="shared" si="8"/>
        <v>1.8999999999999986</v>
      </c>
      <c r="AL42" s="2"/>
      <c r="AM42" s="2"/>
      <c r="AN42" s="2">
        <f t="shared" si="9"/>
        <v>89.6</v>
      </c>
      <c r="AO42" s="2"/>
      <c r="AP42" s="2"/>
      <c r="AQ42" s="2" t="s">
        <v>96</v>
      </c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>
        <f t="shared" si="10"/>
        <v>69.2</v>
      </c>
      <c r="BC42" s="2">
        <f t="shared" si="11"/>
        <v>377.26666666666665</v>
      </c>
      <c r="BD42" s="2" t="s">
        <v>96</v>
      </c>
      <c r="BI42">
        <f t="shared" si="12"/>
        <v>51.2</v>
      </c>
      <c r="BJ42">
        <f t="shared" si="13"/>
        <v>136.8856718634002</v>
      </c>
      <c r="BK42" s="2" t="s">
        <v>96</v>
      </c>
      <c r="BP42">
        <f t="shared" si="14"/>
        <v>117.2</v>
      </c>
      <c r="BQ42">
        <f t="shared" si="15"/>
        <v>479.66666666666663</v>
      </c>
      <c r="BR42" s="2" t="s">
        <v>96</v>
      </c>
      <c r="BW42">
        <f t="shared" si="16"/>
        <v>101.2</v>
      </c>
      <c r="BX42">
        <f t="shared" si="17"/>
        <v>445.53333333333342</v>
      </c>
      <c r="BY42" s="2" t="s">
        <v>96</v>
      </c>
      <c r="CD42">
        <f t="shared" si="18"/>
        <v>36.890260418206068</v>
      </c>
      <c r="CE42">
        <f t="shared" si="19"/>
        <v>91.098428392382516</v>
      </c>
      <c r="CF42" s="2" t="s">
        <v>96</v>
      </c>
    </row>
    <row r="43" spans="1:84" x14ac:dyDescent="0.35">
      <c r="A43" s="2" t="s">
        <v>97</v>
      </c>
      <c r="B43" s="3" t="s">
        <v>33</v>
      </c>
      <c r="C43" s="2">
        <v>22</v>
      </c>
      <c r="D43" s="2">
        <v>254</v>
      </c>
      <c r="E43" s="2">
        <v>101.6</v>
      </c>
      <c r="F43" s="2">
        <v>6.8</v>
      </c>
      <c r="G43" s="2">
        <v>5.7</v>
      </c>
      <c r="H43" s="2">
        <v>7.6</v>
      </c>
      <c r="I43" s="2">
        <v>225.2</v>
      </c>
      <c r="J43" s="2">
        <v>28</v>
      </c>
      <c r="K43" s="2">
        <f t="shared" si="6"/>
        <v>7.0514705882352935</v>
      </c>
      <c r="L43" s="2">
        <f t="shared" si="7"/>
        <v>39.508771929824562</v>
      </c>
      <c r="M43" s="2">
        <v>0.89</v>
      </c>
      <c r="N43" s="2">
        <v>2841</v>
      </c>
      <c r="O43" s="2">
        <v>119</v>
      </c>
      <c r="P43" s="2">
        <v>10.1</v>
      </c>
      <c r="Q43" s="2">
        <v>2.06</v>
      </c>
      <c r="R43" s="2">
        <v>224</v>
      </c>
      <c r="S43" s="2">
        <v>23.5</v>
      </c>
      <c r="T43" s="2">
        <v>259</v>
      </c>
      <c r="U43" s="2">
        <v>37.299999999999997</v>
      </c>
      <c r="X43" s="3" t="str" cm="1">
        <f t="array" ref="X43">_xlfn.IFS((D43/F43) &lt;= (640/SQRT($AT$32)), "Compact", L43 &lt;= ($AT$32*(0.79-(0.002*((E43-G43/2)/(2*F43))*SQRT($AT$32)))), "Non-Compact", L43 &gt; ($AT$32*(0.79-(0.002*((E43-G43/2)/(2*F43))*SQRT($AT$32)))), "Slender")</f>
        <v>Non-Compact</v>
      </c>
      <c r="Y43" s="3" t="str" cm="1">
        <f t="array" ref="Y43">_xlfn.IFS(K43 &lt;= (65/SQRT($AT$32)), "Compact", K43 &lt;= (95/SQRT($AT$32)), "Non-Compact", K43 &gt; (95/SQRT($AT$32)), "Slender")</f>
        <v>Slender</v>
      </c>
      <c r="Z43" s="2">
        <f t="shared" si="2"/>
        <v>14.941176470588236</v>
      </c>
      <c r="AA43" s="2">
        <f t="shared" si="3"/>
        <v>44.561403508771932</v>
      </c>
      <c r="AB43" s="2" t="str" cm="1">
        <f t="array" ref="AB43">_xlfn.IFS(Z43 &lt;= 9, "1", Z43 &lt;= 12, "2", Z43 &lt;= 15, "3", Z43 &gt; 15, "4")</f>
        <v>3</v>
      </c>
      <c r="AC43" s="2" t="str" cm="1">
        <f t="array" ref="AC43">_xlfn.IFS(AA43 &lt;= 200, "1", L43 &lt;= 300, "2", L43 &lt;= 400, "3", L43 &gt; 400, "4")</f>
        <v>1</v>
      </c>
      <c r="AD43" s="3">
        <f t="shared" si="4"/>
        <v>2373.9918154871552</v>
      </c>
      <c r="AG43" s="3">
        <f t="shared" si="5"/>
        <v>200.42469907673555</v>
      </c>
      <c r="AH43" s="2"/>
      <c r="AI43" s="2"/>
      <c r="AJ43" s="2" t="s">
        <v>97</v>
      </c>
      <c r="AK43" s="2">
        <f t="shared" si="8"/>
        <v>3.3000000000000007</v>
      </c>
      <c r="AL43" s="2"/>
      <c r="AM43" s="2"/>
      <c r="AN43" s="2">
        <f t="shared" si="9"/>
        <v>134.6</v>
      </c>
      <c r="AO43" s="2"/>
      <c r="AP43" s="2"/>
      <c r="AQ43" s="2" t="s">
        <v>97</v>
      </c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>
        <f t="shared" si="10"/>
        <v>64</v>
      </c>
      <c r="BC43" s="2">
        <f t="shared" si="11"/>
        <v>332.26666666666665</v>
      </c>
      <c r="BD43" s="2" t="s">
        <v>97</v>
      </c>
      <c r="BI43">
        <f t="shared" si="12"/>
        <v>46</v>
      </c>
      <c r="BJ43">
        <f t="shared" si="13"/>
        <v>91.885671863400205</v>
      </c>
      <c r="BK43" s="2" t="s">
        <v>97</v>
      </c>
      <c r="BP43">
        <f t="shared" si="14"/>
        <v>112</v>
      </c>
      <c r="BQ43">
        <f t="shared" si="15"/>
        <v>434.66666666666663</v>
      </c>
      <c r="BR43" s="2" t="s">
        <v>97</v>
      </c>
      <c r="BW43">
        <f t="shared" si="16"/>
        <v>96</v>
      </c>
      <c r="BX43">
        <f t="shared" si="17"/>
        <v>400.53333333333342</v>
      </c>
      <c r="BY43" s="2" t="s">
        <v>97</v>
      </c>
      <c r="CD43">
        <f t="shared" si="18"/>
        <v>31.690260418206073</v>
      </c>
      <c r="CE43">
        <f t="shared" si="19"/>
        <v>46.098428392382516</v>
      </c>
      <c r="CF43" s="2" t="s">
        <v>97</v>
      </c>
    </row>
    <row r="44" spans="1:84" x14ac:dyDescent="0.35">
      <c r="A44" s="2" t="s">
        <v>98</v>
      </c>
      <c r="B44" s="3" t="s">
        <v>33</v>
      </c>
      <c r="C44" s="2">
        <v>25.2</v>
      </c>
      <c r="D44" s="2">
        <v>257.2</v>
      </c>
      <c r="E44" s="2">
        <v>101.9</v>
      </c>
      <c r="F44" s="2">
        <v>8.4</v>
      </c>
      <c r="G44" s="2">
        <v>6</v>
      </c>
      <c r="H44" s="2">
        <v>7.6</v>
      </c>
      <c r="I44" s="2">
        <v>225.2</v>
      </c>
      <c r="J44" s="2">
        <v>32</v>
      </c>
      <c r="K44" s="2">
        <f t="shared" si="6"/>
        <v>5.708333333333333</v>
      </c>
      <c r="L44" s="2">
        <f t="shared" si="7"/>
        <v>37.533333333333331</v>
      </c>
      <c r="M44" s="2">
        <v>0.89700000000000002</v>
      </c>
      <c r="N44" s="2">
        <v>3415</v>
      </c>
      <c r="O44" s="2">
        <v>149</v>
      </c>
      <c r="P44" s="2">
        <v>10.3</v>
      </c>
      <c r="Q44" s="2">
        <v>2.15</v>
      </c>
      <c r="R44" s="2">
        <v>266</v>
      </c>
      <c r="S44" s="2">
        <v>29.2</v>
      </c>
      <c r="T44" s="2">
        <v>306</v>
      </c>
      <c r="U44" s="2">
        <v>46</v>
      </c>
      <c r="X44" s="3" t="str" cm="1">
        <f t="array" ref="X44">_xlfn.IFS((D44/F44) &lt;= (640/SQRT($AT$32)), "Compact", L44 &lt;= ($AT$32*(0.79-(0.002*((E44-G44/2)/(2*F44))*SQRT($AT$32)))), "Non-Compact", L44 &gt; ($AT$32*(0.79-(0.002*((E44-G44/2)/(2*F44))*SQRT($AT$32)))), "Slender")</f>
        <v>Compact</v>
      </c>
      <c r="Y44" s="3" t="str" cm="1">
        <f t="array" ref="Y44">_xlfn.IFS(K44 &lt;= (65/SQRT($AT$32)), "Compact", K44 &lt;= (95/SQRT($AT$32)), "Non-Compact", K44 &gt; (95/SQRT($AT$32)), "Slender")</f>
        <v>Slender</v>
      </c>
      <c r="Z44" s="2">
        <f t="shared" si="2"/>
        <v>12.130952380952381</v>
      </c>
      <c r="AA44" s="2">
        <f t="shared" si="3"/>
        <v>42.866666666666667</v>
      </c>
      <c r="AB44" s="2" t="str" cm="1">
        <f t="array" ref="AB44">_xlfn.IFS(Z44 &lt;= 9, "1", Z44 &lt;= 12, "2", Z44 &lt;= 15, "3", Z44 &gt; 15, "4")</f>
        <v>3</v>
      </c>
      <c r="AC44" s="2" t="str" cm="1">
        <f t="array" ref="AC44">_xlfn.IFS(AA44 &lt;= 200, "1", L44 &lt;= 300, "2", L44 &lt;= 400, "3", L44 &gt; 400, "4")</f>
        <v>1</v>
      </c>
      <c r="AD44" s="3">
        <f t="shared" si="4"/>
        <v>2946.9176591822174</v>
      </c>
      <c r="AG44" s="3">
        <f t="shared" si="5"/>
        <v>232.69048111171199</v>
      </c>
      <c r="AH44" s="2"/>
      <c r="AI44" s="2"/>
      <c r="AJ44" s="2" t="s">
        <v>98</v>
      </c>
      <c r="AK44" s="2">
        <f t="shared" si="8"/>
        <v>7.3000000000000007</v>
      </c>
      <c r="AL44" s="2"/>
      <c r="AM44" s="2"/>
      <c r="AN44" s="2">
        <f t="shared" si="9"/>
        <v>176.6</v>
      </c>
      <c r="AO44" s="2"/>
      <c r="AP44" s="2"/>
      <c r="AQ44" s="2" t="s">
        <v>98</v>
      </c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>
        <f t="shared" si="10"/>
        <v>60</v>
      </c>
      <c r="BC44" s="2">
        <f t="shared" si="11"/>
        <v>290.26666666666665</v>
      </c>
      <c r="BD44" s="2" t="s">
        <v>98</v>
      </c>
      <c r="BI44">
        <f t="shared" si="12"/>
        <v>42</v>
      </c>
      <c r="BJ44">
        <f t="shared" si="13"/>
        <v>49.885671863400205</v>
      </c>
      <c r="BK44" s="2" t="s">
        <v>98</v>
      </c>
      <c r="BP44">
        <f t="shared" si="14"/>
        <v>108</v>
      </c>
      <c r="BQ44">
        <f t="shared" si="15"/>
        <v>392.66666666666663</v>
      </c>
      <c r="BR44" s="2" t="s">
        <v>98</v>
      </c>
      <c r="BW44">
        <f t="shared" si="16"/>
        <v>92</v>
      </c>
      <c r="BX44">
        <f t="shared" si="17"/>
        <v>358.53333333333342</v>
      </c>
      <c r="BY44" s="2" t="s">
        <v>98</v>
      </c>
      <c r="CD44">
        <f t="shared" si="18"/>
        <v>27.690260418206073</v>
      </c>
      <c r="CE44">
        <f t="shared" si="19"/>
        <v>4.098428392382516</v>
      </c>
      <c r="CF44" s="2" t="s">
        <v>98</v>
      </c>
    </row>
    <row r="45" spans="1:84" x14ac:dyDescent="0.35">
      <c r="A45" s="2" t="s">
        <v>99</v>
      </c>
      <c r="B45" s="3" t="s">
        <v>33</v>
      </c>
      <c r="C45" s="2">
        <v>28.3</v>
      </c>
      <c r="D45" s="2">
        <v>260.39999999999998</v>
      </c>
      <c r="E45" s="2">
        <v>102.2</v>
      </c>
      <c r="F45" s="2">
        <v>10</v>
      </c>
      <c r="G45" s="2">
        <v>6.3</v>
      </c>
      <c r="H45" s="2">
        <v>7.6</v>
      </c>
      <c r="I45" s="2">
        <v>225.2</v>
      </c>
      <c r="J45" s="2">
        <v>36.1</v>
      </c>
      <c r="K45" s="2">
        <f t="shared" si="6"/>
        <v>4.7949999999999999</v>
      </c>
      <c r="L45" s="2">
        <f t="shared" si="7"/>
        <v>35.746031746031747</v>
      </c>
      <c r="M45" s="2">
        <v>0.90400000000000003</v>
      </c>
      <c r="N45" s="2">
        <v>4005</v>
      </c>
      <c r="O45" s="2">
        <v>179</v>
      </c>
      <c r="P45" s="2">
        <v>10.5</v>
      </c>
      <c r="Q45" s="2">
        <v>2.2200000000000002</v>
      </c>
      <c r="R45" s="2">
        <v>308</v>
      </c>
      <c r="S45" s="2">
        <v>34.9</v>
      </c>
      <c r="T45" s="2">
        <v>353</v>
      </c>
      <c r="U45" s="2">
        <v>54.8</v>
      </c>
      <c r="X45" s="3" t="str" cm="1">
        <f t="array" ref="X45">_xlfn.IFS((D45/F45) &lt;= (640/SQRT($AT$32)), "Compact", L45 &lt;= ($AT$32*(0.79-(0.002*((E45-G45/2)/(2*F45))*SQRT($AT$32)))), "Non-Compact", L45 &gt; ($AT$32*(0.79-(0.002*((E45-G45/2)/(2*F45))*SQRT($AT$32)))), "Slender")</f>
        <v>Compact</v>
      </c>
      <c r="Y45" s="3" t="str" cm="1">
        <f t="array" ref="Y45">_xlfn.IFS(K45 &lt;= (65/SQRT($AT$32)), "Compact", K45 &lt;= (95/SQRT($AT$32)), "Non-Compact", K45 &gt; (95/SQRT($AT$32)), "Slender")</f>
        <v>Non-Compact</v>
      </c>
      <c r="Z45" s="2">
        <f t="shared" si="2"/>
        <v>10.220000000000001</v>
      </c>
      <c r="AA45" s="2">
        <f t="shared" si="3"/>
        <v>41.333333333333329</v>
      </c>
      <c r="AB45" s="2" t="str" cm="1">
        <f t="array" ref="AB45">_xlfn.IFS(Z45 &lt;= 9, "1", Z45 &lt;= 12, "2", Z45 &lt;= 15, "3", Z45 &gt; 15, "4")</f>
        <v>2</v>
      </c>
      <c r="AC45" s="2" t="str" cm="1">
        <f t="array" ref="AC45">_xlfn.IFS(AA45 &lt;= 200, "1", L45 &lt;= 300, "2", L45 &lt;= 400, "3", L45 &gt; 400, "4")</f>
        <v>1</v>
      </c>
      <c r="AD45" s="3">
        <f t="shared" si="4"/>
        <v>3536.4364691027604</v>
      </c>
      <c r="AG45" s="3">
        <f t="shared" si="5"/>
        <v>267.8307301263244</v>
      </c>
      <c r="AH45" s="2"/>
      <c r="AI45" s="2"/>
      <c r="AJ45" s="2" t="s">
        <v>99</v>
      </c>
      <c r="AK45" s="2">
        <f t="shared" si="8"/>
        <v>11.400000000000002</v>
      </c>
      <c r="AL45" s="2"/>
      <c r="AM45" s="2"/>
      <c r="AN45" s="2">
        <f t="shared" si="9"/>
        <v>218.6</v>
      </c>
      <c r="AO45" s="2"/>
      <c r="AP45" s="2"/>
      <c r="AQ45" s="2" t="s">
        <v>99</v>
      </c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>
        <f t="shared" si="10"/>
        <v>55.9</v>
      </c>
      <c r="BC45" s="2">
        <f t="shared" si="11"/>
        <v>248.26666666666665</v>
      </c>
      <c r="BD45" s="2" t="s">
        <v>99</v>
      </c>
      <c r="BI45">
        <f t="shared" si="12"/>
        <v>37.9</v>
      </c>
      <c r="BJ45">
        <f t="shared" si="13"/>
        <v>7.885671863400205</v>
      </c>
      <c r="BK45" s="2" t="s">
        <v>99</v>
      </c>
      <c r="BP45">
        <f t="shared" si="14"/>
        <v>103.9</v>
      </c>
      <c r="BQ45">
        <f t="shared" si="15"/>
        <v>350.66666666666663</v>
      </c>
      <c r="BR45" s="2" t="s">
        <v>99</v>
      </c>
      <c r="BW45">
        <f t="shared" si="16"/>
        <v>87.9</v>
      </c>
      <c r="BX45">
        <f t="shared" si="17"/>
        <v>316.53333333333342</v>
      </c>
      <c r="BY45" s="2" t="s">
        <v>99</v>
      </c>
      <c r="CD45">
        <f t="shared" si="18"/>
        <v>23.590260418206071</v>
      </c>
      <c r="CE45">
        <f t="shared" si="19"/>
        <v>37.901571607617484</v>
      </c>
      <c r="CF45" s="2" t="s">
        <v>99</v>
      </c>
    </row>
    <row r="46" spans="1:84" x14ac:dyDescent="0.35">
      <c r="A46" s="2" t="s">
        <v>100</v>
      </c>
      <c r="B46" s="3" t="s">
        <v>33</v>
      </c>
      <c r="C46" s="2">
        <v>24</v>
      </c>
      <c r="D46" s="2">
        <v>253</v>
      </c>
      <c r="E46" s="2">
        <v>145</v>
      </c>
      <c r="F46" s="2">
        <v>6.4</v>
      </c>
      <c r="G46" s="2">
        <v>5</v>
      </c>
      <c r="H46" s="2">
        <v>7.6</v>
      </c>
      <c r="I46" s="2">
        <v>224.2</v>
      </c>
      <c r="J46" s="2">
        <v>31.1</v>
      </c>
      <c r="K46" s="2">
        <f t="shared" si="6"/>
        <v>10.9375</v>
      </c>
      <c r="L46" s="2">
        <f t="shared" si="7"/>
        <v>44.839999999999996</v>
      </c>
      <c r="M46" s="2">
        <v>1.06</v>
      </c>
      <c r="N46" s="2">
        <v>3477</v>
      </c>
      <c r="O46" s="2">
        <v>326</v>
      </c>
      <c r="P46" s="2">
        <v>10.6</v>
      </c>
      <c r="Q46" s="2">
        <v>3.23</v>
      </c>
      <c r="R46" s="2">
        <v>275</v>
      </c>
      <c r="S46" s="2">
        <v>44.9</v>
      </c>
      <c r="T46" s="2">
        <v>308</v>
      </c>
      <c r="U46" s="2">
        <v>69</v>
      </c>
      <c r="X46" s="3" t="str" cm="1">
        <f t="array" ref="X46">_xlfn.IFS((D46/F46) &lt;= (640/SQRT($AT$32)), "Compact", L46 &lt;= ($AT$32*(0.79-(0.002*((E46-G46/2)/(2*F46))*SQRT($AT$32)))), "Non-Compact", L46 &gt; ($AT$32*(0.79-(0.002*((E46-G46/2)/(2*F46))*SQRT($AT$32)))), "Slender")</f>
        <v>Non-Compact</v>
      </c>
      <c r="Y46" s="3" t="str" cm="1">
        <f t="array" ref="Y46">_xlfn.IFS(K46 &lt;= (65/SQRT($AT$32)), "Compact", K46 &lt;= (95/SQRT($AT$32)), "Non-Compact", K46 &gt; (95/SQRT($AT$32)), "Slender")</f>
        <v>Slender</v>
      </c>
      <c r="Z46" s="2">
        <f t="shared" si="2"/>
        <v>22.65625</v>
      </c>
      <c r="AA46" s="2">
        <f t="shared" si="3"/>
        <v>50.6</v>
      </c>
      <c r="AB46" s="2" t="str" cm="1">
        <f t="array" ref="AB46">_xlfn.IFS(Z46 &lt;= 9, "1", Z46 &lt;= 12, "2", Z46 &lt;= 15, "3", Z46 &gt; 15, "4")</f>
        <v>4</v>
      </c>
      <c r="AC46" s="2" t="str" cm="1">
        <f t="array" ref="AC46">_xlfn.IFS(AA46 &lt;= 200, "1", L46 &lt;= 300, "2", L46 &lt;= 400, "3", L46 &gt; 400, "4")</f>
        <v>1</v>
      </c>
      <c r="AD46" s="3">
        <f t="shared" si="4"/>
        <v>3013.4753856635366</v>
      </c>
      <c r="AG46" s="3">
        <f t="shared" si="5"/>
        <v>241.02012364115993</v>
      </c>
      <c r="AH46" s="2"/>
      <c r="AI46" s="2"/>
      <c r="AJ46" s="2" t="s">
        <v>100</v>
      </c>
      <c r="AK46" s="2">
        <f t="shared" si="8"/>
        <v>6.4000000000000021</v>
      </c>
      <c r="AL46" s="2"/>
      <c r="AM46" s="2"/>
      <c r="AN46" s="2">
        <f t="shared" si="9"/>
        <v>185.6</v>
      </c>
      <c r="AO46" s="2"/>
      <c r="AP46" s="2"/>
      <c r="AQ46" s="2" t="s">
        <v>100</v>
      </c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>
        <f t="shared" si="10"/>
        <v>60.9</v>
      </c>
      <c r="BC46" s="2">
        <f t="shared" si="11"/>
        <v>281.26666666666665</v>
      </c>
      <c r="BD46" s="2" t="s">
        <v>100</v>
      </c>
      <c r="BI46">
        <f t="shared" si="12"/>
        <v>42.9</v>
      </c>
      <c r="BJ46">
        <f t="shared" si="13"/>
        <v>40.885671863400205</v>
      </c>
      <c r="BK46" s="2" t="s">
        <v>100</v>
      </c>
      <c r="BP46">
        <f t="shared" si="14"/>
        <v>108.9</v>
      </c>
      <c r="BQ46">
        <f t="shared" si="15"/>
        <v>383.66666666666663</v>
      </c>
      <c r="BR46" s="2" t="s">
        <v>100</v>
      </c>
      <c r="BW46">
        <f t="shared" si="16"/>
        <v>92.9</v>
      </c>
      <c r="BX46">
        <f t="shared" si="17"/>
        <v>349.53333333333342</v>
      </c>
      <c r="BY46" s="2" t="s">
        <v>100</v>
      </c>
      <c r="CD46">
        <f t="shared" si="18"/>
        <v>28.590260418206071</v>
      </c>
      <c r="CE46">
        <f t="shared" si="19"/>
        <v>4.901571607617484</v>
      </c>
      <c r="CF46" s="2" t="s">
        <v>100</v>
      </c>
    </row>
    <row r="47" spans="1:84" x14ac:dyDescent="0.35">
      <c r="A47" s="2" t="s">
        <v>101</v>
      </c>
      <c r="B47" s="3" t="s">
        <v>33</v>
      </c>
      <c r="C47" s="2">
        <v>31.1</v>
      </c>
      <c r="D47" s="2">
        <v>251.4</v>
      </c>
      <c r="E47" s="2">
        <v>146.1</v>
      </c>
      <c r="F47" s="2">
        <v>8.6</v>
      </c>
      <c r="G47" s="2">
        <v>6</v>
      </c>
      <c r="H47" s="2">
        <v>7.6</v>
      </c>
      <c r="I47" s="2">
        <v>219</v>
      </c>
      <c r="J47" s="2">
        <v>39.700000000000003</v>
      </c>
      <c r="K47" s="2">
        <f t="shared" si="6"/>
        <v>8.145348837209303</v>
      </c>
      <c r="L47" s="2">
        <f t="shared" si="7"/>
        <v>36.5</v>
      </c>
      <c r="M47" s="2">
        <v>1.06</v>
      </c>
      <c r="N47" s="2">
        <v>4413</v>
      </c>
      <c r="O47" s="2">
        <v>448</v>
      </c>
      <c r="P47" s="2">
        <v>10.5</v>
      </c>
      <c r="Q47" s="2">
        <v>3.36</v>
      </c>
      <c r="R47" s="2">
        <v>351</v>
      </c>
      <c r="S47" s="2">
        <v>61.3</v>
      </c>
      <c r="T47" s="2">
        <v>393</v>
      </c>
      <c r="U47" s="2">
        <v>94.1</v>
      </c>
      <c r="X47" s="3" t="str" cm="1">
        <f t="array" ref="X47">_xlfn.IFS((D47/F47) &lt;= (640/SQRT($AT$32)), "Compact", L47 &lt;= ($AT$32*(0.79-(0.002*((E47-G47/2)/(2*F47))*SQRT($AT$32)))), "Non-Compact", L47 &gt; ($AT$32*(0.79-(0.002*((E47-G47/2)/(2*F47))*SQRT($AT$32)))), "Slender")</f>
        <v>Compact</v>
      </c>
      <c r="Y47" s="3" t="str" cm="1">
        <f t="array" ref="Y47">_xlfn.IFS(K47 &lt;= (65/SQRT($AT$32)), "Compact", K47 &lt;= (95/SQRT($AT$32)), "Non-Compact", K47 &gt; (95/SQRT($AT$32)), "Slender")</f>
        <v>Slender</v>
      </c>
      <c r="Z47" s="2">
        <f t="shared" si="2"/>
        <v>16.988372093023255</v>
      </c>
      <c r="AA47" s="2">
        <f t="shared" si="3"/>
        <v>41.9</v>
      </c>
      <c r="AB47" s="2" t="str" cm="1">
        <f t="array" ref="AB47">_xlfn.IFS(Z47 &lt;= 9, "1", Z47 &lt;= 12, "2", Z47 &lt;= 15, "3", Z47 &gt; 15, "4")</f>
        <v>4</v>
      </c>
      <c r="AC47" s="2" t="str" cm="1">
        <f t="array" ref="AC47">_xlfn.IFS(AA47 &lt;= 200, "1", L47 &lt;= 300, "2", L47 &lt;= 400, "3", L47 &gt; 400, "4")</f>
        <v>1</v>
      </c>
      <c r="AD47" s="3">
        <f t="shared" si="4"/>
        <v>3954.428212776153</v>
      </c>
      <c r="AG47" s="3">
        <f t="shared" si="5"/>
        <v>304.0133056298688</v>
      </c>
      <c r="AH47" s="2"/>
      <c r="AI47" s="2"/>
      <c r="AJ47" s="2" t="s">
        <v>101</v>
      </c>
      <c r="AK47" s="2">
        <f t="shared" si="8"/>
        <v>15.000000000000004</v>
      </c>
      <c r="AL47" s="2"/>
      <c r="AM47" s="2"/>
      <c r="AN47" s="2">
        <f t="shared" si="9"/>
        <v>261.60000000000002</v>
      </c>
      <c r="AO47" s="2"/>
      <c r="AP47" s="2"/>
      <c r="AQ47" s="2" t="s">
        <v>101</v>
      </c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>
        <f t="shared" si="10"/>
        <v>52.3</v>
      </c>
      <c r="BC47" s="2">
        <f t="shared" si="11"/>
        <v>205.26666666666665</v>
      </c>
      <c r="BD47" s="2" t="s">
        <v>101</v>
      </c>
      <c r="BI47">
        <f t="shared" si="12"/>
        <v>34.299999999999997</v>
      </c>
      <c r="BJ47">
        <f t="shared" si="13"/>
        <v>35.114328136599795</v>
      </c>
      <c r="BK47" s="2" t="s">
        <v>101</v>
      </c>
      <c r="BP47">
        <f t="shared" si="14"/>
        <v>100.3</v>
      </c>
      <c r="BQ47">
        <f t="shared" si="15"/>
        <v>307.66666666666663</v>
      </c>
      <c r="BR47" s="2" t="s">
        <v>101</v>
      </c>
      <c r="BW47">
        <f t="shared" si="16"/>
        <v>84.3</v>
      </c>
      <c r="BX47">
        <f t="shared" si="17"/>
        <v>273.53333333333342</v>
      </c>
      <c r="BY47" s="2" t="s">
        <v>101</v>
      </c>
      <c r="CD47">
        <f t="shared" si="18"/>
        <v>19.99026041820607</v>
      </c>
      <c r="CE47">
        <f t="shared" si="19"/>
        <v>80.901571607617484</v>
      </c>
      <c r="CF47" s="2" t="s">
        <v>101</v>
      </c>
    </row>
    <row r="48" spans="1:84" x14ac:dyDescent="0.35">
      <c r="A48" s="2" t="s">
        <v>102</v>
      </c>
      <c r="B48" s="3" t="s">
        <v>33</v>
      </c>
      <c r="C48" s="2">
        <v>32.700000000000003</v>
      </c>
      <c r="D48" s="2">
        <v>258.3</v>
      </c>
      <c r="E48" s="2">
        <v>146</v>
      </c>
      <c r="F48" s="2">
        <v>9.1</v>
      </c>
      <c r="G48" s="2">
        <v>6.1</v>
      </c>
      <c r="H48" s="2">
        <v>7.6</v>
      </c>
      <c r="I48" s="2">
        <v>224.8</v>
      </c>
      <c r="J48" s="2">
        <v>41.8</v>
      </c>
      <c r="K48" s="2">
        <f t="shared" si="6"/>
        <v>7.686813186813187</v>
      </c>
      <c r="L48" s="2">
        <f t="shared" si="7"/>
        <v>36.852459016393446</v>
      </c>
      <c r="M48" s="2">
        <v>1.08</v>
      </c>
      <c r="N48" s="2">
        <v>4917</v>
      </c>
      <c r="O48" s="2">
        <v>475</v>
      </c>
      <c r="P48" s="2">
        <v>10.8</v>
      </c>
      <c r="Q48" s="2">
        <v>3.37</v>
      </c>
      <c r="R48" s="2">
        <v>381</v>
      </c>
      <c r="S48" s="2">
        <v>65</v>
      </c>
      <c r="T48" s="2">
        <v>426</v>
      </c>
      <c r="U48" s="2">
        <v>100</v>
      </c>
      <c r="X48" s="3" t="str" cm="1">
        <f t="array" ref="X48">_xlfn.IFS((D48/F48) &lt;= (640/SQRT($AT$32)), "Compact", L48 &lt;= ($AT$32*(0.79-(0.002*((E48-G48/2)/(2*F48))*SQRT($AT$32)))), "Non-Compact", L48 &gt; ($AT$32*(0.79-(0.002*((E48-G48/2)/(2*F48))*SQRT($AT$32)))), "Slender")</f>
        <v>Compact</v>
      </c>
      <c r="Y48" s="3" t="str" cm="1">
        <f t="array" ref="Y48">_xlfn.IFS(K48 &lt;= (65/SQRT($AT$32)), "Compact", K48 &lt;= (95/SQRT($AT$32)), "Non-Compact", K48 &gt; (95/SQRT($AT$32)), "Slender")</f>
        <v>Slender</v>
      </c>
      <c r="Z48" s="2">
        <f t="shared" si="2"/>
        <v>16.043956043956044</v>
      </c>
      <c r="AA48" s="2">
        <f t="shared" si="3"/>
        <v>42.344262295081968</v>
      </c>
      <c r="AB48" s="2" t="str" cm="1">
        <f t="array" ref="AB48">_xlfn.IFS(Z48 &lt;= 9, "1", Z48 &lt;= 12, "2", Z48 &lt;= 15, "3", Z48 &gt; 15, "4")</f>
        <v>4</v>
      </c>
      <c r="AC48" s="2" t="str" cm="1">
        <f t="array" ref="AC48">_xlfn.IFS(AA48 &lt;= 200, "1", L48 &lt;= 300, "2", L48 &lt;= 400, "3", L48 &gt; 400, "4")</f>
        <v>1</v>
      </c>
      <c r="AD48" s="3">
        <f t="shared" si="4"/>
        <v>4458.965930571796</v>
      </c>
      <c r="AG48" s="3">
        <f t="shared" si="5"/>
        <v>333.62694735287801</v>
      </c>
      <c r="AH48" s="2"/>
      <c r="AI48" s="2"/>
      <c r="AJ48" s="2" t="s">
        <v>102</v>
      </c>
      <c r="AK48" s="2">
        <f t="shared" si="8"/>
        <v>17.099999999999998</v>
      </c>
      <c r="AL48" s="2"/>
      <c r="AM48" s="2"/>
      <c r="AN48" s="2">
        <f t="shared" si="9"/>
        <v>291.60000000000002</v>
      </c>
      <c r="AO48" s="2"/>
      <c r="AP48" s="2"/>
      <c r="AQ48" s="2" t="s">
        <v>102</v>
      </c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>
        <f t="shared" si="10"/>
        <v>50.2</v>
      </c>
      <c r="BC48" s="2">
        <f t="shared" si="11"/>
        <v>175.26666666666665</v>
      </c>
      <c r="BD48" s="2" t="s">
        <v>102</v>
      </c>
      <c r="BI48">
        <f t="shared" si="12"/>
        <v>32.200000000000003</v>
      </c>
      <c r="BJ48">
        <f t="shared" si="13"/>
        <v>65.114328136599795</v>
      </c>
      <c r="BK48" s="2" t="s">
        <v>102</v>
      </c>
      <c r="BP48">
        <f t="shared" si="14"/>
        <v>98.2</v>
      </c>
      <c r="BQ48">
        <f t="shared" si="15"/>
        <v>277.66666666666663</v>
      </c>
      <c r="BR48" s="2" t="s">
        <v>102</v>
      </c>
      <c r="BW48">
        <f t="shared" si="16"/>
        <v>82.2</v>
      </c>
      <c r="BX48">
        <f t="shared" si="17"/>
        <v>243.53333333333342</v>
      </c>
      <c r="BY48" s="2" t="s">
        <v>102</v>
      </c>
      <c r="CD48">
        <f t="shared" si="18"/>
        <v>17.890260418206076</v>
      </c>
      <c r="CE48">
        <f t="shared" si="19"/>
        <v>110.90157160761748</v>
      </c>
      <c r="CF48" s="2" t="s">
        <v>102</v>
      </c>
    </row>
    <row r="49" spans="1:84" x14ac:dyDescent="0.35">
      <c r="A49" s="2" t="s">
        <v>103</v>
      </c>
      <c r="B49" s="3" t="s">
        <v>33</v>
      </c>
      <c r="C49" s="2">
        <v>37</v>
      </c>
      <c r="D49" s="2">
        <v>256</v>
      </c>
      <c r="E49" s="2">
        <v>146.4</v>
      </c>
      <c r="F49" s="2">
        <v>10.9</v>
      </c>
      <c r="G49" s="2">
        <v>6.3</v>
      </c>
      <c r="H49" s="2">
        <v>7.6</v>
      </c>
      <c r="I49" s="2">
        <v>219</v>
      </c>
      <c r="J49" s="2">
        <v>47.2</v>
      </c>
      <c r="K49" s="2">
        <f t="shared" si="6"/>
        <v>6.4266055045871555</v>
      </c>
      <c r="L49" s="2">
        <f t="shared" si="7"/>
        <v>34.761904761904766</v>
      </c>
      <c r="M49" s="2">
        <v>1.07</v>
      </c>
      <c r="N49" s="2">
        <v>5537</v>
      </c>
      <c r="O49" s="2">
        <v>571</v>
      </c>
      <c r="P49" s="2">
        <v>10.8</v>
      </c>
      <c r="Q49" s="2">
        <v>3.48</v>
      </c>
      <c r="R49" s="2">
        <v>433</v>
      </c>
      <c r="S49" s="2">
        <v>78</v>
      </c>
      <c r="T49" s="2">
        <v>483</v>
      </c>
      <c r="U49" s="2">
        <v>119</v>
      </c>
      <c r="X49" s="3" t="str" cm="1">
        <f t="array" ref="X49">_xlfn.IFS((D49/F49) &lt;= (640/SQRT($AT$32)), "Compact", L49 &lt;= ($AT$32*(0.79-(0.002*((E49-G49/2)/(2*F49))*SQRT($AT$32)))), "Non-Compact", L49 &gt; ($AT$32*(0.79-(0.002*((E49-G49/2)/(2*F49))*SQRT($AT$32)))), "Slender")</f>
        <v>Compact</v>
      </c>
      <c r="Y49" s="3" t="str" cm="1">
        <f t="array" ref="Y49">_xlfn.IFS(K49 &lt;= (65/SQRT($AT$32)), "Compact", K49 &lt;= (95/SQRT($AT$32)), "Non-Compact", K49 &gt; (95/SQRT($AT$32)), "Slender")</f>
        <v>Slender</v>
      </c>
      <c r="Z49" s="2">
        <f t="shared" si="2"/>
        <v>13.431192660550458</v>
      </c>
      <c r="AA49" s="2">
        <f t="shared" si="3"/>
        <v>40.634920634920633</v>
      </c>
      <c r="AB49" s="2" t="str" cm="1">
        <f t="array" ref="AB49">_xlfn.IFS(Z49 &lt;= 9, "1", Z49 &lt;= 12, "2", Z49 &lt;= 15, "3", Z49 &gt; 15, "4")</f>
        <v>3</v>
      </c>
      <c r="AC49" s="2" t="str" cm="1">
        <f t="array" ref="AC49">_xlfn.IFS(AA49 &lt;= 200, "1", L49 &lt;= 300, "2", L49 &lt;= 400, "3", L49 &gt; 400, "4")</f>
        <v>1</v>
      </c>
      <c r="AD49" s="3">
        <f t="shared" si="4"/>
        <v>5084.0545807455683</v>
      </c>
      <c r="AG49" s="3">
        <f t="shared" si="5"/>
        <v>380.4281141030458</v>
      </c>
      <c r="AH49" s="2"/>
      <c r="AI49" s="2"/>
      <c r="AJ49" s="2" t="s">
        <v>103</v>
      </c>
      <c r="AK49" s="2">
        <f t="shared" si="8"/>
        <v>22.500000000000004</v>
      </c>
      <c r="AL49" s="2"/>
      <c r="AM49" s="2"/>
      <c r="AN49" s="2">
        <f t="shared" si="9"/>
        <v>343.6</v>
      </c>
      <c r="AO49" s="2"/>
      <c r="AP49" s="2"/>
      <c r="AQ49" s="2" t="s">
        <v>103</v>
      </c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>
        <f t="shared" si="10"/>
        <v>44.8</v>
      </c>
      <c r="BC49" s="2">
        <f t="shared" si="11"/>
        <v>123.26666666666665</v>
      </c>
      <c r="BD49" s="2" t="s">
        <v>103</v>
      </c>
      <c r="BI49">
        <f t="shared" si="12"/>
        <v>26.799999999999997</v>
      </c>
      <c r="BJ49">
        <f t="shared" si="13"/>
        <v>117.1143281365998</v>
      </c>
      <c r="BK49" s="2" t="s">
        <v>103</v>
      </c>
      <c r="BP49">
        <f t="shared" si="14"/>
        <v>92.8</v>
      </c>
      <c r="BQ49">
        <f t="shared" si="15"/>
        <v>225.66666666666663</v>
      </c>
      <c r="BR49" s="2" t="s">
        <v>103</v>
      </c>
      <c r="BW49">
        <f t="shared" si="16"/>
        <v>76.8</v>
      </c>
      <c r="BX49">
        <f t="shared" si="17"/>
        <v>191.53333333333342</v>
      </c>
      <c r="BY49" s="2" t="s">
        <v>103</v>
      </c>
      <c r="CD49">
        <f t="shared" si="18"/>
        <v>12.49026041820607</v>
      </c>
      <c r="CE49">
        <f t="shared" si="19"/>
        <v>162.90157160761748</v>
      </c>
      <c r="CF49" s="2" t="s">
        <v>103</v>
      </c>
    </row>
    <row r="50" spans="1:84" x14ac:dyDescent="0.35">
      <c r="A50" s="2" t="s">
        <v>104</v>
      </c>
      <c r="B50" s="3" t="s">
        <v>33</v>
      </c>
      <c r="C50" s="2">
        <v>38.700000000000003</v>
      </c>
      <c r="D50" s="2">
        <v>262.39999999999998</v>
      </c>
      <c r="E50" s="2">
        <v>146.6</v>
      </c>
      <c r="F50" s="2">
        <v>11.1</v>
      </c>
      <c r="G50" s="2">
        <v>6.6</v>
      </c>
      <c r="H50" s="2">
        <v>7.6</v>
      </c>
      <c r="I50" s="2">
        <v>225</v>
      </c>
      <c r="J50" s="2">
        <v>48.9</v>
      </c>
      <c r="K50" s="2">
        <f t="shared" si="6"/>
        <v>6.3063063063063067</v>
      </c>
      <c r="L50" s="2">
        <f t="shared" si="7"/>
        <v>34.090909090909093</v>
      </c>
      <c r="M50" s="2">
        <v>1.08</v>
      </c>
      <c r="N50" s="2">
        <v>5974</v>
      </c>
      <c r="O50" s="2">
        <v>584</v>
      </c>
      <c r="P50" s="2">
        <v>11.1</v>
      </c>
      <c r="Q50" s="2">
        <v>3.45</v>
      </c>
      <c r="R50" s="2">
        <v>455</v>
      </c>
      <c r="S50" s="2">
        <v>79.599999999999994</v>
      </c>
      <c r="T50" s="2">
        <v>510</v>
      </c>
      <c r="U50" s="2">
        <v>122</v>
      </c>
      <c r="X50" s="3" t="str" cm="1">
        <f t="array" ref="X50">_xlfn.IFS((D50/F50) &lt;= (640/SQRT($AT$32)), "Compact", L50 &lt;= ($AT$32*(0.79-(0.002*((E50-G50/2)/(2*F50))*SQRT($AT$32)))), "Non-Compact", L50 &gt; ($AT$32*(0.79-(0.002*((E50-G50/2)/(2*F50))*SQRT($AT$32)))), "Slender")</f>
        <v>Compact</v>
      </c>
      <c r="Y50" s="3" t="str" cm="1">
        <f t="array" ref="Y50">_xlfn.IFS(K50 &lt;= (65/SQRT($AT$32)), "Compact", K50 &lt;= (95/SQRT($AT$32)), "Non-Compact", K50 &gt; (95/SQRT($AT$32)), "Slender")</f>
        <v>Slender</v>
      </c>
      <c r="Z50" s="2">
        <f t="shared" si="2"/>
        <v>13.207207207207206</v>
      </c>
      <c r="AA50" s="2">
        <f t="shared" si="3"/>
        <v>39.757575757575758</v>
      </c>
      <c r="AB50" s="2" t="str" cm="1">
        <f t="array" ref="AB50">_xlfn.IFS(Z50 &lt;= 9, "1", Z50 &lt;= 12, "2", Z50 &lt;= 15, "3", Z50 &gt; 15, "4")</f>
        <v>3</v>
      </c>
      <c r="AC50" s="2" t="str" cm="1">
        <f t="array" ref="AC50">_xlfn.IFS(AA50 &lt;= 200, "1", L50 &lt;= 300, "2", L50 &lt;= 400, "3", L50 &gt; 400, "4")</f>
        <v>1</v>
      </c>
      <c r="AD50" s="3">
        <f t="shared" si="4"/>
        <v>5520.7089345481709</v>
      </c>
      <c r="AG50" s="3">
        <f t="shared" si="5"/>
        <v>403.06668182820567</v>
      </c>
      <c r="AJ50" s="2" t="s">
        <v>104</v>
      </c>
      <c r="AK50" s="2">
        <f t="shared" si="8"/>
        <v>24.2</v>
      </c>
      <c r="AL50" s="2"/>
      <c r="AM50" s="2"/>
      <c r="AN50" s="2">
        <f t="shared" si="9"/>
        <v>365.6</v>
      </c>
      <c r="AO50" s="2"/>
      <c r="AP50" s="2"/>
      <c r="AQ50" s="2" t="s">
        <v>104</v>
      </c>
      <c r="BB50" s="2">
        <f t="shared" si="10"/>
        <v>43.1</v>
      </c>
      <c r="BC50" s="2">
        <f t="shared" si="11"/>
        <v>101.26666666666665</v>
      </c>
      <c r="BD50" s="2" t="s">
        <v>104</v>
      </c>
      <c r="BI50">
        <f t="shared" si="12"/>
        <v>25.1</v>
      </c>
      <c r="BJ50">
        <f t="shared" si="13"/>
        <v>139.1143281365998</v>
      </c>
      <c r="BK50" s="2" t="s">
        <v>104</v>
      </c>
      <c r="BP50">
        <f t="shared" si="14"/>
        <v>91.1</v>
      </c>
      <c r="BQ50">
        <f t="shared" si="15"/>
        <v>203.66666666666663</v>
      </c>
      <c r="BR50" s="2" t="s">
        <v>104</v>
      </c>
      <c r="BW50">
        <f t="shared" si="16"/>
        <v>75.099999999999994</v>
      </c>
      <c r="BX50">
        <f t="shared" si="17"/>
        <v>169.53333333333342</v>
      </c>
      <c r="BY50" s="2" t="s">
        <v>104</v>
      </c>
      <c r="CD50">
        <f t="shared" si="18"/>
        <v>10.790260418206074</v>
      </c>
      <c r="CE50">
        <f t="shared" si="19"/>
        <v>184.90157160761748</v>
      </c>
      <c r="CF50" s="2" t="s">
        <v>104</v>
      </c>
    </row>
    <row r="51" spans="1:84" x14ac:dyDescent="0.35">
      <c r="A51" s="2" t="s">
        <v>105</v>
      </c>
      <c r="B51" s="3" t="s">
        <v>33</v>
      </c>
      <c r="C51" s="2">
        <v>43</v>
      </c>
      <c r="D51" s="2">
        <v>259.60000000000002</v>
      </c>
      <c r="E51" s="2">
        <v>147.30000000000001</v>
      </c>
      <c r="F51" s="2">
        <v>12.7</v>
      </c>
      <c r="G51" s="2">
        <v>7.2</v>
      </c>
      <c r="H51" s="2">
        <v>7.6</v>
      </c>
      <c r="I51" s="2">
        <v>219</v>
      </c>
      <c r="J51" s="2">
        <v>54.8</v>
      </c>
      <c r="K51" s="2">
        <f t="shared" si="6"/>
        <v>5.5157480314960639</v>
      </c>
      <c r="L51" s="2">
        <f t="shared" si="7"/>
        <v>30.416666666666664</v>
      </c>
      <c r="M51" s="2">
        <v>1.08</v>
      </c>
      <c r="N51" s="2">
        <v>6544</v>
      </c>
      <c r="O51" s="2">
        <v>677</v>
      </c>
      <c r="P51" s="2">
        <v>10.9</v>
      </c>
      <c r="Q51" s="2">
        <v>3.52</v>
      </c>
      <c r="R51" s="2">
        <v>504</v>
      </c>
      <c r="S51" s="2">
        <v>92</v>
      </c>
      <c r="T51" s="2">
        <v>566</v>
      </c>
      <c r="U51" s="2">
        <v>141</v>
      </c>
      <c r="X51" s="3" t="str" cm="1">
        <f t="array" ref="X51">_xlfn.IFS((D51/F51) &lt;= (640/SQRT($AT$32)), "Compact", L51 &lt;= ($AT$32*(0.79-(0.002*((E51-G51/2)/(2*F51))*SQRT($AT$32)))), "Non-Compact", L51 &gt; ($AT$32*(0.79-(0.002*((E51-G51/2)/(2*F51))*SQRT($AT$32)))), "Slender")</f>
        <v>Compact</v>
      </c>
      <c r="Y51" s="3" t="str" cm="1">
        <f t="array" ref="Y51">_xlfn.IFS(K51 &lt;= (65/SQRT($AT$32)), "Compact", K51 &lt;= (95/SQRT($AT$32)), "Non-Compact", K51 &gt; (95/SQRT($AT$32)), "Slender")</f>
        <v>Slender</v>
      </c>
      <c r="Z51" s="2">
        <f t="shared" si="2"/>
        <v>11.598425196850394</v>
      </c>
      <c r="AA51" s="2">
        <f t="shared" si="3"/>
        <v>36.055555555555557</v>
      </c>
      <c r="AB51" s="2" t="str" cm="1">
        <f t="array" ref="AB51">_xlfn.IFS(Z51 &lt;= 9, "1", Z51 &lt;= 12, "2", Z51 &lt;= 15, "3", Z51 &gt; 15, "4")</f>
        <v>2</v>
      </c>
      <c r="AC51" s="2" t="str" cm="1">
        <f t="array" ref="AC51">_xlfn.IFS(AA51 &lt;= 200, "1", L51 &lt;= 300, "2", L51 &lt;= 400, "3", L51 &gt; 400, "4")</f>
        <v>1</v>
      </c>
      <c r="AD51" s="3">
        <f t="shared" si="4"/>
        <v>6096.0734780676648</v>
      </c>
      <c r="AG51" s="3">
        <f t="shared" si="5"/>
        <v>448.59872937849485</v>
      </c>
      <c r="AJ51" s="2" t="s">
        <v>105</v>
      </c>
      <c r="AK51" s="2">
        <f t="shared" si="8"/>
        <v>30.099999999999998</v>
      </c>
      <c r="AL51" s="2"/>
      <c r="AM51" s="2"/>
      <c r="AN51" s="2">
        <f t="shared" si="9"/>
        <v>414.6</v>
      </c>
      <c r="AO51" s="2"/>
      <c r="AP51" s="2"/>
      <c r="AQ51" s="2" t="s">
        <v>105</v>
      </c>
      <c r="BB51" s="2">
        <f t="shared" si="10"/>
        <v>37.200000000000003</v>
      </c>
      <c r="BC51" s="2">
        <f t="shared" si="11"/>
        <v>52.266666666666652</v>
      </c>
      <c r="BD51" s="2" t="s">
        <v>105</v>
      </c>
      <c r="BI51">
        <f t="shared" si="12"/>
        <v>19.200000000000003</v>
      </c>
      <c r="BJ51">
        <f t="shared" si="13"/>
        <v>188.1143281365998</v>
      </c>
      <c r="BK51" s="2" t="s">
        <v>105</v>
      </c>
      <c r="BP51">
        <f t="shared" si="14"/>
        <v>85.2</v>
      </c>
      <c r="BQ51">
        <f t="shared" si="15"/>
        <v>154.66666666666663</v>
      </c>
      <c r="BR51" s="2" t="s">
        <v>105</v>
      </c>
      <c r="BW51">
        <f t="shared" si="16"/>
        <v>69.2</v>
      </c>
      <c r="BX51">
        <f t="shared" si="17"/>
        <v>120.53333333333342</v>
      </c>
      <c r="BY51" s="2" t="s">
        <v>105</v>
      </c>
      <c r="CD51">
        <f t="shared" si="18"/>
        <v>4.8902604182060756</v>
      </c>
      <c r="CE51">
        <f t="shared" si="19"/>
        <v>233.90157160761748</v>
      </c>
      <c r="CF51" s="2" t="s">
        <v>105</v>
      </c>
    </row>
    <row r="52" spans="1:84" x14ac:dyDescent="0.35">
      <c r="A52" s="2" t="s">
        <v>106</v>
      </c>
      <c r="B52" s="3" t="s">
        <v>33</v>
      </c>
      <c r="C52" s="2">
        <v>44.6</v>
      </c>
      <c r="D52" s="2">
        <v>265.89999999999998</v>
      </c>
      <c r="E52" s="2">
        <v>147.6</v>
      </c>
      <c r="F52" s="2">
        <v>12.9</v>
      </c>
      <c r="G52" s="2">
        <v>7.6</v>
      </c>
      <c r="H52" s="2">
        <v>7.6</v>
      </c>
      <c r="I52" s="2">
        <v>224.9</v>
      </c>
      <c r="J52" s="2">
        <v>56.9</v>
      </c>
      <c r="K52" s="2">
        <f t="shared" si="6"/>
        <v>5.4263565891472867</v>
      </c>
      <c r="L52" s="2">
        <f t="shared" si="7"/>
        <v>29.592105263157897</v>
      </c>
      <c r="M52" s="2">
        <v>1.0900000000000001</v>
      </c>
      <c r="N52" s="2">
        <v>7048</v>
      </c>
      <c r="O52" s="2">
        <v>692</v>
      </c>
      <c r="P52" s="2">
        <v>11.1</v>
      </c>
      <c r="Q52" s="2">
        <v>3.49</v>
      </c>
      <c r="R52" s="2">
        <v>530</v>
      </c>
      <c r="S52" s="2">
        <v>93.8</v>
      </c>
      <c r="T52" s="2">
        <v>597</v>
      </c>
      <c r="U52" s="2">
        <v>144</v>
      </c>
      <c r="X52" s="3" t="str" cm="1">
        <f t="array" ref="X52">_xlfn.IFS((D52/F52) &lt;= (640/SQRT($AT$32)), "Compact", L52 &lt;= ($AT$32*(0.79-(0.002*((E52-G52/2)/(2*F52))*SQRT($AT$32)))), "Non-Compact", L52 &gt; ($AT$32*(0.79-(0.002*((E52-G52/2)/(2*F52))*SQRT($AT$32)))), "Slender")</f>
        <v>Compact</v>
      </c>
      <c r="Y52" s="3" t="str" cm="1">
        <f t="array" ref="Y52">_xlfn.IFS(K52 &lt;= (65/SQRT($AT$32)), "Compact", K52 &lt;= (95/SQRT($AT$32)), "Non-Compact", K52 &gt; (95/SQRT($AT$32)), "Slender")</f>
        <v>Slender</v>
      </c>
      <c r="Z52" s="2">
        <f t="shared" si="2"/>
        <v>11.441860465116278</v>
      </c>
      <c r="AA52" s="2">
        <f t="shared" si="3"/>
        <v>34.986842105263158</v>
      </c>
      <c r="AB52" s="2" t="str" cm="1">
        <f t="array" ref="AB52">_xlfn.IFS(Z52 &lt;= 9, "1", Z52 &lt;= 12, "2", Z52 &lt;= 15, "3", Z52 &gt; 15, "4")</f>
        <v>2</v>
      </c>
      <c r="AC52" s="2" t="str" cm="1">
        <f t="array" ref="AC52">_xlfn.IFS(AA52 &lt;= 200, "1", L52 &lt;= 300, "2", L52 &lt;= 400, "3", L52 &gt; 400, "4")</f>
        <v>1</v>
      </c>
      <c r="AD52" s="3">
        <f t="shared" si="4"/>
        <v>6599.5790994577828</v>
      </c>
      <c r="AG52" s="3">
        <f t="shared" si="5"/>
        <v>475.08308746997091</v>
      </c>
      <c r="AJ52" s="2" t="s">
        <v>106</v>
      </c>
      <c r="AK52" s="2">
        <f t="shared" si="8"/>
        <v>32.200000000000003</v>
      </c>
      <c r="AL52" s="2"/>
      <c r="AM52" s="2"/>
      <c r="AN52" s="2">
        <f t="shared" si="9"/>
        <v>440.6</v>
      </c>
      <c r="AO52" s="2"/>
      <c r="AP52" s="2"/>
      <c r="AQ52" s="2" t="s">
        <v>106</v>
      </c>
      <c r="BB52" s="2">
        <f t="shared" si="10"/>
        <v>35.1</v>
      </c>
      <c r="BC52" s="2">
        <f t="shared" si="11"/>
        <v>26.266666666666652</v>
      </c>
      <c r="BD52" s="2" t="s">
        <v>106</v>
      </c>
      <c r="BI52">
        <f t="shared" si="12"/>
        <v>17.100000000000001</v>
      </c>
      <c r="BJ52">
        <f t="shared" si="13"/>
        <v>214.1143281365998</v>
      </c>
      <c r="BK52" s="2" t="s">
        <v>106</v>
      </c>
      <c r="BP52">
        <f t="shared" si="14"/>
        <v>83.1</v>
      </c>
      <c r="BQ52">
        <f t="shared" si="15"/>
        <v>128.66666666666663</v>
      </c>
      <c r="BR52" s="2" t="s">
        <v>106</v>
      </c>
      <c r="BW52">
        <f t="shared" si="16"/>
        <v>67.099999999999994</v>
      </c>
      <c r="BX52">
        <f t="shared" si="17"/>
        <v>94.533333333333417</v>
      </c>
      <c r="BY52" s="2" t="s">
        <v>106</v>
      </c>
      <c r="CD52">
        <f t="shared" si="18"/>
        <v>2.7902604182060742</v>
      </c>
      <c r="CE52">
        <f t="shared" si="19"/>
        <v>259.90157160761748</v>
      </c>
      <c r="CF52" s="2" t="s">
        <v>106</v>
      </c>
    </row>
    <row r="53" spans="1:84" x14ac:dyDescent="0.35">
      <c r="A53" s="2" t="s">
        <v>107</v>
      </c>
      <c r="B53" s="3" t="s">
        <v>33</v>
      </c>
      <c r="C53" s="2">
        <v>49.1</v>
      </c>
      <c r="D53" s="2">
        <v>247.1</v>
      </c>
      <c r="E53" s="2">
        <v>202.2</v>
      </c>
      <c r="F53" s="2">
        <v>11</v>
      </c>
      <c r="G53" s="2">
        <v>7.4</v>
      </c>
      <c r="H53" s="2">
        <v>12.7</v>
      </c>
      <c r="I53" s="2">
        <v>199.7</v>
      </c>
      <c r="J53" s="2">
        <v>62.5</v>
      </c>
      <c r="K53" s="2">
        <f t="shared" si="6"/>
        <v>8.8545454545454536</v>
      </c>
      <c r="L53" s="2">
        <f t="shared" si="7"/>
        <v>26.986486486486484</v>
      </c>
      <c r="M53" s="2">
        <v>1.27</v>
      </c>
      <c r="N53" s="2">
        <v>7071</v>
      </c>
      <c r="O53" s="2">
        <v>1517</v>
      </c>
      <c r="P53" s="2">
        <v>10.6</v>
      </c>
      <c r="Q53" s="2">
        <v>4.93</v>
      </c>
      <c r="R53" s="2">
        <v>572</v>
      </c>
      <c r="S53" s="2">
        <v>150</v>
      </c>
      <c r="T53" s="2">
        <v>634</v>
      </c>
      <c r="U53" s="2">
        <v>229</v>
      </c>
      <c r="X53" s="3" t="str" cm="1">
        <f t="array" ref="X53">_xlfn.IFS((D53/F53) &lt;= (640/SQRT($AT$32)), "Compact", L53 &lt;= ($AT$32*(0.79-(0.002*((E53-G53/2)/(2*F53))*SQRT($AT$32)))), "Non-Compact", L53 &gt; ($AT$32*(0.79-(0.002*((E53-G53/2)/(2*F53))*SQRT($AT$32)))), "Slender")</f>
        <v>Compact</v>
      </c>
      <c r="Y53" s="3" t="str" cm="1">
        <f t="array" ref="Y53">_xlfn.IFS(K53 &lt;= (65/SQRT($AT$32)), "Compact", K53 &lt;= (95/SQRT($AT$32)), "Non-Compact", K53 &gt; (95/SQRT($AT$32)), "Slender")</f>
        <v>Slender</v>
      </c>
      <c r="Z53" s="2">
        <f t="shared" si="2"/>
        <v>18.381818181818179</v>
      </c>
      <c r="AA53" s="2">
        <f t="shared" si="3"/>
        <v>33.391891891891888</v>
      </c>
      <c r="AB53" s="2" t="str" cm="1">
        <f t="array" ref="AB53">_xlfn.IFS(Z53 &lt;= 9, "1", Z53 &lt;= 12, "2", Z53 &lt;= 15, "3", Z53 &gt; 15, "4")</f>
        <v>4</v>
      </c>
      <c r="AC53" s="2" t="str" cm="1">
        <f t="array" ref="AC53">_xlfn.IFS(AA53 &lt;= 200, "1", L53 &lt;= 300, "2", L53 &lt;= 400, "3", L53 &gt; 400, "4")</f>
        <v>1</v>
      </c>
      <c r="AD53" s="3">
        <f t="shared" si="4"/>
        <v>6739.2926016014471</v>
      </c>
      <c r="AG53" s="3">
        <f t="shared" si="5"/>
        <v>526.16987751105637</v>
      </c>
      <c r="AJ53" s="2" t="s">
        <v>107</v>
      </c>
      <c r="AK53" s="2">
        <f t="shared" si="8"/>
        <v>37.799999999999997</v>
      </c>
      <c r="AL53" s="2"/>
      <c r="AM53" s="2"/>
      <c r="AN53" s="2">
        <f t="shared" si="9"/>
        <v>482.6</v>
      </c>
      <c r="AO53" s="2"/>
      <c r="AP53" s="2"/>
      <c r="AQ53" s="2" t="s">
        <v>107</v>
      </c>
      <c r="BB53" s="2">
        <f t="shared" si="10"/>
        <v>29.5</v>
      </c>
      <c r="BC53" s="2">
        <f t="shared" si="11"/>
        <v>15.733333333333348</v>
      </c>
      <c r="BD53" s="2" t="s">
        <v>107</v>
      </c>
      <c r="BI53">
        <f t="shared" si="12"/>
        <v>11.5</v>
      </c>
      <c r="BJ53">
        <f t="shared" si="13"/>
        <v>256.1143281365998</v>
      </c>
      <c r="BK53" s="2" t="s">
        <v>107</v>
      </c>
      <c r="BP53">
        <f t="shared" si="14"/>
        <v>77.5</v>
      </c>
      <c r="BQ53">
        <f t="shared" si="15"/>
        <v>86.666666666666629</v>
      </c>
      <c r="BR53" s="2" t="s">
        <v>107</v>
      </c>
      <c r="BW53">
        <f t="shared" si="16"/>
        <v>61.5</v>
      </c>
      <c r="BX53">
        <f t="shared" si="17"/>
        <v>52.533333333333417</v>
      </c>
      <c r="BY53" s="2" t="s">
        <v>107</v>
      </c>
      <c r="CD53">
        <f t="shared" si="18"/>
        <v>2.8097395817939272</v>
      </c>
      <c r="CE53">
        <f t="shared" si="19"/>
        <v>301.90157160761748</v>
      </c>
      <c r="CF53" s="2" t="s">
        <v>107</v>
      </c>
    </row>
    <row r="54" spans="1:84" x14ac:dyDescent="0.35">
      <c r="A54" s="2" t="s">
        <v>108</v>
      </c>
      <c r="B54" s="3" t="s">
        <v>33</v>
      </c>
      <c r="C54" s="2">
        <v>58</v>
      </c>
      <c r="D54" s="2">
        <v>252</v>
      </c>
      <c r="E54" s="2">
        <v>202.8</v>
      </c>
      <c r="F54" s="2">
        <v>13.4</v>
      </c>
      <c r="G54" s="2">
        <v>8</v>
      </c>
      <c r="H54" s="2">
        <v>12.7</v>
      </c>
      <c r="I54" s="2">
        <v>199.8</v>
      </c>
      <c r="J54" s="2">
        <v>73.8</v>
      </c>
      <c r="K54" s="2">
        <f t="shared" si="6"/>
        <v>7.2686567164179108</v>
      </c>
      <c r="L54" s="2">
        <f t="shared" si="7"/>
        <v>24.975000000000001</v>
      </c>
      <c r="M54" s="2">
        <v>1.28</v>
      </c>
      <c r="N54" s="2">
        <v>8672</v>
      </c>
      <c r="O54" s="2">
        <v>1865</v>
      </c>
      <c r="P54" s="2">
        <v>10.8</v>
      </c>
      <c r="Q54" s="2">
        <v>5.03</v>
      </c>
      <c r="R54" s="2">
        <v>688</v>
      </c>
      <c r="S54" s="2">
        <v>184</v>
      </c>
      <c r="T54" s="2">
        <v>765</v>
      </c>
      <c r="U54" s="2">
        <v>280</v>
      </c>
      <c r="X54" s="3" t="str" cm="1">
        <f t="array" ref="X54">_xlfn.IFS((D54/F54) &lt;= (640/SQRT($AT$32)), "Compact", L54 &lt;= ($AT$32*(0.79-(0.002*((E54-G54/2)/(2*F54))*SQRT($AT$32)))), "Non-Compact", L54 &gt; ($AT$32*(0.79-(0.002*((E54-G54/2)/(2*F54))*SQRT($AT$32)))), "Slender")</f>
        <v>Compact</v>
      </c>
      <c r="Y54" s="3" t="str" cm="1">
        <f t="array" ref="Y54">_xlfn.IFS(K54 &lt;= (65/SQRT($AT$32)), "Compact", K54 &lt;= (95/SQRT($AT$32)), "Non-Compact", K54 &gt; (95/SQRT($AT$32)), "Slender")</f>
        <v>Slender</v>
      </c>
      <c r="Z54" s="2">
        <f t="shared" si="2"/>
        <v>15.134328358208956</v>
      </c>
      <c r="AA54" s="2">
        <f t="shared" si="3"/>
        <v>31.5</v>
      </c>
      <c r="AB54" s="2" t="str" cm="1">
        <f t="array" ref="AB54">_xlfn.IFS(Z54 &lt;= 9, "1", Z54 &lt;= 12, "2", Z54 &lt;= 15, "3", Z54 &gt; 15, "4")</f>
        <v>4</v>
      </c>
      <c r="AC54" s="2" t="str" cm="1">
        <f t="array" ref="AC54">_xlfn.IFS(AA54 &lt;= 200, "1", L54 &lt;= 300, "2", L54 &lt;= 400, "3", L54 &gt; 400, "4")</f>
        <v>1</v>
      </c>
      <c r="AD54" s="3">
        <f t="shared" si="4"/>
        <v>8377.2530569393693</v>
      </c>
      <c r="AG54" s="3">
        <f t="shared" si="5"/>
        <v>642.68510952098461</v>
      </c>
      <c r="AJ54" s="2" t="s">
        <v>108</v>
      </c>
      <c r="AK54" s="2">
        <f t="shared" si="8"/>
        <v>49.099999999999994</v>
      </c>
      <c r="AL54" s="2"/>
      <c r="AM54" s="2"/>
      <c r="AN54" s="2">
        <f t="shared" si="9"/>
        <v>598.6</v>
      </c>
      <c r="AO54" s="2"/>
      <c r="AP54" s="2"/>
      <c r="AQ54" s="2" t="s">
        <v>108</v>
      </c>
      <c r="BB54" s="2">
        <f t="shared" si="10"/>
        <v>18.200000000000003</v>
      </c>
      <c r="BC54" s="2">
        <f t="shared" si="11"/>
        <v>131.73333333333335</v>
      </c>
      <c r="BD54" s="2" t="s">
        <v>108</v>
      </c>
      <c r="BI54">
        <f t="shared" si="12"/>
        <v>0.20000000000000284</v>
      </c>
      <c r="BJ54">
        <f t="shared" si="13"/>
        <v>372.1143281365998</v>
      </c>
      <c r="BK54" s="2" t="s">
        <v>108</v>
      </c>
      <c r="BP54">
        <f t="shared" si="14"/>
        <v>66.2</v>
      </c>
      <c r="BQ54">
        <f t="shared" si="15"/>
        <v>29.333333333333371</v>
      </c>
      <c r="BR54" s="2" t="s">
        <v>108</v>
      </c>
      <c r="BW54">
        <f t="shared" si="16"/>
        <v>50.2</v>
      </c>
      <c r="BX54">
        <f t="shared" si="17"/>
        <v>63.466666666666583</v>
      </c>
      <c r="BY54" s="2" t="s">
        <v>108</v>
      </c>
      <c r="CD54">
        <f t="shared" si="18"/>
        <v>14.109739581793924</v>
      </c>
      <c r="CE54">
        <f t="shared" si="19"/>
        <v>417.90157160761748</v>
      </c>
      <c r="CF54" s="2" t="s">
        <v>108</v>
      </c>
    </row>
    <row r="55" spans="1:84" x14ac:dyDescent="0.35">
      <c r="A55" s="2" t="s">
        <v>109</v>
      </c>
      <c r="B55" s="3" t="s">
        <v>33</v>
      </c>
      <c r="C55" s="2">
        <v>62.5</v>
      </c>
      <c r="D55" s="2">
        <v>249.4</v>
      </c>
      <c r="E55" s="2">
        <v>207</v>
      </c>
      <c r="F55" s="2">
        <v>12.2</v>
      </c>
      <c r="G55" s="2">
        <v>12.2</v>
      </c>
      <c r="H55" s="2">
        <v>12.7</v>
      </c>
      <c r="I55" s="2">
        <v>199.6</v>
      </c>
      <c r="J55" s="2">
        <v>79.3</v>
      </c>
      <c r="K55" s="2">
        <f t="shared" si="6"/>
        <v>7.9836065573770503</v>
      </c>
      <c r="L55" s="2">
        <f t="shared" si="7"/>
        <v>16.360655737704917</v>
      </c>
      <c r="M55" s="2">
        <v>1.25</v>
      </c>
      <c r="N55" s="2">
        <v>8430</v>
      </c>
      <c r="O55" s="2">
        <v>1807</v>
      </c>
      <c r="P55" s="2">
        <v>10.3</v>
      </c>
      <c r="Q55" s="2">
        <v>4.7699999999999996</v>
      </c>
      <c r="R55" s="2">
        <v>676</v>
      </c>
      <c r="S55" s="2">
        <v>175</v>
      </c>
      <c r="T55" s="2">
        <v>768</v>
      </c>
      <c r="U55" s="2">
        <v>271</v>
      </c>
      <c r="X55" s="3" t="str" cm="1">
        <f t="array" ref="X55">_xlfn.IFS((D55/F55) &lt;= (640/SQRT($AT$32)), "Compact", L55 &lt;= ($AT$32*(0.79-(0.002*((E55-G55/2)/(2*F55))*SQRT($AT$32)))), "Non-Compact", L55 &gt; ($AT$32*(0.79-(0.002*((E55-G55/2)/(2*F55))*SQRT($AT$32)))), "Slender")</f>
        <v>Compact</v>
      </c>
      <c r="Y55" s="3" t="str" cm="1">
        <f t="array" ref="Y55">_xlfn.IFS(K55 &lt;= (65/SQRT($AT$32)), "Compact", K55 &lt;= (95/SQRT($AT$32)), "Non-Compact", K55 &gt; (95/SQRT($AT$32)), "Slender")</f>
        <v>Slender</v>
      </c>
      <c r="Z55" s="2">
        <f t="shared" si="2"/>
        <v>16.967213114754099</v>
      </c>
      <c r="AA55" s="2">
        <f t="shared" si="3"/>
        <v>20.442622950819676</v>
      </c>
      <c r="AB55" s="2" t="str" cm="1">
        <f t="array" ref="AB55">_xlfn.IFS(Z55 &lt;= 9, "1", Z55 &lt;= 12, "2", Z55 &lt;= 15, "3", Z55 &gt; 15, "4")</f>
        <v>4</v>
      </c>
      <c r="AC55" s="2" t="str" cm="1">
        <f t="array" ref="AC55">_xlfn.IFS(AA55 &lt;= 200, "1", L55 &lt;= 300, "2", L55 &lt;= 400, "3", L55 &gt; 400, "4")</f>
        <v>1</v>
      </c>
      <c r="AD55" s="3">
        <f t="shared" si="4"/>
        <v>8128.5803126991368</v>
      </c>
      <c r="AG55" s="3">
        <f t="shared" si="5"/>
        <v>629.48524208276717</v>
      </c>
      <c r="AJ55" s="2" t="s">
        <v>109</v>
      </c>
      <c r="AK55" s="2">
        <f t="shared" si="8"/>
        <v>54.599999999999994</v>
      </c>
      <c r="AL55" s="2"/>
      <c r="AM55" s="2"/>
      <c r="AN55" s="2">
        <f t="shared" si="9"/>
        <v>586.6</v>
      </c>
      <c r="AO55" s="2"/>
      <c r="AP55" s="2"/>
      <c r="AQ55" s="2" t="s">
        <v>109</v>
      </c>
      <c r="BB55" s="2">
        <f t="shared" si="10"/>
        <v>12.700000000000003</v>
      </c>
      <c r="BC55" s="2">
        <f t="shared" si="11"/>
        <v>119.73333333333335</v>
      </c>
      <c r="BD55" s="2" t="s">
        <v>109</v>
      </c>
      <c r="BI55">
        <f t="shared" si="12"/>
        <v>5.2999999999999972</v>
      </c>
      <c r="BJ55">
        <f t="shared" si="13"/>
        <v>360.1143281365998</v>
      </c>
      <c r="BK55" s="2" t="s">
        <v>109</v>
      </c>
      <c r="BP55">
        <f t="shared" si="14"/>
        <v>60.7</v>
      </c>
      <c r="BQ55">
        <f t="shared" si="15"/>
        <v>17.333333333333371</v>
      </c>
      <c r="BR55" s="2" t="s">
        <v>109</v>
      </c>
      <c r="BW55">
        <f t="shared" si="16"/>
        <v>44.7</v>
      </c>
      <c r="BX55">
        <f t="shared" si="17"/>
        <v>51.466666666666583</v>
      </c>
      <c r="BY55" s="2" t="s">
        <v>109</v>
      </c>
      <c r="CD55">
        <f t="shared" si="18"/>
        <v>19.609739581793924</v>
      </c>
      <c r="CE55">
        <f t="shared" si="19"/>
        <v>405.90157160761748</v>
      </c>
      <c r="CF55" s="2" t="s">
        <v>109</v>
      </c>
    </row>
    <row r="56" spans="1:84" x14ac:dyDescent="0.35">
      <c r="A56" s="2" t="s">
        <v>110</v>
      </c>
      <c r="B56" s="3" t="s">
        <v>33</v>
      </c>
      <c r="C56" s="2">
        <v>67</v>
      </c>
      <c r="D56" s="2">
        <v>256.5</v>
      </c>
      <c r="E56" s="2">
        <v>203.7</v>
      </c>
      <c r="F56" s="2">
        <v>15.7</v>
      </c>
      <c r="G56" s="2">
        <v>8.9</v>
      </c>
      <c r="H56" s="2">
        <v>12.7</v>
      </c>
      <c r="I56" s="2">
        <v>199.7</v>
      </c>
      <c r="J56" s="2">
        <v>85.4</v>
      </c>
      <c r="K56" s="2">
        <f t="shared" si="6"/>
        <v>6.2038216560509554</v>
      </c>
      <c r="L56" s="2">
        <f t="shared" si="7"/>
        <v>22.438202247191008</v>
      </c>
      <c r="M56" s="2">
        <v>1.29</v>
      </c>
      <c r="N56" s="2">
        <v>10300</v>
      </c>
      <c r="O56" s="2">
        <v>2214</v>
      </c>
      <c r="P56" s="2">
        <v>11</v>
      </c>
      <c r="Q56" s="2">
        <v>5.09</v>
      </c>
      <c r="R56" s="2">
        <v>803</v>
      </c>
      <c r="S56" s="2">
        <v>217</v>
      </c>
      <c r="T56" s="2">
        <v>898</v>
      </c>
      <c r="U56" s="2">
        <v>331</v>
      </c>
      <c r="X56" s="3" t="str" cm="1">
        <f t="array" ref="X56">_xlfn.IFS((D56/F56) &lt;= (640/SQRT($AT$32)), "Compact", L56 &lt;= ($AT$32*(0.79-(0.002*((E56-G56/2)/(2*F56))*SQRT($AT$32)))), "Non-Compact", L56 &gt; ($AT$32*(0.79-(0.002*((E56-G56/2)/(2*F56))*SQRT($AT$32)))), "Slender")</f>
        <v>Compact</v>
      </c>
      <c r="Y56" s="3" t="str" cm="1">
        <f t="array" ref="Y56">_xlfn.IFS(K56 &lt;= (65/SQRT($AT$32)), "Compact", K56 &lt;= (95/SQRT($AT$32)), "Non-Compact", K56 &gt; (95/SQRT($AT$32)), "Slender")</f>
        <v>Slender</v>
      </c>
      <c r="Z56" s="2">
        <f t="shared" si="2"/>
        <v>12.97452229299363</v>
      </c>
      <c r="AA56" s="2">
        <f t="shared" si="3"/>
        <v>28.820224719101123</v>
      </c>
      <c r="AB56" s="2" t="str" cm="1">
        <f t="array" ref="AB56">_xlfn.IFS(Z56 &lt;= 9, "1", Z56 &lt;= 12, "2", Z56 &lt;= 15, "3", Z56 &gt; 15, "4")</f>
        <v>3</v>
      </c>
      <c r="AC56" s="2" t="str" cm="1">
        <f t="array" ref="AC56">_xlfn.IFS(AA56 &lt;= 200, "1", L56 &lt;= 300, "2", L56 &lt;= 400, "3", L56 &gt; 400, "4")</f>
        <v>1</v>
      </c>
      <c r="AD56" s="3">
        <f t="shared" si="4"/>
        <v>10041.979934255993</v>
      </c>
      <c r="AG56" s="3">
        <f t="shared" si="5"/>
        <v>759.37129916793674</v>
      </c>
      <c r="AJ56" s="2" t="s">
        <v>110</v>
      </c>
      <c r="AK56" s="2">
        <f t="shared" si="8"/>
        <v>60.7</v>
      </c>
      <c r="AL56" s="2"/>
      <c r="AM56" s="2"/>
      <c r="AN56" s="2">
        <f t="shared" si="9"/>
        <v>713.6</v>
      </c>
      <c r="AO56" s="2"/>
      <c r="AP56" s="2"/>
      <c r="AQ56" s="2" t="s">
        <v>110</v>
      </c>
      <c r="BB56" s="2">
        <f t="shared" si="10"/>
        <v>6.5999999999999943</v>
      </c>
      <c r="BC56" s="2">
        <f t="shared" si="11"/>
        <v>246.73333333333335</v>
      </c>
      <c r="BD56" s="2" t="s">
        <v>110</v>
      </c>
      <c r="BI56">
        <f t="shared" si="12"/>
        <v>11.400000000000006</v>
      </c>
      <c r="BJ56">
        <f t="shared" si="13"/>
        <v>487.1143281365998</v>
      </c>
      <c r="BK56" s="2" t="s">
        <v>110</v>
      </c>
      <c r="BP56">
        <f t="shared" si="14"/>
        <v>54.599999999999994</v>
      </c>
      <c r="BQ56">
        <f t="shared" si="15"/>
        <v>144.33333333333337</v>
      </c>
      <c r="BR56" s="2" t="s">
        <v>110</v>
      </c>
      <c r="BW56">
        <f t="shared" si="16"/>
        <v>38.599999999999994</v>
      </c>
      <c r="BX56">
        <f t="shared" si="17"/>
        <v>178.46666666666658</v>
      </c>
      <c r="BY56" s="2" t="s">
        <v>110</v>
      </c>
      <c r="CD56">
        <f t="shared" si="18"/>
        <v>25.709739581793933</v>
      </c>
      <c r="CE56">
        <f t="shared" si="19"/>
        <v>532.90157160761748</v>
      </c>
      <c r="CF56" s="2" t="s">
        <v>110</v>
      </c>
    </row>
    <row r="57" spans="1:84" x14ac:dyDescent="0.35">
      <c r="A57" s="2" t="s">
        <v>111</v>
      </c>
      <c r="B57" s="3" t="s">
        <v>33</v>
      </c>
      <c r="C57" s="2">
        <v>84.8</v>
      </c>
      <c r="D57" s="2">
        <v>258.10000000000002</v>
      </c>
      <c r="E57" s="2">
        <v>211.3</v>
      </c>
      <c r="F57" s="2">
        <v>16.5</v>
      </c>
      <c r="G57" s="2">
        <v>16.5</v>
      </c>
      <c r="H57" s="2">
        <v>12.7</v>
      </c>
      <c r="I57" s="2">
        <v>199.7</v>
      </c>
      <c r="J57" s="2">
        <v>108</v>
      </c>
      <c r="K57" s="2">
        <f t="shared" si="6"/>
        <v>5.9030303030303033</v>
      </c>
      <c r="L57" s="2">
        <f t="shared" si="7"/>
        <v>12.103030303030302</v>
      </c>
      <c r="M57" s="2">
        <v>1.31</v>
      </c>
      <c r="N57" s="2">
        <v>11930</v>
      </c>
      <c r="O57" s="2">
        <v>2606</v>
      </c>
      <c r="P57" s="2">
        <v>10.5</v>
      </c>
      <c r="Q57" s="2">
        <v>4.91</v>
      </c>
      <c r="R57" s="2">
        <v>925</v>
      </c>
      <c r="S57" s="2">
        <v>247</v>
      </c>
      <c r="T57" s="2">
        <v>1067</v>
      </c>
      <c r="U57" s="2">
        <v>385</v>
      </c>
      <c r="X57" s="3" t="str" cm="1">
        <f t="array" ref="X57">_xlfn.IFS((D57/F57) &lt;= (640/SQRT($AT$32)), "Compact", L57 &lt;= ($AT$32*(0.79-(0.002*((E57-G57/2)/(2*F57))*SQRT($AT$32)))), "Non-Compact", L57 &gt; ($AT$32*(0.79-(0.002*((E57-G57/2)/(2*F57))*SQRT($AT$32)))), "Slender")</f>
        <v>Compact</v>
      </c>
      <c r="Y57" s="3" t="str" cm="1">
        <f t="array" ref="Y57">_xlfn.IFS(K57 &lt;= (65/SQRT($AT$32)), "Compact", K57 &lt;= (95/SQRT($AT$32)), "Non-Compact", K57 &gt; (95/SQRT($AT$32)), "Slender")</f>
        <v>Slender</v>
      </c>
      <c r="Z57" s="2">
        <f t="shared" si="2"/>
        <v>12.806060606060607</v>
      </c>
      <c r="AA57" s="2">
        <f t="shared" si="3"/>
        <v>15.642424242424244</v>
      </c>
      <c r="AB57" s="2" t="str" cm="1">
        <f t="array" ref="AB57">_xlfn.IFS(Z57 &lt;= 9, "1", Z57 &lt;= 12, "2", Z57 &lt;= 15, "3", Z57 &gt; 15, "4")</f>
        <v>3</v>
      </c>
      <c r="AC57" s="2" t="str" cm="1">
        <f t="array" ref="AC57">_xlfn.IFS(AA57 &lt;= 200, "1", L57 &lt;= 300, "2", L57 &lt;= 400, "3", L57 &gt; 400, "4")</f>
        <v>1</v>
      </c>
      <c r="AD57" s="3">
        <f t="shared" si="4"/>
        <v>11717.662437534203</v>
      </c>
      <c r="AG57" s="3">
        <f t="shared" si="5"/>
        <v>883.04766009542209</v>
      </c>
      <c r="AJ57" s="2" t="s">
        <v>111</v>
      </c>
      <c r="AK57" s="2">
        <f t="shared" si="8"/>
        <v>83.3</v>
      </c>
      <c r="AL57" s="2"/>
      <c r="AM57" s="2"/>
      <c r="AN57" s="2">
        <f t="shared" si="9"/>
        <v>835.6</v>
      </c>
      <c r="AO57" s="2"/>
      <c r="AP57" s="2"/>
      <c r="AQ57" s="2" t="s">
        <v>111</v>
      </c>
      <c r="BB57" s="2">
        <f t="shared" si="10"/>
        <v>16</v>
      </c>
      <c r="BC57" s="2">
        <f t="shared" si="11"/>
        <v>368.73333333333335</v>
      </c>
      <c r="BD57" s="2" t="s">
        <v>111</v>
      </c>
      <c r="BI57">
        <f t="shared" si="12"/>
        <v>34</v>
      </c>
      <c r="BJ57">
        <f t="shared" si="13"/>
        <v>609.11432813659985</v>
      </c>
      <c r="BK57" s="2" t="s">
        <v>111</v>
      </c>
      <c r="BP57">
        <f t="shared" si="14"/>
        <v>32</v>
      </c>
      <c r="BQ57">
        <f t="shared" si="15"/>
        <v>266.33333333333337</v>
      </c>
      <c r="BR57" s="2" t="s">
        <v>111</v>
      </c>
      <c r="BW57">
        <f t="shared" si="16"/>
        <v>16</v>
      </c>
      <c r="BX57">
        <f t="shared" si="17"/>
        <v>300.46666666666658</v>
      </c>
      <c r="BY57" s="2" t="s">
        <v>111</v>
      </c>
      <c r="CD57">
        <f t="shared" si="18"/>
        <v>48.309739581793927</v>
      </c>
      <c r="CE57">
        <f t="shared" si="19"/>
        <v>654.90157160761748</v>
      </c>
      <c r="CF57" s="2" t="s">
        <v>111</v>
      </c>
    </row>
    <row r="58" spans="1:84" x14ac:dyDescent="0.35">
      <c r="A58" s="2" t="s">
        <v>112</v>
      </c>
      <c r="B58" s="3" t="s">
        <v>33</v>
      </c>
      <c r="C58" s="2">
        <v>73.099999999999994</v>
      </c>
      <c r="D58" s="2">
        <v>254.1</v>
      </c>
      <c r="E58" s="2">
        <v>254.6</v>
      </c>
      <c r="F58" s="2">
        <v>14.2</v>
      </c>
      <c r="G58" s="2">
        <v>8.6</v>
      </c>
      <c r="H58" s="2">
        <v>12.7</v>
      </c>
      <c r="I58" s="2">
        <v>200.3</v>
      </c>
      <c r="J58" s="2">
        <v>93.1</v>
      </c>
      <c r="K58" s="2">
        <f t="shared" si="6"/>
        <v>8.6619718309859159</v>
      </c>
      <c r="L58" s="2">
        <f t="shared" si="7"/>
        <v>23.290697674418606</v>
      </c>
      <c r="M58" s="2">
        <v>1.49</v>
      </c>
      <c r="N58" s="2">
        <v>11410</v>
      </c>
      <c r="O58" s="2">
        <v>3908</v>
      </c>
      <c r="P58" s="2">
        <v>11.1</v>
      </c>
      <c r="Q58" s="2">
        <v>6.48</v>
      </c>
      <c r="R58" s="2">
        <v>898</v>
      </c>
      <c r="S58" s="2">
        <v>307</v>
      </c>
      <c r="T58" s="2">
        <v>992</v>
      </c>
      <c r="U58" s="2">
        <v>465</v>
      </c>
      <c r="X58" s="3" t="str" cm="1">
        <f t="array" ref="X58">_xlfn.IFS((D58/F58) &lt;= (640/SQRT($AT$32)), "Compact", L58 &lt;= ($AT$32*(0.79-(0.002*((E58-G58/2)/(2*F58))*SQRT($AT$32)))), "Non-Compact", L58 &gt; ($AT$32*(0.79-(0.002*((E58-G58/2)/(2*F58))*SQRT($AT$32)))), "Slender")</f>
        <v>Compact</v>
      </c>
      <c r="Y58" s="3" t="str" cm="1">
        <f t="array" ref="Y58">_xlfn.IFS(K58 &lt;= (65/SQRT($AT$32)), "Compact", K58 &lt;= (95/SQRT($AT$32)), "Non-Compact", K58 &gt; (95/SQRT($AT$32)), "Slender")</f>
        <v>Slender</v>
      </c>
      <c r="Z58" s="2">
        <f t="shared" si="2"/>
        <v>17.929577464788732</v>
      </c>
      <c r="AA58" s="2">
        <f t="shared" si="3"/>
        <v>29.546511627906977</v>
      </c>
      <c r="AB58" s="2" t="str" cm="1">
        <f t="array" ref="AB58">_xlfn.IFS(Z58 &lt;= 9, "1", Z58 &lt;= 12, "2", Z58 &lt;= 15, "3", Z58 &gt; 15, "4")</f>
        <v>4</v>
      </c>
      <c r="AC58" s="2" t="str" cm="1">
        <f t="array" ref="AC58">_xlfn.IFS(AA58 &lt;= 200, "1", L58 &lt;= 300, "2", L58 &lt;= 400, "3", L58 &gt; 400, "4")</f>
        <v>1</v>
      </c>
      <c r="AD58" s="3">
        <f t="shared" si="4"/>
        <v>11564.26922939794</v>
      </c>
      <c r="AG58" s="3">
        <f t="shared" si="5"/>
        <v>880.30084630199008</v>
      </c>
      <c r="AJ58" s="2" t="s">
        <v>112</v>
      </c>
      <c r="AK58" s="2">
        <f t="shared" si="8"/>
        <v>68.399999999999991</v>
      </c>
      <c r="AL58" s="2"/>
      <c r="AM58" s="2"/>
      <c r="AN58" s="2">
        <f t="shared" si="9"/>
        <v>808.6</v>
      </c>
      <c r="AO58" s="2"/>
      <c r="AP58" s="2"/>
      <c r="AQ58" s="2" t="s">
        <v>112</v>
      </c>
      <c r="BB58" s="2">
        <f t="shared" si="10"/>
        <v>1.0999999999999943</v>
      </c>
      <c r="BC58" s="2">
        <f t="shared" si="11"/>
        <v>341.73333333333335</v>
      </c>
      <c r="BD58" s="2" t="s">
        <v>112</v>
      </c>
      <c r="BI58">
        <f t="shared" si="12"/>
        <v>19.099999999999994</v>
      </c>
      <c r="BJ58">
        <f t="shared" si="13"/>
        <v>582.11432813659985</v>
      </c>
      <c r="BK58" s="2" t="s">
        <v>112</v>
      </c>
      <c r="BP58">
        <f t="shared" si="14"/>
        <v>46.900000000000006</v>
      </c>
      <c r="BQ58">
        <f t="shared" si="15"/>
        <v>239.33333333333337</v>
      </c>
      <c r="BR58" s="2" t="s">
        <v>112</v>
      </c>
      <c r="BW58">
        <f t="shared" si="16"/>
        <v>30.900000000000006</v>
      </c>
      <c r="BX58">
        <f t="shared" si="17"/>
        <v>273.46666666666658</v>
      </c>
      <c r="BY58" s="2" t="s">
        <v>112</v>
      </c>
      <c r="CD58">
        <f t="shared" si="18"/>
        <v>33.409739581793922</v>
      </c>
      <c r="CE58">
        <f t="shared" si="19"/>
        <v>627.90157160761748</v>
      </c>
      <c r="CF58" s="2" t="s">
        <v>112</v>
      </c>
    </row>
    <row r="59" spans="1:84" x14ac:dyDescent="0.35">
      <c r="A59" s="2" t="s">
        <v>113</v>
      </c>
      <c r="B59" s="3" t="s">
        <v>33</v>
      </c>
      <c r="C59" s="2">
        <v>80.400000000000006</v>
      </c>
      <c r="D59" s="2">
        <v>256.3</v>
      </c>
      <c r="E59" s="2">
        <v>254.8</v>
      </c>
      <c r="F59" s="2">
        <v>15.6</v>
      </c>
      <c r="G59" s="2">
        <v>9.4</v>
      </c>
      <c r="H59" s="2">
        <v>12.7</v>
      </c>
      <c r="I59" s="2">
        <v>199.7</v>
      </c>
      <c r="J59" s="2">
        <v>102</v>
      </c>
      <c r="K59" s="2">
        <f t="shared" si="6"/>
        <v>7.8653846153846159</v>
      </c>
      <c r="L59" s="2">
        <f t="shared" si="7"/>
        <v>21.244680851063826</v>
      </c>
      <c r="M59" s="2">
        <v>1.49</v>
      </c>
      <c r="N59" s="2">
        <v>12590</v>
      </c>
      <c r="O59" s="2">
        <v>4304</v>
      </c>
      <c r="P59" s="2">
        <v>11.1</v>
      </c>
      <c r="Q59" s="2">
        <v>6.49</v>
      </c>
      <c r="R59" s="2">
        <v>983</v>
      </c>
      <c r="S59" s="2">
        <v>338</v>
      </c>
      <c r="T59" s="2">
        <v>1091</v>
      </c>
      <c r="U59" s="2">
        <v>512</v>
      </c>
      <c r="X59" s="3" t="str" cm="1">
        <f t="array" ref="X59">_xlfn.IFS((D59/F59) &lt;= (640/SQRT($AT$32)), "Compact", L59 &lt;= ($AT$32*(0.79-(0.002*((E59-G59/2)/(2*F59))*SQRT($AT$32)))), "Non-Compact", L59 &gt; ($AT$32*(0.79-(0.002*((E59-G59/2)/(2*F59))*SQRT($AT$32)))), "Slender")</f>
        <v>Compact</v>
      </c>
      <c r="Y59" s="3" t="str" cm="1">
        <f t="array" ref="Y59">_xlfn.IFS(K59 &lt;= (65/SQRT($AT$32)), "Compact", K59 &lt;= (95/SQRT($AT$32)), "Non-Compact", K59 &gt; (95/SQRT($AT$32)), "Slender")</f>
        <v>Slender</v>
      </c>
      <c r="Z59" s="2">
        <f t="shared" si="2"/>
        <v>16.333333333333336</v>
      </c>
      <c r="AA59" s="2">
        <f t="shared" si="3"/>
        <v>27.26595744680851</v>
      </c>
      <c r="AB59" s="2" t="str" cm="1">
        <f t="array" ref="AB59">_xlfn.IFS(Z59 &lt;= 9, "1", Z59 &lt;= 12, "2", Z59 &lt;= 15, "3", Z59 &gt; 15, "4")</f>
        <v>4</v>
      </c>
      <c r="AC59" s="2" t="str" cm="1">
        <f t="array" ref="AC59">_xlfn.IFS(AA59 &lt;= 200, "1", L59 &lt;= 300, "2", L59 &lt;= 400, "3", L59 &gt; 400, "4")</f>
        <v>1</v>
      </c>
      <c r="AD59" s="3">
        <f t="shared" si="4"/>
        <v>12808.76080071761</v>
      </c>
      <c r="AG59" s="3">
        <f t="shared" si="5"/>
        <v>968.71142245768942</v>
      </c>
      <c r="AJ59" s="2" t="s">
        <v>113</v>
      </c>
      <c r="AK59" s="2">
        <f t="shared" si="8"/>
        <v>77.3</v>
      </c>
      <c r="AL59" s="2"/>
      <c r="AM59" s="2"/>
      <c r="AN59" s="2">
        <f t="shared" si="9"/>
        <v>893.6</v>
      </c>
      <c r="AO59" s="2"/>
      <c r="AP59" s="2"/>
      <c r="AQ59" s="2" t="s">
        <v>113</v>
      </c>
      <c r="BB59" s="2">
        <f t="shared" si="10"/>
        <v>10</v>
      </c>
      <c r="BC59" s="2">
        <f t="shared" si="11"/>
        <v>426.73333333333335</v>
      </c>
      <c r="BD59" s="2" t="s">
        <v>113</v>
      </c>
      <c r="BI59">
        <f t="shared" si="12"/>
        <v>28</v>
      </c>
      <c r="BJ59">
        <f t="shared" si="13"/>
        <v>667.11432813659985</v>
      </c>
      <c r="BK59" s="2" t="s">
        <v>113</v>
      </c>
      <c r="BP59">
        <f t="shared" si="14"/>
        <v>38</v>
      </c>
      <c r="BQ59">
        <f t="shared" si="15"/>
        <v>324.33333333333337</v>
      </c>
      <c r="BR59" s="2" t="s">
        <v>113</v>
      </c>
      <c r="BW59">
        <f t="shared" si="16"/>
        <v>22</v>
      </c>
      <c r="BX59">
        <f t="shared" si="17"/>
        <v>358.46666666666658</v>
      </c>
      <c r="BY59" s="2" t="s">
        <v>113</v>
      </c>
      <c r="CD59">
        <f t="shared" si="18"/>
        <v>42.309739581793927</v>
      </c>
      <c r="CE59">
        <f t="shared" si="19"/>
        <v>712.90157160761748</v>
      </c>
      <c r="CF59" s="2" t="s">
        <v>113</v>
      </c>
    </row>
    <row r="60" spans="1:84" x14ac:dyDescent="0.35">
      <c r="A60" s="2" t="s">
        <v>114</v>
      </c>
      <c r="B60" s="3" t="s">
        <v>33</v>
      </c>
      <c r="C60" s="2">
        <v>88.9</v>
      </c>
      <c r="D60" s="2">
        <v>260.3</v>
      </c>
      <c r="E60" s="2">
        <v>256.3</v>
      </c>
      <c r="F60" s="2">
        <v>17.3</v>
      </c>
      <c r="G60" s="2">
        <v>10.3</v>
      </c>
      <c r="H60" s="2">
        <v>12.7</v>
      </c>
      <c r="I60" s="2">
        <v>200.3</v>
      </c>
      <c r="J60" s="2">
        <v>113</v>
      </c>
      <c r="K60" s="2">
        <f t="shared" si="6"/>
        <v>7.1098265895953752</v>
      </c>
      <c r="L60" s="2">
        <f t="shared" si="7"/>
        <v>19.446601941747574</v>
      </c>
      <c r="M60" s="2">
        <v>1.5</v>
      </c>
      <c r="N60" s="2">
        <v>14270</v>
      </c>
      <c r="O60" s="2">
        <v>4858</v>
      </c>
      <c r="P60" s="2">
        <v>11.2</v>
      </c>
      <c r="Q60" s="2">
        <v>6.55</v>
      </c>
      <c r="R60" s="2">
        <v>1096</v>
      </c>
      <c r="S60" s="2">
        <v>379</v>
      </c>
      <c r="T60" s="2">
        <v>1224</v>
      </c>
      <c r="U60" s="2">
        <v>575</v>
      </c>
      <c r="X60" s="3" t="str" cm="1">
        <f t="array" ref="X60">_xlfn.IFS((D60/F60) &lt;= (640/SQRT($AT$32)), "Compact", L60 &lt;= ($AT$32*(0.79-(0.002*((E60-G60/2)/(2*F60))*SQRT($AT$32)))), "Non-Compact", L60 &gt; ($AT$32*(0.79-(0.002*((E60-G60/2)/(2*F60))*SQRT($AT$32)))), "Slender")</f>
        <v>Compact</v>
      </c>
      <c r="Y60" s="3" t="str" cm="1">
        <f t="array" ref="Y60">_xlfn.IFS(K60 &lt;= (65/SQRT($AT$32)), "Compact", K60 &lt;= (95/SQRT($AT$32)), "Non-Compact", K60 &gt; (95/SQRT($AT$32)), "Slender")</f>
        <v>Slender</v>
      </c>
      <c r="Z60" s="2">
        <f t="shared" si="2"/>
        <v>14.815028901734104</v>
      </c>
      <c r="AA60" s="2">
        <f t="shared" si="3"/>
        <v>25.271844660194173</v>
      </c>
      <c r="AB60" s="2" t="str" cm="1">
        <f t="array" ref="AB60">_xlfn.IFS(Z60 &lt;= 9, "1", Z60 &lt;= 12, "2", Z60 &lt;= 15, "3", Z60 &gt; 15, "4")</f>
        <v>3</v>
      </c>
      <c r="AC60" s="2" t="str" cm="1">
        <f t="array" ref="AC60">_xlfn.IFS(AA60 &lt;= 200, "1", L60 &lt;= 300, "2", L60 &lt;= 400, "3", L60 &gt; 400, "4")</f>
        <v>1</v>
      </c>
      <c r="AD60" s="3">
        <f t="shared" si="4"/>
        <v>14577.495649116141</v>
      </c>
      <c r="AG60" s="3">
        <f t="shared" si="5"/>
        <v>1087.0369680926219</v>
      </c>
      <c r="AJ60" s="2" t="s">
        <v>114</v>
      </c>
      <c r="AK60" s="2">
        <f t="shared" si="8"/>
        <v>88.3</v>
      </c>
      <c r="AL60" s="2"/>
      <c r="AM60" s="2"/>
      <c r="AN60" s="2">
        <f t="shared" si="9"/>
        <v>1006.6</v>
      </c>
      <c r="AO60" s="2"/>
      <c r="AP60" s="2"/>
      <c r="AQ60" s="2" t="s">
        <v>114</v>
      </c>
      <c r="BB60" s="2">
        <f t="shared" si="10"/>
        <v>21</v>
      </c>
      <c r="BC60" s="2">
        <f t="shared" si="11"/>
        <v>539.73333333333335</v>
      </c>
      <c r="BD60" s="2" t="s">
        <v>114</v>
      </c>
      <c r="BI60">
        <f t="shared" si="12"/>
        <v>39</v>
      </c>
      <c r="BJ60">
        <f t="shared" si="13"/>
        <v>780.11432813659985</v>
      </c>
      <c r="BK60" s="2" t="s">
        <v>114</v>
      </c>
      <c r="BP60">
        <f t="shared" si="14"/>
        <v>27</v>
      </c>
      <c r="BQ60">
        <f t="shared" si="15"/>
        <v>437.33333333333337</v>
      </c>
      <c r="BR60" s="2" t="s">
        <v>114</v>
      </c>
      <c r="BW60">
        <f t="shared" si="16"/>
        <v>11</v>
      </c>
      <c r="BX60">
        <f t="shared" si="17"/>
        <v>471.46666666666658</v>
      </c>
      <c r="BY60" s="2" t="s">
        <v>114</v>
      </c>
      <c r="CD60">
        <f t="shared" si="18"/>
        <v>53.309739581793927</v>
      </c>
      <c r="CE60">
        <f t="shared" si="19"/>
        <v>825.90157160761748</v>
      </c>
      <c r="CF60" s="2" t="s">
        <v>114</v>
      </c>
    </row>
    <row r="61" spans="1:84" x14ac:dyDescent="0.35">
      <c r="A61" s="2" t="s">
        <v>115</v>
      </c>
      <c r="B61" s="3" t="s">
        <v>33</v>
      </c>
      <c r="C61" s="2">
        <v>101.2</v>
      </c>
      <c r="D61" s="2">
        <v>264.2</v>
      </c>
      <c r="E61" s="2">
        <v>257.3</v>
      </c>
      <c r="F61" s="2">
        <v>19.600000000000001</v>
      </c>
      <c r="G61" s="2">
        <v>11.9</v>
      </c>
      <c r="H61" s="2">
        <v>12.7</v>
      </c>
      <c r="I61" s="2">
        <v>199.7</v>
      </c>
      <c r="J61" s="2">
        <v>129</v>
      </c>
      <c r="K61" s="2">
        <f t="shared" si="6"/>
        <v>6.2602040816326525</v>
      </c>
      <c r="L61" s="2">
        <f t="shared" si="7"/>
        <v>16.781512605042014</v>
      </c>
      <c r="M61" s="2">
        <v>1.51</v>
      </c>
      <c r="N61" s="2">
        <v>16390</v>
      </c>
      <c r="O61" s="2">
        <v>5558</v>
      </c>
      <c r="P61" s="2">
        <v>11.3</v>
      </c>
      <c r="Q61" s="2">
        <v>6.57</v>
      </c>
      <c r="R61" s="2">
        <v>1241</v>
      </c>
      <c r="S61" s="2">
        <v>432</v>
      </c>
      <c r="T61" s="2">
        <v>1398</v>
      </c>
      <c r="U61" s="2">
        <v>657</v>
      </c>
      <c r="X61" s="3" t="str" cm="1">
        <f t="array" ref="X61">_xlfn.IFS((D61/F61) &lt;= (640/SQRT($AT$32)), "Compact", L61 &lt;= ($AT$32*(0.79-(0.002*((E61-G61/2)/(2*F61))*SQRT($AT$32)))), "Non-Compact", L61 &gt; ($AT$32*(0.79-(0.002*((E61-G61/2)/(2*F61))*SQRT($AT$32)))), "Slender")</f>
        <v>Compact</v>
      </c>
      <c r="Y61" s="3" t="str" cm="1">
        <f t="array" ref="Y61">_xlfn.IFS(K61 &lt;= (65/SQRT($AT$32)), "Compact", K61 &lt;= (95/SQRT($AT$32)), "Non-Compact", K61 &gt; (95/SQRT($AT$32)), "Slender")</f>
        <v>Slender</v>
      </c>
      <c r="Z61" s="2">
        <f t="shared" si="2"/>
        <v>13.127551020408163</v>
      </c>
      <c r="AA61" s="2">
        <f t="shared" si="3"/>
        <v>22.201680672268907</v>
      </c>
      <c r="AB61" s="2" t="str" cm="1">
        <f t="array" ref="AB61">_xlfn.IFS(Z61 &lt;= 9, "1", Z61 &lt;= 12, "2", Z61 &lt;= 15, "3", Z61 &gt; 15, "4")</f>
        <v>3</v>
      </c>
      <c r="AC61" s="2" t="str" cm="1">
        <f t="array" ref="AC61">_xlfn.IFS(AA61 &lt;= 200, "1", L61 &lt;= 300, "2", L61 &lt;= 400, "3", L61 &gt; 400, "4")</f>
        <v>1</v>
      </c>
      <c r="AD61" s="3">
        <f t="shared" si="4"/>
        <v>16809.819388976193</v>
      </c>
      <c r="AG61" s="3">
        <f t="shared" si="5"/>
        <v>1239.2752962921516</v>
      </c>
      <c r="AJ61" s="2" t="s">
        <v>115</v>
      </c>
      <c r="AK61" s="2">
        <f t="shared" si="8"/>
        <v>104.3</v>
      </c>
      <c r="AL61" s="2"/>
      <c r="AM61" s="2"/>
      <c r="AN61" s="2">
        <f t="shared" si="9"/>
        <v>1151.5999999999999</v>
      </c>
      <c r="AO61" s="2"/>
      <c r="AP61" s="2"/>
      <c r="AQ61" s="2" t="s">
        <v>115</v>
      </c>
      <c r="BB61" s="2">
        <f t="shared" si="10"/>
        <v>37</v>
      </c>
      <c r="BC61" s="2">
        <f t="shared" si="11"/>
        <v>684.73333333333335</v>
      </c>
      <c r="BD61" s="2" t="s">
        <v>115</v>
      </c>
      <c r="BI61">
        <f t="shared" si="12"/>
        <v>55</v>
      </c>
      <c r="BJ61">
        <f t="shared" si="13"/>
        <v>925.11432813659985</v>
      </c>
      <c r="BK61" s="2" t="s">
        <v>115</v>
      </c>
      <c r="BP61">
        <f t="shared" si="14"/>
        <v>11</v>
      </c>
      <c r="BQ61">
        <f t="shared" si="15"/>
        <v>582.33333333333337</v>
      </c>
      <c r="BR61" s="2" t="s">
        <v>115</v>
      </c>
      <c r="BW61">
        <f t="shared" si="16"/>
        <v>5</v>
      </c>
      <c r="BX61">
        <f t="shared" si="17"/>
        <v>616.46666666666658</v>
      </c>
      <c r="BY61" s="2" t="s">
        <v>115</v>
      </c>
      <c r="CD61">
        <f t="shared" si="18"/>
        <v>69.309739581793934</v>
      </c>
      <c r="CE61">
        <f t="shared" si="19"/>
        <v>970.90157160761748</v>
      </c>
      <c r="CF61" s="2" t="s">
        <v>115</v>
      </c>
    </row>
    <row r="62" spans="1:84" x14ac:dyDescent="0.35">
      <c r="A62" s="2" t="s">
        <v>116</v>
      </c>
      <c r="B62" s="3" t="s">
        <v>33</v>
      </c>
      <c r="C62" s="2">
        <v>107.1</v>
      </c>
      <c r="D62" s="2">
        <v>266.7</v>
      </c>
      <c r="E62" s="2">
        <v>258.8</v>
      </c>
      <c r="F62" s="2">
        <v>20.5</v>
      </c>
      <c r="G62" s="2">
        <v>12.8</v>
      </c>
      <c r="H62" s="2">
        <v>12.7</v>
      </c>
      <c r="I62" s="2">
        <v>200.3</v>
      </c>
      <c r="J62" s="2">
        <v>136</v>
      </c>
      <c r="K62" s="2">
        <f t="shared" si="6"/>
        <v>6</v>
      </c>
      <c r="L62" s="2">
        <f t="shared" si="7"/>
        <v>15.6484375</v>
      </c>
      <c r="M62" s="2">
        <v>1.52</v>
      </c>
      <c r="N62" s="2">
        <v>17510</v>
      </c>
      <c r="O62" s="2">
        <v>5928</v>
      </c>
      <c r="P62" s="2">
        <v>11.3</v>
      </c>
      <c r="Q62" s="2">
        <v>6.59</v>
      </c>
      <c r="R62" s="2">
        <v>1313</v>
      </c>
      <c r="S62" s="2">
        <v>458</v>
      </c>
      <c r="T62" s="2">
        <v>1484</v>
      </c>
      <c r="U62" s="2">
        <v>697</v>
      </c>
      <c r="X62" s="3" t="str" cm="1">
        <f t="array" ref="X62">_xlfn.IFS((D62/F62) &lt;= (640/SQRT($AT$32)), "Compact", L62 &lt;= ($AT$32*(0.79-(0.002*((E62-G62/2)/(2*F62))*SQRT($AT$32)))), "Non-Compact", L62 &gt; ($AT$32*(0.79-(0.002*((E62-G62/2)/(2*F62))*SQRT($AT$32)))), "Slender")</f>
        <v>Compact</v>
      </c>
      <c r="Y62" s="3" t="str" cm="1">
        <f t="array" ref="Y62">_xlfn.IFS(K62 &lt;= (65/SQRT($AT$32)), "Compact", K62 &lt;= (95/SQRT($AT$32)), "Non-Compact", K62 &gt; (95/SQRT($AT$32)), "Slender")</f>
        <v>Slender</v>
      </c>
      <c r="Z62" s="2">
        <f t="shared" si="2"/>
        <v>12.62439024390244</v>
      </c>
      <c r="AA62" s="2">
        <f t="shared" si="3"/>
        <v>20.835937499999996</v>
      </c>
      <c r="AB62" s="2" t="str" cm="1">
        <f t="array" ref="AB62">_xlfn.IFS(Z62 &lt;= 9, "1", Z62 &lt;= 12, "2", Z62 &lt;= 15, "3", Z62 &gt; 15, "4")</f>
        <v>3</v>
      </c>
      <c r="AC62" s="2" t="str" cm="1">
        <f t="array" ref="AC62">_xlfn.IFS(AA62 &lt;= 200, "1", L62 &lt;= 300, "2", L62 &lt;= 400, "3", L62 &gt; 400, "4")</f>
        <v>1</v>
      </c>
      <c r="AD62" s="3">
        <f t="shared" si="4"/>
        <v>17989.258781005959</v>
      </c>
      <c r="AG62" s="3">
        <f t="shared" si="5"/>
        <v>1315.1441213798585</v>
      </c>
      <c r="AJ62" s="2" t="s">
        <v>116</v>
      </c>
      <c r="AK62" s="2">
        <f t="shared" si="8"/>
        <v>111.3</v>
      </c>
      <c r="AL62" s="2"/>
      <c r="AM62" s="2"/>
      <c r="AN62" s="2">
        <f t="shared" si="9"/>
        <v>1223.5999999999999</v>
      </c>
      <c r="AO62" s="2"/>
      <c r="AP62" s="2"/>
      <c r="AQ62" s="2" t="s">
        <v>116</v>
      </c>
      <c r="BB62" s="2">
        <f t="shared" si="10"/>
        <v>44</v>
      </c>
      <c r="BC62" s="2">
        <f t="shared" si="11"/>
        <v>756.73333333333335</v>
      </c>
      <c r="BD62" s="2" t="s">
        <v>116</v>
      </c>
      <c r="BI62">
        <f t="shared" si="12"/>
        <v>62</v>
      </c>
      <c r="BJ62">
        <f t="shared" si="13"/>
        <v>997.11432813659985</v>
      </c>
      <c r="BK62" s="2" t="s">
        <v>116</v>
      </c>
      <c r="BP62">
        <f t="shared" si="14"/>
        <v>4</v>
      </c>
      <c r="BQ62">
        <f t="shared" si="15"/>
        <v>654.33333333333337</v>
      </c>
      <c r="BR62" s="2" t="s">
        <v>116</v>
      </c>
      <c r="BW62">
        <f t="shared" si="16"/>
        <v>12</v>
      </c>
      <c r="BX62">
        <f t="shared" si="17"/>
        <v>688.46666666666658</v>
      </c>
      <c r="BY62" s="2" t="s">
        <v>116</v>
      </c>
      <c r="CD62">
        <f t="shared" si="18"/>
        <v>76.309739581793934</v>
      </c>
      <c r="CE62">
        <f t="shared" si="19"/>
        <v>1042.9015716076174</v>
      </c>
      <c r="CF62" s="2" t="s">
        <v>116</v>
      </c>
    </row>
    <row r="63" spans="1:84" x14ac:dyDescent="0.35">
      <c r="A63" s="2" t="s">
        <v>117</v>
      </c>
      <c r="B63" s="3" t="s">
        <v>33</v>
      </c>
      <c r="C63" s="2">
        <v>114.6</v>
      </c>
      <c r="D63" s="2">
        <v>269.2</v>
      </c>
      <c r="E63" s="2">
        <v>258.8</v>
      </c>
      <c r="F63" s="2">
        <v>22.1</v>
      </c>
      <c r="G63" s="2">
        <v>13.5</v>
      </c>
      <c r="H63" s="2">
        <v>12.7</v>
      </c>
      <c r="I63" s="2">
        <v>199.6</v>
      </c>
      <c r="J63" s="2">
        <v>146</v>
      </c>
      <c r="K63" s="2">
        <f t="shared" si="6"/>
        <v>5.5497737556561084</v>
      </c>
      <c r="L63" s="2">
        <f t="shared" si="7"/>
        <v>14.785185185185185</v>
      </c>
      <c r="M63" s="2">
        <v>1.52</v>
      </c>
      <c r="N63" s="2">
        <v>18950</v>
      </c>
      <c r="O63" s="2">
        <v>6391</v>
      </c>
      <c r="P63" s="2">
        <v>11.4</v>
      </c>
      <c r="Q63" s="2">
        <v>6.61</v>
      </c>
      <c r="R63" s="2">
        <v>1408</v>
      </c>
      <c r="S63" s="2">
        <v>494</v>
      </c>
      <c r="T63" s="2">
        <v>1599</v>
      </c>
      <c r="U63" s="2">
        <v>752</v>
      </c>
      <c r="X63" s="3" t="str" cm="1">
        <f t="array" ref="X63">_xlfn.IFS((D63/F63) &lt;= (640/SQRT($AT$32)), "Compact", L63 &lt;= ($AT$32*(0.79-(0.002*((E63-G63/2)/(2*F63))*SQRT($AT$32)))), "Non-Compact", L63 &gt; ($AT$32*(0.79-(0.002*((E63-G63/2)/(2*F63))*SQRT($AT$32)))), "Slender")</f>
        <v>Compact</v>
      </c>
      <c r="Y63" s="3" t="str" cm="1">
        <f t="array" ref="Y63">_xlfn.IFS(K63 &lt;= (65/SQRT($AT$32)), "Compact", K63 &lt;= (95/SQRT($AT$32)), "Non-Compact", K63 &gt; (95/SQRT($AT$32)), "Slender")</f>
        <v>Slender</v>
      </c>
      <c r="Z63" s="2">
        <f t="shared" si="2"/>
        <v>11.710407239819004</v>
      </c>
      <c r="AA63" s="2">
        <f t="shared" si="3"/>
        <v>19.94074074074074</v>
      </c>
      <c r="AB63" s="2" t="str" cm="1">
        <f t="array" ref="AB63">_xlfn.IFS(Z63 &lt;= 9, "1", Z63 &lt;= 12, "2", Z63 &lt;= 15, "3", Z63 &gt; 15, "4")</f>
        <v>2</v>
      </c>
      <c r="AC63" s="2" t="str" cm="1">
        <f t="array" ref="AC63">_xlfn.IFS(AA63 &lt;= 200, "1", L63 &lt;= 300, "2", L63 &lt;= 400, "3", L63 &gt; 400, "4")</f>
        <v>1</v>
      </c>
      <c r="AD63" s="3">
        <f t="shared" si="4"/>
        <v>19501.61069604252</v>
      </c>
      <c r="AG63" s="3">
        <f t="shared" si="5"/>
        <v>1415.6119206901303</v>
      </c>
      <c r="AJ63" s="2" t="s">
        <v>117</v>
      </c>
      <c r="AK63" s="2">
        <f t="shared" si="8"/>
        <v>121.3</v>
      </c>
      <c r="AL63" s="2"/>
      <c r="AM63" s="2"/>
      <c r="AN63" s="2">
        <f t="shared" si="9"/>
        <v>1318.6</v>
      </c>
      <c r="AO63" s="2"/>
      <c r="AP63" s="2"/>
      <c r="AQ63" s="2" t="s">
        <v>117</v>
      </c>
      <c r="BB63" s="2">
        <f t="shared" si="10"/>
        <v>54</v>
      </c>
      <c r="BC63" s="2">
        <f t="shared" si="11"/>
        <v>851.73333333333335</v>
      </c>
      <c r="BD63" s="2" t="s">
        <v>117</v>
      </c>
      <c r="BI63">
        <f t="shared" si="12"/>
        <v>72</v>
      </c>
      <c r="BJ63">
        <f t="shared" si="13"/>
        <v>1092.1143281365999</v>
      </c>
      <c r="BK63" s="2" t="s">
        <v>117</v>
      </c>
      <c r="BP63">
        <f t="shared" si="14"/>
        <v>6</v>
      </c>
      <c r="BQ63">
        <f t="shared" si="15"/>
        <v>749.33333333333337</v>
      </c>
      <c r="BR63" s="2" t="s">
        <v>117</v>
      </c>
      <c r="BW63">
        <f t="shared" si="16"/>
        <v>22</v>
      </c>
      <c r="BX63">
        <f t="shared" si="17"/>
        <v>783.46666666666658</v>
      </c>
      <c r="BY63" s="2" t="s">
        <v>117</v>
      </c>
      <c r="CD63">
        <f t="shared" si="18"/>
        <v>86.309739581793934</v>
      </c>
      <c r="CE63">
        <f t="shared" si="19"/>
        <v>1137.9015716076174</v>
      </c>
      <c r="CF63" s="2" t="s">
        <v>117</v>
      </c>
    </row>
    <row r="64" spans="1:84" x14ac:dyDescent="0.35">
      <c r="A64" s="2" t="s">
        <v>118</v>
      </c>
      <c r="B64" s="3" t="s">
        <v>33</v>
      </c>
      <c r="C64" s="2">
        <v>131</v>
      </c>
      <c r="D64" s="2">
        <v>275.3</v>
      </c>
      <c r="E64" s="2">
        <v>260.7</v>
      </c>
      <c r="F64" s="2">
        <v>25.2</v>
      </c>
      <c r="G64" s="2">
        <v>15.4</v>
      </c>
      <c r="H64" s="2">
        <v>12.7</v>
      </c>
      <c r="I64" s="2">
        <v>199.6</v>
      </c>
      <c r="J64" s="2">
        <v>167</v>
      </c>
      <c r="K64" s="2">
        <f t="shared" si="6"/>
        <v>4.8670634920634921</v>
      </c>
      <c r="L64" s="2">
        <f t="shared" si="7"/>
        <v>12.961038961038961</v>
      </c>
      <c r="M64" s="2">
        <v>1.54</v>
      </c>
      <c r="N64" s="2">
        <v>22210</v>
      </c>
      <c r="O64" s="2">
        <v>7436</v>
      </c>
      <c r="P64" s="2">
        <v>11.5</v>
      </c>
      <c r="Q64" s="2">
        <v>6.67</v>
      </c>
      <c r="R64" s="2">
        <v>1613</v>
      </c>
      <c r="S64" s="2">
        <v>570</v>
      </c>
      <c r="T64" s="2">
        <v>1850</v>
      </c>
      <c r="U64" s="2">
        <v>869</v>
      </c>
      <c r="X64" s="3" t="str" cm="1">
        <f t="array" ref="X64">_xlfn.IFS((D64/F64) &lt;= (640/SQRT($AT$32)), "Compact", L64 &lt;= ($AT$32*(0.79-(0.002*((E64-G64/2)/(2*F64))*SQRT($AT$32)))), "Non-Compact", L64 &gt; ($AT$32*(0.79-(0.002*((E64-G64/2)/(2*F64))*SQRT($AT$32)))), "Slender")</f>
        <v>Compact</v>
      </c>
      <c r="Y64" s="3" t="str" cm="1">
        <f t="array" ref="Y64">_xlfn.IFS(K64 &lt;= (65/SQRT($AT$32)), "Compact", K64 &lt;= (95/SQRT($AT$32)), "Non-Compact", K64 &gt; (95/SQRT($AT$32)), "Slender")</f>
        <v>Non-Compact</v>
      </c>
      <c r="Z64" s="2">
        <f t="shared" si="2"/>
        <v>10.345238095238095</v>
      </c>
      <c r="AA64" s="2">
        <f t="shared" si="3"/>
        <v>17.876623376623378</v>
      </c>
      <c r="AB64" s="2" t="str" cm="1">
        <f t="array" ref="AB64">_xlfn.IFS(Z64 &lt;= 9, "1", Z64 &lt;= 12, "2", Z64 &lt;= 15, "3", Z64 &gt; 15, "4")</f>
        <v>2</v>
      </c>
      <c r="AC64" s="2" t="str" cm="1">
        <f t="array" ref="AC64">_xlfn.IFS(AA64 &lt;= 200, "1", L64 &lt;= 300, "2", L64 &lt;= 400, "3", L64 &gt; 400, "4")</f>
        <v>1</v>
      </c>
      <c r="AD64" s="3">
        <f t="shared" si="4"/>
        <v>22924.537550842764</v>
      </c>
      <c r="AG64" s="3">
        <f t="shared" si="5"/>
        <v>1632.596732203026</v>
      </c>
      <c r="AJ64" s="2" t="s">
        <v>118</v>
      </c>
      <c r="AK64" s="2">
        <f t="shared" si="8"/>
        <v>142.30000000000001</v>
      </c>
      <c r="AL64" s="2"/>
      <c r="AM64" s="2"/>
      <c r="AN64" s="2">
        <f t="shared" si="9"/>
        <v>1523.6</v>
      </c>
      <c r="AO64" s="2"/>
      <c r="AP64" s="2"/>
      <c r="AQ64" s="2" t="s">
        <v>118</v>
      </c>
      <c r="BB64" s="2">
        <f t="shared" si="10"/>
        <v>75</v>
      </c>
      <c r="BC64" s="2">
        <f t="shared" si="11"/>
        <v>1056.7333333333333</v>
      </c>
      <c r="BD64" s="2" t="s">
        <v>118</v>
      </c>
      <c r="BI64">
        <f t="shared" si="12"/>
        <v>93</v>
      </c>
      <c r="BJ64">
        <f t="shared" si="13"/>
        <v>1297.1143281365999</v>
      </c>
      <c r="BK64" s="2" t="s">
        <v>118</v>
      </c>
      <c r="BP64">
        <f t="shared" si="14"/>
        <v>27</v>
      </c>
      <c r="BQ64">
        <f t="shared" si="15"/>
        <v>954.33333333333337</v>
      </c>
      <c r="BR64" s="2" t="s">
        <v>118</v>
      </c>
      <c r="BW64">
        <f t="shared" si="16"/>
        <v>43</v>
      </c>
      <c r="BX64">
        <f t="shared" si="17"/>
        <v>988.46666666666658</v>
      </c>
      <c r="BY64" s="2" t="s">
        <v>118</v>
      </c>
      <c r="CD64">
        <f t="shared" si="18"/>
        <v>107.30973958179393</v>
      </c>
      <c r="CE64">
        <f t="shared" si="19"/>
        <v>1342.9015716076174</v>
      </c>
      <c r="CF64" s="2" t="s">
        <v>118</v>
      </c>
    </row>
    <row r="65" spans="1:84" x14ac:dyDescent="0.35">
      <c r="A65" s="2" t="s">
        <v>119</v>
      </c>
      <c r="B65" s="3" t="s">
        <v>33</v>
      </c>
      <c r="C65" s="2">
        <v>132</v>
      </c>
      <c r="D65" s="2">
        <v>276.3</v>
      </c>
      <c r="E65" s="2">
        <v>261.3</v>
      </c>
      <c r="F65" s="2">
        <v>25.3</v>
      </c>
      <c r="G65" s="2">
        <v>15.3</v>
      </c>
      <c r="H65" s="2">
        <v>12.7</v>
      </c>
      <c r="I65" s="2">
        <v>200.3</v>
      </c>
      <c r="J65" s="2">
        <v>168</v>
      </c>
      <c r="K65" s="2">
        <f t="shared" si="6"/>
        <v>4.8616600790513829</v>
      </c>
      <c r="L65" s="2">
        <f t="shared" si="7"/>
        <v>13.091503267973856</v>
      </c>
      <c r="M65" s="2">
        <v>1.55</v>
      </c>
      <c r="N65" s="2">
        <v>22530</v>
      </c>
      <c r="O65" s="2">
        <v>7531</v>
      </c>
      <c r="P65" s="2">
        <v>11.6</v>
      </c>
      <c r="Q65" s="2">
        <v>6.69</v>
      </c>
      <c r="R65" s="2">
        <v>1631</v>
      </c>
      <c r="S65" s="2">
        <v>576</v>
      </c>
      <c r="T65" s="2">
        <v>1869</v>
      </c>
      <c r="U65" s="2">
        <v>878</v>
      </c>
      <c r="X65" s="3" t="str" cm="1">
        <f t="array" ref="X65">_xlfn.IFS((D65/F65) &lt;= (640/SQRT($AT$32)), "Compact", L65 &lt;= ($AT$32*(0.79-(0.002*((E65-G65/2)/(2*F65))*SQRT($AT$32)))), "Non-Compact", L65 &gt; ($AT$32*(0.79-(0.002*((E65-G65/2)/(2*F65))*SQRT($AT$32)))), "Slender")</f>
        <v>Compact</v>
      </c>
      <c r="Y65" s="3" t="str" cm="1">
        <f t="array" ref="Y65">_xlfn.IFS(K65 &lt;= (65/SQRT($AT$32)), "Compact", K65 &lt;= (95/SQRT($AT$32)), "Non-Compact", K65 &gt; (95/SQRT($AT$32)), "Slender")</f>
        <v>Non-Compact</v>
      </c>
      <c r="Z65" s="2">
        <f t="shared" si="2"/>
        <v>10.328063241106719</v>
      </c>
      <c r="AA65" s="2">
        <f t="shared" si="3"/>
        <v>18.058823529411764</v>
      </c>
      <c r="AB65" s="2" t="str" cm="1">
        <f t="array" ref="AB65">_xlfn.IFS(Z65 &lt;= 9, "1", Z65 &lt;= 12, "2", Z65 &lt;= 15, "3", Z65 &gt; 15, "4")</f>
        <v>2</v>
      </c>
      <c r="AC65" s="2" t="str" cm="1">
        <f t="array" ref="AC65">_xlfn.IFS(AA65 &lt;= 200, "1", L65 &lt;= 300, "2", L65 &lt;= 400, "3", L65 &gt; 400, "4")</f>
        <v>1</v>
      </c>
      <c r="AD65" s="3">
        <f t="shared" si="4"/>
        <v>23258.14129718882</v>
      </c>
      <c r="AG65" s="3">
        <f t="shared" si="5"/>
        <v>1651.5381224785576</v>
      </c>
      <c r="AJ65" s="2" t="s">
        <v>119</v>
      </c>
      <c r="AK65" s="2">
        <f t="shared" si="8"/>
        <v>143.30000000000001</v>
      </c>
      <c r="AL65" s="2"/>
      <c r="AM65" s="2"/>
      <c r="AN65" s="2">
        <f t="shared" si="9"/>
        <v>1541.6</v>
      </c>
      <c r="AO65" s="2"/>
      <c r="AP65" s="2"/>
      <c r="AQ65" s="2" t="s">
        <v>119</v>
      </c>
      <c r="BB65" s="2">
        <f t="shared" si="10"/>
        <v>76</v>
      </c>
      <c r="BC65" s="2">
        <f t="shared" si="11"/>
        <v>1074.7333333333333</v>
      </c>
      <c r="BD65" s="2" t="s">
        <v>119</v>
      </c>
      <c r="BI65">
        <f t="shared" si="12"/>
        <v>94</v>
      </c>
      <c r="BJ65">
        <f t="shared" si="13"/>
        <v>1315.1143281365999</v>
      </c>
      <c r="BK65" s="2" t="s">
        <v>119</v>
      </c>
      <c r="BP65">
        <f t="shared" si="14"/>
        <v>28</v>
      </c>
      <c r="BQ65">
        <f t="shared" si="15"/>
        <v>972.33333333333337</v>
      </c>
      <c r="BR65" s="2" t="s">
        <v>119</v>
      </c>
      <c r="BW65">
        <f t="shared" si="16"/>
        <v>44</v>
      </c>
      <c r="BX65">
        <f t="shared" si="17"/>
        <v>1006.4666666666666</v>
      </c>
      <c r="BY65" s="2" t="s">
        <v>119</v>
      </c>
      <c r="CD65">
        <f t="shared" si="18"/>
        <v>108.30973958179393</v>
      </c>
      <c r="CE65">
        <f t="shared" si="19"/>
        <v>1360.9015716076174</v>
      </c>
      <c r="CF65" s="2" t="s">
        <v>119</v>
      </c>
    </row>
    <row r="66" spans="1:84" x14ac:dyDescent="0.35">
      <c r="A66" s="2" t="s">
        <v>120</v>
      </c>
      <c r="B66" s="3" t="s">
        <v>33</v>
      </c>
      <c r="C66" s="2">
        <v>148.80000000000001</v>
      </c>
      <c r="D66" s="2">
        <v>281.89999999999998</v>
      </c>
      <c r="E66" s="2">
        <v>262.60000000000002</v>
      </c>
      <c r="F66" s="2">
        <v>28.5</v>
      </c>
      <c r="G66" s="2">
        <v>17.3</v>
      </c>
      <c r="H66" s="2">
        <v>12.7</v>
      </c>
      <c r="I66" s="2">
        <v>199.6</v>
      </c>
      <c r="J66" s="2">
        <v>190</v>
      </c>
      <c r="K66" s="2">
        <f t="shared" si="6"/>
        <v>4.3035087719298248</v>
      </c>
      <c r="L66" s="2">
        <f t="shared" si="7"/>
        <v>11.537572254335259</v>
      </c>
      <c r="M66" s="2">
        <v>1.56</v>
      </c>
      <c r="N66" s="2">
        <v>25900</v>
      </c>
      <c r="O66" s="2">
        <v>8598</v>
      </c>
      <c r="P66" s="2">
        <v>11.7</v>
      </c>
      <c r="Q66" s="2">
        <v>6.73</v>
      </c>
      <c r="R66" s="2">
        <v>1838</v>
      </c>
      <c r="S66" s="2">
        <v>655</v>
      </c>
      <c r="T66" s="2">
        <v>2127</v>
      </c>
      <c r="U66" s="2">
        <v>999</v>
      </c>
      <c r="X66" s="3" t="str" cm="1">
        <f t="array" ref="X66">_xlfn.IFS((D66/F66) &lt;= (640/SQRT($AT$32)), "Compact", L66 &lt;= ($AT$32*(0.79-(0.002*((E66-G66/2)/(2*F66))*SQRT($AT$32)))), "Non-Compact", L66 &gt; ($AT$32*(0.79-(0.002*((E66-G66/2)/(2*F66))*SQRT($AT$32)))), "Slender")</f>
        <v>Compact</v>
      </c>
      <c r="Y66" s="3" t="str" cm="1">
        <f t="array" ref="Y66">_xlfn.IFS(K66 &lt;= (65/SQRT($AT$32)), "Compact", K66 &lt;= (95/SQRT($AT$32)), "Non-Compact", K66 &gt; (95/SQRT($AT$32)), "Slender")</f>
        <v>Non-Compact</v>
      </c>
      <c r="Z66" s="2">
        <f t="shared" si="2"/>
        <v>9.2140350877192994</v>
      </c>
      <c r="AA66" s="2">
        <f t="shared" si="3"/>
        <v>16.294797687861269</v>
      </c>
      <c r="AB66" s="2" t="str" cm="1">
        <f t="array" ref="AB66">_xlfn.IFS(Z66 &lt;= 9, "1", Z66 &lt;= 12, "2", Z66 &lt;= 15, "3", Z66 &gt; 15, "4")</f>
        <v>2</v>
      </c>
      <c r="AC66" s="2" t="str" cm="1">
        <f t="array" ref="AC66">_xlfn.IFS(AA66 &lt;= 200, "1", L66 &lt;= 300, "2", L66 &lt;= 400, "3", L66 &gt; 400, "4")</f>
        <v>1</v>
      </c>
      <c r="AD66" s="3">
        <f t="shared" si="4"/>
        <v>26792.527217304458</v>
      </c>
      <c r="AG66" s="3">
        <f t="shared" si="5"/>
        <v>1871.7210956763829</v>
      </c>
      <c r="AJ66" s="2" t="s">
        <v>120</v>
      </c>
      <c r="AK66" s="2">
        <f t="shared" si="8"/>
        <v>165.3</v>
      </c>
      <c r="AL66" s="2"/>
      <c r="AM66" s="2"/>
      <c r="AN66" s="2">
        <f t="shared" si="9"/>
        <v>1748.6</v>
      </c>
      <c r="AO66" s="2"/>
      <c r="AP66" s="2"/>
      <c r="AQ66" s="2" t="s">
        <v>120</v>
      </c>
      <c r="BB66" s="2">
        <f t="shared" si="10"/>
        <v>98</v>
      </c>
      <c r="BC66" s="2">
        <f t="shared" si="11"/>
        <v>1281.7333333333333</v>
      </c>
      <c r="BD66" s="2" t="s">
        <v>120</v>
      </c>
      <c r="BI66">
        <f t="shared" si="12"/>
        <v>116</v>
      </c>
      <c r="BJ66">
        <f t="shared" si="13"/>
        <v>1522.1143281365999</v>
      </c>
      <c r="BK66" s="2" t="s">
        <v>120</v>
      </c>
      <c r="BP66">
        <f t="shared" si="14"/>
        <v>50</v>
      </c>
      <c r="BQ66">
        <f t="shared" si="15"/>
        <v>1179.3333333333335</v>
      </c>
      <c r="BR66" s="2" t="s">
        <v>120</v>
      </c>
      <c r="BW66">
        <f t="shared" si="16"/>
        <v>66</v>
      </c>
      <c r="BX66">
        <f t="shared" si="17"/>
        <v>1213.4666666666667</v>
      </c>
      <c r="BY66" s="2" t="s">
        <v>120</v>
      </c>
      <c r="CD66">
        <f t="shared" si="18"/>
        <v>130.30973958179393</v>
      </c>
      <c r="CE66">
        <f t="shared" si="19"/>
        <v>1567.9015716076174</v>
      </c>
      <c r="CF66" s="2" t="s">
        <v>120</v>
      </c>
    </row>
    <row r="67" spans="1:84" x14ac:dyDescent="0.35">
      <c r="A67" s="2" t="s">
        <v>121</v>
      </c>
      <c r="B67" s="3" t="s">
        <v>33</v>
      </c>
      <c r="C67" s="2">
        <v>167.1</v>
      </c>
      <c r="D67" s="2">
        <v>289.10000000000002</v>
      </c>
      <c r="E67" s="2">
        <v>265.2</v>
      </c>
      <c r="F67" s="2">
        <v>31.7</v>
      </c>
      <c r="G67" s="2">
        <v>19.2</v>
      </c>
      <c r="H67" s="2">
        <v>12.7</v>
      </c>
      <c r="I67" s="2">
        <v>200.3</v>
      </c>
      <c r="J67" s="2">
        <v>213</v>
      </c>
      <c r="K67" s="2">
        <f t="shared" si="6"/>
        <v>3.8801261829653</v>
      </c>
      <c r="L67" s="2">
        <f t="shared" si="7"/>
        <v>10.432291666666668</v>
      </c>
      <c r="M67" s="2">
        <v>1.58</v>
      </c>
      <c r="N67" s="2">
        <v>30000</v>
      </c>
      <c r="O67" s="2">
        <v>9870</v>
      </c>
      <c r="P67" s="2">
        <v>11.9</v>
      </c>
      <c r="Q67" s="2">
        <v>6.81</v>
      </c>
      <c r="R67" s="2">
        <v>2075</v>
      </c>
      <c r="S67" s="2">
        <v>744</v>
      </c>
      <c r="T67" s="2">
        <v>2424</v>
      </c>
      <c r="U67" s="2">
        <v>1137</v>
      </c>
      <c r="X67" s="3" t="str" cm="1">
        <f t="array" ref="X67">_xlfn.IFS((D67/F67) &lt;= (640/SQRT($AT$32)), "Compact", L67 &lt;= ($AT$32*(0.79-(0.002*((E67-G67/2)/(2*F67))*SQRT($AT$32)))), "Non-Compact", L67 &gt; ($AT$32*(0.79-(0.002*((E67-G67/2)/(2*F67))*SQRT($AT$32)))), "Slender")</f>
        <v>Compact</v>
      </c>
      <c r="Y67" s="3" t="str" cm="1">
        <f t="array" ref="Y67">_xlfn.IFS(K67 &lt;= (65/SQRT($AT$32)), "Compact", K67 &lt;= (95/SQRT($AT$32)), "Non-Compact", K67 &gt; (95/SQRT($AT$32)), "Slender")</f>
        <v>Non-Compact</v>
      </c>
      <c r="Z67" s="2">
        <f t="shared" si="2"/>
        <v>8.3659305993690847</v>
      </c>
      <c r="AA67" s="2">
        <f t="shared" si="3"/>
        <v>15.057291666666668</v>
      </c>
      <c r="AB67" s="2" t="str" cm="1">
        <f t="array" ref="AB67">_xlfn.IFS(Z67 &lt;= 9, "1", Z67 &lt;= 12, "2", Z67 &lt;= 15, "3", Z67 &gt; 15, "4")</f>
        <v>1</v>
      </c>
      <c r="AC67" s="2" t="str" cm="1">
        <f t="array" ref="AC67">_xlfn.IFS(AA67 &lt;= 200, "1", L67 &lt;= 300, "2", L67 &lt;= 400, "3", L67 &gt; 400, "4")</f>
        <v>1</v>
      </c>
      <c r="AD67" s="3">
        <f t="shared" si="4"/>
        <v>31084.510547377129</v>
      </c>
      <c r="AG67" s="3">
        <f t="shared" si="5"/>
        <v>2123.8516285277556</v>
      </c>
      <c r="AJ67" s="2" t="s">
        <v>121</v>
      </c>
      <c r="AK67" s="2">
        <f t="shared" si="8"/>
        <v>188.3</v>
      </c>
      <c r="AL67" s="2"/>
      <c r="AM67" s="2"/>
      <c r="AN67" s="2">
        <f t="shared" si="9"/>
        <v>1985.6</v>
      </c>
      <c r="AO67" s="2"/>
      <c r="AP67" s="2"/>
      <c r="AQ67" s="2" t="s">
        <v>121</v>
      </c>
      <c r="BB67" s="2">
        <f t="shared" si="10"/>
        <v>121</v>
      </c>
      <c r="BC67" s="2">
        <f t="shared" si="11"/>
        <v>1518.7333333333333</v>
      </c>
      <c r="BD67" s="2" t="s">
        <v>121</v>
      </c>
      <c r="BI67">
        <f t="shared" si="12"/>
        <v>139</v>
      </c>
      <c r="BJ67">
        <f t="shared" si="13"/>
        <v>1759.1143281365999</v>
      </c>
      <c r="BK67" s="2" t="s">
        <v>121</v>
      </c>
      <c r="BP67">
        <f t="shared" si="14"/>
        <v>73</v>
      </c>
      <c r="BQ67">
        <f t="shared" si="15"/>
        <v>1416.3333333333335</v>
      </c>
      <c r="BR67" s="2" t="s">
        <v>121</v>
      </c>
      <c r="BW67">
        <f t="shared" si="16"/>
        <v>89</v>
      </c>
      <c r="BX67">
        <f t="shared" si="17"/>
        <v>1450.4666666666667</v>
      </c>
      <c r="BY67" s="2" t="s">
        <v>121</v>
      </c>
      <c r="CD67">
        <f t="shared" si="18"/>
        <v>153.30973958179393</v>
      </c>
      <c r="CE67">
        <f t="shared" si="19"/>
        <v>1804.9015716076174</v>
      </c>
      <c r="CF67" s="2" t="s">
        <v>121</v>
      </c>
    </row>
    <row r="68" spans="1:84" x14ac:dyDescent="0.35">
      <c r="A68" s="2" t="s">
        <v>122</v>
      </c>
      <c r="B68" s="3" t="s">
        <v>33</v>
      </c>
      <c r="C68" s="2">
        <v>20.8</v>
      </c>
      <c r="D68" s="2">
        <v>302.5</v>
      </c>
      <c r="E68" s="2">
        <v>100.8</v>
      </c>
      <c r="F68" s="2">
        <v>5.7</v>
      </c>
      <c r="G68" s="3">
        <v>5.0999999999999996</v>
      </c>
      <c r="H68" s="2">
        <v>7.6</v>
      </c>
      <c r="I68" s="2">
        <v>275.8</v>
      </c>
      <c r="J68" s="2">
        <v>26.8</v>
      </c>
      <c r="K68" s="2">
        <f t="shared" si="6"/>
        <v>8.3947368421052637</v>
      </c>
      <c r="L68" s="2">
        <f t="shared" si="7"/>
        <v>54.078431372549026</v>
      </c>
      <c r="M68" s="2">
        <v>0.98499999999999999</v>
      </c>
      <c r="N68" s="2">
        <v>3682</v>
      </c>
      <c r="O68" s="2">
        <v>97.9</v>
      </c>
      <c r="P68" s="2">
        <v>11.7</v>
      </c>
      <c r="Q68" s="2">
        <v>1.91</v>
      </c>
      <c r="R68" s="2">
        <v>243</v>
      </c>
      <c r="S68" s="2">
        <v>19.399999999999999</v>
      </c>
      <c r="T68" s="2">
        <v>286</v>
      </c>
      <c r="U68" s="2">
        <v>31.1</v>
      </c>
      <c r="X68" s="3" t="str" cm="1">
        <f t="array" ref="X68">_xlfn.IFS((D68/F68) &lt;= (640/SQRT($AT$32)), "Compact", L68 &lt;= ($AT$32*(0.79-(0.002*((E68-G68/2)/(2*F68))*SQRT($AT$32)))), "Non-Compact", L68 &gt; ($AT$32*(0.79-(0.002*((E68-G68/2)/(2*F68))*SQRT($AT$32)))), "Slender")</f>
        <v>Non-Compact</v>
      </c>
      <c r="Y68" s="3" t="str" cm="1">
        <f t="array" ref="Y68">_xlfn.IFS(K68 &lt;= (65/SQRT($AT$32)), "Compact", K68 &lt;= (95/SQRT($AT$32)), "Non-Compact", K68 &gt; (95/SQRT($AT$32)), "Slender")</f>
        <v>Slender</v>
      </c>
      <c r="Z68" s="2">
        <f t="shared" ref="Z68:Z131" si="20">E68/F68</f>
        <v>17.684210526315788</v>
      </c>
      <c r="AA68" s="2">
        <f t="shared" ref="AA68:AA131" si="21">D68/G68</f>
        <v>59.313725490196084</v>
      </c>
      <c r="AB68" s="2" t="str" cm="1">
        <f t="array" ref="AB68">_xlfn.IFS(Z68 &lt;= 9, "1", Z68 &lt;= 12, "2", Z68 &lt;= 15, "3", Z68 &gt; 15, "4")</f>
        <v>4</v>
      </c>
      <c r="AC68" s="2" t="str" cm="1">
        <f t="array" ref="AC68">_xlfn.IFS(AA68 &lt;= 200, "1", L68 &lt;= 300, "2", L68 &lt;= 400, "3", L68 &gt; 400, "4")</f>
        <v>1</v>
      </c>
      <c r="AD68" s="3">
        <f t="shared" ref="AD68:AD131" si="22">SQRT((((VLOOKUP($AT$4,$A$4:$D$1021,4,FALSE))-D68)^2)+(((VLOOKUP($AT$4,$A$4:$E$1021,5,FALSE))-E68)^2)+(((VLOOKUP($AT$4,$A$4:$N$1021,14,FALSE))-N68)^2)+(((VLOOKUP($AT$4,$A$4:$O$1021,15,FALSE))-O68)^2))</f>
        <v>3216.627417031696</v>
      </c>
      <c r="AG68" s="3">
        <f t="shared" ref="AG68:AG131" si="23">SQRT((((VLOOKUP($AT$4,$A$4:$D$1021,4,FALSE))-D68)^2)+(((VLOOKUP($AT$4,$A$4:$E$1021,5,FALSE))-E68)^2)+(((VLOOKUP($AT$4,$A$4:$R$1021,18,FALSE))-R68)^2)+(((VLOOKUP($AT$4,$A$4:$S$1021,19,FALSE))-S68)^2))</f>
        <v>249.9307504089883</v>
      </c>
      <c r="AJ68" s="2" t="s">
        <v>122</v>
      </c>
      <c r="AK68" s="2">
        <f t="shared" si="8"/>
        <v>2.1000000000000014</v>
      </c>
      <c r="AL68" s="2"/>
      <c r="AM68" s="2"/>
      <c r="AN68" s="2">
        <f t="shared" si="9"/>
        <v>153.6</v>
      </c>
      <c r="AO68" s="2"/>
      <c r="AP68" s="2"/>
      <c r="AQ68" s="2" t="s">
        <v>122</v>
      </c>
      <c r="BB68" s="2">
        <f t="shared" si="10"/>
        <v>65.2</v>
      </c>
      <c r="BC68" s="2">
        <f t="shared" si="11"/>
        <v>313.26666666666665</v>
      </c>
      <c r="BD68" s="2" t="s">
        <v>122</v>
      </c>
      <c r="BI68">
        <f t="shared" si="12"/>
        <v>47.2</v>
      </c>
      <c r="BJ68">
        <f t="shared" si="13"/>
        <v>72.885671863400205</v>
      </c>
      <c r="BK68" s="2" t="s">
        <v>122</v>
      </c>
      <c r="BP68">
        <f t="shared" si="14"/>
        <v>113.2</v>
      </c>
      <c r="BQ68">
        <f t="shared" si="15"/>
        <v>415.66666666666663</v>
      </c>
      <c r="BR68" s="2" t="s">
        <v>122</v>
      </c>
      <c r="BW68">
        <f t="shared" si="16"/>
        <v>97.2</v>
      </c>
      <c r="BX68">
        <f t="shared" si="17"/>
        <v>381.53333333333342</v>
      </c>
      <c r="BY68" s="2" t="s">
        <v>122</v>
      </c>
      <c r="CD68">
        <f t="shared" si="18"/>
        <v>32.890260418206068</v>
      </c>
      <c r="CE68">
        <f t="shared" si="19"/>
        <v>27.098428392382516</v>
      </c>
      <c r="CF68" s="2" t="s">
        <v>122</v>
      </c>
    </row>
    <row r="69" spans="1:84" x14ac:dyDescent="0.35">
      <c r="A69" s="2" t="s">
        <v>123</v>
      </c>
      <c r="B69" s="3" t="s">
        <v>33</v>
      </c>
      <c r="C69" s="2">
        <v>23.8</v>
      </c>
      <c r="D69" s="2">
        <v>304.5</v>
      </c>
      <c r="E69" s="2">
        <v>101.3</v>
      </c>
      <c r="F69" s="2">
        <v>6.7</v>
      </c>
      <c r="G69" s="2">
        <v>5.6</v>
      </c>
      <c r="H69" s="2">
        <v>7.6</v>
      </c>
      <c r="I69" s="2">
        <v>275.8</v>
      </c>
      <c r="J69" s="2">
        <v>30.4</v>
      </c>
      <c r="K69" s="2">
        <f t="shared" ref="K69:K132" si="24">((E69-G69)/2)/F69</f>
        <v>7.1417910447761193</v>
      </c>
      <c r="L69" s="2">
        <f t="shared" ref="L69:L132" si="25">I69/G69</f>
        <v>49.250000000000007</v>
      </c>
      <c r="M69" s="2">
        <v>0.99</v>
      </c>
      <c r="N69" s="2">
        <v>4274</v>
      </c>
      <c r="O69" s="2">
        <v>117</v>
      </c>
      <c r="P69" s="2">
        <v>11.9</v>
      </c>
      <c r="Q69" s="2">
        <v>1.96</v>
      </c>
      <c r="R69" s="2">
        <v>281</v>
      </c>
      <c r="S69" s="2">
        <v>23.1</v>
      </c>
      <c r="T69" s="2">
        <v>329</v>
      </c>
      <c r="U69" s="2">
        <v>37</v>
      </c>
      <c r="X69" s="3" t="str" cm="1">
        <f t="array" ref="X69">_xlfn.IFS((D69/F69) &lt;= (640/SQRT($AT$32)), "Compact", L69 &lt;= ($AT$32*(0.79-(0.002*((E69-G69/2)/(2*F69))*SQRT($AT$32)))), "Non-Compact", L69 &gt; ($AT$32*(0.79-(0.002*((E69-G69/2)/(2*F69))*SQRT($AT$32)))), "Slender")</f>
        <v>Non-Compact</v>
      </c>
      <c r="Y69" s="3" t="str" cm="1">
        <f t="array" ref="Y69">_xlfn.IFS(K69 &lt;= (65/SQRT($AT$32)), "Compact", K69 &lt;= (95/SQRT($AT$32)), "Non-Compact", K69 &gt; (95/SQRT($AT$32)), "Slender")</f>
        <v>Slender</v>
      </c>
      <c r="Z69" s="2">
        <f t="shared" si="20"/>
        <v>15.119402985074625</v>
      </c>
      <c r="AA69" s="2">
        <f t="shared" si="21"/>
        <v>54.375</v>
      </c>
      <c r="AB69" s="2" t="str" cm="1">
        <f t="array" ref="AB69">_xlfn.IFS(Z69 &lt;= 9, "1", Z69 &lt;= 12, "2", Z69 &lt;= 15, "3", Z69 &gt; 15, "4")</f>
        <v>4</v>
      </c>
      <c r="AC69" s="2" t="str" cm="1">
        <f t="array" ref="AC69">_xlfn.IFS(AA69 &lt;= 200, "1", L69 &lt;= 300, "2", L69 &lt;= 400, "3", L69 &gt; 400, "4")</f>
        <v>1</v>
      </c>
      <c r="AD69" s="3">
        <f t="shared" si="22"/>
        <v>3807.4371537820557</v>
      </c>
      <c r="AG69" s="3">
        <f t="shared" si="23"/>
        <v>276.22317064286983</v>
      </c>
      <c r="AJ69" s="2" t="s">
        <v>123</v>
      </c>
      <c r="AK69" s="2">
        <f t="shared" ref="AK69:AK132" si="26">SQRT(((VLOOKUP($AT$4,$A$4:$J$1021,10,FALSE))-J69)^2)</f>
        <v>5.6999999999999993</v>
      </c>
      <c r="AL69" s="2"/>
      <c r="AM69" s="2"/>
      <c r="AN69" s="2">
        <f t="shared" ref="AN69:AN132" si="27">SQRT(((VLOOKUP($AT$4,$A$4:$R$1021,18,FALSE))-R69)^2)</f>
        <v>191.6</v>
      </c>
      <c r="AO69" s="2"/>
      <c r="AP69" s="2"/>
      <c r="AQ69" s="2" t="s">
        <v>123</v>
      </c>
      <c r="BB69" s="2">
        <f t="shared" ref="BB69:BB132" si="28">SQRT(($J$1022-J69)^2)</f>
        <v>61.6</v>
      </c>
      <c r="BC69" s="2">
        <f t="shared" ref="BC69:BC132" si="29">SQRT(($R$1022-R69)^2)</f>
        <v>275.26666666666665</v>
      </c>
      <c r="BD69" s="2" t="s">
        <v>123</v>
      </c>
      <c r="BI69">
        <f t="shared" ref="BI69:BI132" si="30">SQRT(($J$1023-J69)^2)</f>
        <v>43.6</v>
      </c>
      <c r="BJ69">
        <f t="shared" ref="BJ69:BJ132" si="31">SQRT(($R$1023-R69)^2)</f>
        <v>34.885671863400205</v>
      </c>
      <c r="BK69" s="2" t="s">
        <v>123</v>
      </c>
      <c r="BP69">
        <f t="shared" ref="BP69:BP132" si="32">SQRT(($J$1024-J69)^2)</f>
        <v>109.6</v>
      </c>
      <c r="BQ69">
        <f t="shared" ref="BQ69:BQ132" si="33">SQRT(($R$1024-R69)^2)</f>
        <v>377.66666666666663</v>
      </c>
      <c r="BR69" s="2" t="s">
        <v>123</v>
      </c>
      <c r="BW69">
        <f t="shared" ref="BW69:BW132" si="34">SQRT(($J$1025-J69)^2)</f>
        <v>93.6</v>
      </c>
      <c r="BX69">
        <f t="shared" ref="BX69:BX132" si="35">SQRT(($R$1025-R69)^2)</f>
        <v>343.53333333333342</v>
      </c>
      <c r="BY69" s="2" t="s">
        <v>123</v>
      </c>
      <c r="CD69">
        <f t="shared" ref="CD69:CD132" si="36">SQRT(($J$1026-J69)^2)</f>
        <v>29.290260418206074</v>
      </c>
      <c r="CE69">
        <f t="shared" ref="CE69:CE132" si="37">SQRT(($R$1026-R69)^2)</f>
        <v>10.901571607617484</v>
      </c>
      <c r="CF69" s="2" t="s">
        <v>123</v>
      </c>
    </row>
    <row r="70" spans="1:84" x14ac:dyDescent="0.35">
      <c r="A70" s="2" t="s">
        <v>124</v>
      </c>
      <c r="B70" s="3" t="s">
        <v>33</v>
      </c>
      <c r="C70" s="2">
        <v>24.8</v>
      </c>
      <c r="D70" s="2">
        <v>305.10000000000002</v>
      </c>
      <c r="E70" s="2">
        <v>101.6</v>
      </c>
      <c r="F70" s="2">
        <v>7</v>
      </c>
      <c r="G70" s="2">
        <v>5.8</v>
      </c>
      <c r="H70" s="2">
        <v>7.6</v>
      </c>
      <c r="I70" s="2">
        <v>275.89999999999998</v>
      </c>
      <c r="J70" s="2">
        <v>31.6</v>
      </c>
      <c r="K70" s="2">
        <f t="shared" si="24"/>
        <v>6.8428571428571425</v>
      </c>
      <c r="L70" s="2">
        <f t="shared" si="25"/>
        <v>47.568965517241374</v>
      </c>
      <c r="M70" s="2">
        <v>0.99199999999999999</v>
      </c>
      <c r="N70" s="2">
        <v>4455</v>
      </c>
      <c r="O70" s="2">
        <v>123</v>
      </c>
      <c r="P70" s="2">
        <v>11.9</v>
      </c>
      <c r="Q70" s="2">
        <v>1.97</v>
      </c>
      <c r="R70" s="2">
        <v>292</v>
      </c>
      <c r="S70" s="2">
        <v>24.2</v>
      </c>
      <c r="T70" s="2">
        <v>342</v>
      </c>
      <c r="U70" s="2">
        <v>38.799999999999997</v>
      </c>
      <c r="X70" s="3" t="str" cm="1">
        <f t="array" ref="X70">_xlfn.IFS((D70/F70) &lt;= (640/SQRT($AT$32)), "Compact", L70 &lt;= ($AT$32*(0.79-(0.002*((E70-G70/2)/(2*F70))*SQRT($AT$32)))), "Non-Compact", L70 &gt; ($AT$32*(0.79-(0.002*((E70-G70/2)/(2*F70))*SQRT($AT$32)))), "Slender")</f>
        <v>Non-Compact</v>
      </c>
      <c r="Y70" s="3" t="str" cm="1">
        <f t="array" ref="Y70">_xlfn.IFS(K70 &lt;= (65/SQRT($AT$32)), "Compact", K70 &lt;= (95/SQRT($AT$32)), "Non-Compact", K70 &gt; (95/SQRT($AT$32)), "Slender")</f>
        <v>Slender</v>
      </c>
      <c r="Z70" s="2">
        <f t="shared" si="20"/>
        <v>14.514285714285714</v>
      </c>
      <c r="AA70" s="2">
        <f t="shared" si="21"/>
        <v>52.603448275862071</v>
      </c>
      <c r="AB70" s="2" t="str" cm="1">
        <f t="array" ref="AB70">_xlfn.IFS(Z70 &lt;= 9, "1", Z70 &lt;= 12, "2", Z70 &lt;= 15, "3", Z70 &gt; 15, "4")</f>
        <v>3</v>
      </c>
      <c r="AC70" s="2" t="str" cm="1">
        <f t="array" ref="AC70">_xlfn.IFS(AA70 &lt;= 200, "1", L70 &lt;= 300, "2", L70 &lt;= 400, "3", L70 &gt; 400, "4")</f>
        <v>1</v>
      </c>
      <c r="AD70" s="3">
        <f t="shared" si="22"/>
        <v>3988.1600532074935</v>
      </c>
      <c r="AG70" s="3">
        <f t="shared" si="23"/>
        <v>284.35361787745904</v>
      </c>
      <c r="AJ70" s="2" t="s">
        <v>124</v>
      </c>
      <c r="AK70" s="2">
        <f t="shared" si="26"/>
        <v>6.9000000000000021</v>
      </c>
      <c r="AL70" s="2"/>
      <c r="AM70" s="2"/>
      <c r="AN70" s="2">
        <f t="shared" si="27"/>
        <v>202.6</v>
      </c>
      <c r="AO70" s="2"/>
      <c r="AP70" s="2"/>
      <c r="AQ70" s="2" t="s">
        <v>124</v>
      </c>
      <c r="BB70" s="2">
        <f t="shared" si="28"/>
        <v>60.4</v>
      </c>
      <c r="BC70" s="2">
        <f t="shared" si="29"/>
        <v>264.26666666666665</v>
      </c>
      <c r="BD70" s="2" t="s">
        <v>124</v>
      </c>
      <c r="BI70">
        <f t="shared" si="30"/>
        <v>42.4</v>
      </c>
      <c r="BJ70">
        <f t="shared" si="31"/>
        <v>23.885671863400205</v>
      </c>
      <c r="BK70" s="2" t="s">
        <v>124</v>
      </c>
      <c r="BP70">
        <f t="shared" si="32"/>
        <v>108.4</v>
      </c>
      <c r="BQ70">
        <f t="shared" si="33"/>
        <v>366.66666666666663</v>
      </c>
      <c r="BR70" s="2" t="s">
        <v>124</v>
      </c>
      <c r="BW70">
        <f t="shared" si="34"/>
        <v>92.4</v>
      </c>
      <c r="BX70">
        <f t="shared" si="35"/>
        <v>332.53333333333342</v>
      </c>
      <c r="BY70" s="2" t="s">
        <v>124</v>
      </c>
      <c r="CD70">
        <f t="shared" si="36"/>
        <v>28.090260418206071</v>
      </c>
      <c r="CE70">
        <f t="shared" si="37"/>
        <v>21.901571607617484</v>
      </c>
      <c r="CF70" s="2" t="s">
        <v>124</v>
      </c>
    </row>
    <row r="71" spans="1:84" x14ac:dyDescent="0.35">
      <c r="A71" s="2" t="s">
        <v>125</v>
      </c>
      <c r="B71" s="3" t="s">
        <v>33</v>
      </c>
      <c r="C71" s="2">
        <v>28.2</v>
      </c>
      <c r="D71" s="2">
        <v>308.7</v>
      </c>
      <c r="E71" s="2">
        <v>101.8</v>
      </c>
      <c r="F71" s="2">
        <v>8.8000000000000007</v>
      </c>
      <c r="G71" s="2">
        <v>6</v>
      </c>
      <c r="H71" s="2">
        <v>7.6</v>
      </c>
      <c r="I71" s="2">
        <v>275.89999999999998</v>
      </c>
      <c r="J71" s="2">
        <v>35.9</v>
      </c>
      <c r="K71" s="2">
        <f t="shared" si="24"/>
        <v>5.4431818181818175</v>
      </c>
      <c r="L71" s="2">
        <f t="shared" si="25"/>
        <v>45.983333333333327</v>
      </c>
      <c r="M71" s="2">
        <v>1</v>
      </c>
      <c r="N71" s="2">
        <v>5366</v>
      </c>
      <c r="O71" s="2">
        <v>155</v>
      </c>
      <c r="P71" s="2">
        <v>12.2</v>
      </c>
      <c r="Q71" s="2">
        <v>2.08</v>
      </c>
      <c r="R71" s="2">
        <v>348</v>
      </c>
      <c r="S71" s="2">
        <v>30.5</v>
      </c>
      <c r="T71" s="2">
        <v>403</v>
      </c>
      <c r="U71" s="2">
        <v>48.5</v>
      </c>
      <c r="X71" s="3" t="str" cm="1">
        <f t="array" ref="X71">_xlfn.IFS((D71/F71) &lt;= (640/SQRT($AT$32)), "Compact", L71 &lt;= ($AT$32*(0.79-(0.002*((E71-G71/2)/(2*F71))*SQRT($AT$32)))), "Non-Compact", L71 &gt; ($AT$32*(0.79-(0.002*((E71-G71/2)/(2*F71))*SQRT($AT$32)))), "Slender")</f>
        <v>Non-Compact</v>
      </c>
      <c r="Y71" s="3" t="str" cm="1">
        <f t="array" ref="Y71">_xlfn.IFS(K71 &lt;= (65/SQRT($AT$32)), "Compact", K71 &lt;= (95/SQRT($AT$32)), "Non-Compact", K71 &gt; (95/SQRT($AT$32)), "Slender")</f>
        <v>Slender</v>
      </c>
      <c r="Z71" s="2">
        <f t="shared" si="20"/>
        <v>11.568181818181817</v>
      </c>
      <c r="AA71" s="2">
        <f t="shared" si="21"/>
        <v>51.449999999999996</v>
      </c>
      <c r="AB71" s="2" t="str" cm="1">
        <f t="array" ref="AB71">_xlfn.IFS(Z71 &lt;= 9, "1", Z71 &lt;= 12, "2", Z71 &lt;= 15, "3", Z71 &gt; 15, "4")</f>
        <v>2</v>
      </c>
      <c r="AC71" s="2" t="str" cm="1">
        <f t="array" ref="AC71">_xlfn.IFS(AA71 &lt;= 200, "1", L71 &lt;= 300, "2", L71 &lt;= 400, "3", L71 &gt; 400, "4")</f>
        <v>1</v>
      </c>
      <c r="AD71" s="3">
        <f t="shared" si="22"/>
        <v>4898.2110703806957</v>
      </c>
      <c r="AG71" s="3">
        <f t="shared" si="23"/>
        <v>328.76284765769992</v>
      </c>
      <c r="AJ71" s="2" t="s">
        <v>125</v>
      </c>
      <c r="AK71" s="2">
        <f t="shared" si="26"/>
        <v>11.2</v>
      </c>
      <c r="AL71" s="2"/>
      <c r="AM71" s="2"/>
      <c r="AN71" s="2">
        <f t="shared" si="27"/>
        <v>258.60000000000002</v>
      </c>
      <c r="AO71" s="2"/>
      <c r="AP71" s="2"/>
      <c r="AQ71" s="2" t="s">
        <v>125</v>
      </c>
      <c r="BB71" s="2">
        <f t="shared" si="28"/>
        <v>56.1</v>
      </c>
      <c r="BC71" s="2">
        <f t="shared" si="29"/>
        <v>208.26666666666665</v>
      </c>
      <c r="BD71" s="2" t="s">
        <v>125</v>
      </c>
      <c r="BI71">
        <f t="shared" si="30"/>
        <v>38.1</v>
      </c>
      <c r="BJ71">
        <f t="shared" si="31"/>
        <v>32.114328136599795</v>
      </c>
      <c r="BK71" s="2" t="s">
        <v>125</v>
      </c>
      <c r="BP71">
        <f t="shared" si="32"/>
        <v>104.1</v>
      </c>
      <c r="BQ71">
        <f t="shared" si="33"/>
        <v>310.66666666666663</v>
      </c>
      <c r="BR71" s="2" t="s">
        <v>125</v>
      </c>
      <c r="BW71">
        <f t="shared" si="34"/>
        <v>88.1</v>
      </c>
      <c r="BX71">
        <f t="shared" si="35"/>
        <v>276.53333333333342</v>
      </c>
      <c r="BY71" s="2" t="s">
        <v>125</v>
      </c>
      <c r="CD71">
        <f t="shared" si="36"/>
        <v>23.790260418206074</v>
      </c>
      <c r="CE71">
        <f t="shared" si="37"/>
        <v>77.901571607617484</v>
      </c>
      <c r="CF71" s="2" t="s">
        <v>125</v>
      </c>
    </row>
    <row r="72" spans="1:84" x14ac:dyDescent="0.35">
      <c r="A72" s="2" t="s">
        <v>126</v>
      </c>
      <c r="B72" s="3" t="s">
        <v>33</v>
      </c>
      <c r="C72" s="2">
        <v>32.799999999999997</v>
      </c>
      <c r="D72" s="2">
        <v>312.7</v>
      </c>
      <c r="E72" s="2">
        <v>102.4</v>
      </c>
      <c r="F72" s="2">
        <v>10.8</v>
      </c>
      <c r="G72" s="2">
        <v>6.6</v>
      </c>
      <c r="H72" s="2">
        <v>7.6</v>
      </c>
      <c r="I72" s="2">
        <v>275.89999999999998</v>
      </c>
      <c r="J72" s="2">
        <v>41.8</v>
      </c>
      <c r="K72" s="2">
        <f t="shared" si="24"/>
        <v>4.4351851851851851</v>
      </c>
      <c r="L72" s="2">
        <f t="shared" si="25"/>
        <v>41.803030303030305</v>
      </c>
      <c r="M72" s="2">
        <v>1.01</v>
      </c>
      <c r="N72" s="2">
        <v>6501</v>
      </c>
      <c r="O72" s="2">
        <v>194</v>
      </c>
      <c r="P72" s="2">
        <v>12.5</v>
      </c>
      <c r="Q72" s="2">
        <v>2.15</v>
      </c>
      <c r="R72" s="2">
        <v>416</v>
      </c>
      <c r="S72" s="2">
        <v>37.9</v>
      </c>
      <c r="T72" s="2">
        <v>481</v>
      </c>
      <c r="U72" s="2">
        <v>60</v>
      </c>
      <c r="X72" s="3" t="str" cm="1">
        <f t="array" ref="X72">_xlfn.IFS((D72/F72) &lt;= (640/SQRT($AT$32)), "Compact", L72 &lt;= ($AT$32*(0.79-(0.002*((E72-G72/2)/(2*F72))*SQRT($AT$32)))), "Non-Compact", L72 &gt; ($AT$32*(0.79-(0.002*((E72-G72/2)/(2*F72))*SQRT($AT$32)))), "Slender")</f>
        <v>Compact</v>
      </c>
      <c r="Y72" s="3" t="str" cm="1">
        <f t="array" ref="Y72">_xlfn.IFS(K72 &lt;= (65/SQRT($AT$32)), "Compact", K72 &lt;= (95/SQRT($AT$32)), "Non-Compact", K72 &gt; (95/SQRT($AT$32)), "Slender")</f>
        <v>Non-Compact</v>
      </c>
      <c r="Z72" s="2">
        <f t="shared" si="20"/>
        <v>9.481481481481481</v>
      </c>
      <c r="AA72" s="2">
        <f t="shared" si="21"/>
        <v>47.378787878787882</v>
      </c>
      <c r="AB72" s="2" t="str" cm="1">
        <f t="array" ref="AB72">_xlfn.IFS(Z72 &lt;= 9, "1", Z72 &lt;= 12, "2", Z72 &lt;= 15, "3", Z72 &gt; 15, "4")</f>
        <v>2</v>
      </c>
      <c r="AC72" s="2" t="str" cm="1">
        <f t="array" ref="AC72">_xlfn.IFS(AA72 &lt;= 200, "1", L72 &lt;= 300, "2", L72 &lt;= 400, "3", L72 &gt; 400, "4")</f>
        <v>1</v>
      </c>
      <c r="AD72" s="3">
        <f t="shared" si="22"/>
        <v>6032.6483811009575</v>
      </c>
      <c r="AG72" s="3">
        <f t="shared" si="23"/>
        <v>386.73413348190513</v>
      </c>
      <c r="AJ72" s="2" t="s">
        <v>126</v>
      </c>
      <c r="AK72" s="2">
        <f t="shared" si="26"/>
        <v>17.099999999999998</v>
      </c>
      <c r="AL72" s="2"/>
      <c r="AM72" s="2"/>
      <c r="AN72" s="2">
        <f t="shared" si="27"/>
        <v>326.60000000000002</v>
      </c>
      <c r="AO72" s="2"/>
      <c r="AP72" s="2"/>
      <c r="AQ72" s="2" t="s">
        <v>126</v>
      </c>
      <c r="BB72" s="2">
        <f t="shared" si="28"/>
        <v>50.2</v>
      </c>
      <c r="BC72" s="2">
        <f t="shared" si="29"/>
        <v>140.26666666666665</v>
      </c>
      <c r="BD72" s="2" t="s">
        <v>126</v>
      </c>
      <c r="BI72">
        <f t="shared" si="30"/>
        <v>32.200000000000003</v>
      </c>
      <c r="BJ72">
        <f t="shared" si="31"/>
        <v>100.1143281365998</v>
      </c>
      <c r="BK72" s="2" t="s">
        <v>126</v>
      </c>
      <c r="BP72">
        <f t="shared" si="32"/>
        <v>98.2</v>
      </c>
      <c r="BQ72">
        <f t="shared" si="33"/>
        <v>242.66666666666663</v>
      </c>
      <c r="BR72" s="2" t="s">
        <v>126</v>
      </c>
      <c r="BW72">
        <f t="shared" si="34"/>
        <v>82.2</v>
      </c>
      <c r="BX72">
        <f t="shared" si="35"/>
        <v>208.53333333333342</v>
      </c>
      <c r="BY72" s="2" t="s">
        <v>126</v>
      </c>
      <c r="CD72">
        <f t="shared" si="36"/>
        <v>17.890260418206076</v>
      </c>
      <c r="CE72">
        <f t="shared" si="37"/>
        <v>145.90157160761748</v>
      </c>
      <c r="CF72" s="2" t="s">
        <v>126</v>
      </c>
    </row>
    <row r="73" spans="1:84" x14ac:dyDescent="0.35">
      <c r="A73" s="2" t="s">
        <v>127</v>
      </c>
      <c r="B73" s="3" t="s">
        <v>33</v>
      </c>
      <c r="C73" s="2">
        <v>37</v>
      </c>
      <c r="D73" s="2">
        <v>304.39999999999998</v>
      </c>
      <c r="E73" s="2">
        <v>123.3</v>
      </c>
      <c r="F73" s="2">
        <v>10.7</v>
      </c>
      <c r="G73" s="2">
        <v>7.1</v>
      </c>
      <c r="H73" s="2">
        <v>8.9</v>
      </c>
      <c r="I73" s="2">
        <v>265.2</v>
      </c>
      <c r="J73" s="2">
        <v>47.2</v>
      </c>
      <c r="K73" s="2">
        <f t="shared" si="24"/>
        <v>5.4299065420560755</v>
      </c>
      <c r="L73" s="2">
        <f t="shared" si="25"/>
        <v>37.352112676056336</v>
      </c>
      <c r="M73" s="2">
        <v>1.07</v>
      </c>
      <c r="N73" s="2">
        <v>7166</v>
      </c>
      <c r="O73" s="2">
        <v>335</v>
      </c>
      <c r="P73" s="2">
        <v>12.3</v>
      </c>
      <c r="Q73" s="2">
        <v>2.67</v>
      </c>
      <c r="R73" s="2">
        <v>471</v>
      </c>
      <c r="S73" s="2">
        <v>54.4</v>
      </c>
      <c r="T73" s="2">
        <v>539</v>
      </c>
      <c r="U73" s="2">
        <v>85.3</v>
      </c>
      <c r="X73" s="3" t="str" cm="1">
        <f t="array" ref="X73">_xlfn.IFS((D73/F73) &lt;= (640/SQRT($AT$32)), "Compact", L73 &lt;= ($AT$32*(0.79-(0.002*((E73-G73/2)/(2*F73))*SQRT($AT$32)))), "Non-Compact", L73 &gt; ($AT$32*(0.79-(0.002*((E73-G73/2)/(2*F73))*SQRT($AT$32)))), "Slender")</f>
        <v>Compact</v>
      </c>
      <c r="Y73" s="3" t="str" cm="1">
        <f t="array" ref="Y73">_xlfn.IFS(K73 &lt;= (65/SQRT($AT$32)), "Compact", K73 &lt;= (95/SQRT($AT$32)), "Non-Compact", K73 &gt; (95/SQRT($AT$32)), "Slender")</f>
        <v>Slender</v>
      </c>
      <c r="Z73" s="2">
        <f t="shared" si="20"/>
        <v>11.523364485981309</v>
      </c>
      <c r="AA73" s="2">
        <f t="shared" si="21"/>
        <v>42.87323943661972</v>
      </c>
      <c r="AB73" s="2" t="str" cm="1">
        <f t="array" ref="AB73">_xlfn.IFS(Z73 &lt;= 9, "1", Z73 &lt;= 12, "2", Z73 &lt;= 15, "3", Z73 &gt; 15, "4")</f>
        <v>2</v>
      </c>
      <c r="AC73" s="2" t="str" cm="1">
        <f t="array" ref="AC73">_xlfn.IFS(AA73 &lt;= 200, "1", L73 &lt;= 300, "2", L73 &lt;= 400, "3", L73 &gt; 400, "4")</f>
        <v>1</v>
      </c>
      <c r="AD73" s="3">
        <f t="shared" si="22"/>
        <v>6699.2649395288136</v>
      </c>
      <c r="AG73" s="3">
        <f t="shared" si="23"/>
        <v>431.33650436752981</v>
      </c>
      <c r="AJ73" s="2" t="s">
        <v>127</v>
      </c>
      <c r="AK73" s="2">
        <f t="shared" si="26"/>
        <v>22.500000000000004</v>
      </c>
      <c r="AL73" s="2"/>
      <c r="AM73" s="2"/>
      <c r="AN73" s="2">
        <f t="shared" si="27"/>
        <v>381.6</v>
      </c>
      <c r="AO73" s="2"/>
      <c r="AP73" s="2"/>
      <c r="AQ73" s="2" t="s">
        <v>127</v>
      </c>
      <c r="BB73" s="2">
        <f t="shared" si="28"/>
        <v>44.8</v>
      </c>
      <c r="BC73" s="2">
        <f t="shared" si="29"/>
        <v>85.266666666666652</v>
      </c>
      <c r="BD73" s="2" t="s">
        <v>127</v>
      </c>
      <c r="BI73">
        <f t="shared" si="30"/>
        <v>26.799999999999997</v>
      </c>
      <c r="BJ73">
        <f t="shared" si="31"/>
        <v>155.1143281365998</v>
      </c>
      <c r="BK73" s="2" t="s">
        <v>127</v>
      </c>
      <c r="BP73">
        <f t="shared" si="32"/>
        <v>92.8</v>
      </c>
      <c r="BQ73">
        <f t="shared" si="33"/>
        <v>187.66666666666663</v>
      </c>
      <c r="BR73" s="2" t="s">
        <v>127</v>
      </c>
      <c r="BW73">
        <f t="shared" si="34"/>
        <v>76.8</v>
      </c>
      <c r="BX73">
        <f t="shared" si="35"/>
        <v>153.53333333333342</v>
      </c>
      <c r="BY73" s="2" t="s">
        <v>127</v>
      </c>
      <c r="CD73">
        <f t="shared" si="36"/>
        <v>12.49026041820607</v>
      </c>
      <c r="CE73">
        <f t="shared" si="37"/>
        <v>200.90157160761748</v>
      </c>
      <c r="CF73" s="2" t="s">
        <v>127</v>
      </c>
    </row>
    <row r="74" spans="1:84" x14ac:dyDescent="0.35">
      <c r="A74" s="2" t="s">
        <v>128</v>
      </c>
      <c r="B74" s="3" t="s">
        <v>33</v>
      </c>
      <c r="C74" s="2">
        <v>41.9</v>
      </c>
      <c r="D74" s="2">
        <v>307.2</v>
      </c>
      <c r="E74" s="2">
        <v>124.3</v>
      </c>
      <c r="F74" s="2">
        <v>12.1</v>
      </c>
      <c r="G74" s="2">
        <v>8</v>
      </c>
      <c r="H74" s="2">
        <v>8.9</v>
      </c>
      <c r="I74" s="2">
        <v>265.2</v>
      </c>
      <c r="J74" s="2">
        <v>53.4</v>
      </c>
      <c r="K74" s="2">
        <f t="shared" si="24"/>
        <v>4.8057851239669418</v>
      </c>
      <c r="L74" s="2">
        <f t="shared" si="25"/>
        <v>33.15</v>
      </c>
      <c r="M74" s="2">
        <v>1.08</v>
      </c>
      <c r="N74" s="2">
        <v>8196</v>
      </c>
      <c r="O74" s="2">
        <v>389</v>
      </c>
      <c r="P74" s="2">
        <v>12.4</v>
      </c>
      <c r="Q74" s="2">
        <v>2.7</v>
      </c>
      <c r="R74" s="2">
        <v>534</v>
      </c>
      <c r="S74" s="2">
        <v>62.6</v>
      </c>
      <c r="T74" s="2">
        <v>614</v>
      </c>
      <c r="U74" s="2">
        <v>98.4</v>
      </c>
      <c r="X74" s="3" t="str" cm="1">
        <f t="array" ref="X74">_xlfn.IFS((D74/F74) &lt;= (640/SQRT($AT$32)), "Compact", L74 &lt;= ($AT$32*(0.79-(0.002*((E74-G74/2)/(2*F74))*SQRT($AT$32)))), "Non-Compact", L74 &gt; ($AT$32*(0.79-(0.002*((E74-G74/2)/(2*F74))*SQRT($AT$32)))), "Slender")</f>
        <v>Compact</v>
      </c>
      <c r="Y74" s="3" t="str" cm="1">
        <f t="array" ref="Y74">_xlfn.IFS(K74 &lt;= (65/SQRT($AT$32)), "Compact", K74 &lt;= (95/SQRT($AT$32)), "Non-Compact", K74 &gt; (95/SQRT($AT$32)), "Slender")</f>
        <v>Non-Compact</v>
      </c>
      <c r="Z74" s="2">
        <f t="shared" si="20"/>
        <v>10.272727272727273</v>
      </c>
      <c r="AA74" s="2">
        <f t="shared" si="21"/>
        <v>38.4</v>
      </c>
      <c r="AB74" s="2" t="str" cm="1">
        <f t="array" ref="AB74">_xlfn.IFS(Z74 &lt;= 9, "1", Z74 &lt;= 12, "2", Z74 &lt;= 15, "3", Z74 &gt; 15, "4")</f>
        <v>2</v>
      </c>
      <c r="AC74" s="2" t="str" cm="1">
        <f t="array" ref="AC74">_xlfn.IFS(AA74 &lt;= 200, "1", L74 &lt;= 300, "2", L74 &lt;= 400, "3", L74 &gt; 400, "4")</f>
        <v>1</v>
      </c>
      <c r="AD74" s="3">
        <f t="shared" si="22"/>
        <v>7730.0497210561325</v>
      </c>
      <c r="AG74" s="3">
        <f t="shared" si="23"/>
        <v>489.60504490864884</v>
      </c>
      <c r="AJ74" s="2" t="s">
        <v>128</v>
      </c>
      <c r="AK74" s="2">
        <f t="shared" si="26"/>
        <v>28.7</v>
      </c>
      <c r="AL74" s="2"/>
      <c r="AM74" s="2"/>
      <c r="AN74" s="2">
        <f t="shared" si="27"/>
        <v>444.6</v>
      </c>
      <c r="AO74" s="2"/>
      <c r="AP74" s="2"/>
      <c r="AQ74" s="2" t="s">
        <v>128</v>
      </c>
      <c r="BB74" s="2">
        <f t="shared" si="28"/>
        <v>38.6</v>
      </c>
      <c r="BC74" s="2">
        <f t="shared" si="29"/>
        <v>22.266666666666652</v>
      </c>
      <c r="BD74" s="2" t="s">
        <v>128</v>
      </c>
      <c r="BI74">
        <f t="shared" si="30"/>
        <v>20.6</v>
      </c>
      <c r="BJ74">
        <f t="shared" si="31"/>
        <v>218.1143281365998</v>
      </c>
      <c r="BK74" s="2" t="s">
        <v>128</v>
      </c>
      <c r="BP74">
        <f t="shared" si="32"/>
        <v>86.6</v>
      </c>
      <c r="BQ74">
        <f t="shared" si="33"/>
        <v>124.66666666666663</v>
      </c>
      <c r="BR74" s="2" t="s">
        <v>128</v>
      </c>
      <c r="BW74">
        <f t="shared" si="34"/>
        <v>70.599999999999994</v>
      </c>
      <c r="BX74">
        <f t="shared" si="35"/>
        <v>90.533333333333417</v>
      </c>
      <c r="BY74" s="2" t="s">
        <v>128</v>
      </c>
      <c r="CD74">
        <f t="shared" si="36"/>
        <v>6.2902604182060742</v>
      </c>
      <c r="CE74">
        <f t="shared" si="37"/>
        <v>263.90157160761748</v>
      </c>
      <c r="CF74" s="2" t="s">
        <v>128</v>
      </c>
    </row>
    <row r="75" spans="1:84" x14ac:dyDescent="0.35">
      <c r="A75" s="2" t="s">
        <v>129</v>
      </c>
      <c r="B75" s="3" t="s">
        <v>33</v>
      </c>
      <c r="C75" s="2">
        <v>48.1</v>
      </c>
      <c r="D75" s="2">
        <v>311</v>
      </c>
      <c r="E75" s="2">
        <v>125.3</v>
      </c>
      <c r="F75" s="2">
        <v>14</v>
      </c>
      <c r="G75" s="2">
        <v>9</v>
      </c>
      <c r="H75" s="2">
        <v>8.9</v>
      </c>
      <c r="I75" s="2">
        <v>265.2</v>
      </c>
      <c r="J75" s="2">
        <v>61.2</v>
      </c>
      <c r="K75" s="2">
        <f t="shared" si="24"/>
        <v>4.1535714285714285</v>
      </c>
      <c r="L75" s="2">
        <f t="shared" si="25"/>
        <v>29.466666666666665</v>
      </c>
      <c r="M75" s="2">
        <v>1.0900000000000001</v>
      </c>
      <c r="N75" s="2">
        <v>9575</v>
      </c>
      <c r="O75" s="2">
        <v>461</v>
      </c>
      <c r="P75" s="2">
        <v>12.5</v>
      </c>
      <c r="Q75" s="2">
        <v>2.74</v>
      </c>
      <c r="R75" s="2">
        <v>616</v>
      </c>
      <c r="S75" s="2">
        <v>73.599999999999994</v>
      </c>
      <c r="T75" s="2">
        <v>711</v>
      </c>
      <c r="U75" s="2">
        <v>116</v>
      </c>
      <c r="X75" s="3" t="str" cm="1">
        <f t="array" ref="X75">_xlfn.IFS((D75/F75) &lt;= (640/SQRT($AT$32)), "Compact", L75 &lt;= ($AT$32*(0.79-(0.002*((E75-G75/2)/(2*F75))*SQRT($AT$32)))), "Non-Compact", L75 &gt; ($AT$32*(0.79-(0.002*((E75-G75/2)/(2*F75))*SQRT($AT$32)))), "Slender")</f>
        <v>Compact</v>
      </c>
      <c r="Y75" s="3" t="str" cm="1">
        <f t="array" ref="Y75">_xlfn.IFS(K75 &lt;= (65/SQRT($AT$32)), "Compact", K75 &lt;= (95/SQRT($AT$32)), "Non-Compact", K75 &gt; (95/SQRT($AT$32)), "Slender")</f>
        <v>Non-Compact</v>
      </c>
      <c r="Z75" s="2">
        <f t="shared" si="20"/>
        <v>8.9499999999999993</v>
      </c>
      <c r="AA75" s="2">
        <f t="shared" si="21"/>
        <v>34.555555555555557</v>
      </c>
      <c r="AB75" s="2" t="str" cm="1">
        <f t="array" ref="AB75">_xlfn.IFS(Z75 &lt;= 9, "1", Z75 &lt;= 12, "2", Z75 &lt;= 15, "3", Z75 &gt; 15, "4")</f>
        <v>1</v>
      </c>
      <c r="AC75" s="2" t="str" cm="1">
        <f t="array" ref="AC75">_xlfn.IFS(AA75 &lt;= 200, "1", L75 &lt;= 300, "2", L75 &lt;= 400, "3", L75 &gt; 400, "4")</f>
        <v>1</v>
      </c>
      <c r="AD75" s="3">
        <f t="shared" si="22"/>
        <v>9110.3156328417081</v>
      </c>
      <c r="AG75" s="3">
        <f t="shared" si="23"/>
        <v>567.23429021877723</v>
      </c>
      <c r="AJ75" s="2" t="s">
        <v>129</v>
      </c>
      <c r="AK75" s="2">
        <f t="shared" si="26"/>
        <v>36.5</v>
      </c>
      <c r="AL75" s="2"/>
      <c r="AM75" s="2"/>
      <c r="AN75" s="2">
        <f t="shared" si="27"/>
        <v>526.6</v>
      </c>
      <c r="AO75" s="2"/>
      <c r="AP75" s="2"/>
      <c r="AQ75" s="2" t="s">
        <v>129</v>
      </c>
      <c r="BB75" s="2">
        <f t="shared" si="28"/>
        <v>30.799999999999997</v>
      </c>
      <c r="BC75" s="2">
        <f t="shared" si="29"/>
        <v>59.733333333333348</v>
      </c>
      <c r="BD75" s="2" t="s">
        <v>129</v>
      </c>
      <c r="BI75">
        <f t="shared" si="30"/>
        <v>12.799999999999997</v>
      </c>
      <c r="BJ75">
        <f t="shared" si="31"/>
        <v>300.1143281365998</v>
      </c>
      <c r="BK75" s="2" t="s">
        <v>129</v>
      </c>
      <c r="BP75">
        <f t="shared" si="32"/>
        <v>78.8</v>
      </c>
      <c r="BQ75">
        <f t="shared" si="33"/>
        <v>42.666666666666629</v>
      </c>
      <c r="BR75" s="2" t="s">
        <v>129</v>
      </c>
      <c r="BW75">
        <f t="shared" si="34"/>
        <v>62.8</v>
      </c>
      <c r="BX75">
        <f t="shared" si="35"/>
        <v>8.5333333333334167</v>
      </c>
      <c r="BY75" s="2" t="s">
        <v>129</v>
      </c>
      <c r="CD75">
        <f t="shared" si="36"/>
        <v>1.5097395817939301</v>
      </c>
      <c r="CE75">
        <f t="shared" si="37"/>
        <v>345.90157160761748</v>
      </c>
      <c r="CF75" s="2" t="s">
        <v>129</v>
      </c>
    </row>
    <row r="76" spans="1:84" x14ac:dyDescent="0.35">
      <c r="A76" s="2" t="s">
        <v>130</v>
      </c>
      <c r="B76" s="3" t="s">
        <v>33</v>
      </c>
      <c r="C76" s="2">
        <v>31</v>
      </c>
      <c r="D76" s="2">
        <v>306</v>
      </c>
      <c r="E76" s="2">
        <v>164</v>
      </c>
      <c r="F76" s="2">
        <v>7.4</v>
      </c>
      <c r="G76" s="2">
        <v>5</v>
      </c>
      <c r="H76" s="2">
        <v>7.6</v>
      </c>
      <c r="I76" s="2">
        <v>275.2</v>
      </c>
      <c r="J76" s="2">
        <v>39.4</v>
      </c>
      <c r="K76" s="2">
        <f t="shared" si="24"/>
        <v>10.743243243243242</v>
      </c>
      <c r="L76" s="2">
        <f t="shared" si="25"/>
        <v>55.04</v>
      </c>
      <c r="M76" s="2">
        <v>1.24</v>
      </c>
      <c r="N76" s="2">
        <v>6554</v>
      </c>
      <c r="O76" s="2">
        <v>544</v>
      </c>
      <c r="P76" s="2">
        <v>12.9</v>
      </c>
      <c r="Q76" s="2">
        <v>3.72</v>
      </c>
      <c r="R76" s="2">
        <v>428</v>
      </c>
      <c r="S76" s="2">
        <v>66.400000000000006</v>
      </c>
      <c r="T76" s="2">
        <v>476</v>
      </c>
      <c r="U76" s="2">
        <v>102</v>
      </c>
      <c r="X76" s="3" t="str" cm="1">
        <f t="array" ref="X76">_xlfn.IFS((D76/F76) &lt;= (640/SQRT($AT$32)), "Compact", L76 &lt;= ($AT$32*(0.79-(0.002*((E76-G76/2)/(2*F76))*SQRT($AT$32)))), "Non-Compact", L76 &gt; ($AT$32*(0.79-(0.002*((E76-G76/2)/(2*F76))*SQRT($AT$32)))), "Slender")</f>
        <v>Non-Compact</v>
      </c>
      <c r="Y76" s="3" t="str" cm="1">
        <f t="array" ref="Y76">_xlfn.IFS(K76 &lt;= (65/SQRT($AT$32)), "Compact", K76 &lt;= (95/SQRT($AT$32)), "Non-Compact", K76 &gt; (95/SQRT($AT$32)), "Slender")</f>
        <v>Slender</v>
      </c>
      <c r="Z76" s="2">
        <f t="shared" si="20"/>
        <v>22.162162162162161</v>
      </c>
      <c r="AA76" s="2">
        <f t="shared" si="21"/>
        <v>61.2</v>
      </c>
      <c r="AB76" s="2" t="str" cm="1">
        <f t="array" ref="AB76">_xlfn.IFS(Z76 &lt;= 9, "1", Z76 &lt;= 12, "2", Z76 &lt;= 15, "3", Z76 &gt; 15, "4")</f>
        <v>4</v>
      </c>
      <c r="AC76" s="2" t="str" cm="1">
        <f t="array" ref="AC76">_xlfn.IFS(AA76 &lt;= 200, "1", L76 &lt;= 300, "2", L76 &lt;= 400, "3", L76 &gt; 400, "4")</f>
        <v>1</v>
      </c>
      <c r="AD76" s="3">
        <f t="shared" si="22"/>
        <v>6097.7052158988463</v>
      </c>
      <c r="AG76" s="3">
        <f t="shared" si="23"/>
        <v>399.65603961406617</v>
      </c>
      <c r="AJ76" s="2" t="s">
        <v>130</v>
      </c>
      <c r="AK76" s="2">
        <f t="shared" si="26"/>
        <v>14.7</v>
      </c>
      <c r="AL76" s="2"/>
      <c r="AM76" s="2"/>
      <c r="AN76" s="2">
        <f t="shared" si="27"/>
        <v>338.6</v>
      </c>
      <c r="AO76" s="2"/>
      <c r="AP76" s="2"/>
      <c r="AQ76" s="2" t="s">
        <v>130</v>
      </c>
      <c r="BB76" s="2">
        <f t="shared" si="28"/>
        <v>52.6</v>
      </c>
      <c r="BC76" s="2">
        <f t="shared" si="29"/>
        <v>128.26666666666665</v>
      </c>
      <c r="BD76" s="2" t="s">
        <v>130</v>
      </c>
      <c r="BI76">
        <f t="shared" si="30"/>
        <v>34.6</v>
      </c>
      <c r="BJ76">
        <f t="shared" si="31"/>
        <v>112.1143281365998</v>
      </c>
      <c r="BK76" s="2" t="s">
        <v>130</v>
      </c>
      <c r="BP76">
        <f t="shared" si="32"/>
        <v>100.6</v>
      </c>
      <c r="BQ76">
        <f t="shared" si="33"/>
        <v>230.66666666666663</v>
      </c>
      <c r="BR76" s="2" t="s">
        <v>130</v>
      </c>
      <c r="BW76">
        <f t="shared" si="34"/>
        <v>84.6</v>
      </c>
      <c r="BX76">
        <f t="shared" si="35"/>
        <v>196.53333333333342</v>
      </c>
      <c r="BY76" s="2" t="s">
        <v>130</v>
      </c>
      <c r="CD76">
        <f t="shared" si="36"/>
        <v>20.290260418206074</v>
      </c>
      <c r="CE76">
        <f t="shared" si="37"/>
        <v>157.90157160761748</v>
      </c>
      <c r="CF76" s="2" t="s">
        <v>130</v>
      </c>
    </row>
    <row r="77" spans="1:84" x14ac:dyDescent="0.35">
      <c r="A77" s="2" t="s">
        <v>131</v>
      </c>
      <c r="B77" s="3" t="s">
        <v>33</v>
      </c>
      <c r="C77" s="2">
        <v>38.700000000000003</v>
      </c>
      <c r="D77" s="2">
        <v>310.39999999999998</v>
      </c>
      <c r="E77" s="2">
        <v>164.8</v>
      </c>
      <c r="F77" s="2">
        <v>9.6999999999999993</v>
      </c>
      <c r="G77" s="2">
        <v>5.8</v>
      </c>
      <c r="H77" s="2">
        <v>7.6</v>
      </c>
      <c r="I77" s="2">
        <v>275.89999999999998</v>
      </c>
      <c r="J77" s="2">
        <v>49.3</v>
      </c>
      <c r="K77" s="2">
        <f t="shared" si="24"/>
        <v>8.1958762886597949</v>
      </c>
      <c r="L77" s="2">
        <f t="shared" si="25"/>
        <v>47.568965517241374</v>
      </c>
      <c r="M77" s="2">
        <v>1.26</v>
      </c>
      <c r="N77" s="2">
        <v>8498</v>
      </c>
      <c r="O77" s="2">
        <v>720</v>
      </c>
      <c r="P77" s="2">
        <v>13.1</v>
      </c>
      <c r="Q77" s="2">
        <v>3.82</v>
      </c>
      <c r="R77" s="2">
        <v>548</v>
      </c>
      <c r="S77" s="2">
        <v>87.4</v>
      </c>
      <c r="T77" s="2">
        <v>609</v>
      </c>
      <c r="U77" s="2">
        <v>134</v>
      </c>
      <c r="X77" s="3" t="str" cm="1">
        <f t="array" ref="X77">_xlfn.IFS((D77/F77) &lt;= (640/SQRT($AT$32)), "Compact", L77 &lt;= ($AT$32*(0.79-(0.002*((E77-G77/2)/(2*F77))*SQRT($AT$32)))), "Non-Compact", L77 &gt; ($AT$32*(0.79-(0.002*((E77-G77/2)/(2*F77))*SQRT($AT$32)))), "Slender")</f>
        <v>Compact</v>
      </c>
      <c r="Y77" s="3" t="str" cm="1">
        <f t="array" ref="Y77">_xlfn.IFS(K77 &lt;= (65/SQRT($AT$32)), "Compact", K77 &lt;= (95/SQRT($AT$32)), "Non-Compact", K77 &gt; (95/SQRT($AT$32)), "Slender")</f>
        <v>Slender</v>
      </c>
      <c r="Z77" s="2">
        <f t="shared" si="20"/>
        <v>16.989690721649488</v>
      </c>
      <c r="AA77" s="2">
        <f t="shared" si="21"/>
        <v>53.517241379310342</v>
      </c>
      <c r="AB77" s="2" t="str" cm="1">
        <f t="array" ref="AB77">_xlfn.IFS(Z77 &lt;= 9, "1", Z77 &lt;= 12, "2", Z77 &lt;= 15, "3", Z77 &gt; 15, "4")</f>
        <v>4</v>
      </c>
      <c r="AC77" s="2" t="str" cm="1">
        <f t="array" ref="AC77">_xlfn.IFS(AA77 &lt;= 200, "1", L77 &lt;= 300, "2", L77 &lt;= 400, "3", L77 &gt; 400, "4")</f>
        <v>1</v>
      </c>
      <c r="AD77" s="3">
        <f t="shared" si="22"/>
        <v>8048.3529358496698</v>
      </c>
      <c r="AG77" s="3">
        <f t="shared" si="23"/>
        <v>509.109644379283</v>
      </c>
      <c r="AJ77" s="2" t="s">
        <v>131</v>
      </c>
      <c r="AK77" s="2">
        <f t="shared" si="26"/>
        <v>24.599999999999998</v>
      </c>
      <c r="AL77" s="2"/>
      <c r="AM77" s="2"/>
      <c r="AN77" s="2">
        <f t="shared" si="27"/>
        <v>458.6</v>
      </c>
      <c r="AO77" s="2"/>
      <c r="AP77" s="2"/>
      <c r="AQ77" s="2" t="s">
        <v>131</v>
      </c>
      <c r="BB77" s="2">
        <f t="shared" si="28"/>
        <v>42.7</v>
      </c>
      <c r="BC77" s="2">
        <f t="shared" si="29"/>
        <v>8.2666666666666515</v>
      </c>
      <c r="BD77" s="2" t="s">
        <v>131</v>
      </c>
      <c r="BI77">
        <f t="shared" si="30"/>
        <v>24.700000000000003</v>
      </c>
      <c r="BJ77">
        <f t="shared" si="31"/>
        <v>232.1143281365998</v>
      </c>
      <c r="BK77" s="2" t="s">
        <v>131</v>
      </c>
      <c r="BP77">
        <f t="shared" si="32"/>
        <v>90.7</v>
      </c>
      <c r="BQ77">
        <f t="shared" si="33"/>
        <v>110.66666666666663</v>
      </c>
      <c r="BR77" s="2" t="s">
        <v>131</v>
      </c>
      <c r="BW77">
        <f t="shared" si="34"/>
        <v>74.7</v>
      </c>
      <c r="BX77">
        <f t="shared" si="35"/>
        <v>76.533333333333417</v>
      </c>
      <c r="BY77" s="2" t="s">
        <v>131</v>
      </c>
      <c r="CD77">
        <f t="shared" si="36"/>
        <v>10.390260418206076</v>
      </c>
      <c r="CE77">
        <f t="shared" si="37"/>
        <v>277.90157160761748</v>
      </c>
      <c r="CF77" s="2" t="s">
        <v>131</v>
      </c>
    </row>
    <row r="78" spans="1:84" x14ac:dyDescent="0.35">
      <c r="A78" s="2" t="s">
        <v>132</v>
      </c>
      <c r="B78" s="3" t="s">
        <v>33</v>
      </c>
      <c r="C78" s="2">
        <v>40.299999999999997</v>
      </c>
      <c r="D78" s="2">
        <v>303.39999999999998</v>
      </c>
      <c r="E78" s="2">
        <v>165</v>
      </c>
      <c r="F78" s="2">
        <v>10.199999999999999</v>
      </c>
      <c r="G78" s="2">
        <v>6</v>
      </c>
      <c r="H78" s="2">
        <v>8.9</v>
      </c>
      <c r="I78" s="2">
        <v>265.2</v>
      </c>
      <c r="J78" s="2">
        <v>51.3</v>
      </c>
      <c r="K78" s="2">
        <f t="shared" si="24"/>
        <v>7.7941176470588243</v>
      </c>
      <c r="L78" s="2">
        <f t="shared" si="25"/>
        <v>44.199999999999996</v>
      </c>
      <c r="M78" s="2">
        <v>1.24</v>
      </c>
      <c r="N78" s="2">
        <v>8503</v>
      </c>
      <c r="O78" s="2">
        <v>764</v>
      </c>
      <c r="P78" s="2">
        <v>12.9</v>
      </c>
      <c r="Q78" s="2">
        <v>3.86</v>
      </c>
      <c r="R78" s="2">
        <v>560</v>
      </c>
      <c r="S78" s="2">
        <v>92.7</v>
      </c>
      <c r="T78" s="2">
        <v>623</v>
      </c>
      <c r="U78" s="2">
        <v>142</v>
      </c>
      <c r="X78" s="3" t="str" cm="1">
        <f t="array" ref="X78">_xlfn.IFS((D78/F78) &lt;= (640/SQRT($AT$32)), "Compact", L78 &lt;= ($AT$32*(0.79-(0.002*((E78-G78/2)/(2*F78))*SQRT($AT$32)))), "Non-Compact", L78 &gt; ($AT$32*(0.79-(0.002*((E78-G78/2)/(2*F78))*SQRT($AT$32)))), "Slender")</f>
        <v>Compact</v>
      </c>
      <c r="Y78" s="3" t="str" cm="1">
        <f t="array" ref="Y78">_xlfn.IFS(K78 &lt;= (65/SQRT($AT$32)), "Compact", K78 &lt;= (95/SQRT($AT$32)), "Non-Compact", K78 &gt; (95/SQRT($AT$32)), "Slender")</f>
        <v>Slender</v>
      </c>
      <c r="Z78" s="2">
        <f t="shared" si="20"/>
        <v>16.176470588235293</v>
      </c>
      <c r="AA78" s="2">
        <f t="shared" si="21"/>
        <v>50.566666666666663</v>
      </c>
      <c r="AB78" s="2" t="str" cm="1">
        <f t="array" ref="AB78">_xlfn.IFS(Z78 &lt;= 9, "1", Z78 &lt;= 12, "2", Z78 &lt;= 15, "3", Z78 &gt; 15, "4")</f>
        <v>4</v>
      </c>
      <c r="AC78" s="2" t="str" cm="1">
        <f t="array" ref="AC78">_xlfn.IFS(AA78 &lt;= 200, "1", L78 &lt;= 300, "2", L78 &lt;= 400, "3", L78 &gt; 400, "4")</f>
        <v>1</v>
      </c>
      <c r="AD78" s="3">
        <f t="shared" si="22"/>
        <v>8056.3449466864313</v>
      </c>
      <c r="AG78" s="3">
        <f t="shared" si="23"/>
        <v>517.85694935956974</v>
      </c>
      <c r="AJ78" s="2" t="s">
        <v>132</v>
      </c>
      <c r="AK78" s="2">
        <f t="shared" si="26"/>
        <v>26.599999999999998</v>
      </c>
      <c r="AL78" s="2"/>
      <c r="AM78" s="2"/>
      <c r="AN78" s="2">
        <f t="shared" si="27"/>
        <v>470.6</v>
      </c>
      <c r="AO78" s="2"/>
      <c r="AP78" s="2"/>
      <c r="AQ78" s="2" t="s">
        <v>132</v>
      </c>
      <c r="BB78" s="2">
        <f t="shared" si="28"/>
        <v>40.700000000000003</v>
      </c>
      <c r="BC78" s="2">
        <f t="shared" si="29"/>
        <v>3.7333333333333485</v>
      </c>
      <c r="BD78" s="2" t="s">
        <v>132</v>
      </c>
      <c r="BI78">
        <f t="shared" si="30"/>
        <v>22.700000000000003</v>
      </c>
      <c r="BJ78">
        <f t="shared" si="31"/>
        <v>244.1143281365998</v>
      </c>
      <c r="BK78" s="2" t="s">
        <v>132</v>
      </c>
      <c r="BP78">
        <f t="shared" si="32"/>
        <v>88.7</v>
      </c>
      <c r="BQ78">
        <f t="shared" si="33"/>
        <v>98.666666666666629</v>
      </c>
      <c r="BR78" s="2" t="s">
        <v>132</v>
      </c>
      <c r="BW78">
        <f t="shared" si="34"/>
        <v>72.7</v>
      </c>
      <c r="BX78">
        <f t="shared" si="35"/>
        <v>64.533333333333417</v>
      </c>
      <c r="BY78" s="2" t="s">
        <v>132</v>
      </c>
      <c r="CD78">
        <f t="shared" si="36"/>
        <v>8.3902604182060756</v>
      </c>
      <c r="CE78">
        <f t="shared" si="37"/>
        <v>289.90157160761748</v>
      </c>
      <c r="CF78" s="2" t="s">
        <v>132</v>
      </c>
    </row>
    <row r="79" spans="1:84" x14ac:dyDescent="0.35">
      <c r="A79" s="2" t="s">
        <v>133</v>
      </c>
      <c r="B79" s="3" t="s">
        <v>33</v>
      </c>
      <c r="C79" s="2">
        <v>44.6</v>
      </c>
      <c r="D79" s="2">
        <v>313.39999999999998</v>
      </c>
      <c r="E79" s="2">
        <v>165.6</v>
      </c>
      <c r="F79" s="2">
        <v>11.1</v>
      </c>
      <c r="G79" s="2">
        <v>6.6</v>
      </c>
      <c r="H79" s="2">
        <v>7.6</v>
      </c>
      <c r="I79" s="2">
        <v>276</v>
      </c>
      <c r="J79" s="2">
        <v>56.5</v>
      </c>
      <c r="K79" s="2">
        <f t="shared" si="24"/>
        <v>7.1621621621621623</v>
      </c>
      <c r="L79" s="2">
        <f t="shared" si="25"/>
        <v>41.81818181818182</v>
      </c>
      <c r="M79" s="2">
        <v>1.26</v>
      </c>
      <c r="N79" s="2">
        <v>9864</v>
      </c>
      <c r="O79" s="2">
        <v>841</v>
      </c>
      <c r="P79" s="2">
        <v>13.2</v>
      </c>
      <c r="Q79" s="2">
        <v>3.86</v>
      </c>
      <c r="R79" s="2">
        <v>629</v>
      </c>
      <c r="S79" s="2">
        <v>102</v>
      </c>
      <c r="T79" s="2">
        <v>703</v>
      </c>
      <c r="U79" s="2">
        <v>156</v>
      </c>
      <c r="X79" s="3" t="str" cm="1">
        <f t="array" ref="X79">_xlfn.IFS((D79/F79) &lt;= (640/SQRT($AT$32)), "Compact", L79 &lt;= ($AT$32*(0.79-(0.002*((E79-G79/2)/(2*F79))*SQRT($AT$32)))), "Non-Compact", L79 &gt; ($AT$32*(0.79-(0.002*((E79-G79/2)/(2*F79))*SQRT($AT$32)))), "Slender")</f>
        <v>Compact</v>
      </c>
      <c r="Y79" s="3" t="str" cm="1">
        <f t="array" ref="Y79">_xlfn.IFS(K79 &lt;= (65/SQRT($AT$32)), "Compact", K79 &lt;= (95/SQRT($AT$32)), "Non-Compact", K79 &gt; (95/SQRT($AT$32)), "Slender")</f>
        <v>Slender</v>
      </c>
      <c r="Z79" s="2">
        <f t="shared" si="20"/>
        <v>14.918918918918919</v>
      </c>
      <c r="AA79" s="2">
        <f t="shared" si="21"/>
        <v>47.484848484848484</v>
      </c>
      <c r="AB79" s="2" t="str" cm="1">
        <f t="array" ref="AB79">_xlfn.IFS(Z79 &lt;= 9, "1", Z79 &lt;= 12, "2", Z79 &lt;= 15, "3", Z79 &gt; 15, "4")</f>
        <v>3</v>
      </c>
      <c r="AC79" s="2" t="str" cm="1">
        <f t="array" ref="AC79">_xlfn.IFS(AA79 &lt;= 200, "1", L79 &lt;= 300, "2", L79 &lt;= 400, "3", L79 &gt; 400, "4")</f>
        <v>1</v>
      </c>
      <c r="AD79" s="3">
        <f t="shared" si="22"/>
        <v>9419.1544493123165</v>
      </c>
      <c r="AG79" s="3">
        <f t="shared" si="23"/>
        <v>585.86731432978922</v>
      </c>
      <c r="AJ79" s="2" t="s">
        <v>133</v>
      </c>
      <c r="AK79" s="2">
        <f t="shared" si="26"/>
        <v>31.8</v>
      </c>
      <c r="AL79" s="2"/>
      <c r="AM79" s="2"/>
      <c r="AN79" s="2">
        <f t="shared" si="27"/>
        <v>539.6</v>
      </c>
      <c r="AO79" s="2"/>
      <c r="AP79" s="2"/>
      <c r="AQ79" s="2" t="s">
        <v>133</v>
      </c>
      <c r="BB79" s="2">
        <f t="shared" si="28"/>
        <v>35.5</v>
      </c>
      <c r="BC79" s="2">
        <f t="shared" si="29"/>
        <v>72.733333333333348</v>
      </c>
      <c r="BD79" s="2" t="s">
        <v>133</v>
      </c>
      <c r="BI79">
        <f t="shared" si="30"/>
        <v>17.5</v>
      </c>
      <c r="BJ79">
        <f t="shared" si="31"/>
        <v>313.1143281365998</v>
      </c>
      <c r="BK79" s="2" t="s">
        <v>133</v>
      </c>
      <c r="BP79">
        <f t="shared" si="32"/>
        <v>83.5</v>
      </c>
      <c r="BQ79">
        <f t="shared" si="33"/>
        <v>29.666666666666629</v>
      </c>
      <c r="BR79" s="2" t="s">
        <v>133</v>
      </c>
      <c r="BW79">
        <f t="shared" si="34"/>
        <v>67.5</v>
      </c>
      <c r="BX79">
        <f t="shared" si="35"/>
        <v>4.4666666666665833</v>
      </c>
      <c r="BY79" s="2" t="s">
        <v>133</v>
      </c>
      <c r="CD79">
        <f t="shared" si="36"/>
        <v>3.1902604182060728</v>
      </c>
      <c r="CE79">
        <f t="shared" si="37"/>
        <v>358.90157160761748</v>
      </c>
      <c r="CF79" s="2" t="s">
        <v>133</v>
      </c>
    </row>
    <row r="80" spans="1:84" x14ac:dyDescent="0.35">
      <c r="A80" s="2" t="s">
        <v>134</v>
      </c>
      <c r="B80" s="3" t="s">
        <v>33</v>
      </c>
      <c r="C80" s="2">
        <v>46.1</v>
      </c>
      <c r="D80" s="2">
        <v>306.60000000000002</v>
      </c>
      <c r="E80" s="2">
        <v>165.7</v>
      </c>
      <c r="F80" s="2">
        <v>11.8</v>
      </c>
      <c r="G80" s="2">
        <v>6.7</v>
      </c>
      <c r="H80" s="2">
        <v>8.9</v>
      </c>
      <c r="I80" s="2">
        <v>265.2</v>
      </c>
      <c r="J80" s="2">
        <v>58.7</v>
      </c>
      <c r="K80" s="2">
        <f t="shared" si="24"/>
        <v>6.7372881355932197</v>
      </c>
      <c r="L80" s="2">
        <f t="shared" si="25"/>
        <v>39.582089552238806</v>
      </c>
      <c r="M80" s="2">
        <v>1.25</v>
      </c>
      <c r="N80" s="2">
        <v>9899</v>
      </c>
      <c r="O80" s="2">
        <v>896</v>
      </c>
      <c r="P80" s="2">
        <v>13</v>
      </c>
      <c r="Q80" s="2">
        <v>3.9</v>
      </c>
      <c r="R80" s="2">
        <v>646</v>
      </c>
      <c r="S80" s="2">
        <v>108</v>
      </c>
      <c r="T80" s="2">
        <v>720</v>
      </c>
      <c r="U80" s="2">
        <v>166</v>
      </c>
      <c r="X80" s="3" t="str" cm="1">
        <f t="array" ref="X80">_xlfn.IFS((D80/F80) &lt;= (640/SQRT($AT$32)), "Compact", L80 &lt;= ($AT$32*(0.79-(0.002*((E80-G80/2)/(2*F80))*SQRT($AT$32)))), "Non-Compact", L80 &gt; ($AT$32*(0.79-(0.002*((E80-G80/2)/(2*F80))*SQRT($AT$32)))), "Slender")</f>
        <v>Compact</v>
      </c>
      <c r="Y80" s="3" t="str" cm="1">
        <f t="array" ref="Y80">_xlfn.IFS(K80 &lt;= (65/SQRT($AT$32)), "Compact", K80 &lt;= (95/SQRT($AT$32)), "Non-Compact", K80 &gt; (95/SQRT($AT$32)), "Slender")</f>
        <v>Slender</v>
      </c>
      <c r="Z80" s="2">
        <f t="shared" si="20"/>
        <v>14.042372881355931</v>
      </c>
      <c r="AA80" s="2">
        <f t="shared" si="21"/>
        <v>45.761194029850749</v>
      </c>
      <c r="AB80" s="2" t="str" cm="1">
        <f t="array" ref="AB80">_xlfn.IFS(Z80 &lt;= 9, "1", Z80 &lt;= 12, "2", Z80 &lt;= 15, "3", Z80 &gt; 15, "4")</f>
        <v>3</v>
      </c>
      <c r="AC80" s="2" t="str" cm="1">
        <f t="array" ref="AC80">_xlfn.IFS(AA80 &lt;= 200, "1", L80 &lt;= 300, "2", L80 &lt;= 400, "3", L80 &gt; 400, "4")</f>
        <v>1</v>
      </c>
      <c r="AD80" s="3">
        <f t="shared" si="22"/>
        <v>9458.0285773516243</v>
      </c>
      <c r="AG80" s="3">
        <f t="shared" si="23"/>
        <v>599.99728332718303</v>
      </c>
      <c r="AJ80" s="2" t="s">
        <v>134</v>
      </c>
      <c r="AK80" s="2">
        <f t="shared" si="26"/>
        <v>34</v>
      </c>
      <c r="AL80" s="2"/>
      <c r="AM80" s="2"/>
      <c r="AN80" s="2">
        <f t="shared" si="27"/>
        <v>556.6</v>
      </c>
      <c r="AO80" s="2"/>
      <c r="AP80" s="2"/>
      <c r="AQ80" s="2" t="s">
        <v>134</v>
      </c>
      <c r="BB80" s="2">
        <f t="shared" si="28"/>
        <v>33.299999999999997</v>
      </c>
      <c r="BC80" s="2">
        <f t="shared" si="29"/>
        <v>89.733333333333348</v>
      </c>
      <c r="BD80" s="2" t="s">
        <v>134</v>
      </c>
      <c r="BI80">
        <f t="shared" si="30"/>
        <v>15.299999999999997</v>
      </c>
      <c r="BJ80">
        <f t="shared" si="31"/>
        <v>330.1143281365998</v>
      </c>
      <c r="BK80" s="2" t="s">
        <v>134</v>
      </c>
      <c r="BP80">
        <f t="shared" si="32"/>
        <v>81.3</v>
      </c>
      <c r="BQ80">
        <f t="shared" si="33"/>
        <v>12.666666666666629</v>
      </c>
      <c r="BR80" s="2" t="s">
        <v>134</v>
      </c>
      <c r="BW80">
        <f t="shared" si="34"/>
        <v>65.3</v>
      </c>
      <c r="BX80">
        <f t="shared" si="35"/>
        <v>21.466666666666583</v>
      </c>
      <c r="BY80" s="2" t="s">
        <v>134</v>
      </c>
      <c r="CD80">
        <f t="shared" si="36"/>
        <v>0.99026041820606991</v>
      </c>
      <c r="CE80">
        <f t="shared" si="37"/>
        <v>375.90157160761748</v>
      </c>
      <c r="CF80" s="2" t="s">
        <v>134</v>
      </c>
    </row>
    <row r="81" spans="1:84" x14ac:dyDescent="0.35">
      <c r="A81" s="2" t="s">
        <v>135</v>
      </c>
      <c r="B81" s="3" t="s">
        <v>33</v>
      </c>
      <c r="C81" s="2">
        <v>52.1</v>
      </c>
      <c r="D81" s="2">
        <v>317.5</v>
      </c>
      <c r="E81" s="2">
        <v>166.6</v>
      </c>
      <c r="F81" s="2">
        <v>13.2</v>
      </c>
      <c r="G81" s="2">
        <v>7.6</v>
      </c>
      <c r="H81" s="2">
        <v>7.6</v>
      </c>
      <c r="I81" s="2">
        <v>275.89999999999998</v>
      </c>
      <c r="J81" s="2">
        <v>66.7</v>
      </c>
      <c r="K81" s="2">
        <f t="shared" si="24"/>
        <v>6.0227272727272734</v>
      </c>
      <c r="L81" s="2">
        <f t="shared" si="25"/>
        <v>36.30263157894737</v>
      </c>
      <c r="M81" s="2">
        <v>1.27</v>
      </c>
      <c r="N81" s="2">
        <v>11860</v>
      </c>
      <c r="O81" s="2">
        <v>1019</v>
      </c>
      <c r="P81" s="2">
        <v>13.3</v>
      </c>
      <c r="Q81" s="2">
        <v>3.91</v>
      </c>
      <c r="R81" s="2">
        <v>747</v>
      </c>
      <c r="S81" s="2">
        <v>122</v>
      </c>
      <c r="T81" s="2">
        <v>838</v>
      </c>
      <c r="U81" s="2">
        <v>188</v>
      </c>
      <c r="X81" s="3" t="str" cm="1">
        <f t="array" ref="X81">_xlfn.IFS((D81/F81) &lt;= (640/SQRT($AT$32)), "Compact", L81 &lt;= ($AT$32*(0.79-(0.002*((E81-G81/2)/(2*F81))*SQRT($AT$32)))), "Non-Compact", L81 &gt; ($AT$32*(0.79-(0.002*((E81-G81/2)/(2*F81))*SQRT($AT$32)))), "Slender")</f>
        <v>Compact</v>
      </c>
      <c r="Y81" s="3" t="str" cm="1">
        <f t="array" ref="Y81">_xlfn.IFS(K81 &lt;= (65/SQRT($AT$32)), "Compact", K81 &lt;= (95/SQRT($AT$32)), "Non-Compact", K81 &gt; (95/SQRT($AT$32)), "Slender")</f>
        <v>Slender</v>
      </c>
      <c r="Z81" s="2">
        <f t="shared" si="20"/>
        <v>12.621212121212121</v>
      </c>
      <c r="AA81" s="2">
        <f t="shared" si="21"/>
        <v>41.776315789473685</v>
      </c>
      <c r="AB81" s="2" t="str" cm="1">
        <f t="array" ref="AB81">_xlfn.IFS(Z81 &lt;= 9, "1", Z81 &lt;= 12, "2", Z81 &lt;= 15, "3", Z81 &gt; 15, "4")</f>
        <v>3</v>
      </c>
      <c r="AC81" s="2" t="str" cm="1">
        <f t="array" ref="AC81">_xlfn.IFS(AA81 &lt;= 200, "1", L81 &lt;= 300, "2", L81 &lt;= 400, "3", L81 &gt; 400, "4")</f>
        <v>1</v>
      </c>
      <c r="AD81" s="3">
        <f t="shared" si="22"/>
        <v>11422.491693584197</v>
      </c>
      <c r="AG81" s="3">
        <f t="shared" si="23"/>
        <v>699.70855361357417</v>
      </c>
      <c r="AJ81" s="2" t="s">
        <v>135</v>
      </c>
      <c r="AK81" s="2">
        <f t="shared" si="26"/>
        <v>42</v>
      </c>
      <c r="AL81" s="2"/>
      <c r="AM81" s="2"/>
      <c r="AN81" s="2">
        <f t="shared" si="27"/>
        <v>657.6</v>
      </c>
      <c r="AO81" s="2"/>
      <c r="AP81" s="2"/>
      <c r="AQ81" s="2" t="s">
        <v>135</v>
      </c>
      <c r="BB81" s="2">
        <f t="shared" si="28"/>
        <v>25.299999999999997</v>
      </c>
      <c r="BC81" s="2">
        <f t="shared" si="29"/>
        <v>190.73333333333335</v>
      </c>
      <c r="BD81" s="2" t="s">
        <v>135</v>
      </c>
      <c r="BI81">
        <f t="shared" si="30"/>
        <v>7.2999999999999972</v>
      </c>
      <c r="BJ81">
        <f t="shared" si="31"/>
        <v>431.1143281365998</v>
      </c>
      <c r="BK81" s="2" t="s">
        <v>135</v>
      </c>
      <c r="BP81">
        <f t="shared" si="32"/>
        <v>73.3</v>
      </c>
      <c r="BQ81">
        <f t="shared" si="33"/>
        <v>88.333333333333371</v>
      </c>
      <c r="BR81" s="2" t="s">
        <v>135</v>
      </c>
      <c r="BW81">
        <f t="shared" si="34"/>
        <v>57.3</v>
      </c>
      <c r="BX81">
        <f t="shared" si="35"/>
        <v>122.46666666666658</v>
      </c>
      <c r="BY81" s="2" t="s">
        <v>135</v>
      </c>
      <c r="CD81">
        <f t="shared" si="36"/>
        <v>7.0097395817939301</v>
      </c>
      <c r="CE81">
        <f t="shared" si="37"/>
        <v>476.90157160761748</v>
      </c>
      <c r="CF81" s="2" t="s">
        <v>135</v>
      </c>
    </row>
    <row r="82" spans="1:84" x14ac:dyDescent="0.35">
      <c r="A82" s="2" t="s">
        <v>136</v>
      </c>
      <c r="B82" s="3" t="s">
        <v>33</v>
      </c>
      <c r="C82" s="2">
        <v>54</v>
      </c>
      <c r="D82" s="2">
        <v>310.39999999999998</v>
      </c>
      <c r="E82" s="2">
        <v>166.9</v>
      </c>
      <c r="F82" s="2">
        <v>13.7</v>
      </c>
      <c r="G82" s="2">
        <v>7.9</v>
      </c>
      <c r="H82" s="2">
        <v>8.9</v>
      </c>
      <c r="I82" s="2">
        <v>265.2</v>
      </c>
      <c r="J82" s="2">
        <v>68.8</v>
      </c>
      <c r="K82" s="2">
        <f t="shared" si="24"/>
        <v>5.8029197080291972</v>
      </c>
      <c r="L82" s="2">
        <f t="shared" si="25"/>
        <v>33.569620253164551</v>
      </c>
      <c r="M82" s="2">
        <v>1.26</v>
      </c>
      <c r="N82" s="2">
        <v>11700</v>
      </c>
      <c r="O82" s="2">
        <v>1063</v>
      </c>
      <c r="P82" s="2">
        <v>13</v>
      </c>
      <c r="Q82" s="2">
        <v>3.93</v>
      </c>
      <c r="R82" s="2">
        <v>754</v>
      </c>
      <c r="S82" s="2">
        <v>127</v>
      </c>
      <c r="T82" s="2">
        <v>846</v>
      </c>
      <c r="U82" s="2">
        <v>196</v>
      </c>
      <c r="X82" s="3" t="str" cm="1">
        <f t="array" ref="X82">_xlfn.IFS((D82/F82) &lt;= (640/SQRT($AT$32)), "Compact", L82 &lt;= ($AT$32*(0.79-(0.002*((E82-G82/2)/(2*F82))*SQRT($AT$32)))), "Non-Compact", L82 &gt; ($AT$32*(0.79-(0.002*((E82-G82/2)/(2*F82))*SQRT($AT$32)))), "Slender")</f>
        <v>Compact</v>
      </c>
      <c r="Y82" s="3" t="str" cm="1">
        <f t="array" ref="Y82">_xlfn.IFS(K82 &lt;= (65/SQRT($AT$32)), "Compact", K82 &lt;= (95/SQRT($AT$32)), "Non-Compact", K82 &gt; (95/SQRT($AT$32)), "Slender")</f>
        <v>Slender</v>
      </c>
      <c r="Z82" s="2">
        <f t="shared" si="20"/>
        <v>12.182481751824819</v>
      </c>
      <c r="AA82" s="2">
        <f t="shared" si="21"/>
        <v>39.291139240506325</v>
      </c>
      <c r="AB82" s="2" t="str" cm="1">
        <f t="array" ref="AB82">_xlfn.IFS(Z82 &lt;= 9, "1", Z82 &lt;= 12, "2", Z82 &lt;= 15, "3", Z82 &gt; 15, "4")</f>
        <v>3</v>
      </c>
      <c r="AC82" s="2" t="str" cm="1">
        <f t="array" ref="AC82">_xlfn.IFS(AA82 &lt;= 200, "1", L82 &lt;= 300, "2", L82 &lt;= 400, "3", L82 &gt; 400, "4")</f>
        <v>1</v>
      </c>
      <c r="AD82" s="3">
        <f t="shared" si="22"/>
        <v>11266.293335875824</v>
      </c>
      <c r="AG82" s="3">
        <f t="shared" si="23"/>
        <v>704.88474235154217</v>
      </c>
      <c r="AJ82" s="2" t="s">
        <v>136</v>
      </c>
      <c r="AK82" s="2">
        <f t="shared" si="26"/>
        <v>44.099999999999994</v>
      </c>
      <c r="AL82" s="2"/>
      <c r="AM82" s="2"/>
      <c r="AN82" s="2">
        <f t="shared" si="27"/>
        <v>664.6</v>
      </c>
      <c r="AO82" s="2"/>
      <c r="AP82" s="2"/>
      <c r="AQ82" s="2" t="s">
        <v>136</v>
      </c>
      <c r="BB82" s="2">
        <f t="shared" si="28"/>
        <v>23.200000000000003</v>
      </c>
      <c r="BC82" s="2">
        <f t="shared" si="29"/>
        <v>197.73333333333335</v>
      </c>
      <c r="BD82" s="2" t="s">
        <v>136</v>
      </c>
      <c r="BI82">
        <f t="shared" si="30"/>
        <v>5.2000000000000028</v>
      </c>
      <c r="BJ82">
        <f t="shared" si="31"/>
        <v>438.1143281365998</v>
      </c>
      <c r="BK82" s="2" t="s">
        <v>136</v>
      </c>
      <c r="BP82">
        <f t="shared" si="32"/>
        <v>71.2</v>
      </c>
      <c r="BQ82">
        <f t="shared" si="33"/>
        <v>95.333333333333371</v>
      </c>
      <c r="BR82" s="2" t="s">
        <v>136</v>
      </c>
      <c r="BW82">
        <f t="shared" si="34"/>
        <v>55.2</v>
      </c>
      <c r="BX82">
        <f t="shared" si="35"/>
        <v>129.46666666666658</v>
      </c>
      <c r="BY82" s="2" t="s">
        <v>136</v>
      </c>
      <c r="CD82">
        <f t="shared" si="36"/>
        <v>9.1097395817939244</v>
      </c>
      <c r="CE82">
        <f t="shared" si="37"/>
        <v>483.90157160761748</v>
      </c>
      <c r="CF82" s="2" t="s">
        <v>136</v>
      </c>
    </row>
    <row r="83" spans="1:84" x14ac:dyDescent="0.35">
      <c r="A83" s="2" t="s">
        <v>137</v>
      </c>
      <c r="B83" s="3" t="s">
        <v>33</v>
      </c>
      <c r="C83" s="2">
        <v>59.5</v>
      </c>
      <c r="D83" s="2">
        <v>303.3</v>
      </c>
      <c r="E83" s="2">
        <v>203.3</v>
      </c>
      <c r="F83" s="2">
        <v>13</v>
      </c>
      <c r="G83" s="2">
        <v>8.5</v>
      </c>
      <c r="H83" s="2">
        <v>15.2</v>
      </c>
      <c r="I83" s="2">
        <v>246.9</v>
      </c>
      <c r="J83" s="2">
        <v>75.599999999999994</v>
      </c>
      <c r="K83" s="2">
        <f t="shared" si="24"/>
        <v>7.4923076923076923</v>
      </c>
      <c r="L83" s="2">
        <f t="shared" si="25"/>
        <v>29.047058823529412</v>
      </c>
      <c r="M83" s="2">
        <v>1.38</v>
      </c>
      <c r="N83" s="2">
        <v>12840</v>
      </c>
      <c r="O83" s="2">
        <v>1823</v>
      </c>
      <c r="P83" s="2">
        <v>13</v>
      </c>
      <c r="Q83" s="2">
        <v>4.91</v>
      </c>
      <c r="R83" s="2">
        <v>847</v>
      </c>
      <c r="S83" s="2">
        <v>179</v>
      </c>
      <c r="T83" s="2">
        <v>938</v>
      </c>
      <c r="U83" s="2">
        <v>274</v>
      </c>
      <c r="X83" s="3" t="str" cm="1">
        <f t="array" ref="X83">_xlfn.IFS((D83/F83) &lt;= (640/SQRT($AT$32)), "Compact", L83 &lt;= ($AT$32*(0.79-(0.002*((E83-G83/2)/(2*F83))*SQRT($AT$32)))), "Non-Compact", L83 &gt; ($AT$32*(0.79-(0.002*((E83-G83/2)/(2*F83))*SQRT($AT$32)))), "Slender")</f>
        <v>Compact</v>
      </c>
      <c r="Y83" s="3" t="str" cm="1">
        <f t="array" ref="Y83">_xlfn.IFS(K83 &lt;= (65/SQRT($AT$32)), "Compact", K83 &lt;= (95/SQRT($AT$32)), "Non-Compact", K83 &gt; (95/SQRT($AT$32)), "Slender")</f>
        <v>Slender</v>
      </c>
      <c r="Z83" s="2">
        <f t="shared" si="20"/>
        <v>15.63846153846154</v>
      </c>
      <c r="AA83" s="2">
        <f t="shared" si="21"/>
        <v>35.682352941176475</v>
      </c>
      <c r="AB83" s="2" t="str" cm="1">
        <f t="array" ref="AB83">_xlfn.IFS(Z83 &lt;= 9, "1", Z83 &lt;= 12, "2", Z83 &lt;= 15, "3", Z83 &gt; 15, "4")</f>
        <v>4</v>
      </c>
      <c r="AC83" s="2" t="str" cm="1">
        <f t="array" ref="AC83">_xlfn.IFS(AA83 &lt;= 200, "1", L83 &lt;= 300, "2", L83 &lt;= 400, "3", L83 &gt; 400, "4")</f>
        <v>1</v>
      </c>
      <c r="AD83" s="3">
        <f t="shared" si="22"/>
        <v>12481.269118162625</v>
      </c>
      <c r="AG83" s="3">
        <f t="shared" si="23"/>
        <v>803.06784893930353</v>
      </c>
      <c r="AJ83" s="2" t="s">
        <v>137</v>
      </c>
      <c r="AK83" s="2">
        <f t="shared" si="26"/>
        <v>50.899999999999991</v>
      </c>
      <c r="AL83" s="2"/>
      <c r="AM83" s="2"/>
      <c r="AN83" s="2">
        <f t="shared" si="27"/>
        <v>757.6</v>
      </c>
      <c r="AO83" s="2"/>
      <c r="AP83" s="2"/>
      <c r="AQ83" s="2" t="s">
        <v>137</v>
      </c>
      <c r="BB83" s="2">
        <f t="shared" si="28"/>
        <v>16.400000000000006</v>
      </c>
      <c r="BC83" s="2">
        <f t="shared" si="29"/>
        <v>290.73333333333335</v>
      </c>
      <c r="BD83" s="2" t="s">
        <v>137</v>
      </c>
      <c r="BI83">
        <f t="shared" si="30"/>
        <v>1.5999999999999943</v>
      </c>
      <c r="BJ83">
        <f t="shared" si="31"/>
        <v>531.11432813659985</v>
      </c>
      <c r="BK83" s="2" t="s">
        <v>137</v>
      </c>
      <c r="BP83">
        <f t="shared" si="32"/>
        <v>64.400000000000006</v>
      </c>
      <c r="BQ83">
        <f t="shared" si="33"/>
        <v>188.33333333333337</v>
      </c>
      <c r="BR83" s="2" t="s">
        <v>137</v>
      </c>
      <c r="BW83">
        <f t="shared" si="34"/>
        <v>48.400000000000006</v>
      </c>
      <c r="BX83">
        <f t="shared" si="35"/>
        <v>222.46666666666658</v>
      </c>
      <c r="BY83" s="2" t="s">
        <v>137</v>
      </c>
      <c r="CD83">
        <f t="shared" si="36"/>
        <v>15.909739581793922</v>
      </c>
      <c r="CE83">
        <f t="shared" si="37"/>
        <v>576.90157160761748</v>
      </c>
      <c r="CF83" s="2" t="s">
        <v>137</v>
      </c>
    </row>
    <row r="84" spans="1:84" x14ac:dyDescent="0.35">
      <c r="A84" s="2" t="s">
        <v>138</v>
      </c>
      <c r="B84" s="3" t="s">
        <v>33</v>
      </c>
      <c r="C84" s="2">
        <v>67</v>
      </c>
      <c r="D84" s="2">
        <v>306.3</v>
      </c>
      <c r="E84" s="2">
        <v>204.3</v>
      </c>
      <c r="F84" s="2">
        <v>14.6</v>
      </c>
      <c r="G84" s="2">
        <v>8.5</v>
      </c>
      <c r="H84" s="2">
        <v>15.2</v>
      </c>
      <c r="I84" s="2">
        <v>246.7</v>
      </c>
      <c r="J84" s="2">
        <v>85.2</v>
      </c>
      <c r="K84" s="2">
        <f t="shared" si="24"/>
        <v>6.7054794520547949</v>
      </c>
      <c r="L84" s="2">
        <f t="shared" si="25"/>
        <v>29.023529411764706</v>
      </c>
      <c r="M84" s="2">
        <v>1.39</v>
      </c>
      <c r="N84" s="2">
        <v>14570</v>
      </c>
      <c r="O84" s="2">
        <v>2078</v>
      </c>
      <c r="P84" s="2">
        <v>13.1</v>
      </c>
      <c r="Q84" s="2">
        <v>4.9400000000000004</v>
      </c>
      <c r="R84" s="2">
        <v>952</v>
      </c>
      <c r="S84" s="2">
        <v>203</v>
      </c>
      <c r="T84" s="2">
        <v>1060</v>
      </c>
      <c r="U84" s="2">
        <v>311</v>
      </c>
      <c r="X84" s="3" t="str" cm="1">
        <f t="array" ref="X84">_xlfn.IFS((D84/F84) &lt;= (640/SQRT($AT$32)), "Compact", L84 &lt;= ($AT$32*(0.79-(0.002*((E84-G84/2)/(2*F84))*SQRT($AT$32)))), "Non-Compact", L84 &gt; ($AT$32*(0.79-(0.002*((E84-G84/2)/(2*F84))*SQRT($AT$32)))), "Slender")</f>
        <v>Compact</v>
      </c>
      <c r="Y84" s="3" t="str" cm="1">
        <f t="array" ref="Y84">_xlfn.IFS(K84 &lt;= (65/SQRT($AT$32)), "Compact", K84 &lt;= (95/SQRT($AT$32)), "Non-Compact", K84 &gt; (95/SQRT($AT$32)), "Slender")</f>
        <v>Slender</v>
      </c>
      <c r="Z84" s="2">
        <f t="shared" si="20"/>
        <v>13.993150684931509</v>
      </c>
      <c r="AA84" s="2">
        <f t="shared" si="21"/>
        <v>36.035294117647062</v>
      </c>
      <c r="AB84" s="2" t="str" cm="1">
        <f t="array" ref="AB84">_xlfn.IFS(Z84 &lt;= 9, "1", Z84 &lt;= 12, "2", Z84 &lt;= 15, "3", Z84 &gt; 15, "4")</f>
        <v>3</v>
      </c>
      <c r="AC84" s="2" t="str" cm="1">
        <f t="array" ref="AC84">_xlfn.IFS(AA84 &lt;= 200, "1", L84 &lt;= 300, "2", L84 &lt;= 400, "3", L84 &gt; 400, "4")</f>
        <v>1</v>
      </c>
      <c r="AD84" s="3">
        <f t="shared" si="22"/>
        <v>14229.645455878372</v>
      </c>
      <c r="AG84" s="3">
        <f t="shared" si="23"/>
        <v>907.80513878254737</v>
      </c>
      <c r="AJ84" s="2" t="s">
        <v>138</v>
      </c>
      <c r="AK84" s="2">
        <f t="shared" si="26"/>
        <v>60.5</v>
      </c>
      <c r="AL84" s="2"/>
      <c r="AM84" s="2"/>
      <c r="AN84" s="2">
        <f t="shared" si="27"/>
        <v>862.6</v>
      </c>
      <c r="AO84" s="2"/>
      <c r="AP84" s="2"/>
      <c r="AQ84" s="2" t="s">
        <v>138</v>
      </c>
      <c r="BB84" s="2">
        <f t="shared" si="28"/>
        <v>6.7999999999999972</v>
      </c>
      <c r="BC84" s="2">
        <f t="shared" si="29"/>
        <v>395.73333333333335</v>
      </c>
      <c r="BD84" s="2" t="s">
        <v>138</v>
      </c>
      <c r="BI84">
        <f t="shared" si="30"/>
        <v>11.200000000000003</v>
      </c>
      <c r="BJ84">
        <f t="shared" si="31"/>
        <v>636.11432813659985</v>
      </c>
      <c r="BK84" s="2" t="s">
        <v>138</v>
      </c>
      <c r="BP84">
        <f t="shared" si="32"/>
        <v>54.8</v>
      </c>
      <c r="BQ84">
        <f t="shared" si="33"/>
        <v>293.33333333333337</v>
      </c>
      <c r="BR84" s="2" t="s">
        <v>138</v>
      </c>
      <c r="BW84">
        <f t="shared" si="34"/>
        <v>38.799999999999997</v>
      </c>
      <c r="BX84">
        <f t="shared" si="35"/>
        <v>327.46666666666658</v>
      </c>
      <c r="BY84" s="2" t="s">
        <v>138</v>
      </c>
      <c r="CD84">
        <f t="shared" si="36"/>
        <v>25.50973958179393</v>
      </c>
      <c r="CE84">
        <f t="shared" si="37"/>
        <v>681.90157160761748</v>
      </c>
      <c r="CF84" s="2" t="s">
        <v>138</v>
      </c>
    </row>
    <row r="85" spans="1:84" x14ac:dyDescent="0.35">
      <c r="A85" s="2" t="s">
        <v>139</v>
      </c>
      <c r="B85" s="3" t="s">
        <v>33</v>
      </c>
      <c r="C85" s="2">
        <v>74.400000000000006</v>
      </c>
      <c r="D85" s="2">
        <v>309.60000000000002</v>
      </c>
      <c r="E85" s="2">
        <v>205.2</v>
      </c>
      <c r="F85" s="2">
        <v>16.2</v>
      </c>
      <c r="G85" s="2">
        <v>9.4</v>
      </c>
      <c r="H85" s="2">
        <v>15.2</v>
      </c>
      <c r="I85" s="2">
        <v>246.8</v>
      </c>
      <c r="J85" s="2">
        <v>94.5</v>
      </c>
      <c r="K85" s="2">
        <f t="shared" si="24"/>
        <v>6.0432098765432096</v>
      </c>
      <c r="L85" s="2">
        <f t="shared" si="25"/>
        <v>26.25531914893617</v>
      </c>
      <c r="M85" s="2">
        <v>1.4</v>
      </c>
      <c r="N85" s="2">
        <v>16350</v>
      </c>
      <c r="O85" s="2">
        <v>2337</v>
      </c>
      <c r="P85" s="2">
        <v>13.2</v>
      </c>
      <c r="Q85" s="2">
        <v>4.97</v>
      </c>
      <c r="R85" s="2">
        <v>1056</v>
      </c>
      <c r="S85" s="2">
        <v>228</v>
      </c>
      <c r="T85" s="2">
        <v>1183</v>
      </c>
      <c r="U85" s="2">
        <v>349</v>
      </c>
      <c r="X85" s="3" t="str" cm="1">
        <f t="array" ref="X85">_xlfn.IFS((D85/F85) &lt;= (640/SQRT($AT$32)), "Compact", L85 &lt;= ($AT$32*(0.79-(0.002*((E85-G85/2)/(2*F85))*SQRT($AT$32)))), "Non-Compact", L85 &gt; ($AT$32*(0.79-(0.002*((E85-G85/2)/(2*F85))*SQRT($AT$32)))), "Slender")</f>
        <v>Compact</v>
      </c>
      <c r="Y85" s="3" t="str" cm="1">
        <f t="array" ref="Y85">_xlfn.IFS(K85 &lt;= (65/SQRT($AT$32)), "Compact", K85 &lt;= (95/SQRT($AT$32)), "Non-Compact", K85 &gt; (95/SQRT($AT$32)), "Slender")</f>
        <v>Slender</v>
      </c>
      <c r="Z85" s="2">
        <f t="shared" si="20"/>
        <v>12.666666666666666</v>
      </c>
      <c r="AA85" s="2">
        <f t="shared" si="21"/>
        <v>32.936170212765958</v>
      </c>
      <c r="AB85" s="2" t="str" cm="1">
        <f t="array" ref="AB85">_xlfn.IFS(Z85 &lt;= 9, "1", Z85 &lt;= 12, "2", Z85 &lt;= 15, "3", Z85 &gt; 15, "4")</f>
        <v>3</v>
      </c>
      <c r="AC85" s="2" t="str" cm="1">
        <f t="array" ref="AC85">_xlfn.IFS(AA85 &lt;= 200, "1", L85 &lt;= 300, "2", L85 &lt;= 400, "3", L85 &gt; 400, "4")</f>
        <v>1</v>
      </c>
      <c r="AD85" s="3">
        <f t="shared" si="22"/>
        <v>16028.169347121337</v>
      </c>
      <c r="AG85" s="3">
        <f t="shared" si="23"/>
        <v>1012.4647104961239</v>
      </c>
      <c r="AJ85" s="2" t="s">
        <v>139</v>
      </c>
      <c r="AK85" s="2">
        <f t="shared" si="26"/>
        <v>69.8</v>
      </c>
      <c r="AL85" s="2"/>
      <c r="AM85" s="2"/>
      <c r="AN85" s="2">
        <f t="shared" si="27"/>
        <v>966.6</v>
      </c>
      <c r="AO85" s="2"/>
      <c r="AP85" s="2"/>
      <c r="AQ85" s="2" t="s">
        <v>139</v>
      </c>
      <c r="BB85" s="2">
        <f t="shared" si="28"/>
        <v>2.5</v>
      </c>
      <c r="BC85" s="2">
        <f t="shared" si="29"/>
        <v>499.73333333333335</v>
      </c>
      <c r="BD85" s="2" t="s">
        <v>139</v>
      </c>
      <c r="BI85">
        <f t="shared" si="30"/>
        <v>20.5</v>
      </c>
      <c r="BJ85">
        <f t="shared" si="31"/>
        <v>740.11432813659985</v>
      </c>
      <c r="BK85" s="2" t="s">
        <v>139</v>
      </c>
      <c r="BP85">
        <f t="shared" si="32"/>
        <v>45.5</v>
      </c>
      <c r="BQ85">
        <f t="shared" si="33"/>
        <v>397.33333333333337</v>
      </c>
      <c r="BR85" s="2" t="s">
        <v>139</v>
      </c>
      <c r="BW85">
        <f t="shared" si="34"/>
        <v>29.5</v>
      </c>
      <c r="BX85">
        <f t="shared" si="35"/>
        <v>431.46666666666658</v>
      </c>
      <c r="BY85" s="2" t="s">
        <v>139</v>
      </c>
      <c r="CD85">
        <f t="shared" si="36"/>
        <v>34.809739581793927</v>
      </c>
      <c r="CE85">
        <f t="shared" si="37"/>
        <v>785.90157160761748</v>
      </c>
      <c r="CF85" s="2" t="s">
        <v>139</v>
      </c>
    </row>
    <row r="86" spans="1:84" x14ac:dyDescent="0.35">
      <c r="A86" s="2" t="s">
        <v>140</v>
      </c>
      <c r="B86" s="3" t="s">
        <v>33</v>
      </c>
      <c r="C86" s="2">
        <v>78.900000000000006</v>
      </c>
      <c r="D86" s="2">
        <v>306.3</v>
      </c>
      <c r="E86" s="2">
        <v>253.9</v>
      </c>
      <c r="F86" s="2">
        <v>14.6</v>
      </c>
      <c r="G86" s="2">
        <v>8.8000000000000007</v>
      </c>
      <c r="H86" s="2">
        <v>15.2</v>
      </c>
      <c r="I86" s="2">
        <v>246.7</v>
      </c>
      <c r="J86" s="2">
        <v>100</v>
      </c>
      <c r="K86" s="2">
        <f t="shared" si="24"/>
        <v>8.3938356164383556</v>
      </c>
      <c r="L86" s="2">
        <f t="shared" si="25"/>
        <v>28.034090909090907</v>
      </c>
      <c r="M86" s="2">
        <v>1.58</v>
      </c>
      <c r="N86" s="2">
        <v>17700</v>
      </c>
      <c r="O86" s="2">
        <v>3986</v>
      </c>
      <c r="P86" s="2">
        <v>13.3</v>
      </c>
      <c r="Q86" s="2">
        <v>6.3</v>
      </c>
      <c r="R86" s="2">
        <v>1156</v>
      </c>
      <c r="S86" s="2">
        <v>314</v>
      </c>
      <c r="T86" s="2">
        <v>1276</v>
      </c>
      <c r="U86" s="2">
        <v>477</v>
      </c>
      <c r="X86" s="3" t="str" cm="1">
        <f t="array" ref="X86">_xlfn.IFS((D86/F86) &lt;= (640/SQRT($AT$32)), "Compact", L86 &lt;= ($AT$32*(0.79-(0.002*((E86-G86/2)/(2*F86))*SQRT($AT$32)))), "Non-Compact", L86 &gt; ($AT$32*(0.79-(0.002*((E86-G86/2)/(2*F86))*SQRT($AT$32)))), "Slender")</f>
        <v>Compact</v>
      </c>
      <c r="Y86" s="3" t="str" cm="1">
        <f t="array" ref="Y86">_xlfn.IFS(K86 &lt;= (65/SQRT($AT$32)), "Compact", K86 &lt;= (95/SQRT($AT$32)), "Non-Compact", K86 &gt; (95/SQRT($AT$32)), "Slender")</f>
        <v>Slender</v>
      </c>
      <c r="Z86" s="2">
        <f t="shared" si="20"/>
        <v>17.390410958904109</v>
      </c>
      <c r="AA86" s="2">
        <f t="shared" si="21"/>
        <v>34.80681818181818</v>
      </c>
      <c r="AB86" s="2" t="str" cm="1">
        <f t="array" ref="AB86">_xlfn.IFS(Z86 &lt;= 9, "1", Z86 &lt;= 12, "2", Z86 &lt;= 15, "3", Z86 &gt; 15, "4")</f>
        <v>4</v>
      </c>
      <c r="AC86" s="2" t="str" cm="1">
        <f t="array" ref="AC86">_xlfn.IFS(AA86 &lt;= 200, "1", L86 &lt;= 300, "2", L86 &lt;= 400, "3", L86 &gt; 400, "4")</f>
        <v>1</v>
      </c>
      <c r="AD86" s="3">
        <f t="shared" si="22"/>
        <v>17649.511069715216</v>
      </c>
      <c r="AG86" s="3">
        <f t="shared" si="23"/>
        <v>1131.6576204842167</v>
      </c>
      <c r="AJ86" s="2" t="s">
        <v>140</v>
      </c>
      <c r="AK86" s="2">
        <f t="shared" si="26"/>
        <v>75.3</v>
      </c>
      <c r="AL86" s="2"/>
      <c r="AM86" s="2"/>
      <c r="AN86" s="2">
        <f t="shared" si="27"/>
        <v>1066.5999999999999</v>
      </c>
      <c r="AO86" s="2"/>
      <c r="AP86" s="2"/>
      <c r="AQ86" s="2" t="s">
        <v>140</v>
      </c>
      <c r="BB86" s="2">
        <f t="shared" si="28"/>
        <v>8</v>
      </c>
      <c r="BC86" s="2">
        <f t="shared" si="29"/>
        <v>599.73333333333335</v>
      </c>
      <c r="BD86" s="2" t="s">
        <v>140</v>
      </c>
      <c r="BI86">
        <f t="shared" si="30"/>
        <v>26</v>
      </c>
      <c r="BJ86">
        <f t="shared" si="31"/>
        <v>840.11432813659985</v>
      </c>
      <c r="BK86" s="2" t="s">
        <v>140</v>
      </c>
      <c r="BP86">
        <f t="shared" si="32"/>
        <v>40</v>
      </c>
      <c r="BQ86">
        <f t="shared" si="33"/>
        <v>497.33333333333337</v>
      </c>
      <c r="BR86" s="2" t="s">
        <v>140</v>
      </c>
      <c r="BW86">
        <f t="shared" si="34"/>
        <v>24</v>
      </c>
      <c r="BX86">
        <f t="shared" si="35"/>
        <v>531.46666666666658</v>
      </c>
      <c r="BY86" s="2" t="s">
        <v>140</v>
      </c>
      <c r="CD86">
        <f t="shared" si="36"/>
        <v>40.309739581793927</v>
      </c>
      <c r="CE86">
        <f t="shared" si="37"/>
        <v>885.90157160761748</v>
      </c>
      <c r="CF86" s="2" t="s">
        <v>140</v>
      </c>
    </row>
    <row r="87" spans="1:84" x14ac:dyDescent="0.35">
      <c r="A87" s="2" t="s">
        <v>141</v>
      </c>
      <c r="B87" s="3" t="s">
        <v>33</v>
      </c>
      <c r="C87" s="2">
        <v>86.3</v>
      </c>
      <c r="D87" s="2">
        <v>309.60000000000002</v>
      </c>
      <c r="E87" s="2">
        <v>254.3</v>
      </c>
      <c r="F87" s="2">
        <v>16.2</v>
      </c>
      <c r="G87" s="2">
        <v>9.1</v>
      </c>
      <c r="H87" s="2">
        <v>15.2</v>
      </c>
      <c r="I87" s="2">
        <v>246.8</v>
      </c>
      <c r="J87" s="2">
        <v>110</v>
      </c>
      <c r="K87" s="2">
        <f t="shared" si="24"/>
        <v>7.567901234567902</v>
      </c>
      <c r="L87" s="2">
        <f t="shared" si="25"/>
        <v>27.120879120879124</v>
      </c>
      <c r="M87" s="2">
        <v>1.59</v>
      </c>
      <c r="N87" s="2">
        <v>19740</v>
      </c>
      <c r="O87" s="2">
        <v>4444</v>
      </c>
      <c r="P87" s="2">
        <v>13.4</v>
      </c>
      <c r="Q87" s="2">
        <v>6.36</v>
      </c>
      <c r="R87" s="2">
        <v>1275</v>
      </c>
      <c r="S87" s="2">
        <v>349</v>
      </c>
      <c r="T87" s="2">
        <v>1411</v>
      </c>
      <c r="U87" s="2">
        <v>531</v>
      </c>
      <c r="X87" s="3" t="str" cm="1">
        <f t="array" ref="X87">_xlfn.IFS((D87/F87) &lt;= (640/SQRT($AT$32)), "Compact", L87 &lt;= ($AT$32*(0.79-(0.002*((E87-G87/2)/(2*F87))*SQRT($AT$32)))), "Non-Compact", L87 &gt; ($AT$32*(0.79-(0.002*((E87-G87/2)/(2*F87))*SQRT($AT$32)))), "Slender")</f>
        <v>Compact</v>
      </c>
      <c r="Y87" s="3" t="str" cm="1">
        <f t="array" ref="Y87">_xlfn.IFS(K87 &lt;= (65/SQRT($AT$32)), "Compact", K87 &lt;= (95/SQRT($AT$32)), "Non-Compact", K87 &gt; (95/SQRT($AT$32)), "Slender")</f>
        <v>Slender</v>
      </c>
      <c r="Z87" s="2">
        <f t="shared" si="20"/>
        <v>15.697530864197532</v>
      </c>
      <c r="AA87" s="2">
        <f t="shared" si="21"/>
        <v>34.021978021978029</v>
      </c>
      <c r="AB87" s="2" t="str" cm="1">
        <f t="array" ref="AB87">_xlfn.IFS(Z87 &lt;= 9, "1", Z87 &lt;= 12, "2", Z87 &lt;= 15, "3", Z87 &gt; 15, "4")</f>
        <v>4</v>
      </c>
      <c r="AC87" s="2" t="str" cm="1">
        <f t="array" ref="AC87">_xlfn.IFS(AA87 &lt;= 200, "1", L87 &lt;= 300, "2", L87 &lt;= 400, "3", L87 &gt; 400, "4")</f>
        <v>1</v>
      </c>
      <c r="AD87" s="3">
        <f t="shared" si="22"/>
        <v>19740.13466646061</v>
      </c>
      <c r="AG87" s="3">
        <f t="shared" si="23"/>
        <v>1253.452998719936</v>
      </c>
      <c r="AJ87" s="2" t="s">
        <v>141</v>
      </c>
      <c r="AK87" s="2">
        <f t="shared" si="26"/>
        <v>85.3</v>
      </c>
      <c r="AL87" s="2"/>
      <c r="AM87" s="2"/>
      <c r="AN87" s="2">
        <f t="shared" si="27"/>
        <v>1185.5999999999999</v>
      </c>
      <c r="AO87" s="2"/>
      <c r="AP87" s="2"/>
      <c r="AQ87" s="2" t="s">
        <v>141</v>
      </c>
      <c r="BB87" s="2">
        <f t="shared" si="28"/>
        <v>18</v>
      </c>
      <c r="BC87" s="2">
        <f t="shared" si="29"/>
        <v>718.73333333333335</v>
      </c>
      <c r="BD87" s="2" t="s">
        <v>141</v>
      </c>
      <c r="BI87">
        <f t="shared" si="30"/>
        <v>36</v>
      </c>
      <c r="BJ87">
        <f t="shared" si="31"/>
        <v>959.11432813659985</v>
      </c>
      <c r="BK87" s="2" t="s">
        <v>141</v>
      </c>
      <c r="BP87">
        <f t="shared" si="32"/>
        <v>30</v>
      </c>
      <c r="BQ87">
        <f t="shared" si="33"/>
        <v>616.33333333333337</v>
      </c>
      <c r="BR87" s="2" t="s">
        <v>141</v>
      </c>
      <c r="BW87">
        <f t="shared" si="34"/>
        <v>14</v>
      </c>
      <c r="BX87">
        <f t="shared" si="35"/>
        <v>650.46666666666658</v>
      </c>
      <c r="BY87" s="2" t="s">
        <v>141</v>
      </c>
      <c r="CD87">
        <f t="shared" si="36"/>
        <v>50.309739581793927</v>
      </c>
      <c r="CE87">
        <f t="shared" si="37"/>
        <v>1004.9015716076175</v>
      </c>
      <c r="CF87" s="2" t="s">
        <v>141</v>
      </c>
    </row>
    <row r="88" spans="1:84" x14ac:dyDescent="0.35">
      <c r="A88" s="2" t="s">
        <v>142</v>
      </c>
      <c r="B88" s="3" t="s">
        <v>33</v>
      </c>
      <c r="C88" s="2">
        <v>96.9</v>
      </c>
      <c r="D88" s="2">
        <v>307.89999999999998</v>
      </c>
      <c r="E88" s="2">
        <v>305.3</v>
      </c>
      <c r="F88" s="2">
        <v>15.4</v>
      </c>
      <c r="G88" s="2">
        <v>9.9</v>
      </c>
      <c r="H88" s="2">
        <v>15.2</v>
      </c>
      <c r="I88" s="2">
        <v>246.7</v>
      </c>
      <c r="J88" s="2">
        <v>123</v>
      </c>
      <c r="K88" s="2">
        <f t="shared" si="24"/>
        <v>9.5909090909090917</v>
      </c>
      <c r="L88" s="2">
        <f t="shared" si="25"/>
        <v>24.919191919191917</v>
      </c>
      <c r="M88" s="2">
        <v>1.79</v>
      </c>
      <c r="N88" s="2">
        <v>22250</v>
      </c>
      <c r="O88" s="2">
        <v>7308</v>
      </c>
      <c r="P88" s="2">
        <v>13.4</v>
      </c>
      <c r="Q88" s="2">
        <v>7.69</v>
      </c>
      <c r="R88" s="2">
        <v>1445</v>
      </c>
      <c r="S88" s="2">
        <v>479</v>
      </c>
      <c r="T88" s="2">
        <v>1592</v>
      </c>
      <c r="U88" s="2">
        <v>726</v>
      </c>
      <c r="X88" s="3" t="str" cm="1">
        <f t="array" ref="X88">_xlfn.IFS((D88/F88) &lt;= (640/SQRT($AT$32)), "Compact", L88 &lt;= ($AT$32*(0.79-(0.002*((E88-G88/2)/(2*F88))*SQRT($AT$32)))), "Non-Compact", L88 &gt; ($AT$32*(0.79-(0.002*((E88-G88/2)/(2*F88))*SQRT($AT$32)))), "Slender")</f>
        <v>Compact</v>
      </c>
      <c r="Y88" s="3" t="str" cm="1">
        <f t="array" ref="Y88">_xlfn.IFS(K88 &lt;= (65/SQRT($AT$32)), "Compact", K88 &lt;= (95/SQRT($AT$32)), "Non-Compact", K88 &gt; (95/SQRT($AT$32)), "Slender")</f>
        <v>Slender</v>
      </c>
      <c r="Z88" s="2">
        <f t="shared" si="20"/>
        <v>19.824675324675326</v>
      </c>
      <c r="AA88" s="2">
        <f t="shared" si="21"/>
        <v>31.101010101010097</v>
      </c>
      <c r="AB88" s="2" t="str" cm="1">
        <f t="array" ref="AB88">_xlfn.IFS(Z88 &lt;= 9, "1", Z88 &lt;= 12, "2", Z88 &lt;= 15, "3", Z88 &gt; 15, "4")</f>
        <v>4</v>
      </c>
      <c r="AC88" s="2" t="str" cm="1">
        <f t="array" ref="AC88">_xlfn.IFS(AA88 &lt;= 200, "1", L88 &lt;= 300, "2", L88 &lt;= 400, "3", L88 &gt; 400, "4")</f>
        <v>1</v>
      </c>
      <c r="AD88" s="3">
        <f t="shared" si="22"/>
        <v>22922.847939992098</v>
      </c>
      <c r="AG88" s="3">
        <f t="shared" si="23"/>
        <v>1456.0341513851931</v>
      </c>
      <c r="AJ88" s="2" t="s">
        <v>142</v>
      </c>
      <c r="AK88" s="2">
        <f t="shared" si="26"/>
        <v>98.3</v>
      </c>
      <c r="AL88" s="2"/>
      <c r="AM88" s="2"/>
      <c r="AN88" s="2">
        <f t="shared" si="27"/>
        <v>1355.6</v>
      </c>
      <c r="AO88" s="2"/>
      <c r="AP88" s="2"/>
      <c r="AQ88" s="2" t="s">
        <v>142</v>
      </c>
      <c r="BB88" s="2">
        <f t="shared" si="28"/>
        <v>31</v>
      </c>
      <c r="BC88" s="2">
        <f t="shared" si="29"/>
        <v>888.73333333333335</v>
      </c>
      <c r="BD88" s="2" t="s">
        <v>142</v>
      </c>
      <c r="BI88">
        <f t="shared" si="30"/>
        <v>49</v>
      </c>
      <c r="BJ88">
        <f t="shared" si="31"/>
        <v>1129.1143281365999</v>
      </c>
      <c r="BK88" s="2" t="s">
        <v>142</v>
      </c>
      <c r="BP88">
        <f t="shared" si="32"/>
        <v>17</v>
      </c>
      <c r="BQ88">
        <f t="shared" si="33"/>
        <v>786.33333333333337</v>
      </c>
      <c r="BR88" s="2" t="s">
        <v>142</v>
      </c>
      <c r="BW88">
        <f t="shared" si="34"/>
        <v>1</v>
      </c>
      <c r="BX88">
        <f t="shared" si="35"/>
        <v>820.46666666666658</v>
      </c>
      <c r="BY88" s="2" t="s">
        <v>142</v>
      </c>
      <c r="CD88">
        <f t="shared" si="36"/>
        <v>63.309739581793927</v>
      </c>
      <c r="CE88">
        <f t="shared" si="37"/>
        <v>1174.9015716076174</v>
      </c>
      <c r="CF88" s="2" t="s">
        <v>142</v>
      </c>
    </row>
    <row r="89" spans="1:84" x14ac:dyDescent="0.35">
      <c r="A89" s="2" t="s">
        <v>143</v>
      </c>
      <c r="B89" s="3" t="s">
        <v>33</v>
      </c>
      <c r="C89" s="2">
        <v>107.1</v>
      </c>
      <c r="D89" s="2">
        <v>311.10000000000002</v>
      </c>
      <c r="E89" s="2">
        <v>305.8</v>
      </c>
      <c r="F89" s="2">
        <v>17</v>
      </c>
      <c r="G89" s="2">
        <v>10.9</v>
      </c>
      <c r="H89" s="2">
        <v>15.2</v>
      </c>
      <c r="I89" s="2">
        <v>246.7</v>
      </c>
      <c r="J89" s="2">
        <v>136</v>
      </c>
      <c r="K89" s="2">
        <f t="shared" si="24"/>
        <v>8.6735294117647062</v>
      </c>
      <c r="L89" s="2">
        <f t="shared" si="25"/>
        <v>22.633027522935777</v>
      </c>
      <c r="M89" s="2">
        <v>1.8</v>
      </c>
      <c r="N89" s="2">
        <v>24830</v>
      </c>
      <c r="O89" s="2">
        <v>8117</v>
      </c>
      <c r="P89" s="2">
        <v>13.5</v>
      </c>
      <c r="Q89" s="2">
        <v>7.72</v>
      </c>
      <c r="R89" s="2">
        <v>1596</v>
      </c>
      <c r="S89" s="2">
        <v>531</v>
      </c>
      <c r="T89" s="2">
        <v>1767</v>
      </c>
      <c r="U89" s="2">
        <v>806</v>
      </c>
      <c r="X89" s="3" t="str" cm="1">
        <f t="array" ref="X89">_xlfn.IFS((D89/F89) &lt;= (640/SQRT($AT$32)), "Compact", L89 &lt;= ($AT$32*(0.79-(0.002*((E89-G89/2)/(2*F89))*SQRT($AT$32)))), "Non-Compact", L89 &gt; ($AT$32*(0.79-(0.002*((E89-G89/2)/(2*F89))*SQRT($AT$32)))), "Slender")</f>
        <v>Compact</v>
      </c>
      <c r="Y89" s="3" t="str" cm="1">
        <f t="array" ref="Y89">_xlfn.IFS(K89 &lt;= (65/SQRT($AT$32)), "Compact", K89 &lt;= (95/SQRT($AT$32)), "Non-Compact", K89 &gt; (95/SQRT($AT$32)), "Slender")</f>
        <v>Slender</v>
      </c>
      <c r="Z89" s="2">
        <f t="shared" si="20"/>
        <v>17.988235294117647</v>
      </c>
      <c r="AA89" s="2">
        <f t="shared" si="21"/>
        <v>28.541284403669724</v>
      </c>
      <c r="AB89" s="2" t="str" cm="1">
        <f t="array" ref="AB89">_xlfn.IFS(Z89 &lt;= 9, "1", Z89 &lt;= 12, "2", Z89 &lt;= 15, "3", Z89 &gt; 15, "4")</f>
        <v>4</v>
      </c>
      <c r="AC89" s="2" t="str" cm="1">
        <f t="array" ref="AC89">_xlfn.IFS(AA89 &lt;= 200, "1", L89 &lt;= 300, "2", L89 &lt;= 400, "3", L89 &gt; 400, "4")</f>
        <v>1</v>
      </c>
      <c r="AD89" s="3">
        <f t="shared" si="22"/>
        <v>25626.339759122839</v>
      </c>
      <c r="AG89" s="3">
        <f t="shared" si="23"/>
        <v>1613.3877463275837</v>
      </c>
      <c r="AJ89" s="2" t="s">
        <v>143</v>
      </c>
      <c r="AK89" s="2">
        <f t="shared" si="26"/>
        <v>111.3</v>
      </c>
      <c r="AL89" s="2"/>
      <c r="AM89" s="2"/>
      <c r="AN89" s="2">
        <f t="shared" si="27"/>
        <v>1506.6</v>
      </c>
      <c r="AO89" s="2"/>
      <c r="AP89" s="2"/>
      <c r="AQ89" s="2" t="s">
        <v>143</v>
      </c>
      <c r="BB89" s="2">
        <f t="shared" si="28"/>
        <v>44</v>
      </c>
      <c r="BC89" s="2">
        <f t="shared" si="29"/>
        <v>1039.7333333333333</v>
      </c>
      <c r="BD89" s="2" t="s">
        <v>143</v>
      </c>
      <c r="BI89">
        <f t="shared" si="30"/>
        <v>62</v>
      </c>
      <c r="BJ89">
        <f t="shared" si="31"/>
        <v>1280.1143281365999</v>
      </c>
      <c r="BK89" s="2" t="s">
        <v>143</v>
      </c>
      <c r="BP89">
        <f t="shared" si="32"/>
        <v>4</v>
      </c>
      <c r="BQ89">
        <f t="shared" si="33"/>
        <v>937.33333333333337</v>
      </c>
      <c r="BR89" s="2" t="s">
        <v>143</v>
      </c>
      <c r="BW89">
        <f t="shared" si="34"/>
        <v>12</v>
      </c>
      <c r="BX89">
        <f t="shared" si="35"/>
        <v>971.46666666666658</v>
      </c>
      <c r="BY89" s="2" t="s">
        <v>143</v>
      </c>
      <c r="CD89">
        <f t="shared" si="36"/>
        <v>76.309739581793934</v>
      </c>
      <c r="CE89">
        <f t="shared" si="37"/>
        <v>1325.9015716076174</v>
      </c>
      <c r="CF89" s="2" t="s">
        <v>143</v>
      </c>
    </row>
    <row r="90" spans="1:84" x14ac:dyDescent="0.35">
      <c r="A90" s="2" t="s">
        <v>144</v>
      </c>
      <c r="B90" s="3" t="s">
        <v>33</v>
      </c>
      <c r="C90" s="2">
        <v>117.9</v>
      </c>
      <c r="D90" s="2">
        <v>314.5</v>
      </c>
      <c r="E90" s="2">
        <v>307.39999999999998</v>
      </c>
      <c r="F90" s="2">
        <v>18.7</v>
      </c>
      <c r="G90" s="2">
        <v>12</v>
      </c>
      <c r="H90" s="2">
        <v>15.2</v>
      </c>
      <c r="I90" s="2">
        <v>246.7</v>
      </c>
      <c r="J90" s="2">
        <v>150</v>
      </c>
      <c r="K90" s="2">
        <f t="shared" si="24"/>
        <v>7.8983957219251337</v>
      </c>
      <c r="L90" s="2">
        <f t="shared" si="25"/>
        <v>20.558333333333334</v>
      </c>
      <c r="M90" s="2">
        <v>1.81</v>
      </c>
      <c r="N90" s="2">
        <v>27670</v>
      </c>
      <c r="O90" s="2">
        <v>9060</v>
      </c>
      <c r="P90" s="2">
        <v>13.6</v>
      </c>
      <c r="Q90" s="2">
        <v>7.77</v>
      </c>
      <c r="R90" s="2">
        <v>1760</v>
      </c>
      <c r="S90" s="2">
        <v>589</v>
      </c>
      <c r="T90" s="2">
        <v>1958</v>
      </c>
      <c r="U90" s="2">
        <v>895</v>
      </c>
      <c r="X90" s="3" t="str" cm="1">
        <f t="array" ref="X90">_xlfn.IFS((D90/F90) &lt;= (640/SQRT($AT$32)), "Compact", L90 &lt;= ($AT$32*(0.79-(0.002*((E90-G90/2)/(2*F90))*SQRT($AT$32)))), "Non-Compact", L90 &gt; ($AT$32*(0.79-(0.002*((E90-G90/2)/(2*F90))*SQRT($AT$32)))), "Slender")</f>
        <v>Compact</v>
      </c>
      <c r="Y90" s="3" t="str" cm="1">
        <f t="array" ref="Y90">_xlfn.IFS(K90 &lt;= (65/SQRT($AT$32)), "Compact", K90 &lt;= (95/SQRT($AT$32)), "Non-Compact", K90 &gt; (95/SQRT($AT$32)), "Slender")</f>
        <v>Slender</v>
      </c>
      <c r="Z90" s="2">
        <f t="shared" si="20"/>
        <v>16.438502673796791</v>
      </c>
      <c r="AA90" s="2">
        <f t="shared" si="21"/>
        <v>26.208333333333332</v>
      </c>
      <c r="AB90" s="2" t="str" cm="1">
        <f t="array" ref="AB90">_xlfn.IFS(Z90 &lt;= 9, "1", Z90 &lt;= 12, "2", Z90 &lt;= 15, "3", Z90 &gt; 15, "4")</f>
        <v>4</v>
      </c>
      <c r="AC90" s="2" t="str" cm="1">
        <f t="array" ref="AC90">_xlfn.IFS(AA90 &lt;= 200, "1", L90 &lt;= 300, "2", L90 &lt;= 400, "3", L90 &gt; 400, "4")</f>
        <v>1</v>
      </c>
      <c r="AD90" s="3">
        <f t="shared" si="22"/>
        <v>28618.639728855036</v>
      </c>
      <c r="AG90" s="3">
        <f t="shared" si="23"/>
        <v>1785.3550627256193</v>
      </c>
      <c r="AJ90" s="2" t="s">
        <v>144</v>
      </c>
      <c r="AK90" s="2">
        <f t="shared" si="26"/>
        <v>125.3</v>
      </c>
      <c r="AL90" s="2"/>
      <c r="AM90" s="2"/>
      <c r="AN90" s="2">
        <f t="shared" si="27"/>
        <v>1670.6</v>
      </c>
      <c r="AO90" s="2"/>
      <c r="AP90" s="2"/>
      <c r="AQ90" s="2" t="s">
        <v>144</v>
      </c>
      <c r="BB90" s="2">
        <f t="shared" si="28"/>
        <v>58</v>
      </c>
      <c r="BC90" s="2">
        <f t="shared" si="29"/>
        <v>1203.7333333333333</v>
      </c>
      <c r="BD90" s="2" t="s">
        <v>144</v>
      </c>
      <c r="BI90">
        <f t="shared" si="30"/>
        <v>76</v>
      </c>
      <c r="BJ90">
        <f t="shared" si="31"/>
        <v>1444.1143281365999</v>
      </c>
      <c r="BK90" s="2" t="s">
        <v>144</v>
      </c>
      <c r="BP90">
        <f t="shared" si="32"/>
        <v>10</v>
      </c>
      <c r="BQ90">
        <f t="shared" si="33"/>
        <v>1101.3333333333335</v>
      </c>
      <c r="BR90" s="2" t="s">
        <v>144</v>
      </c>
      <c r="BW90">
        <f t="shared" si="34"/>
        <v>26</v>
      </c>
      <c r="BX90">
        <f t="shared" si="35"/>
        <v>1135.4666666666667</v>
      </c>
      <c r="BY90" s="2" t="s">
        <v>144</v>
      </c>
      <c r="CD90">
        <f t="shared" si="36"/>
        <v>90.309739581793934</v>
      </c>
      <c r="CE90">
        <f t="shared" si="37"/>
        <v>1489.9015716076174</v>
      </c>
      <c r="CF90" s="2" t="s">
        <v>144</v>
      </c>
    </row>
    <row r="91" spans="1:84" x14ac:dyDescent="0.35">
      <c r="A91" s="2" t="s">
        <v>145</v>
      </c>
      <c r="B91" s="3" t="s">
        <v>33</v>
      </c>
      <c r="C91" s="2">
        <v>129.5</v>
      </c>
      <c r="D91" s="2">
        <v>318.3</v>
      </c>
      <c r="E91" s="2">
        <v>308</v>
      </c>
      <c r="F91" s="2">
        <v>20.6</v>
      </c>
      <c r="G91" s="2">
        <v>13.1</v>
      </c>
      <c r="H91" s="2">
        <v>15.2</v>
      </c>
      <c r="I91" s="2">
        <v>246.8</v>
      </c>
      <c r="J91" s="2">
        <v>165</v>
      </c>
      <c r="K91" s="2">
        <f t="shared" si="24"/>
        <v>7.1577669902912611</v>
      </c>
      <c r="L91" s="2">
        <f t="shared" si="25"/>
        <v>18.83969465648855</v>
      </c>
      <c r="M91" s="2">
        <v>1.82</v>
      </c>
      <c r="N91" s="2">
        <v>30810</v>
      </c>
      <c r="O91" s="2">
        <v>10030</v>
      </c>
      <c r="P91" s="2">
        <v>13.7</v>
      </c>
      <c r="Q91" s="2">
        <v>7.8</v>
      </c>
      <c r="R91" s="2">
        <v>1936</v>
      </c>
      <c r="S91" s="2">
        <v>651</v>
      </c>
      <c r="T91" s="2">
        <v>2164</v>
      </c>
      <c r="U91" s="2">
        <v>990</v>
      </c>
      <c r="X91" s="3" t="str" cm="1">
        <f t="array" ref="X91">_xlfn.IFS((D91/F91) &lt;= (640/SQRT($AT$32)), "Compact", L91 &lt;= ($AT$32*(0.79-(0.002*((E91-G91/2)/(2*F91))*SQRT($AT$32)))), "Non-Compact", L91 &gt; ($AT$32*(0.79-(0.002*((E91-G91/2)/(2*F91))*SQRT($AT$32)))), "Slender")</f>
        <v>Compact</v>
      </c>
      <c r="Y91" s="3" t="str" cm="1">
        <f t="array" ref="Y91">_xlfn.IFS(K91 &lt;= (65/SQRT($AT$32)), "Compact", K91 &lt;= (95/SQRT($AT$32)), "Non-Compact", K91 &gt; (95/SQRT($AT$32)), "Slender")</f>
        <v>Slender</v>
      </c>
      <c r="Z91" s="2">
        <f t="shared" si="20"/>
        <v>14.95145631067961</v>
      </c>
      <c r="AA91" s="2">
        <f t="shared" si="21"/>
        <v>24.297709923664122</v>
      </c>
      <c r="AB91" s="2" t="str" cm="1">
        <f t="array" ref="AB91">_xlfn.IFS(Z91 &lt;= 9, "1", Z91 &lt;= 12, "2", Z91 &lt;= 15, "3", Z91 &gt; 15, "4")</f>
        <v>3</v>
      </c>
      <c r="AC91" s="2" t="str" cm="1">
        <f t="array" ref="AC91">_xlfn.IFS(AA91 &lt;= 200, "1", L91 &lt;= 300, "2", L91 &lt;= 400, "3", L91 &gt; 400, "4")</f>
        <v>1</v>
      </c>
      <c r="AD91" s="3">
        <f t="shared" si="22"/>
        <v>31904.518908298869</v>
      </c>
      <c r="AG91" s="3">
        <f t="shared" si="23"/>
        <v>1970.1244478458714</v>
      </c>
      <c r="AJ91" s="2" t="s">
        <v>145</v>
      </c>
      <c r="AK91" s="2">
        <f t="shared" si="26"/>
        <v>140.30000000000001</v>
      </c>
      <c r="AL91" s="2"/>
      <c r="AM91" s="2"/>
      <c r="AN91" s="2">
        <f t="shared" si="27"/>
        <v>1846.6</v>
      </c>
      <c r="AO91" s="2"/>
      <c r="AP91" s="2"/>
      <c r="AQ91" s="2" t="s">
        <v>145</v>
      </c>
      <c r="BB91" s="2">
        <f t="shared" si="28"/>
        <v>73</v>
      </c>
      <c r="BC91" s="2">
        <f t="shared" si="29"/>
        <v>1379.7333333333333</v>
      </c>
      <c r="BD91" s="2" t="s">
        <v>145</v>
      </c>
      <c r="BI91">
        <f t="shared" si="30"/>
        <v>91</v>
      </c>
      <c r="BJ91">
        <f t="shared" si="31"/>
        <v>1620.1143281365999</v>
      </c>
      <c r="BK91" s="2" t="s">
        <v>145</v>
      </c>
      <c r="BP91">
        <f t="shared" si="32"/>
        <v>25</v>
      </c>
      <c r="BQ91">
        <f t="shared" si="33"/>
        <v>1277.3333333333335</v>
      </c>
      <c r="BR91" s="2" t="s">
        <v>145</v>
      </c>
      <c r="BW91">
        <f t="shared" si="34"/>
        <v>41</v>
      </c>
      <c r="BX91">
        <f t="shared" si="35"/>
        <v>1311.4666666666667</v>
      </c>
      <c r="BY91" s="2" t="s">
        <v>145</v>
      </c>
      <c r="CD91">
        <f t="shared" si="36"/>
        <v>105.30973958179393</v>
      </c>
      <c r="CE91">
        <f t="shared" si="37"/>
        <v>1665.9015716076174</v>
      </c>
      <c r="CF91" s="2" t="s">
        <v>145</v>
      </c>
    </row>
    <row r="92" spans="1:84" x14ac:dyDescent="0.35">
      <c r="A92" s="2" t="s">
        <v>146</v>
      </c>
      <c r="B92" s="3" t="s">
        <v>33</v>
      </c>
      <c r="C92" s="2">
        <v>136.9</v>
      </c>
      <c r="D92" s="2">
        <v>320.5</v>
      </c>
      <c r="E92" s="2">
        <v>309.2</v>
      </c>
      <c r="F92" s="2">
        <v>21.7</v>
      </c>
      <c r="G92" s="2">
        <v>13.8</v>
      </c>
      <c r="H92" s="2">
        <v>15.2</v>
      </c>
      <c r="I92" s="2">
        <v>246.7</v>
      </c>
      <c r="J92" s="2">
        <v>174</v>
      </c>
      <c r="K92" s="2">
        <f t="shared" si="24"/>
        <v>6.8064516129032251</v>
      </c>
      <c r="L92" s="2">
        <f t="shared" si="25"/>
        <v>17.876811594202898</v>
      </c>
      <c r="M92" s="2">
        <v>1.82</v>
      </c>
      <c r="N92" s="2">
        <v>32820</v>
      </c>
      <c r="O92" s="2">
        <v>10700</v>
      </c>
      <c r="P92" s="2">
        <v>13.7</v>
      </c>
      <c r="Q92" s="2">
        <v>7.83</v>
      </c>
      <c r="R92" s="2">
        <v>2048</v>
      </c>
      <c r="S92" s="2">
        <v>692</v>
      </c>
      <c r="T92" s="2">
        <v>2297</v>
      </c>
      <c r="U92" s="2">
        <v>1053</v>
      </c>
      <c r="X92" s="3" t="str" cm="1">
        <f t="array" ref="X92">_xlfn.IFS((D92/F92) &lt;= (640/SQRT($AT$32)), "Compact", L92 &lt;= ($AT$32*(0.79-(0.002*((E92-G92/2)/(2*F92))*SQRT($AT$32)))), "Non-Compact", L92 &gt; ($AT$32*(0.79-(0.002*((E92-G92/2)/(2*F92))*SQRT($AT$32)))), "Slender")</f>
        <v>Compact</v>
      </c>
      <c r="Y92" s="3" t="str" cm="1">
        <f t="array" ref="Y92">_xlfn.IFS(K92 &lt;= (65/SQRT($AT$32)), "Compact", K92 &lt;= (95/SQRT($AT$32)), "Non-Compact", K92 &gt; (95/SQRT($AT$32)), "Slender")</f>
        <v>Slender</v>
      </c>
      <c r="Z92" s="2">
        <f t="shared" si="20"/>
        <v>14.248847926267281</v>
      </c>
      <c r="AA92" s="2">
        <f t="shared" si="21"/>
        <v>23.224637681159418</v>
      </c>
      <c r="AB92" s="2" t="str" cm="1">
        <f t="array" ref="AB92">_xlfn.IFS(Z92 &lt;= 9, "1", Z92 &lt;= 12, "2", Z92 &lt;= 15, "3", Z92 &gt; 15, "4")</f>
        <v>3</v>
      </c>
      <c r="AC92" s="2" t="str" cm="1">
        <f t="array" ref="AC92">_xlfn.IFS(AA92 &lt;= 200, "1", L92 &lt;= 300, "2", L92 &lt;= 400, "3", L92 &gt; 400, "4")</f>
        <v>1</v>
      </c>
      <c r="AD92" s="3">
        <f t="shared" si="22"/>
        <v>34023.12919544585</v>
      </c>
      <c r="AG92" s="3">
        <f t="shared" si="23"/>
        <v>2088.4250094269605</v>
      </c>
      <c r="AJ92" s="2" t="s">
        <v>146</v>
      </c>
      <c r="AK92" s="2">
        <f t="shared" si="26"/>
        <v>149.30000000000001</v>
      </c>
      <c r="AL92" s="2"/>
      <c r="AM92" s="2"/>
      <c r="AN92" s="2">
        <f t="shared" si="27"/>
        <v>1958.6</v>
      </c>
      <c r="AO92" s="2"/>
      <c r="AP92" s="2"/>
      <c r="AQ92" s="2" t="s">
        <v>146</v>
      </c>
      <c r="BB92" s="2">
        <f t="shared" si="28"/>
        <v>82</v>
      </c>
      <c r="BC92" s="2">
        <f t="shared" si="29"/>
        <v>1491.7333333333333</v>
      </c>
      <c r="BD92" s="2" t="s">
        <v>146</v>
      </c>
      <c r="BI92">
        <f t="shared" si="30"/>
        <v>100</v>
      </c>
      <c r="BJ92">
        <f t="shared" si="31"/>
        <v>1732.1143281365999</v>
      </c>
      <c r="BK92" s="2" t="s">
        <v>146</v>
      </c>
      <c r="BP92">
        <f t="shared" si="32"/>
        <v>34</v>
      </c>
      <c r="BQ92">
        <f t="shared" si="33"/>
        <v>1389.3333333333335</v>
      </c>
      <c r="BR92" s="2" t="s">
        <v>146</v>
      </c>
      <c r="BW92">
        <f t="shared" si="34"/>
        <v>50</v>
      </c>
      <c r="BX92">
        <f t="shared" si="35"/>
        <v>1423.4666666666667</v>
      </c>
      <c r="BY92" s="2" t="s">
        <v>146</v>
      </c>
      <c r="CD92">
        <f t="shared" si="36"/>
        <v>114.30973958179393</v>
      </c>
      <c r="CE92">
        <f t="shared" si="37"/>
        <v>1777.9015716076174</v>
      </c>
      <c r="CF92" s="2" t="s">
        <v>146</v>
      </c>
    </row>
    <row r="93" spans="1:84" x14ac:dyDescent="0.35">
      <c r="A93" s="2" t="s">
        <v>147</v>
      </c>
      <c r="B93" s="3" t="s">
        <v>33</v>
      </c>
      <c r="C93" s="2">
        <v>142.80000000000001</v>
      </c>
      <c r="D93" s="2">
        <v>322.8</v>
      </c>
      <c r="E93" s="2">
        <v>308.89999999999998</v>
      </c>
      <c r="F93" s="2">
        <v>22.9</v>
      </c>
      <c r="G93" s="2">
        <v>14</v>
      </c>
      <c r="H93" s="2">
        <v>15.2</v>
      </c>
      <c r="I93" s="2">
        <v>246.7</v>
      </c>
      <c r="J93" s="2">
        <v>182</v>
      </c>
      <c r="K93" s="2">
        <f t="shared" si="24"/>
        <v>6.4388646288209603</v>
      </c>
      <c r="L93" s="2">
        <f t="shared" si="25"/>
        <v>17.62142857142857</v>
      </c>
      <c r="M93" s="2">
        <v>1.83</v>
      </c>
      <c r="N93" s="2">
        <v>34670</v>
      </c>
      <c r="O93" s="2">
        <v>11240</v>
      </c>
      <c r="P93" s="2">
        <v>13.8</v>
      </c>
      <c r="Q93" s="2">
        <v>7.86</v>
      </c>
      <c r="R93" s="2">
        <v>2148</v>
      </c>
      <c r="S93" s="2">
        <v>728</v>
      </c>
      <c r="T93" s="2">
        <v>2413</v>
      </c>
      <c r="U93" s="2">
        <v>1106</v>
      </c>
      <c r="X93" s="3" t="str" cm="1">
        <f t="array" ref="X93">_xlfn.IFS((D93/F93) &lt;= (640/SQRT($AT$32)), "Compact", L93 &lt;= ($AT$32*(0.79-(0.002*((E93-G93/2)/(2*F93))*SQRT($AT$32)))), "Non-Compact", L93 &gt; ($AT$32*(0.79-(0.002*((E93-G93/2)/(2*F93))*SQRT($AT$32)))), "Slender")</f>
        <v>Compact</v>
      </c>
      <c r="Y93" s="3" t="str" cm="1">
        <f t="array" ref="Y93">_xlfn.IFS(K93 &lt;= (65/SQRT($AT$32)), "Compact", K93 &lt;= (95/SQRT($AT$32)), "Non-Compact", K93 &gt; (95/SQRT($AT$32)), "Slender")</f>
        <v>Slender</v>
      </c>
      <c r="Z93" s="2">
        <f t="shared" si="20"/>
        <v>13.489082969432314</v>
      </c>
      <c r="AA93" s="2">
        <f t="shared" si="21"/>
        <v>23.057142857142857</v>
      </c>
      <c r="AB93" s="2" t="str" cm="1">
        <f t="array" ref="AB93">_xlfn.IFS(Z93 &lt;= 9, "1", Z93 &lt;= 12, "2", Z93 &lt;= 15, "3", Z93 &gt; 15, "4")</f>
        <v>3</v>
      </c>
      <c r="AC93" s="2" t="str" cm="1">
        <f t="array" ref="AC93">_xlfn.IFS(AA93 &lt;= 200, "1", L93 &lt;= 300, "2", L93 &lt;= 400, "3", L93 &gt; 400, "4")</f>
        <v>1</v>
      </c>
      <c r="AD93" s="3">
        <f t="shared" si="22"/>
        <v>35949.396240409937</v>
      </c>
      <c r="AG93" s="3">
        <f t="shared" si="23"/>
        <v>2193.8526887646763</v>
      </c>
      <c r="AJ93" s="2" t="s">
        <v>147</v>
      </c>
      <c r="AK93" s="2">
        <f t="shared" si="26"/>
        <v>157.30000000000001</v>
      </c>
      <c r="AL93" s="2"/>
      <c r="AM93" s="2"/>
      <c r="AN93" s="2">
        <f t="shared" si="27"/>
        <v>2058.6</v>
      </c>
      <c r="AO93" s="2"/>
      <c r="AP93" s="2"/>
      <c r="AQ93" s="2" t="s">
        <v>147</v>
      </c>
      <c r="BB93" s="2">
        <f t="shared" si="28"/>
        <v>90</v>
      </c>
      <c r="BC93" s="2">
        <f t="shared" si="29"/>
        <v>1591.7333333333333</v>
      </c>
      <c r="BD93" s="2" t="s">
        <v>147</v>
      </c>
      <c r="BI93">
        <f t="shared" si="30"/>
        <v>108</v>
      </c>
      <c r="BJ93">
        <f t="shared" si="31"/>
        <v>1832.1143281365999</v>
      </c>
      <c r="BK93" s="2" t="s">
        <v>147</v>
      </c>
      <c r="BP93">
        <f t="shared" si="32"/>
        <v>42</v>
      </c>
      <c r="BQ93">
        <f t="shared" si="33"/>
        <v>1489.3333333333335</v>
      </c>
      <c r="BR93" s="2" t="s">
        <v>147</v>
      </c>
      <c r="BW93">
        <f t="shared" si="34"/>
        <v>58</v>
      </c>
      <c r="BX93">
        <f t="shared" si="35"/>
        <v>1523.4666666666667</v>
      </c>
      <c r="BY93" s="2" t="s">
        <v>147</v>
      </c>
      <c r="CD93">
        <f t="shared" si="36"/>
        <v>122.30973958179393</v>
      </c>
      <c r="CE93">
        <f t="shared" si="37"/>
        <v>1877.9015716076174</v>
      </c>
      <c r="CF93" s="2" t="s">
        <v>147</v>
      </c>
    </row>
    <row r="94" spans="1:84" x14ac:dyDescent="0.35">
      <c r="A94" s="2" t="s">
        <v>148</v>
      </c>
      <c r="B94" s="3" t="s">
        <v>33</v>
      </c>
      <c r="C94" s="2">
        <v>158.1</v>
      </c>
      <c r="D94" s="2">
        <v>327.10000000000002</v>
      </c>
      <c r="E94" s="2">
        <v>311.2</v>
      </c>
      <c r="F94" s="2">
        <v>25</v>
      </c>
      <c r="G94" s="2">
        <v>15.8</v>
      </c>
      <c r="H94" s="2">
        <v>15.2</v>
      </c>
      <c r="I94" s="2">
        <v>246.7</v>
      </c>
      <c r="J94" s="2">
        <v>201</v>
      </c>
      <c r="K94" s="2">
        <f t="shared" si="24"/>
        <v>5.9079999999999995</v>
      </c>
      <c r="L94" s="2">
        <f t="shared" si="25"/>
        <v>15.61392405063291</v>
      </c>
      <c r="M94" s="2">
        <v>1.84</v>
      </c>
      <c r="N94" s="2">
        <v>38750</v>
      </c>
      <c r="O94" s="2">
        <v>12570</v>
      </c>
      <c r="P94" s="2">
        <v>13.9</v>
      </c>
      <c r="Q94" s="2">
        <v>7.9</v>
      </c>
      <c r="R94" s="2">
        <v>2369</v>
      </c>
      <c r="S94" s="2">
        <v>808</v>
      </c>
      <c r="T94" s="2">
        <v>2680</v>
      </c>
      <c r="U94" s="2">
        <v>1230</v>
      </c>
      <c r="X94" s="3" t="str" cm="1">
        <f t="array" ref="X94">_xlfn.IFS((D94/F94) &lt;= (640/SQRT($AT$32)), "Compact", L94 &lt;= ($AT$32*(0.79-(0.002*((E94-G94/2)/(2*F94))*SQRT($AT$32)))), "Non-Compact", L94 &gt; ($AT$32*(0.79-(0.002*((E94-G94/2)/(2*F94))*SQRT($AT$32)))), "Slender")</f>
        <v>Compact</v>
      </c>
      <c r="Y94" s="3" t="str" cm="1">
        <f t="array" ref="Y94">_xlfn.IFS(K94 &lt;= (65/SQRT($AT$32)), "Compact", K94 &lt;= (95/SQRT($AT$32)), "Non-Compact", K94 &gt; (95/SQRT($AT$32)), "Slender")</f>
        <v>Slender</v>
      </c>
      <c r="Z94" s="2">
        <f t="shared" si="20"/>
        <v>12.448</v>
      </c>
      <c r="AA94" s="2">
        <f t="shared" si="21"/>
        <v>20.702531645569621</v>
      </c>
      <c r="AB94" s="2" t="str" cm="1">
        <f t="array" ref="AB94">_xlfn.IFS(Z94 &lt;= 9, "1", Z94 &lt;= 12, "2", Z94 &lt;= 15, "3", Z94 &gt; 15, "4")</f>
        <v>3</v>
      </c>
      <c r="AC94" s="2" t="str" cm="1">
        <f t="array" ref="AC94">_xlfn.IFS(AA94 &lt;= 200, "1", L94 &lt;= 300, "2", L94 &lt;= 400, "3", L94 &gt; 400, "4")</f>
        <v>1</v>
      </c>
      <c r="AD94" s="3">
        <f t="shared" si="22"/>
        <v>40240.597753636808</v>
      </c>
      <c r="AG94" s="3">
        <f t="shared" si="23"/>
        <v>2427.4417274159227</v>
      </c>
      <c r="AJ94" s="2" t="s">
        <v>148</v>
      </c>
      <c r="AK94" s="2">
        <f t="shared" si="26"/>
        <v>176.3</v>
      </c>
      <c r="AL94" s="2"/>
      <c r="AM94" s="2"/>
      <c r="AN94" s="2">
        <f t="shared" si="27"/>
        <v>2279.6</v>
      </c>
      <c r="AO94" s="2"/>
      <c r="AP94" s="2"/>
      <c r="AQ94" s="2" t="s">
        <v>148</v>
      </c>
      <c r="BB94" s="2">
        <f t="shared" si="28"/>
        <v>109</v>
      </c>
      <c r="BC94" s="2">
        <f t="shared" si="29"/>
        <v>1812.7333333333333</v>
      </c>
      <c r="BD94" s="2" t="s">
        <v>148</v>
      </c>
      <c r="BI94">
        <f t="shared" si="30"/>
        <v>127</v>
      </c>
      <c r="BJ94">
        <f t="shared" si="31"/>
        <v>2053.1143281365999</v>
      </c>
      <c r="BK94" s="2" t="s">
        <v>148</v>
      </c>
      <c r="BP94">
        <f t="shared" si="32"/>
        <v>61</v>
      </c>
      <c r="BQ94">
        <f t="shared" si="33"/>
        <v>1710.3333333333335</v>
      </c>
      <c r="BR94" s="2" t="s">
        <v>148</v>
      </c>
      <c r="BW94">
        <f t="shared" si="34"/>
        <v>77</v>
      </c>
      <c r="BX94">
        <f t="shared" si="35"/>
        <v>1744.4666666666667</v>
      </c>
      <c r="BY94" s="2" t="s">
        <v>148</v>
      </c>
      <c r="CD94">
        <f t="shared" si="36"/>
        <v>141.30973958179393</v>
      </c>
      <c r="CE94">
        <f t="shared" si="37"/>
        <v>2098.9015716076174</v>
      </c>
      <c r="CF94" s="2" t="s">
        <v>148</v>
      </c>
    </row>
    <row r="95" spans="1:84" x14ac:dyDescent="0.35">
      <c r="A95" s="2" t="s">
        <v>149</v>
      </c>
      <c r="B95" s="3" t="s">
        <v>33</v>
      </c>
      <c r="C95" s="2">
        <v>178.6</v>
      </c>
      <c r="D95" s="2">
        <v>333.2</v>
      </c>
      <c r="E95" s="2">
        <v>312.89999999999998</v>
      </c>
      <c r="F95" s="2">
        <v>28.1</v>
      </c>
      <c r="G95" s="2">
        <v>18</v>
      </c>
      <c r="H95" s="2">
        <v>15.2</v>
      </c>
      <c r="I95" s="2">
        <v>246.7</v>
      </c>
      <c r="J95" s="2">
        <v>228</v>
      </c>
      <c r="K95" s="2">
        <f t="shared" si="24"/>
        <v>5.2473309608540921</v>
      </c>
      <c r="L95" s="2">
        <f t="shared" si="25"/>
        <v>13.705555555555556</v>
      </c>
      <c r="M95" s="2">
        <v>1.86</v>
      </c>
      <c r="N95" s="2">
        <v>44560</v>
      </c>
      <c r="O95" s="2">
        <v>14350</v>
      </c>
      <c r="P95" s="2">
        <v>14</v>
      </c>
      <c r="Q95" s="2">
        <v>7.94</v>
      </c>
      <c r="R95" s="2">
        <v>2675</v>
      </c>
      <c r="S95" s="2">
        <v>917</v>
      </c>
      <c r="T95" s="2">
        <v>3053</v>
      </c>
      <c r="U95" s="2">
        <v>1399</v>
      </c>
      <c r="X95" s="3" t="str" cm="1">
        <f t="array" ref="X95">_xlfn.IFS((D95/F95) &lt;= (640/SQRT($AT$32)), "Compact", L95 &lt;= ($AT$32*(0.79-(0.002*((E95-G95/2)/(2*F95))*SQRT($AT$32)))), "Non-Compact", L95 &gt; ($AT$32*(0.79-(0.002*((E95-G95/2)/(2*F95))*SQRT($AT$32)))), "Slender")</f>
        <v>Compact</v>
      </c>
      <c r="Y95" s="3" t="str" cm="1">
        <f t="array" ref="Y95">_xlfn.IFS(K95 &lt;= (65/SQRT($AT$32)), "Compact", K95 &lt;= (95/SQRT($AT$32)), "Non-Compact", K95 &gt; (95/SQRT($AT$32)), "Slender")</f>
        <v>Slender</v>
      </c>
      <c r="Z95" s="2">
        <f t="shared" si="20"/>
        <v>11.135231316725978</v>
      </c>
      <c r="AA95" s="2">
        <f t="shared" si="21"/>
        <v>18.511111111111109</v>
      </c>
      <c r="AB95" s="2" t="str" cm="1">
        <f t="array" ref="AB95">_xlfn.IFS(Z95 &lt;= 9, "1", Z95 &lt;= 12, "2", Z95 &lt;= 15, "3", Z95 &gt; 15, "4")</f>
        <v>2</v>
      </c>
      <c r="AC95" s="2" t="str" cm="1">
        <f t="array" ref="AC95">_xlfn.IFS(AA95 &lt;= 200, "1", L95 &lt;= 300, "2", L95 &lt;= 400, "3", L95 &gt; 400, "4")</f>
        <v>1</v>
      </c>
      <c r="AD95" s="3">
        <f t="shared" si="22"/>
        <v>46316.342863939506</v>
      </c>
      <c r="AG95" s="3">
        <f t="shared" si="23"/>
        <v>2750.6214679595591</v>
      </c>
      <c r="AJ95" s="2" t="s">
        <v>149</v>
      </c>
      <c r="AK95" s="2">
        <f t="shared" si="26"/>
        <v>203.3</v>
      </c>
      <c r="AL95" s="2"/>
      <c r="AM95" s="2"/>
      <c r="AN95" s="2">
        <f t="shared" si="27"/>
        <v>2585.6</v>
      </c>
      <c r="AO95" s="2"/>
      <c r="AP95" s="2"/>
      <c r="AQ95" s="2" t="s">
        <v>149</v>
      </c>
      <c r="BB95" s="2">
        <f t="shared" si="28"/>
        <v>136</v>
      </c>
      <c r="BC95" s="2">
        <f t="shared" si="29"/>
        <v>2118.7333333333336</v>
      </c>
      <c r="BD95" s="2" t="s">
        <v>149</v>
      </c>
      <c r="BI95">
        <f t="shared" si="30"/>
        <v>154</v>
      </c>
      <c r="BJ95">
        <f t="shared" si="31"/>
        <v>2359.1143281365999</v>
      </c>
      <c r="BK95" s="2" t="s">
        <v>149</v>
      </c>
      <c r="BP95">
        <f t="shared" si="32"/>
        <v>88</v>
      </c>
      <c r="BQ95">
        <f t="shared" si="33"/>
        <v>2016.3333333333335</v>
      </c>
      <c r="BR95" s="2" t="s">
        <v>149</v>
      </c>
      <c r="BW95">
        <f t="shared" si="34"/>
        <v>104</v>
      </c>
      <c r="BX95">
        <f t="shared" si="35"/>
        <v>2050.4666666666667</v>
      </c>
      <c r="BY95" s="2" t="s">
        <v>149</v>
      </c>
      <c r="CD95">
        <f t="shared" si="36"/>
        <v>168.30973958179393</v>
      </c>
      <c r="CE95">
        <f t="shared" si="37"/>
        <v>2404.9015716076174</v>
      </c>
      <c r="CF95" s="2" t="s">
        <v>149</v>
      </c>
    </row>
    <row r="96" spans="1:84" x14ac:dyDescent="0.35">
      <c r="A96" s="2" t="s">
        <v>150</v>
      </c>
      <c r="B96" s="3" t="s">
        <v>33</v>
      </c>
      <c r="C96" s="2">
        <v>198.1</v>
      </c>
      <c r="D96" s="2">
        <v>339.9</v>
      </c>
      <c r="E96" s="2">
        <v>314.5</v>
      </c>
      <c r="F96" s="2">
        <v>31.4</v>
      </c>
      <c r="G96" s="2">
        <v>19.100000000000001</v>
      </c>
      <c r="H96" s="2">
        <v>15.2</v>
      </c>
      <c r="I96" s="2">
        <v>246.7</v>
      </c>
      <c r="J96" s="2">
        <v>252</v>
      </c>
      <c r="K96" s="2">
        <f t="shared" si="24"/>
        <v>4.7038216560509554</v>
      </c>
      <c r="L96" s="2">
        <f t="shared" si="25"/>
        <v>12.916230366492146</v>
      </c>
      <c r="M96" s="2">
        <v>1.87</v>
      </c>
      <c r="N96" s="2">
        <v>50900</v>
      </c>
      <c r="O96" s="2">
        <v>16300</v>
      </c>
      <c r="P96" s="2">
        <v>14.2</v>
      </c>
      <c r="Q96" s="2">
        <v>8.0399999999999991</v>
      </c>
      <c r="R96" s="2">
        <v>2995</v>
      </c>
      <c r="S96" s="2">
        <v>1037</v>
      </c>
      <c r="T96" s="2">
        <v>3440</v>
      </c>
      <c r="U96" s="2">
        <v>1581</v>
      </c>
      <c r="X96" s="3" t="str" cm="1">
        <f t="array" ref="X96">_xlfn.IFS((D96/F96) &lt;= (640/SQRT($AT$32)), "Compact", L96 &lt;= ($AT$32*(0.79-(0.002*((E96-G96/2)/(2*F96))*SQRT($AT$32)))), "Non-Compact", L96 &gt; ($AT$32*(0.79-(0.002*((E96-G96/2)/(2*F96))*SQRT($AT$32)))), "Slender")</f>
        <v>Compact</v>
      </c>
      <c r="Y96" s="3" t="str" cm="1">
        <f t="array" ref="Y96">_xlfn.IFS(K96 &lt;= (65/SQRT($AT$32)), "Compact", K96 &lt;= (95/SQRT($AT$32)), "Non-Compact", K96 &gt; (95/SQRT($AT$32)), "Slender")</f>
        <v>Non-Compact</v>
      </c>
      <c r="Z96" s="2">
        <f t="shared" si="20"/>
        <v>10.015923566878982</v>
      </c>
      <c r="AA96" s="2">
        <f t="shared" si="21"/>
        <v>17.795811518324605</v>
      </c>
      <c r="AB96" s="2" t="str" cm="1">
        <f t="array" ref="AB96">_xlfn.IFS(Z96 &lt;= 9, "1", Z96 &lt;= 12, "2", Z96 &lt;= 15, "3", Z96 &gt; 15, "4")</f>
        <v>2</v>
      </c>
      <c r="AC96" s="2" t="str" cm="1">
        <f t="array" ref="AC96">_xlfn.IFS(AA96 &lt;= 200, "1", L96 &lt;= 300, "2", L96 &lt;= 400, "3", L96 &gt; 400, "4")</f>
        <v>1</v>
      </c>
      <c r="AD96" s="3">
        <f t="shared" si="22"/>
        <v>52948.865177640968</v>
      </c>
      <c r="AG96" s="3">
        <f t="shared" si="23"/>
        <v>3090.9360669544753</v>
      </c>
      <c r="AH96" s="4"/>
      <c r="AI96" s="4"/>
      <c r="AJ96" s="2" t="s">
        <v>150</v>
      </c>
      <c r="AK96" s="2">
        <f t="shared" si="26"/>
        <v>227.3</v>
      </c>
      <c r="AL96" s="2"/>
      <c r="AM96" s="2"/>
      <c r="AN96" s="2">
        <f t="shared" si="27"/>
        <v>2905.6</v>
      </c>
      <c r="AO96" s="2"/>
      <c r="AP96" s="2"/>
      <c r="AQ96" s="2" t="s">
        <v>150</v>
      </c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2">
        <f t="shared" si="28"/>
        <v>160</v>
      </c>
      <c r="BC96" s="2">
        <f t="shared" si="29"/>
        <v>2438.7333333333336</v>
      </c>
      <c r="BD96" s="2" t="s">
        <v>150</v>
      </c>
      <c r="BI96">
        <f t="shared" si="30"/>
        <v>178</v>
      </c>
      <c r="BJ96">
        <f t="shared" si="31"/>
        <v>2679.1143281365999</v>
      </c>
      <c r="BK96" s="2" t="s">
        <v>150</v>
      </c>
      <c r="BP96">
        <f t="shared" si="32"/>
        <v>112</v>
      </c>
      <c r="BQ96">
        <f t="shared" si="33"/>
        <v>2336.3333333333335</v>
      </c>
      <c r="BR96" s="2" t="s">
        <v>150</v>
      </c>
      <c r="BW96">
        <f t="shared" si="34"/>
        <v>128</v>
      </c>
      <c r="BX96">
        <f t="shared" si="35"/>
        <v>2370.4666666666667</v>
      </c>
      <c r="BY96" s="2" t="s">
        <v>150</v>
      </c>
      <c r="CD96">
        <f t="shared" si="36"/>
        <v>192.30973958179393</v>
      </c>
      <c r="CE96">
        <f t="shared" si="37"/>
        <v>2724.9015716076174</v>
      </c>
      <c r="CF96" s="2" t="s">
        <v>150</v>
      </c>
    </row>
    <row r="97" spans="1:84" x14ac:dyDescent="0.35">
      <c r="A97" s="2" t="s">
        <v>151</v>
      </c>
      <c r="B97" s="3" t="s">
        <v>33</v>
      </c>
      <c r="C97" s="2">
        <v>202.4</v>
      </c>
      <c r="D97" s="2">
        <v>340.6</v>
      </c>
      <c r="E97" s="2">
        <v>315</v>
      </c>
      <c r="F97" s="2">
        <v>31.8</v>
      </c>
      <c r="G97" s="2">
        <v>20.100000000000001</v>
      </c>
      <c r="H97" s="2">
        <v>15.2</v>
      </c>
      <c r="I97" s="2">
        <v>246.7</v>
      </c>
      <c r="J97" s="2">
        <v>258</v>
      </c>
      <c r="K97" s="2">
        <f t="shared" si="24"/>
        <v>4.6367924528301883</v>
      </c>
      <c r="L97" s="2">
        <f t="shared" si="25"/>
        <v>12.273631840796018</v>
      </c>
      <c r="M97" s="2">
        <v>1.87</v>
      </c>
      <c r="N97" s="2">
        <v>51790</v>
      </c>
      <c r="O97" s="2">
        <v>16560</v>
      </c>
      <c r="P97" s="2">
        <v>14.2</v>
      </c>
      <c r="Q97" s="2">
        <v>8.02</v>
      </c>
      <c r="R97" s="2">
        <v>3041</v>
      </c>
      <c r="S97" s="2">
        <v>1052</v>
      </c>
      <c r="T97" s="2">
        <v>3501</v>
      </c>
      <c r="U97" s="2">
        <v>1606</v>
      </c>
      <c r="X97" s="3" t="str" cm="1">
        <f t="array" ref="X97">_xlfn.IFS((D97/F97) &lt;= (640/SQRT($AT$32)), "Compact", L97 &lt;= ($AT$32*(0.79-(0.002*((E97-G97/2)/(2*F97))*SQRT($AT$32)))), "Non-Compact", L97 &gt; ($AT$32*(0.79-(0.002*((E97-G97/2)/(2*F97))*SQRT($AT$32)))), "Slender")</f>
        <v>Compact</v>
      </c>
      <c r="Y97" s="3" t="str" cm="1">
        <f t="array" ref="Y97">_xlfn.IFS(K97 &lt;= (65/SQRT($AT$32)), "Compact", K97 &lt;= (95/SQRT($AT$32)), "Non-Compact", K97 &gt; (95/SQRT($AT$32)), "Slender")</f>
        <v>Non-Compact</v>
      </c>
      <c r="Z97" s="2">
        <f t="shared" si="20"/>
        <v>9.9056603773584904</v>
      </c>
      <c r="AA97" s="2">
        <f t="shared" si="21"/>
        <v>16.945273631840795</v>
      </c>
      <c r="AB97" s="2" t="str" cm="1">
        <f t="array" ref="AB97">_xlfn.IFS(Z97 &lt;= 9, "1", Z97 &lt;= 12, "2", Z97 &lt;= 15, "3", Z97 &gt; 15, "4")</f>
        <v>2</v>
      </c>
      <c r="AC97" s="2" t="str" cm="1">
        <f t="array" ref="AC97">_xlfn.IFS(AA97 &lt;= 200, "1", L97 &lt;= 300, "2", L97 &lt;= 400, "3", L97 &gt; 400, "4")</f>
        <v>1</v>
      </c>
      <c r="AD97" s="3">
        <f t="shared" si="22"/>
        <v>53875.757104842618</v>
      </c>
      <c r="AG97" s="3">
        <f t="shared" si="23"/>
        <v>3139.1494054918758</v>
      </c>
      <c r="AH97" s="4"/>
      <c r="AI97" s="4"/>
      <c r="AJ97" s="2" t="s">
        <v>151</v>
      </c>
      <c r="AK97" s="2">
        <f t="shared" si="26"/>
        <v>233.3</v>
      </c>
      <c r="AL97" s="2"/>
      <c r="AM97" s="2"/>
      <c r="AN97" s="2">
        <f t="shared" si="27"/>
        <v>2951.6</v>
      </c>
      <c r="AO97" s="2"/>
      <c r="AP97" s="2"/>
      <c r="AQ97" s="2" t="s">
        <v>151</v>
      </c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2">
        <f t="shared" si="28"/>
        <v>166</v>
      </c>
      <c r="BC97" s="2">
        <f t="shared" si="29"/>
        <v>2484.7333333333336</v>
      </c>
      <c r="BD97" s="2" t="s">
        <v>151</v>
      </c>
      <c r="BI97">
        <f t="shared" si="30"/>
        <v>184</v>
      </c>
      <c r="BJ97">
        <f t="shared" si="31"/>
        <v>2725.1143281365999</v>
      </c>
      <c r="BK97" s="2" t="s">
        <v>151</v>
      </c>
      <c r="BP97">
        <f t="shared" si="32"/>
        <v>118</v>
      </c>
      <c r="BQ97">
        <f t="shared" si="33"/>
        <v>2382.3333333333335</v>
      </c>
      <c r="BR97" s="2" t="s">
        <v>151</v>
      </c>
      <c r="BW97">
        <f t="shared" si="34"/>
        <v>134</v>
      </c>
      <c r="BX97">
        <f t="shared" si="35"/>
        <v>2416.4666666666667</v>
      </c>
      <c r="BY97" s="2" t="s">
        <v>151</v>
      </c>
      <c r="CD97">
        <f t="shared" si="36"/>
        <v>198.30973958179393</v>
      </c>
      <c r="CE97">
        <f t="shared" si="37"/>
        <v>2770.9015716076174</v>
      </c>
      <c r="CF97" s="2" t="s">
        <v>151</v>
      </c>
    </row>
    <row r="98" spans="1:84" x14ac:dyDescent="0.35">
      <c r="A98" s="2" t="s">
        <v>152</v>
      </c>
      <c r="B98" s="3" t="s">
        <v>33</v>
      </c>
      <c r="C98" s="2">
        <v>226.2</v>
      </c>
      <c r="D98" s="2">
        <v>348.2</v>
      </c>
      <c r="E98" s="2">
        <v>317</v>
      </c>
      <c r="F98" s="2">
        <v>35.6</v>
      </c>
      <c r="G98" s="2">
        <v>22.1</v>
      </c>
      <c r="H98" s="2">
        <v>15.2</v>
      </c>
      <c r="I98" s="2">
        <v>246.7</v>
      </c>
      <c r="J98" s="2">
        <v>289</v>
      </c>
      <c r="K98" s="2">
        <f t="shared" si="24"/>
        <v>4.1418539325842696</v>
      </c>
      <c r="L98" s="2">
        <f t="shared" si="25"/>
        <v>11.162895927601809</v>
      </c>
      <c r="M98" s="2">
        <v>1.89</v>
      </c>
      <c r="N98" s="2">
        <v>59610</v>
      </c>
      <c r="O98" s="2">
        <v>18910</v>
      </c>
      <c r="P98" s="2">
        <v>14.4</v>
      </c>
      <c r="Q98" s="2">
        <v>8.09</v>
      </c>
      <c r="R98" s="2">
        <v>3424</v>
      </c>
      <c r="S98" s="2">
        <v>1193</v>
      </c>
      <c r="T98" s="2">
        <v>3975</v>
      </c>
      <c r="U98" s="2">
        <v>1823</v>
      </c>
      <c r="X98" s="3" t="str" cm="1">
        <f t="array" ref="X98">_xlfn.IFS((D98/F98) &lt;= (640/SQRT($AT$32)), "Compact", L98 &lt;= ($AT$32*(0.79-(0.002*((E98-G98/2)/(2*F98))*SQRT($AT$32)))), "Non-Compact", L98 &gt; ($AT$32*(0.79-(0.002*((E98-G98/2)/(2*F98))*SQRT($AT$32)))), "Slender")</f>
        <v>Compact</v>
      </c>
      <c r="Y98" s="3" t="str" cm="1">
        <f t="array" ref="Y98">_xlfn.IFS(K98 &lt;= (65/SQRT($AT$32)), "Compact", K98 &lt;= (95/SQRT($AT$32)), "Non-Compact", K98 &gt; (95/SQRT($AT$32)), "Slender")</f>
        <v>Non-Compact</v>
      </c>
      <c r="Z98" s="2">
        <f t="shared" si="20"/>
        <v>8.904494382022472</v>
      </c>
      <c r="AA98" s="2">
        <f t="shared" si="21"/>
        <v>15.755656108597284</v>
      </c>
      <c r="AB98" s="2" t="str" cm="1">
        <f t="array" ref="AB98">_xlfn.IFS(Z98 &lt;= 9, "1", Z98 &lt;= 12, "2", Z98 &lt;= 15, "3", Z98 &gt; 15, "4")</f>
        <v>1</v>
      </c>
      <c r="AC98" s="2" t="str" cm="1">
        <f t="array" ref="AC98">_xlfn.IFS(AA98 &lt;= 200, "1", L98 &lt;= 300, "2", L98 &lt;= 400, "3", L98 &gt; 400, "4")</f>
        <v>1</v>
      </c>
      <c r="AD98" s="3">
        <f t="shared" si="22"/>
        <v>62040.068532038225</v>
      </c>
      <c r="AG98" s="3">
        <f t="shared" si="23"/>
        <v>3546.001724477866</v>
      </c>
      <c r="AH98" s="4"/>
      <c r="AI98" s="4"/>
      <c r="AJ98" s="2" t="s">
        <v>152</v>
      </c>
      <c r="AK98" s="2">
        <f t="shared" si="26"/>
        <v>264.3</v>
      </c>
      <c r="AL98" s="2"/>
      <c r="AM98" s="2"/>
      <c r="AN98" s="2">
        <f t="shared" si="27"/>
        <v>3334.6</v>
      </c>
      <c r="AO98" s="2"/>
      <c r="AP98" s="2"/>
      <c r="AQ98" s="2" t="s">
        <v>152</v>
      </c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2">
        <f t="shared" si="28"/>
        <v>197</v>
      </c>
      <c r="BC98" s="2">
        <f t="shared" si="29"/>
        <v>2867.7333333333336</v>
      </c>
      <c r="BD98" s="2" t="s">
        <v>152</v>
      </c>
      <c r="BI98">
        <f t="shared" si="30"/>
        <v>215</v>
      </c>
      <c r="BJ98">
        <f t="shared" si="31"/>
        <v>3108.1143281365999</v>
      </c>
      <c r="BK98" s="2" t="s">
        <v>152</v>
      </c>
      <c r="BP98">
        <f t="shared" si="32"/>
        <v>149</v>
      </c>
      <c r="BQ98">
        <f t="shared" si="33"/>
        <v>2765.3333333333335</v>
      </c>
      <c r="BR98" s="2" t="s">
        <v>152</v>
      </c>
      <c r="BW98">
        <f t="shared" si="34"/>
        <v>165</v>
      </c>
      <c r="BX98">
        <f t="shared" si="35"/>
        <v>2799.4666666666667</v>
      </c>
      <c r="BY98" s="2" t="s">
        <v>152</v>
      </c>
      <c r="CD98">
        <f t="shared" si="36"/>
        <v>229.30973958179393</v>
      </c>
      <c r="CE98">
        <f t="shared" si="37"/>
        <v>3153.9015716076174</v>
      </c>
      <c r="CF98" s="2" t="s">
        <v>152</v>
      </c>
    </row>
    <row r="99" spans="1:84" x14ac:dyDescent="0.35">
      <c r="A99" s="2" t="s">
        <v>153</v>
      </c>
      <c r="B99" s="3" t="s">
        <v>33</v>
      </c>
      <c r="C99" s="2">
        <v>240</v>
      </c>
      <c r="D99" s="2">
        <v>352.5</v>
      </c>
      <c r="E99" s="2">
        <v>318.39999999999998</v>
      </c>
      <c r="F99" s="2">
        <v>37.700000000000003</v>
      </c>
      <c r="G99" s="2">
        <v>23</v>
      </c>
      <c r="H99" s="2">
        <v>15.2</v>
      </c>
      <c r="I99" s="2">
        <v>246.7</v>
      </c>
      <c r="J99" s="2">
        <v>306</v>
      </c>
      <c r="K99" s="2">
        <f t="shared" si="24"/>
        <v>3.9177718832891242</v>
      </c>
      <c r="L99" s="2">
        <f t="shared" si="25"/>
        <v>10.726086956521739</v>
      </c>
      <c r="M99" s="2">
        <v>1.91</v>
      </c>
      <c r="N99" s="2">
        <v>64200</v>
      </c>
      <c r="O99" s="2">
        <v>20320</v>
      </c>
      <c r="P99" s="2">
        <v>14.5</v>
      </c>
      <c r="Q99" s="2">
        <v>8.15</v>
      </c>
      <c r="R99" s="2">
        <v>3643</v>
      </c>
      <c r="S99" s="2">
        <v>1276</v>
      </c>
      <c r="T99" s="2">
        <v>4247</v>
      </c>
      <c r="U99" s="2">
        <v>1951</v>
      </c>
      <c r="X99" s="3" t="str" cm="1">
        <f t="array" ref="X99">_xlfn.IFS((D99/F99) &lt;= (640/SQRT($AT$32)), "Compact", L99 &lt;= ($AT$32*(0.79-(0.002*((E99-G99/2)/(2*F99))*SQRT($AT$32)))), "Non-Compact", L99 &gt; ($AT$32*(0.79-(0.002*((E99-G99/2)/(2*F99))*SQRT($AT$32)))), "Slender")</f>
        <v>Compact</v>
      </c>
      <c r="Y99" s="3" t="str" cm="1">
        <f t="array" ref="Y99">_xlfn.IFS(K99 &lt;= (65/SQRT($AT$32)), "Compact", K99 &lt;= (95/SQRT($AT$32)), "Non-Compact", K99 &gt; (95/SQRT($AT$32)), "Slender")</f>
        <v>Non-Compact</v>
      </c>
      <c r="Z99" s="2">
        <f t="shared" si="20"/>
        <v>8.4456233421750646</v>
      </c>
      <c r="AA99" s="2">
        <f t="shared" si="21"/>
        <v>15.326086956521738</v>
      </c>
      <c r="AB99" s="2" t="str" cm="1">
        <f t="array" ref="AB99">_xlfn.IFS(Z99 &lt;= 9, "1", Z99 &lt;= 12, "2", Z99 &lt;= 15, "3", Z99 &gt; 15, "4")</f>
        <v>1</v>
      </c>
      <c r="AC99" s="2" t="str" cm="1">
        <f t="array" ref="AC99">_xlfn.IFS(AA99 &lt;= 200, "1", L99 &lt;= 300, "2", L99 &lt;= 400, "3", L99 &gt; 400, "4")</f>
        <v>1</v>
      </c>
      <c r="AD99" s="3">
        <f t="shared" si="22"/>
        <v>66841.535352877705</v>
      </c>
      <c r="AG99" s="3">
        <f t="shared" si="23"/>
        <v>3779.5652263190273</v>
      </c>
      <c r="AH99" s="4"/>
      <c r="AI99" s="4"/>
      <c r="AJ99" s="2" t="s">
        <v>153</v>
      </c>
      <c r="AK99" s="2">
        <f t="shared" si="26"/>
        <v>281.3</v>
      </c>
      <c r="AL99" s="2"/>
      <c r="AM99" s="2"/>
      <c r="AN99" s="2">
        <f t="shared" si="27"/>
        <v>3553.6</v>
      </c>
      <c r="AO99" s="2"/>
      <c r="AP99" s="2"/>
      <c r="AQ99" s="2" t="s">
        <v>153</v>
      </c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2">
        <f t="shared" si="28"/>
        <v>214</v>
      </c>
      <c r="BC99" s="2">
        <f t="shared" si="29"/>
        <v>3086.7333333333336</v>
      </c>
      <c r="BD99" s="2" t="s">
        <v>153</v>
      </c>
      <c r="BI99">
        <f t="shared" si="30"/>
        <v>232</v>
      </c>
      <c r="BJ99">
        <f t="shared" si="31"/>
        <v>3327.1143281365999</v>
      </c>
      <c r="BK99" s="2" t="s">
        <v>153</v>
      </c>
      <c r="BP99">
        <f t="shared" si="32"/>
        <v>166</v>
      </c>
      <c r="BQ99">
        <f t="shared" si="33"/>
        <v>2984.3333333333335</v>
      </c>
      <c r="BR99" s="2" t="s">
        <v>153</v>
      </c>
      <c r="BW99">
        <f t="shared" si="34"/>
        <v>182</v>
      </c>
      <c r="BX99">
        <f t="shared" si="35"/>
        <v>3018.4666666666667</v>
      </c>
      <c r="BY99" s="2" t="s">
        <v>153</v>
      </c>
      <c r="CD99">
        <f t="shared" si="36"/>
        <v>246.30973958179393</v>
      </c>
      <c r="CE99">
        <f t="shared" si="37"/>
        <v>3372.9015716076174</v>
      </c>
      <c r="CF99" s="2" t="s">
        <v>153</v>
      </c>
    </row>
    <row r="100" spans="1:84" x14ac:dyDescent="0.35">
      <c r="A100" s="2" t="s">
        <v>154</v>
      </c>
      <c r="B100" s="3" t="s">
        <v>33</v>
      </c>
      <c r="C100" s="2">
        <v>253</v>
      </c>
      <c r="D100" s="2">
        <v>356.4</v>
      </c>
      <c r="E100" s="2">
        <v>319.3</v>
      </c>
      <c r="F100" s="2">
        <v>39.6</v>
      </c>
      <c r="G100" s="2">
        <v>24.4</v>
      </c>
      <c r="H100" s="2">
        <v>15.2</v>
      </c>
      <c r="I100" s="2">
        <v>246.8</v>
      </c>
      <c r="J100" s="2">
        <v>323</v>
      </c>
      <c r="K100" s="2">
        <f t="shared" si="24"/>
        <v>3.7234848484848486</v>
      </c>
      <c r="L100" s="2">
        <f t="shared" si="25"/>
        <v>10.114754098360656</v>
      </c>
      <c r="M100" s="2">
        <v>1.92</v>
      </c>
      <c r="N100" s="2">
        <v>68490</v>
      </c>
      <c r="O100" s="2">
        <v>21540</v>
      </c>
      <c r="P100" s="2">
        <v>14.6</v>
      </c>
      <c r="Q100" s="2">
        <v>8.17</v>
      </c>
      <c r="R100" s="2">
        <v>3844</v>
      </c>
      <c r="S100" s="2">
        <v>1349</v>
      </c>
      <c r="T100" s="2">
        <v>4502</v>
      </c>
      <c r="U100" s="2">
        <v>2064</v>
      </c>
      <c r="X100" s="3" t="str" cm="1">
        <f t="array" ref="X100">_xlfn.IFS((D100/F100) &lt;= (640/SQRT($AT$32)), "Compact", L100 &lt;= ($AT$32*(0.79-(0.002*((E100-G100/2)/(2*F100))*SQRT($AT$32)))), "Non-Compact", L100 &gt; ($AT$32*(0.79-(0.002*((E100-G100/2)/(2*F100))*SQRT($AT$32)))), "Slender")</f>
        <v>Compact</v>
      </c>
      <c r="Y100" s="3" t="str" cm="1">
        <f t="array" ref="Y100">_xlfn.IFS(K100 &lt;= (65/SQRT($AT$32)), "Compact", K100 &lt;= (95/SQRT($AT$32)), "Non-Compact", K100 &gt; (95/SQRT($AT$32)), "Slender")</f>
        <v>Non-Compact</v>
      </c>
      <c r="Z100" s="2">
        <f t="shared" si="20"/>
        <v>8.0631313131313131</v>
      </c>
      <c r="AA100" s="2">
        <f t="shared" si="21"/>
        <v>14.60655737704918</v>
      </c>
      <c r="AB100" s="2" t="str" cm="1">
        <f t="array" ref="AB100">_xlfn.IFS(Z100 &lt;= 9, "1", Z100 &lt;= 12, "2", Z100 &lt;= 15, "3", Z100 &gt; 15, "4")</f>
        <v>1</v>
      </c>
      <c r="AC100" s="2" t="str" cm="1">
        <f t="array" ref="AC100">_xlfn.IFS(AA100 &lt;= 200, "1", L100 &lt;= 300, "2", L100 &lt;= 400, "3", L100 &gt; 400, "4")</f>
        <v>1</v>
      </c>
      <c r="AD100" s="3">
        <f t="shared" si="22"/>
        <v>71299.805868810057</v>
      </c>
      <c r="AG100" s="3">
        <f t="shared" si="23"/>
        <v>3992.9280609597763</v>
      </c>
      <c r="AH100" s="4"/>
      <c r="AI100" s="4"/>
      <c r="AJ100" s="2" t="s">
        <v>154</v>
      </c>
      <c r="AK100" s="2">
        <f t="shared" si="26"/>
        <v>298.3</v>
      </c>
      <c r="AL100" s="2"/>
      <c r="AM100" s="2"/>
      <c r="AN100" s="2">
        <f t="shared" si="27"/>
        <v>3754.6</v>
      </c>
      <c r="AO100" s="2"/>
      <c r="AP100" s="2"/>
      <c r="AQ100" s="2" t="s">
        <v>154</v>
      </c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2">
        <f t="shared" si="28"/>
        <v>231</v>
      </c>
      <c r="BC100" s="2">
        <f t="shared" si="29"/>
        <v>3287.7333333333336</v>
      </c>
      <c r="BD100" s="2" t="s">
        <v>154</v>
      </c>
      <c r="BI100">
        <f t="shared" si="30"/>
        <v>249</v>
      </c>
      <c r="BJ100">
        <f t="shared" si="31"/>
        <v>3528.1143281365999</v>
      </c>
      <c r="BK100" s="2" t="s">
        <v>154</v>
      </c>
      <c r="BP100">
        <f t="shared" si="32"/>
        <v>183</v>
      </c>
      <c r="BQ100">
        <f t="shared" si="33"/>
        <v>3185.3333333333335</v>
      </c>
      <c r="BR100" s="2" t="s">
        <v>154</v>
      </c>
      <c r="BW100">
        <f t="shared" si="34"/>
        <v>199</v>
      </c>
      <c r="BX100">
        <f t="shared" si="35"/>
        <v>3219.4666666666667</v>
      </c>
      <c r="BY100" s="2" t="s">
        <v>154</v>
      </c>
      <c r="CD100">
        <f t="shared" si="36"/>
        <v>263.30973958179391</v>
      </c>
      <c r="CE100">
        <f t="shared" si="37"/>
        <v>3573.9015716076174</v>
      </c>
      <c r="CF100" s="2" t="s">
        <v>154</v>
      </c>
    </row>
    <row r="101" spans="1:84" x14ac:dyDescent="0.35">
      <c r="A101" s="2" t="s">
        <v>155</v>
      </c>
      <c r="B101" s="3" t="s">
        <v>33</v>
      </c>
      <c r="C101" s="2">
        <v>282.89999999999998</v>
      </c>
      <c r="D101" s="2">
        <v>365.3</v>
      </c>
      <c r="E101" s="2">
        <v>322.2</v>
      </c>
      <c r="F101" s="2">
        <v>44.1</v>
      </c>
      <c r="G101" s="2">
        <v>26.8</v>
      </c>
      <c r="H101" s="2">
        <v>15.2</v>
      </c>
      <c r="I101" s="2">
        <v>246.7</v>
      </c>
      <c r="J101" s="2">
        <v>360</v>
      </c>
      <c r="K101" s="2">
        <f t="shared" si="24"/>
        <v>3.3492063492063489</v>
      </c>
      <c r="L101" s="2">
        <f t="shared" si="25"/>
        <v>9.2052238805970141</v>
      </c>
      <c r="M101" s="2">
        <v>1.94</v>
      </c>
      <c r="N101" s="2">
        <v>78870</v>
      </c>
      <c r="O101" s="2">
        <v>24640</v>
      </c>
      <c r="P101" s="2">
        <v>14.8</v>
      </c>
      <c r="Q101" s="2">
        <v>8.27</v>
      </c>
      <c r="R101" s="2">
        <v>4318</v>
      </c>
      <c r="S101" s="2">
        <v>1529</v>
      </c>
      <c r="T101" s="2">
        <v>5105</v>
      </c>
      <c r="U101" s="2">
        <v>2342</v>
      </c>
      <c r="X101" s="3" t="str" cm="1">
        <f t="array" ref="X101">_xlfn.IFS((D101/F101) &lt;= (640/SQRT($AT$32)), "Compact", L101 &lt;= ($AT$32*(0.79-(0.002*((E101-G101/2)/(2*F101))*SQRT($AT$32)))), "Non-Compact", L101 &gt; ($AT$32*(0.79-(0.002*((E101-G101/2)/(2*F101))*SQRT($AT$32)))), "Slender")</f>
        <v>Compact</v>
      </c>
      <c r="Y101" s="3" t="str" cm="1">
        <f t="array" ref="Y101">_xlfn.IFS(K101 &lt;= (65/SQRT($AT$32)), "Compact", K101 &lt;= (95/SQRT($AT$32)), "Non-Compact", K101 &gt; (95/SQRT($AT$32)), "Slender")</f>
        <v>Compact</v>
      </c>
      <c r="Z101" s="2">
        <f t="shared" si="20"/>
        <v>7.3061224489795915</v>
      </c>
      <c r="AA101" s="2">
        <f t="shared" si="21"/>
        <v>13.630597014925373</v>
      </c>
      <c r="AB101" s="2" t="str" cm="1">
        <f t="array" ref="AB101">_xlfn.IFS(Z101 &lt;= 9, "1", Z101 &lt;= 12, "2", Z101 &lt;= 15, "3", Z101 &gt; 15, "4")</f>
        <v>1</v>
      </c>
      <c r="AC101" s="2" t="str" cm="1">
        <f t="array" ref="AC101">_xlfn.IFS(AA101 &lt;= 200, "1", L101 &lt;= 300, "2", L101 &lt;= 400, "3", L101 &gt; 400, "4")</f>
        <v>1</v>
      </c>
      <c r="AD101" s="3">
        <f t="shared" si="22"/>
        <v>82131.797745879157</v>
      </c>
      <c r="AG101" s="3">
        <f t="shared" si="23"/>
        <v>4498.9064604634759</v>
      </c>
      <c r="AH101" s="4"/>
      <c r="AI101" s="4"/>
      <c r="AJ101" s="2" t="s">
        <v>155</v>
      </c>
      <c r="AK101" s="2">
        <f t="shared" si="26"/>
        <v>335.3</v>
      </c>
      <c r="AL101" s="2"/>
      <c r="AM101" s="2"/>
      <c r="AN101" s="2">
        <f t="shared" si="27"/>
        <v>4228.6000000000004</v>
      </c>
      <c r="AO101" s="2"/>
      <c r="AP101" s="2"/>
      <c r="AQ101" s="2" t="s">
        <v>155</v>
      </c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2">
        <f t="shared" si="28"/>
        <v>268</v>
      </c>
      <c r="BC101" s="2">
        <f t="shared" si="29"/>
        <v>3761.7333333333336</v>
      </c>
      <c r="BD101" s="2" t="s">
        <v>155</v>
      </c>
      <c r="BI101">
        <f t="shared" si="30"/>
        <v>286</v>
      </c>
      <c r="BJ101">
        <f t="shared" si="31"/>
        <v>4002.1143281365999</v>
      </c>
      <c r="BK101" s="2" t="s">
        <v>155</v>
      </c>
      <c r="BP101">
        <f t="shared" si="32"/>
        <v>220</v>
      </c>
      <c r="BQ101">
        <f t="shared" si="33"/>
        <v>3659.3333333333335</v>
      </c>
      <c r="BR101" s="2" t="s">
        <v>155</v>
      </c>
      <c r="BW101">
        <f t="shared" si="34"/>
        <v>236</v>
      </c>
      <c r="BX101">
        <f t="shared" si="35"/>
        <v>3693.4666666666667</v>
      </c>
      <c r="BY101" s="2" t="s">
        <v>155</v>
      </c>
      <c r="CD101">
        <f t="shared" si="36"/>
        <v>300.30973958179391</v>
      </c>
      <c r="CE101">
        <f t="shared" si="37"/>
        <v>4047.9015716076174</v>
      </c>
      <c r="CF101" s="2" t="s">
        <v>155</v>
      </c>
    </row>
    <row r="102" spans="1:84" x14ac:dyDescent="0.35">
      <c r="A102" s="2" t="s">
        <v>156</v>
      </c>
      <c r="B102" s="3" t="s">
        <v>33</v>
      </c>
      <c r="C102" s="2">
        <v>312.5</v>
      </c>
      <c r="D102" s="2">
        <v>373.6</v>
      </c>
      <c r="E102" s="2">
        <v>324.89999999999998</v>
      </c>
      <c r="F102" s="2">
        <v>48.3</v>
      </c>
      <c r="G102" s="2">
        <v>30</v>
      </c>
      <c r="H102" s="2">
        <v>15.2</v>
      </c>
      <c r="I102" s="2">
        <v>246.7</v>
      </c>
      <c r="J102" s="2">
        <v>399</v>
      </c>
      <c r="K102" s="2">
        <f t="shared" si="24"/>
        <v>3.0527950310559007</v>
      </c>
      <c r="L102" s="2">
        <f t="shared" si="25"/>
        <v>8.2233333333333327</v>
      </c>
      <c r="M102" s="2">
        <v>1.96</v>
      </c>
      <c r="N102" s="2">
        <v>89270</v>
      </c>
      <c r="O102" s="2">
        <v>27660</v>
      </c>
      <c r="P102" s="2">
        <v>15</v>
      </c>
      <c r="Q102" s="2">
        <v>8.33</v>
      </c>
      <c r="R102" s="2">
        <v>4779</v>
      </c>
      <c r="S102" s="2">
        <v>1702</v>
      </c>
      <c r="T102" s="2">
        <v>5703</v>
      </c>
      <c r="U102" s="2">
        <v>2613</v>
      </c>
      <c r="X102" s="3" t="str" cm="1">
        <f t="array" ref="X102">_xlfn.IFS((D102/F102) &lt;= (640/SQRT($AT$32)), "Compact", L102 &lt;= ($AT$32*(0.79-(0.002*((E102-G102/2)/(2*F102))*SQRT($AT$32)))), "Non-Compact", L102 &gt; ($AT$32*(0.79-(0.002*((E102-G102/2)/(2*F102))*SQRT($AT$32)))), "Slender")</f>
        <v>Compact</v>
      </c>
      <c r="Y102" s="3" t="str" cm="1">
        <f t="array" ref="Y102">_xlfn.IFS(K102 &lt;= (65/SQRT($AT$32)), "Compact", K102 &lt;= (95/SQRT($AT$32)), "Non-Compact", K102 &gt; (95/SQRT($AT$32)), "Slender")</f>
        <v>Compact</v>
      </c>
      <c r="Z102" s="2">
        <f t="shared" si="20"/>
        <v>6.7267080745341614</v>
      </c>
      <c r="AA102" s="2">
        <f t="shared" si="21"/>
        <v>12.453333333333335</v>
      </c>
      <c r="AB102" s="2" t="str" cm="1">
        <f t="array" ref="AB102">_xlfn.IFS(Z102 &lt;= 9, "1", Z102 &lt;= 12, "2", Z102 &lt;= 15, "3", Z102 &gt; 15, "4")</f>
        <v>1</v>
      </c>
      <c r="AC102" s="2" t="str" cm="1">
        <f t="array" ref="AC102">_xlfn.IFS(AA102 &lt;= 200, "1", L102 &lt;= 300, "2", L102 &lt;= 400, "3", L102 &gt; 400, "4")</f>
        <v>1</v>
      </c>
      <c r="AD102" s="3">
        <f t="shared" si="22"/>
        <v>92959.430773052823</v>
      </c>
      <c r="AG102" s="3">
        <f t="shared" si="23"/>
        <v>4990.5130618003604</v>
      </c>
      <c r="AH102" s="4"/>
      <c r="AI102" s="4"/>
      <c r="AJ102" s="2" t="s">
        <v>156</v>
      </c>
      <c r="AK102" s="2">
        <f t="shared" si="26"/>
        <v>374.3</v>
      </c>
      <c r="AL102" s="2"/>
      <c r="AM102" s="2"/>
      <c r="AN102" s="2">
        <f t="shared" si="27"/>
        <v>4689.6000000000004</v>
      </c>
      <c r="AO102" s="2"/>
      <c r="AP102" s="2"/>
      <c r="AQ102" s="2" t="s">
        <v>156</v>
      </c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2">
        <f t="shared" si="28"/>
        <v>307</v>
      </c>
      <c r="BC102" s="2">
        <f t="shared" si="29"/>
        <v>4222.7333333333336</v>
      </c>
      <c r="BD102" s="2" t="s">
        <v>156</v>
      </c>
      <c r="BI102">
        <f t="shared" si="30"/>
        <v>325</v>
      </c>
      <c r="BJ102">
        <f t="shared" si="31"/>
        <v>4463.1143281365994</v>
      </c>
      <c r="BK102" s="2" t="s">
        <v>156</v>
      </c>
      <c r="BP102">
        <f t="shared" si="32"/>
        <v>259</v>
      </c>
      <c r="BQ102">
        <f t="shared" si="33"/>
        <v>4120.333333333333</v>
      </c>
      <c r="BR102" s="2" t="s">
        <v>156</v>
      </c>
      <c r="BW102">
        <f t="shared" si="34"/>
        <v>275</v>
      </c>
      <c r="BX102">
        <f t="shared" si="35"/>
        <v>4154.4666666666662</v>
      </c>
      <c r="BY102" s="2" t="s">
        <v>156</v>
      </c>
      <c r="CD102">
        <f t="shared" si="36"/>
        <v>339.30973958179391</v>
      </c>
      <c r="CE102">
        <f t="shared" si="37"/>
        <v>4508.9015716076174</v>
      </c>
      <c r="CF102" s="2" t="s">
        <v>156</v>
      </c>
    </row>
    <row r="103" spans="1:84" x14ac:dyDescent="0.35">
      <c r="A103" s="2" t="s">
        <v>157</v>
      </c>
      <c r="B103" s="3" t="s">
        <v>33</v>
      </c>
      <c r="C103" s="2">
        <v>342</v>
      </c>
      <c r="D103" s="2">
        <v>382.3</v>
      </c>
      <c r="E103" s="2">
        <v>327.5</v>
      </c>
      <c r="F103" s="2">
        <v>52.6</v>
      </c>
      <c r="G103" s="2">
        <v>32.6</v>
      </c>
      <c r="H103" s="2">
        <v>15.2</v>
      </c>
      <c r="I103" s="2">
        <v>246.7</v>
      </c>
      <c r="J103" s="2">
        <v>437</v>
      </c>
      <c r="K103" s="2">
        <f t="shared" si="24"/>
        <v>2.8032319391634979</v>
      </c>
      <c r="L103" s="2">
        <f t="shared" si="25"/>
        <v>7.5674846625766863</v>
      </c>
      <c r="M103" s="2">
        <v>1.98</v>
      </c>
      <c r="N103" s="2">
        <v>100600</v>
      </c>
      <c r="O103" s="2">
        <v>30880</v>
      </c>
      <c r="P103" s="2">
        <v>15.2</v>
      </c>
      <c r="Q103" s="2">
        <v>8.41</v>
      </c>
      <c r="R103" s="2">
        <v>5261</v>
      </c>
      <c r="S103" s="2">
        <v>1886</v>
      </c>
      <c r="T103" s="2">
        <v>6332</v>
      </c>
      <c r="U103" s="2">
        <v>2898</v>
      </c>
      <c r="X103" s="3" t="str" cm="1">
        <f t="array" ref="X103">_xlfn.IFS((D103/F103) &lt;= (640/SQRT($AT$32)), "Compact", L103 &lt;= ($AT$32*(0.79-(0.002*((E103-G103/2)/(2*F103))*SQRT($AT$32)))), "Non-Compact", L103 &gt; ($AT$32*(0.79-(0.002*((E103-G103/2)/(2*F103))*SQRT($AT$32)))), "Slender")</f>
        <v>Compact</v>
      </c>
      <c r="Y103" s="3" t="str" cm="1">
        <f t="array" ref="Y103">_xlfn.IFS(K103 &lt;= (65/SQRT($AT$32)), "Compact", K103 &lt;= (95/SQRT($AT$32)), "Non-Compact", K103 &gt; (95/SQRT($AT$32)), "Slender")</f>
        <v>Compact</v>
      </c>
      <c r="Z103" s="2">
        <f t="shared" si="20"/>
        <v>6.2262357414448664</v>
      </c>
      <c r="AA103" s="2">
        <f t="shared" si="21"/>
        <v>11.726993865030675</v>
      </c>
      <c r="AB103" s="2" t="str" cm="1">
        <f t="array" ref="AB103">_xlfn.IFS(Z103 &lt;= 9, "1", Z103 &lt;= 12, "2", Z103 &lt;= 15, "3", Z103 &gt; 15, "4")</f>
        <v>1</v>
      </c>
      <c r="AC103" s="2" t="str" cm="1">
        <f t="array" ref="AC103">_xlfn.IFS(AA103 &lt;= 200, "1", L103 &lt;= 300, "2", L103 &lt;= 400, "3", L103 &gt; 400, "4")</f>
        <v>1</v>
      </c>
      <c r="AD103" s="3">
        <f t="shared" si="22"/>
        <v>104735.19774612544</v>
      </c>
      <c r="AG103" s="3">
        <f t="shared" si="23"/>
        <v>5505.7209782189293</v>
      </c>
      <c r="AH103" s="4"/>
      <c r="AI103" s="4"/>
      <c r="AJ103" s="2" t="s">
        <v>157</v>
      </c>
      <c r="AK103" s="2">
        <f t="shared" si="26"/>
        <v>412.3</v>
      </c>
      <c r="AL103" s="2"/>
      <c r="AM103" s="2"/>
      <c r="AN103" s="2">
        <f t="shared" si="27"/>
        <v>5171.6000000000004</v>
      </c>
      <c r="AO103" s="2"/>
      <c r="AP103" s="2"/>
      <c r="AQ103" s="2" t="s">
        <v>157</v>
      </c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2">
        <f t="shared" si="28"/>
        <v>345</v>
      </c>
      <c r="BC103" s="2">
        <f t="shared" si="29"/>
        <v>4704.7333333333336</v>
      </c>
      <c r="BD103" s="2" t="s">
        <v>157</v>
      </c>
      <c r="BI103">
        <f t="shared" si="30"/>
        <v>363</v>
      </c>
      <c r="BJ103">
        <f t="shared" si="31"/>
        <v>4945.1143281365994</v>
      </c>
      <c r="BK103" s="2" t="s">
        <v>157</v>
      </c>
      <c r="BP103">
        <f t="shared" si="32"/>
        <v>297</v>
      </c>
      <c r="BQ103">
        <f t="shared" si="33"/>
        <v>4602.333333333333</v>
      </c>
      <c r="BR103" s="2" t="s">
        <v>157</v>
      </c>
      <c r="BW103">
        <f t="shared" si="34"/>
        <v>313</v>
      </c>
      <c r="BX103">
        <f t="shared" si="35"/>
        <v>4636.4666666666662</v>
      </c>
      <c r="BY103" s="2" t="s">
        <v>157</v>
      </c>
      <c r="CD103">
        <f t="shared" si="36"/>
        <v>377.30973958179391</v>
      </c>
      <c r="CE103">
        <f t="shared" si="37"/>
        <v>4990.9015716076174</v>
      </c>
      <c r="CF103" s="2" t="s">
        <v>157</v>
      </c>
    </row>
    <row r="104" spans="1:84" x14ac:dyDescent="0.35">
      <c r="A104" s="2" t="s">
        <v>158</v>
      </c>
      <c r="B104" s="3" t="s">
        <v>33</v>
      </c>
      <c r="C104" s="2">
        <v>375</v>
      </c>
      <c r="D104" s="2">
        <v>391.4</v>
      </c>
      <c r="E104" s="2">
        <v>330.3</v>
      </c>
      <c r="F104" s="2">
        <v>57.2</v>
      </c>
      <c r="G104" s="2">
        <v>35.4</v>
      </c>
      <c r="H104" s="2">
        <v>15.2</v>
      </c>
      <c r="I104" s="2">
        <v>246.6</v>
      </c>
      <c r="J104" s="2">
        <v>478</v>
      </c>
      <c r="K104" s="2">
        <f t="shared" si="24"/>
        <v>2.5777972027972029</v>
      </c>
      <c r="L104" s="2">
        <f t="shared" si="25"/>
        <v>6.9661016949152543</v>
      </c>
      <c r="M104" s="2">
        <v>2.0099999999999998</v>
      </c>
      <c r="N104" s="2">
        <v>113200</v>
      </c>
      <c r="O104" s="2">
        <v>34470</v>
      </c>
      <c r="P104" s="2">
        <v>15.4</v>
      </c>
      <c r="Q104" s="2">
        <v>8.49</v>
      </c>
      <c r="R104" s="2">
        <v>5783</v>
      </c>
      <c r="S104" s="2">
        <v>2087</v>
      </c>
      <c r="T104" s="2">
        <v>7020</v>
      </c>
      <c r="U104" s="2">
        <v>3211</v>
      </c>
      <c r="X104" s="3" t="str" cm="1">
        <f t="array" ref="X104">_xlfn.IFS((D104/F104) &lt;= (640/SQRT($AT$32)), "Compact", L104 &lt;= ($AT$32*(0.79-(0.002*((E104-G104/2)/(2*F104))*SQRT($AT$32)))), "Non-Compact", L104 &gt; ($AT$32*(0.79-(0.002*((E104-G104/2)/(2*F104))*SQRT($AT$32)))), "Slender")</f>
        <v>Compact</v>
      </c>
      <c r="Y104" s="3" t="str" cm="1">
        <f t="array" ref="Y104">_xlfn.IFS(K104 &lt;= (65/SQRT($AT$32)), "Compact", K104 &lt;= (95/SQRT($AT$32)), "Non-Compact", K104 &gt; (95/SQRT($AT$32)), "Slender")</f>
        <v>Compact</v>
      </c>
      <c r="Z104" s="2">
        <f t="shared" si="20"/>
        <v>5.7744755244755241</v>
      </c>
      <c r="AA104" s="2">
        <f t="shared" si="21"/>
        <v>11.056497175141242</v>
      </c>
      <c r="AB104" s="2" t="str" cm="1">
        <f t="array" ref="AB104">_xlfn.IFS(Z104 &lt;= 9, "1", Z104 &lt;= 12, "2", Z104 &lt;= 15, "3", Z104 &gt; 15, "4")</f>
        <v>1</v>
      </c>
      <c r="AC104" s="2" t="str" cm="1">
        <f t="array" ref="AC104">_xlfn.IFS(AA104 &lt;= 200, "1", L104 &lt;= 300, "2", L104 &lt;= 400, "3", L104 &gt; 400, "4")</f>
        <v>1</v>
      </c>
      <c r="AD104" s="3">
        <f t="shared" si="22"/>
        <v>117834.25362911244</v>
      </c>
      <c r="AG104" s="3">
        <f t="shared" si="23"/>
        <v>6064.4084707413967</v>
      </c>
      <c r="AH104" s="4"/>
      <c r="AI104" s="4"/>
      <c r="AJ104" s="2" t="s">
        <v>158</v>
      </c>
      <c r="AK104" s="2">
        <f t="shared" si="26"/>
        <v>453.3</v>
      </c>
      <c r="AL104" s="2"/>
      <c r="AM104" s="2"/>
      <c r="AN104" s="2">
        <f t="shared" si="27"/>
        <v>5693.6</v>
      </c>
      <c r="AO104" s="2"/>
      <c r="AP104" s="2"/>
      <c r="AQ104" s="2" t="s">
        <v>158</v>
      </c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2">
        <f t="shared" si="28"/>
        <v>386</v>
      </c>
      <c r="BC104" s="2">
        <f t="shared" si="29"/>
        <v>5226.7333333333336</v>
      </c>
      <c r="BD104" s="2" t="s">
        <v>158</v>
      </c>
      <c r="BI104">
        <f t="shared" si="30"/>
        <v>404</v>
      </c>
      <c r="BJ104">
        <f t="shared" si="31"/>
        <v>5467.1143281365994</v>
      </c>
      <c r="BK104" s="2" t="s">
        <v>158</v>
      </c>
      <c r="BP104">
        <f t="shared" si="32"/>
        <v>338</v>
      </c>
      <c r="BQ104">
        <f t="shared" si="33"/>
        <v>5124.333333333333</v>
      </c>
      <c r="BR104" s="2" t="s">
        <v>158</v>
      </c>
      <c r="BW104">
        <f t="shared" si="34"/>
        <v>354</v>
      </c>
      <c r="BX104">
        <f t="shared" si="35"/>
        <v>5158.4666666666662</v>
      </c>
      <c r="BY104" s="2" t="s">
        <v>158</v>
      </c>
      <c r="CD104">
        <f t="shared" si="36"/>
        <v>418.30973958179391</v>
      </c>
      <c r="CE104">
        <f t="shared" si="37"/>
        <v>5512.9015716076174</v>
      </c>
      <c r="CF104" s="2" t="s">
        <v>158</v>
      </c>
    </row>
    <row r="105" spans="1:84" x14ac:dyDescent="0.35">
      <c r="A105" s="2" t="s">
        <v>159</v>
      </c>
      <c r="B105" s="3" t="s">
        <v>33</v>
      </c>
      <c r="C105" s="2">
        <v>413.7</v>
      </c>
      <c r="D105" s="2">
        <v>402.6</v>
      </c>
      <c r="E105" s="2">
        <v>333.8</v>
      </c>
      <c r="F105" s="2">
        <v>62.7</v>
      </c>
      <c r="G105" s="2">
        <v>38.9</v>
      </c>
      <c r="H105" s="2">
        <v>15.2</v>
      </c>
      <c r="I105" s="2">
        <v>246.7</v>
      </c>
      <c r="J105" s="2">
        <v>529</v>
      </c>
      <c r="K105" s="2">
        <f t="shared" si="24"/>
        <v>2.3516746411483256</v>
      </c>
      <c r="L105" s="2">
        <f t="shared" si="25"/>
        <v>6.3419023136246784</v>
      </c>
      <c r="M105" s="2">
        <v>2.04</v>
      </c>
      <c r="N105" s="2">
        <v>129600</v>
      </c>
      <c r="O105" s="2">
        <v>39040</v>
      </c>
      <c r="P105" s="2">
        <v>15.7</v>
      </c>
      <c r="Q105" s="2">
        <v>8.59</v>
      </c>
      <c r="R105" s="2">
        <v>6437</v>
      </c>
      <c r="S105" s="2">
        <v>2339</v>
      </c>
      <c r="T105" s="2">
        <v>7890</v>
      </c>
      <c r="U105" s="2">
        <v>3604</v>
      </c>
      <c r="X105" s="3" t="str" cm="1">
        <f t="array" ref="X105">_xlfn.IFS((D105/F105) &lt;= (640/SQRT($AT$32)), "Compact", L105 &lt;= ($AT$32*(0.79-(0.002*((E105-G105/2)/(2*F105))*SQRT($AT$32)))), "Non-Compact", L105 &gt; ($AT$32*(0.79-(0.002*((E105-G105/2)/(2*F105))*SQRT($AT$32)))), "Slender")</f>
        <v>Compact</v>
      </c>
      <c r="Y105" s="3" t="str" cm="1">
        <f t="array" ref="Y105">_xlfn.IFS(K105 &lt;= (65/SQRT($AT$32)), "Compact", K105 &lt;= (95/SQRT($AT$32)), "Non-Compact", K105 &gt; (95/SQRT($AT$32)), "Slender")</f>
        <v>Compact</v>
      </c>
      <c r="Z105" s="2">
        <f t="shared" si="20"/>
        <v>5.323763955342903</v>
      </c>
      <c r="AA105" s="2">
        <f t="shared" si="21"/>
        <v>10.34961439588689</v>
      </c>
      <c r="AB105" s="2" t="str" cm="1">
        <f t="array" ref="AB105">_xlfn.IFS(Z105 &lt;= 9, "1", Z105 &lt;= 12, "2", Z105 &lt;= 15, "3", Z105 &gt; 15, "4")</f>
        <v>1</v>
      </c>
      <c r="AC105" s="2" t="str" cm="1">
        <f t="array" ref="AC105">_xlfn.IFS(AA105 &lt;= 200, "1", L105 &lt;= 300, "2", L105 &lt;= 400, "3", L105 &gt; 400, "4")</f>
        <v>1</v>
      </c>
      <c r="AD105" s="3">
        <f t="shared" si="22"/>
        <v>134854.87071700449</v>
      </c>
      <c r="AG105" s="3">
        <f t="shared" si="23"/>
        <v>6764.5990472458907</v>
      </c>
      <c r="AH105" s="4"/>
      <c r="AI105" s="4"/>
      <c r="AJ105" s="2" t="s">
        <v>159</v>
      </c>
      <c r="AK105" s="2">
        <f t="shared" si="26"/>
        <v>504.3</v>
      </c>
      <c r="AL105" s="2"/>
      <c r="AM105" s="2"/>
      <c r="AN105" s="2">
        <f t="shared" si="27"/>
        <v>6347.6</v>
      </c>
      <c r="AO105" s="2"/>
      <c r="AP105" s="2"/>
      <c r="AQ105" s="2" t="s">
        <v>159</v>
      </c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2">
        <f t="shared" si="28"/>
        <v>437</v>
      </c>
      <c r="BC105" s="2">
        <f t="shared" si="29"/>
        <v>5880.7333333333336</v>
      </c>
      <c r="BD105" s="2" t="s">
        <v>159</v>
      </c>
      <c r="BI105">
        <f t="shared" si="30"/>
        <v>455</v>
      </c>
      <c r="BJ105">
        <f t="shared" si="31"/>
        <v>6121.1143281365994</v>
      </c>
      <c r="BK105" s="2" t="s">
        <v>159</v>
      </c>
      <c r="BP105">
        <f t="shared" si="32"/>
        <v>389</v>
      </c>
      <c r="BQ105">
        <f t="shared" si="33"/>
        <v>5778.333333333333</v>
      </c>
      <c r="BR105" s="2" t="s">
        <v>159</v>
      </c>
      <c r="BW105">
        <f t="shared" si="34"/>
        <v>405</v>
      </c>
      <c r="BX105">
        <f t="shared" si="35"/>
        <v>5812.4666666666662</v>
      </c>
      <c r="BY105" s="2" t="s">
        <v>159</v>
      </c>
      <c r="CD105">
        <f t="shared" si="36"/>
        <v>469.30973958179391</v>
      </c>
      <c r="CE105">
        <f t="shared" si="37"/>
        <v>6166.9015716076174</v>
      </c>
      <c r="CF105" s="2" t="s">
        <v>159</v>
      </c>
    </row>
    <row r="106" spans="1:84" x14ac:dyDescent="0.35">
      <c r="A106" s="2" t="s">
        <v>160</v>
      </c>
      <c r="B106" s="3" t="s">
        <v>33</v>
      </c>
      <c r="C106" s="2">
        <v>415</v>
      </c>
      <c r="D106" s="2">
        <v>402.6</v>
      </c>
      <c r="E106" s="2">
        <v>333.8</v>
      </c>
      <c r="F106" s="2">
        <v>62.7</v>
      </c>
      <c r="G106" s="2">
        <v>38.9</v>
      </c>
      <c r="H106" s="2">
        <v>15.2</v>
      </c>
      <c r="I106" s="2">
        <v>246.8</v>
      </c>
      <c r="J106" s="2">
        <v>528</v>
      </c>
      <c r="K106" s="2">
        <f t="shared" si="24"/>
        <v>2.3516746411483256</v>
      </c>
      <c r="L106" s="2">
        <f t="shared" si="25"/>
        <v>6.3444730077120832</v>
      </c>
      <c r="M106" s="2">
        <v>2.04</v>
      </c>
      <c r="N106" s="2">
        <v>129500</v>
      </c>
      <c r="O106" s="2">
        <v>39010</v>
      </c>
      <c r="P106" s="2">
        <v>15.7</v>
      </c>
      <c r="Q106" s="2">
        <v>8.59</v>
      </c>
      <c r="R106" s="2">
        <v>6435</v>
      </c>
      <c r="S106" s="2">
        <v>2338</v>
      </c>
      <c r="T106" s="2">
        <v>7888</v>
      </c>
      <c r="U106" s="2">
        <v>3602</v>
      </c>
      <c r="X106" s="3" t="str" cm="1">
        <f t="array" ref="X106">_xlfn.IFS((D106/F106) &lt;= (640/SQRT($AT$32)), "Compact", L106 &lt;= ($AT$32*(0.79-(0.002*((E106-G106/2)/(2*F106))*SQRT($AT$32)))), "Non-Compact", L106 &gt; ($AT$32*(0.79-(0.002*((E106-G106/2)/(2*F106))*SQRT($AT$32)))), "Slender")</f>
        <v>Compact</v>
      </c>
      <c r="Y106" s="3" t="str" cm="1">
        <f t="array" ref="Y106">_xlfn.IFS(K106 &lt;= (65/SQRT($AT$32)), "Compact", K106 &lt;= (95/SQRT($AT$32)), "Non-Compact", K106 &gt; (95/SQRT($AT$32)), "Slender")</f>
        <v>Compact</v>
      </c>
      <c r="Z106" s="2">
        <f t="shared" si="20"/>
        <v>5.323763955342903</v>
      </c>
      <c r="AA106" s="2">
        <f t="shared" si="21"/>
        <v>10.34961439588689</v>
      </c>
      <c r="AB106" s="2" t="str" cm="1">
        <f t="array" ref="AB106">_xlfn.IFS(Z106 &lt;= 9, "1", Z106 &lt;= 12, "2", Z106 &lt;= 15, "3", Z106 &gt; 15, "4")</f>
        <v>1</v>
      </c>
      <c r="AC106" s="2" t="str" cm="1">
        <f t="array" ref="AC106">_xlfn.IFS(AA106 &lt;= 200, "1", L106 &lt;= 300, "2", L106 &lt;= 400, "3", L106 &gt; 400, "4")</f>
        <v>1</v>
      </c>
      <c r="AD106" s="3">
        <f t="shared" si="22"/>
        <v>134750.46811087523</v>
      </c>
      <c r="AG106" s="3">
        <f t="shared" si="23"/>
        <v>6762.3811686417093</v>
      </c>
      <c r="AJ106" s="2" t="s">
        <v>160</v>
      </c>
      <c r="AK106" s="2">
        <f t="shared" si="26"/>
        <v>503.3</v>
      </c>
      <c r="AL106" s="2"/>
      <c r="AM106" s="2"/>
      <c r="AN106" s="2">
        <f t="shared" si="27"/>
        <v>6345.6</v>
      </c>
      <c r="AO106" s="2"/>
      <c r="AP106" s="2"/>
      <c r="AQ106" s="2" t="s">
        <v>160</v>
      </c>
      <c r="BB106" s="2">
        <f t="shared" si="28"/>
        <v>436</v>
      </c>
      <c r="BC106" s="2">
        <f t="shared" si="29"/>
        <v>5878.7333333333336</v>
      </c>
      <c r="BD106" s="2" t="s">
        <v>160</v>
      </c>
      <c r="BI106">
        <f t="shared" si="30"/>
        <v>454</v>
      </c>
      <c r="BJ106">
        <f t="shared" si="31"/>
        <v>6119.1143281365994</v>
      </c>
      <c r="BK106" s="2" t="s">
        <v>160</v>
      </c>
      <c r="BP106">
        <f t="shared" si="32"/>
        <v>388</v>
      </c>
      <c r="BQ106">
        <f t="shared" si="33"/>
        <v>5776.333333333333</v>
      </c>
      <c r="BR106" s="2" t="s">
        <v>160</v>
      </c>
      <c r="BW106">
        <f t="shared" si="34"/>
        <v>404</v>
      </c>
      <c r="BX106">
        <f t="shared" si="35"/>
        <v>5810.4666666666662</v>
      </c>
      <c r="BY106" s="2" t="s">
        <v>160</v>
      </c>
      <c r="CD106">
        <f t="shared" si="36"/>
        <v>468.30973958179391</v>
      </c>
      <c r="CE106">
        <f t="shared" si="37"/>
        <v>6164.9015716076174</v>
      </c>
      <c r="CF106" s="2" t="s">
        <v>160</v>
      </c>
    </row>
    <row r="107" spans="1:84" x14ac:dyDescent="0.35">
      <c r="A107" s="2" t="s">
        <v>161</v>
      </c>
      <c r="B107" s="3" t="s">
        <v>33</v>
      </c>
      <c r="C107" s="2">
        <v>454</v>
      </c>
      <c r="D107" s="2">
        <v>414.5</v>
      </c>
      <c r="E107" s="2">
        <v>336.2</v>
      </c>
      <c r="F107" s="2">
        <v>68.7</v>
      </c>
      <c r="G107" s="2">
        <v>41.3</v>
      </c>
      <c r="H107" s="2">
        <v>15.2</v>
      </c>
      <c r="I107" s="2">
        <v>246.7</v>
      </c>
      <c r="J107" s="2">
        <v>578</v>
      </c>
      <c r="K107" s="2">
        <f t="shared" si="24"/>
        <v>2.1462882096069866</v>
      </c>
      <c r="L107" s="2">
        <f t="shared" si="25"/>
        <v>5.973365617433414</v>
      </c>
      <c r="M107" s="2">
        <v>2.0699999999999998</v>
      </c>
      <c r="N107" s="2">
        <v>147600</v>
      </c>
      <c r="O107" s="2">
        <v>43690</v>
      </c>
      <c r="P107" s="2">
        <v>16</v>
      </c>
      <c r="Q107" s="2">
        <v>8.69</v>
      </c>
      <c r="R107" s="2">
        <v>7122</v>
      </c>
      <c r="S107" s="2">
        <v>2599</v>
      </c>
      <c r="T107" s="2">
        <v>8807</v>
      </c>
      <c r="U107" s="2">
        <v>4006</v>
      </c>
      <c r="X107" s="3" t="str" cm="1">
        <f t="array" ref="X107">_xlfn.IFS((D107/F107) &lt;= (640/SQRT($AT$32)), "Compact", L107 &lt;= ($AT$32*(0.79-(0.002*((E107-G107/2)/(2*F107))*SQRT($AT$32)))), "Non-Compact", L107 &gt; ($AT$32*(0.79-(0.002*((E107-G107/2)/(2*F107))*SQRT($AT$32)))), "Slender")</f>
        <v>Compact</v>
      </c>
      <c r="Y107" s="3" t="str" cm="1">
        <f t="array" ref="Y107">_xlfn.IFS(K107 &lt;= (65/SQRT($AT$32)), "Compact", K107 &lt;= (95/SQRT($AT$32)), "Non-Compact", K107 &gt; (95/SQRT($AT$32)), "Slender")</f>
        <v>Compact</v>
      </c>
      <c r="Z107" s="2">
        <f t="shared" si="20"/>
        <v>4.8937409024745264</v>
      </c>
      <c r="AA107" s="2">
        <f t="shared" si="21"/>
        <v>10.0363196125908</v>
      </c>
      <c r="AB107" s="2" t="str" cm="1">
        <f t="array" ref="AB107">_xlfn.IFS(Z107 &lt;= 9, "1", Z107 &lt;= 12, "2", Z107 &lt;= 15, "3", Z107 &gt; 15, "4")</f>
        <v>1</v>
      </c>
      <c r="AC107" s="2" t="str" cm="1">
        <f t="array" ref="AC107">_xlfn.IFS(AA107 &lt;= 200, "1", L107 &lt;= 300, "2", L107 &lt;= 400, "3", L107 &gt; 400, "4")</f>
        <v>1</v>
      </c>
      <c r="AD107" s="3">
        <f t="shared" si="22"/>
        <v>153432.91360412212</v>
      </c>
      <c r="AG107" s="3">
        <f t="shared" si="23"/>
        <v>7496.7503773301669</v>
      </c>
      <c r="AJ107" s="2" t="s">
        <v>161</v>
      </c>
      <c r="AK107" s="2">
        <f t="shared" si="26"/>
        <v>553.29999999999995</v>
      </c>
      <c r="AL107" s="2"/>
      <c r="AM107" s="2"/>
      <c r="AN107" s="2">
        <f t="shared" si="27"/>
        <v>7032.6</v>
      </c>
      <c r="AO107" s="2"/>
      <c r="AP107" s="2"/>
      <c r="AQ107" s="2" t="s">
        <v>161</v>
      </c>
      <c r="BB107" s="2">
        <f t="shared" si="28"/>
        <v>486</v>
      </c>
      <c r="BC107" s="2">
        <f t="shared" si="29"/>
        <v>6565.7333333333336</v>
      </c>
      <c r="BD107" s="2" t="s">
        <v>161</v>
      </c>
      <c r="BI107">
        <f t="shared" si="30"/>
        <v>504</v>
      </c>
      <c r="BJ107">
        <f t="shared" si="31"/>
        <v>6806.1143281365994</v>
      </c>
      <c r="BK107" s="2" t="s">
        <v>161</v>
      </c>
      <c r="BP107">
        <f t="shared" si="32"/>
        <v>438</v>
      </c>
      <c r="BQ107">
        <f t="shared" si="33"/>
        <v>6463.333333333333</v>
      </c>
      <c r="BR107" s="2" t="s">
        <v>161</v>
      </c>
      <c r="BW107">
        <f t="shared" si="34"/>
        <v>454</v>
      </c>
      <c r="BX107">
        <f t="shared" si="35"/>
        <v>6497.4666666666662</v>
      </c>
      <c r="BY107" s="2" t="s">
        <v>161</v>
      </c>
      <c r="CD107">
        <f t="shared" si="36"/>
        <v>518.30973958179391</v>
      </c>
      <c r="CE107">
        <f t="shared" si="37"/>
        <v>6851.9015716076174</v>
      </c>
      <c r="CF107" s="2" t="s">
        <v>161</v>
      </c>
    </row>
    <row r="108" spans="1:84" x14ac:dyDescent="0.35">
      <c r="A108" s="2" t="s">
        <v>162</v>
      </c>
      <c r="B108" s="3" t="s">
        <v>33</v>
      </c>
      <c r="C108" s="2">
        <v>500</v>
      </c>
      <c r="D108" s="2">
        <v>427.2</v>
      </c>
      <c r="E108" s="2">
        <v>340</v>
      </c>
      <c r="F108" s="2">
        <v>75.099999999999994</v>
      </c>
      <c r="G108" s="2">
        <v>45.1</v>
      </c>
      <c r="H108" s="2">
        <v>15.2</v>
      </c>
      <c r="I108" s="2">
        <v>246.6</v>
      </c>
      <c r="J108" s="2">
        <v>638</v>
      </c>
      <c r="K108" s="2">
        <f t="shared" si="24"/>
        <v>1.9633821571238348</v>
      </c>
      <c r="L108" s="2">
        <f t="shared" si="25"/>
        <v>5.4678492239467849</v>
      </c>
      <c r="M108" s="2">
        <v>2.1</v>
      </c>
      <c r="N108" s="2">
        <v>169000</v>
      </c>
      <c r="O108" s="2">
        <v>49420</v>
      </c>
      <c r="P108" s="2">
        <v>16.3</v>
      </c>
      <c r="Q108" s="2">
        <v>8.8000000000000007</v>
      </c>
      <c r="R108" s="2">
        <v>7913</v>
      </c>
      <c r="S108" s="2">
        <v>2907</v>
      </c>
      <c r="T108" s="2">
        <v>9882</v>
      </c>
      <c r="U108" s="2">
        <v>4487</v>
      </c>
      <c r="X108" s="3" t="str" cm="1">
        <f t="array" ref="X108">_xlfn.IFS((D108/F108) &lt;= (640/SQRT($AT$32)), "Compact", L108 &lt;= ($AT$32*(0.79-(0.002*((E108-G108/2)/(2*F108))*SQRT($AT$32)))), "Non-Compact", L108 &gt; ($AT$32*(0.79-(0.002*((E108-G108/2)/(2*F108))*SQRT($AT$32)))), "Slender")</f>
        <v>Compact</v>
      </c>
      <c r="Y108" s="3" t="str" cm="1">
        <f t="array" ref="Y108">_xlfn.IFS(K108 &lt;= (65/SQRT($AT$32)), "Compact", K108 &lt;= (95/SQRT($AT$32)), "Non-Compact", K108 &gt; (95/SQRT($AT$32)), "Slender")</f>
        <v>Compact</v>
      </c>
      <c r="Z108" s="2">
        <f t="shared" si="20"/>
        <v>4.5272969374167777</v>
      </c>
      <c r="AA108" s="2">
        <f t="shared" si="21"/>
        <v>9.4722838137472269</v>
      </c>
      <c r="AB108" s="2" t="str" cm="1">
        <f t="array" ref="AB108">_xlfn.IFS(Z108 &lt;= 9, "1", Z108 &lt;= 12, "2", Z108 &lt;= 15, "3", Z108 &gt; 15, "4")</f>
        <v>1</v>
      </c>
      <c r="AC108" s="2" t="str" cm="1">
        <f t="array" ref="AC108">_xlfn.IFS(AA108 &lt;= 200, "1", L108 &lt;= 300, "2", L108 &lt;= 400, "3", L108 &gt; 400, "4")</f>
        <v>1</v>
      </c>
      <c r="AD108" s="3">
        <f t="shared" si="22"/>
        <v>175580.16365142164</v>
      </c>
      <c r="AG108" s="3">
        <f t="shared" si="23"/>
        <v>8344.998599760218</v>
      </c>
      <c r="AJ108" s="2" t="s">
        <v>162</v>
      </c>
      <c r="AK108" s="2">
        <f t="shared" si="26"/>
        <v>613.29999999999995</v>
      </c>
      <c r="AL108" s="2"/>
      <c r="AM108" s="2"/>
      <c r="AN108" s="2">
        <f t="shared" si="27"/>
        <v>7823.6</v>
      </c>
      <c r="AO108" s="2"/>
      <c r="AP108" s="2"/>
      <c r="AQ108" s="2" t="s">
        <v>162</v>
      </c>
      <c r="BB108" s="2">
        <f t="shared" si="28"/>
        <v>546</v>
      </c>
      <c r="BC108" s="2">
        <f t="shared" si="29"/>
        <v>7356.7333333333336</v>
      </c>
      <c r="BD108" s="2" t="s">
        <v>162</v>
      </c>
      <c r="BI108">
        <f t="shared" si="30"/>
        <v>564</v>
      </c>
      <c r="BJ108">
        <f t="shared" si="31"/>
        <v>7597.1143281365994</v>
      </c>
      <c r="BK108" s="2" t="s">
        <v>162</v>
      </c>
      <c r="BP108">
        <f t="shared" si="32"/>
        <v>498</v>
      </c>
      <c r="BQ108">
        <f t="shared" si="33"/>
        <v>7254.333333333333</v>
      </c>
      <c r="BR108" s="2" t="s">
        <v>162</v>
      </c>
      <c r="BW108">
        <f t="shared" si="34"/>
        <v>514</v>
      </c>
      <c r="BX108">
        <f t="shared" si="35"/>
        <v>7288.4666666666662</v>
      </c>
      <c r="BY108" s="2" t="s">
        <v>162</v>
      </c>
      <c r="CD108">
        <f t="shared" si="36"/>
        <v>578.30973958179391</v>
      </c>
      <c r="CE108">
        <f t="shared" si="37"/>
        <v>7642.9015716076174</v>
      </c>
      <c r="CF108" s="2" t="s">
        <v>162</v>
      </c>
    </row>
    <row r="109" spans="1:84" x14ac:dyDescent="0.35">
      <c r="A109" s="2" t="s">
        <v>163</v>
      </c>
      <c r="B109" s="3" t="s">
        <v>33</v>
      </c>
      <c r="C109" s="2">
        <v>33.1</v>
      </c>
      <c r="D109" s="2">
        <v>349</v>
      </c>
      <c r="E109" s="2">
        <v>125.4</v>
      </c>
      <c r="F109" s="2">
        <v>8.5</v>
      </c>
      <c r="G109" s="2">
        <v>6</v>
      </c>
      <c r="H109" s="2">
        <v>10.199999999999999</v>
      </c>
      <c r="I109" s="2">
        <v>311.60000000000002</v>
      </c>
      <c r="J109" s="2">
        <v>42.1</v>
      </c>
      <c r="K109" s="2">
        <f t="shared" si="24"/>
        <v>7.0235294117647058</v>
      </c>
      <c r="L109" s="2">
        <f t="shared" si="25"/>
        <v>51.933333333333337</v>
      </c>
      <c r="M109" s="2">
        <v>1.17</v>
      </c>
      <c r="N109" s="2">
        <v>8250</v>
      </c>
      <c r="O109" s="2">
        <v>280</v>
      </c>
      <c r="P109" s="2">
        <v>14</v>
      </c>
      <c r="Q109" s="2">
        <v>2.58</v>
      </c>
      <c r="R109" s="2">
        <v>473</v>
      </c>
      <c r="S109" s="2">
        <v>44.7</v>
      </c>
      <c r="T109" s="2">
        <v>543</v>
      </c>
      <c r="U109" s="2">
        <v>70.3</v>
      </c>
      <c r="X109" s="3" t="str" cm="1">
        <f t="array" ref="X109">_xlfn.IFS((D109/F109) &lt;= (640/SQRT($AT$32)), "Compact", L109 &lt;= ($AT$32*(0.79-(0.002*((E109-G109/2)/(2*F109))*SQRT($AT$32)))), "Non-Compact", L109 &gt; ($AT$32*(0.79-(0.002*((E109-G109/2)/(2*F109))*SQRT($AT$32)))), "Slender")</f>
        <v>Non-Compact</v>
      </c>
      <c r="Y109" s="3" t="str" cm="1">
        <f t="array" ref="Y109">_xlfn.IFS(K109 &lt;= (65/SQRT($AT$32)), "Compact", K109 &lt;= (95/SQRT($AT$32)), "Non-Compact", K109 &gt; (95/SQRT($AT$32)), "Slender")</f>
        <v>Slender</v>
      </c>
      <c r="Z109" s="2">
        <f t="shared" si="20"/>
        <v>14.752941176470589</v>
      </c>
      <c r="AA109" s="2">
        <f t="shared" si="21"/>
        <v>58.166666666666664</v>
      </c>
      <c r="AB109" s="2" t="str" cm="1">
        <f t="array" ref="AB109">_xlfn.IFS(Z109 &lt;= 9, "1", Z109 &lt;= 12, "2", Z109 &lt;= 15, "3", Z109 &gt; 15, "4")</f>
        <v>3</v>
      </c>
      <c r="AC109" s="2" t="str" cm="1">
        <f t="array" ref="AC109">_xlfn.IFS(AA109 &lt;= 200, "1", L109 &lt;= 300, "2", L109 &lt;= 400, "3", L109 &gt; 400, "4")</f>
        <v>1</v>
      </c>
      <c r="AD109" s="3">
        <f t="shared" si="22"/>
        <v>7782.7614752091686</v>
      </c>
      <c r="AG109" s="3">
        <f t="shared" si="23"/>
        <v>455.00120878960314</v>
      </c>
      <c r="AJ109" s="2" t="s">
        <v>163</v>
      </c>
      <c r="AK109" s="2">
        <f t="shared" si="26"/>
        <v>17.400000000000002</v>
      </c>
      <c r="AL109" s="2"/>
      <c r="AM109" s="2"/>
      <c r="AN109" s="2">
        <f t="shared" si="27"/>
        <v>383.6</v>
      </c>
      <c r="AO109" s="2"/>
      <c r="AP109" s="2"/>
      <c r="AQ109" s="2" t="s">
        <v>163</v>
      </c>
      <c r="BB109" s="2">
        <f t="shared" si="28"/>
        <v>49.9</v>
      </c>
      <c r="BC109" s="2">
        <f t="shared" si="29"/>
        <v>83.266666666666652</v>
      </c>
      <c r="BD109" s="2" t="s">
        <v>163</v>
      </c>
      <c r="BI109">
        <f t="shared" si="30"/>
        <v>31.9</v>
      </c>
      <c r="BJ109">
        <f t="shared" si="31"/>
        <v>157.1143281365998</v>
      </c>
      <c r="BK109" s="2" t="s">
        <v>163</v>
      </c>
      <c r="BP109">
        <f t="shared" si="32"/>
        <v>97.9</v>
      </c>
      <c r="BQ109">
        <f t="shared" si="33"/>
        <v>185.66666666666663</v>
      </c>
      <c r="BR109" s="2" t="s">
        <v>163</v>
      </c>
      <c r="BW109">
        <f t="shared" si="34"/>
        <v>81.900000000000006</v>
      </c>
      <c r="BX109">
        <f t="shared" si="35"/>
        <v>151.53333333333342</v>
      </c>
      <c r="BY109" s="2" t="s">
        <v>163</v>
      </c>
      <c r="CD109">
        <f t="shared" si="36"/>
        <v>17.590260418206071</v>
      </c>
      <c r="CE109">
        <f t="shared" si="37"/>
        <v>202.90157160761748</v>
      </c>
      <c r="CF109" s="2" t="s">
        <v>163</v>
      </c>
    </row>
    <row r="110" spans="1:84" x14ac:dyDescent="0.35">
      <c r="A110" s="2" t="s">
        <v>164</v>
      </c>
      <c r="B110" s="3" t="s">
        <v>33</v>
      </c>
      <c r="C110" s="2">
        <v>39.1</v>
      </c>
      <c r="D110" s="2">
        <v>353.4</v>
      </c>
      <c r="E110" s="2">
        <v>126</v>
      </c>
      <c r="F110" s="2">
        <v>10.7</v>
      </c>
      <c r="G110" s="2">
        <v>6.6</v>
      </c>
      <c r="H110" s="2">
        <v>10.199999999999999</v>
      </c>
      <c r="I110" s="2">
        <v>311.60000000000002</v>
      </c>
      <c r="J110" s="2">
        <v>49.8</v>
      </c>
      <c r="K110" s="2">
        <f t="shared" si="24"/>
        <v>5.5794392523364493</v>
      </c>
      <c r="L110" s="2">
        <f t="shared" si="25"/>
        <v>47.212121212121218</v>
      </c>
      <c r="M110" s="2">
        <v>1.18</v>
      </c>
      <c r="N110" s="2">
        <v>10170</v>
      </c>
      <c r="O110" s="2">
        <v>358</v>
      </c>
      <c r="P110" s="2">
        <v>14.3</v>
      </c>
      <c r="Q110" s="2">
        <v>2.68</v>
      </c>
      <c r="R110" s="2">
        <v>576</v>
      </c>
      <c r="S110" s="2">
        <v>56.8</v>
      </c>
      <c r="T110" s="2">
        <v>659</v>
      </c>
      <c r="U110" s="2">
        <v>89.1</v>
      </c>
      <c r="X110" s="3" t="str" cm="1">
        <f t="array" ref="X110">_xlfn.IFS((D110/F110) &lt;= (640/SQRT($AT$32)), "Compact", L110 &lt;= ($AT$32*(0.79-(0.002*((E110-G110/2)/(2*F110))*SQRT($AT$32)))), "Non-Compact", L110 &gt; ($AT$32*(0.79-(0.002*((E110-G110/2)/(2*F110))*SQRT($AT$32)))), "Slender")</f>
        <v>Compact</v>
      </c>
      <c r="Y110" s="3" t="str" cm="1">
        <f t="array" ref="Y110">_xlfn.IFS(K110 &lt;= (65/SQRT($AT$32)), "Compact", K110 &lt;= (95/SQRT($AT$32)), "Non-Compact", K110 &gt; (95/SQRT($AT$32)), "Slender")</f>
        <v>Slender</v>
      </c>
      <c r="Z110" s="2">
        <f t="shared" si="20"/>
        <v>11.77570093457944</v>
      </c>
      <c r="AA110" s="2">
        <f t="shared" si="21"/>
        <v>53.545454545454547</v>
      </c>
      <c r="AB110" s="2" t="str" cm="1">
        <f t="array" ref="AB110">_xlfn.IFS(Z110 &lt;= 9, "1", Z110 &lt;= 12, "2", Z110 &lt;= 15, "3", Z110 &gt; 15, "4")</f>
        <v>2</v>
      </c>
      <c r="AC110" s="2" t="str" cm="1">
        <f t="array" ref="AC110">_xlfn.IFS(AA110 &lt;= 200, "1", L110 &lt;= 300, "2", L110 &lt;= 400, "3", L110 &gt; 400, "4")</f>
        <v>1</v>
      </c>
      <c r="AD110" s="3">
        <f t="shared" si="22"/>
        <v>9703.2101749884823</v>
      </c>
      <c r="AG110" s="3">
        <f t="shared" si="23"/>
        <v>547.10122463763503</v>
      </c>
      <c r="AJ110" s="2" t="s">
        <v>164</v>
      </c>
      <c r="AK110" s="2">
        <f t="shared" si="26"/>
        <v>25.099999999999998</v>
      </c>
      <c r="AL110" s="2"/>
      <c r="AM110" s="2"/>
      <c r="AN110" s="2">
        <f t="shared" si="27"/>
        <v>486.6</v>
      </c>
      <c r="AO110" s="2"/>
      <c r="AP110" s="2"/>
      <c r="AQ110" s="2" t="s">
        <v>164</v>
      </c>
      <c r="BB110" s="2">
        <f t="shared" si="28"/>
        <v>42.2</v>
      </c>
      <c r="BC110" s="2">
        <f t="shared" si="29"/>
        <v>19.733333333333348</v>
      </c>
      <c r="BD110" s="2" t="s">
        <v>164</v>
      </c>
      <c r="BI110">
        <f t="shared" si="30"/>
        <v>24.200000000000003</v>
      </c>
      <c r="BJ110">
        <f t="shared" si="31"/>
        <v>260.1143281365998</v>
      </c>
      <c r="BK110" s="2" t="s">
        <v>164</v>
      </c>
      <c r="BP110">
        <f t="shared" si="32"/>
        <v>90.2</v>
      </c>
      <c r="BQ110">
        <f t="shared" si="33"/>
        <v>82.666666666666629</v>
      </c>
      <c r="BR110" s="2" t="s">
        <v>164</v>
      </c>
      <c r="BW110">
        <f t="shared" si="34"/>
        <v>74.2</v>
      </c>
      <c r="BX110">
        <f t="shared" si="35"/>
        <v>48.533333333333417</v>
      </c>
      <c r="BY110" s="2" t="s">
        <v>164</v>
      </c>
      <c r="CD110">
        <f t="shared" si="36"/>
        <v>9.8902604182060756</v>
      </c>
      <c r="CE110">
        <f t="shared" si="37"/>
        <v>305.90157160761748</v>
      </c>
      <c r="CF110" s="2" t="s">
        <v>164</v>
      </c>
    </row>
    <row r="111" spans="1:84" x14ac:dyDescent="0.35">
      <c r="A111" s="2" t="s">
        <v>165</v>
      </c>
      <c r="B111" s="3" t="s">
        <v>33</v>
      </c>
      <c r="C111" s="2">
        <v>45</v>
      </c>
      <c r="D111" s="2">
        <v>351.4</v>
      </c>
      <c r="E111" s="2">
        <v>171.1</v>
      </c>
      <c r="F111" s="2">
        <v>9.6999999999999993</v>
      </c>
      <c r="G111" s="2">
        <v>7</v>
      </c>
      <c r="H111" s="2">
        <v>10.199999999999999</v>
      </c>
      <c r="I111" s="2">
        <v>311.60000000000002</v>
      </c>
      <c r="J111" s="2">
        <v>57.3</v>
      </c>
      <c r="K111" s="2">
        <f t="shared" si="24"/>
        <v>8.4587628865979383</v>
      </c>
      <c r="L111" s="2">
        <f t="shared" si="25"/>
        <v>44.51428571428572</v>
      </c>
      <c r="M111" s="2">
        <v>1.36</v>
      </c>
      <c r="N111" s="2">
        <v>12070</v>
      </c>
      <c r="O111" s="2">
        <v>811</v>
      </c>
      <c r="P111" s="2">
        <v>14.5</v>
      </c>
      <c r="Q111" s="2">
        <v>3.76</v>
      </c>
      <c r="R111" s="2">
        <v>687</v>
      </c>
      <c r="S111" s="2">
        <v>94.8</v>
      </c>
      <c r="T111" s="2">
        <v>775</v>
      </c>
      <c r="U111" s="2">
        <v>147</v>
      </c>
      <c r="X111" s="3" t="str" cm="1">
        <f t="array" ref="X111">_xlfn.IFS((D111/F111) &lt;= (640/SQRT($AT$32)), "Compact", L111 &lt;= ($AT$32*(0.79-(0.002*((E111-G111/2)/(2*F111))*SQRT($AT$32)))), "Non-Compact", L111 &gt; ($AT$32*(0.79-(0.002*((E111-G111/2)/(2*F111))*SQRT($AT$32)))), "Slender")</f>
        <v>Non-Compact</v>
      </c>
      <c r="Y111" s="3" t="str" cm="1">
        <f t="array" ref="Y111">_xlfn.IFS(K111 &lt;= (65/SQRT($AT$32)), "Compact", K111 &lt;= (95/SQRT($AT$32)), "Non-Compact", K111 &gt; (95/SQRT($AT$32)), "Slender")</f>
        <v>Slender</v>
      </c>
      <c r="Z111" s="2">
        <f t="shared" si="20"/>
        <v>17.63917525773196</v>
      </c>
      <c r="AA111" s="2">
        <f t="shared" si="21"/>
        <v>50.199999999999996</v>
      </c>
      <c r="AB111" s="2" t="str" cm="1">
        <f t="array" ref="AB111">_xlfn.IFS(Z111 &lt;= 9, "1", Z111 &lt;= 12, "2", Z111 &lt;= 15, "3", Z111 &gt; 15, "4")</f>
        <v>4</v>
      </c>
      <c r="AC111" s="2" t="str" cm="1">
        <f t="array" ref="AC111">_xlfn.IFS(AA111 &lt;= 200, "1", L111 &lt;= 300, "2", L111 &lt;= 400, "3", L111 &gt; 400, "4")</f>
        <v>1</v>
      </c>
      <c r="AD111" s="3">
        <f t="shared" si="22"/>
        <v>11619.053209706892</v>
      </c>
      <c r="AG111" s="3">
        <f t="shared" si="23"/>
        <v>652.82152231678151</v>
      </c>
      <c r="AJ111" s="2" t="s">
        <v>165</v>
      </c>
      <c r="AK111" s="2">
        <f t="shared" si="26"/>
        <v>32.599999999999994</v>
      </c>
      <c r="AL111" s="2"/>
      <c r="AM111" s="2"/>
      <c r="AN111" s="2">
        <f t="shared" si="27"/>
        <v>597.6</v>
      </c>
      <c r="AO111" s="2"/>
      <c r="AP111" s="2"/>
      <c r="AQ111" s="2" t="s">
        <v>165</v>
      </c>
      <c r="BB111" s="2">
        <f t="shared" si="28"/>
        <v>34.700000000000003</v>
      </c>
      <c r="BC111" s="2">
        <f t="shared" si="29"/>
        <v>130.73333333333335</v>
      </c>
      <c r="BD111" s="2" t="s">
        <v>165</v>
      </c>
      <c r="BI111">
        <f t="shared" si="30"/>
        <v>16.700000000000003</v>
      </c>
      <c r="BJ111">
        <f t="shared" si="31"/>
        <v>371.1143281365998</v>
      </c>
      <c r="BK111" s="2" t="s">
        <v>165</v>
      </c>
      <c r="BP111">
        <f t="shared" si="32"/>
        <v>82.7</v>
      </c>
      <c r="BQ111">
        <f t="shared" si="33"/>
        <v>28.333333333333371</v>
      </c>
      <c r="BR111" s="2" t="s">
        <v>165</v>
      </c>
      <c r="BW111">
        <f t="shared" si="34"/>
        <v>66.7</v>
      </c>
      <c r="BX111">
        <f t="shared" si="35"/>
        <v>62.466666666666583</v>
      </c>
      <c r="BY111" s="2" t="s">
        <v>165</v>
      </c>
      <c r="CD111">
        <f t="shared" si="36"/>
        <v>2.3902604182060756</v>
      </c>
      <c r="CE111">
        <f t="shared" si="37"/>
        <v>416.90157160761748</v>
      </c>
      <c r="CF111" s="2" t="s">
        <v>165</v>
      </c>
    </row>
    <row r="112" spans="1:84" x14ac:dyDescent="0.35">
      <c r="A112" s="2" t="s">
        <v>166</v>
      </c>
      <c r="B112" s="3" t="s">
        <v>33</v>
      </c>
      <c r="C112" s="2">
        <v>51</v>
      </c>
      <c r="D112" s="2">
        <v>355</v>
      </c>
      <c r="E112" s="2">
        <v>171.5</v>
      </c>
      <c r="F112" s="2">
        <v>11.5</v>
      </c>
      <c r="G112" s="2">
        <v>7.4</v>
      </c>
      <c r="H112" s="2">
        <v>10.199999999999999</v>
      </c>
      <c r="I112" s="2">
        <v>311.60000000000002</v>
      </c>
      <c r="J112" s="2">
        <v>64.900000000000006</v>
      </c>
      <c r="K112" s="2">
        <f t="shared" si="24"/>
        <v>7.1347826086956516</v>
      </c>
      <c r="L112" s="2">
        <f t="shared" si="25"/>
        <v>42.108108108108112</v>
      </c>
      <c r="M112" s="2">
        <v>1.36</v>
      </c>
      <c r="N112" s="2">
        <v>14140</v>
      </c>
      <c r="O112" s="2">
        <v>968</v>
      </c>
      <c r="P112" s="2">
        <v>14.8</v>
      </c>
      <c r="Q112" s="2">
        <v>3.86</v>
      </c>
      <c r="R112" s="2">
        <v>796</v>
      </c>
      <c r="S112" s="2">
        <v>113</v>
      </c>
      <c r="T112" s="2">
        <v>896</v>
      </c>
      <c r="U112" s="2">
        <v>174</v>
      </c>
      <c r="X112" s="3" t="str" cm="1">
        <f t="array" ref="X112">_xlfn.IFS((D112/F112) &lt;= (640/SQRT($AT$32)), "Compact", L112 &lt;= ($AT$32*(0.79-(0.002*((E112-G112/2)/(2*F112))*SQRT($AT$32)))), "Non-Compact", L112 &gt; ($AT$32*(0.79-(0.002*((E112-G112/2)/(2*F112))*SQRT($AT$32)))), "Slender")</f>
        <v>Compact</v>
      </c>
      <c r="Y112" s="3" t="str" cm="1">
        <f t="array" ref="Y112">_xlfn.IFS(K112 &lt;= (65/SQRT($AT$32)), "Compact", K112 &lt;= (95/SQRT($AT$32)), "Non-Compact", K112 &gt; (95/SQRT($AT$32)), "Slender")</f>
        <v>Slender</v>
      </c>
      <c r="Z112" s="2">
        <f t="shared" si="20"/>
        <v>14.913043478260869</v>
      </c>
      <c r="AA112" s="2">
        <f t="shared" si="21"/>
        <v>47.972972972972968</v>
      </c>
      <c r="AB112" s="2" t="str" cm="1">
        <f t="array" ref="AB112">_xlfn.IFS(Z112 &lt;= 9, "1", Z112 &lt;= 12, "2", Z112 &lt;= 15, "3", Z112 &gt; 15, "4")</f>
        <v>3</v>
      </c>
      <c r="AC112" s="2" t="str" cm="1">
        <f t="array" ref="AC112">_xlfn.IFS(AA112 &lt;= 200, "1", L112 &lt;= 300, "2", L112 &lt;= 400, "3", L112 &gt; 400, "4")</f>
        <v>1</v>
      </c>
      <c r="AD112" s="3">
        <f t="shared" si="22"/>
        <v>13694.302357184904</v>
      </c>
      <c r="AG112" s="3">
        <f t="shared" si="23"/>
        <v>756.84887527167541</v>
      </c>
      <c r="AJ112" s="2" t="s">
        <v>166</v>
      </c>
      <c r="AK112" s="2">
        <f t="shared" si="26"/>
        <v>40.200000000000003</v>
      </c>
      <c r="AL112" s="2"/>
      <c r="AM112" s="2"/>
      <c r="AN112" s="2">
        <f t="shared" si="27"/>
        <v>706.6</v>
      </c>
      <c r="AO112" s="2"/>
      <c r="AP112" s="2"/>
      <c r="AQ112" s="2" t="s">
        <v>166</v>
      </c>
      <c r="BB112" s="2">
        <f t="shared" si="28"/>
        <v>27.099999999999994</v>
      </c>
      <c r="BC112" s="2">
        <f t="shared" si="29"/>
        <v>239.73333333333335</v>
      </c>
      <c r="BD112" s="2" t="s">
        <v>166</v>
      </c>
      <c r="BI112">
        <f t="shared" si="30"/>
        <v>9.0999999999999943</v>
      </c>
      <c r="BJ112">
        <f t="shared" si="31"/>
        <v>480.1143281365998</v>
      </c>
      <c r="BK112" s="2" t="s">
        <v>166</v>
      </c>
      <c r="BP112">
        <f t="shared" si="32"/>
        <v>75.099999999999994</v>
      </c>
      <c r="BQ112">
        <f t="shared" si="33"/>
        <v>137.33333333333337</v>
      </c>
      <c r="BR112" s="2" t="s">
        <v>166</v>
      </c>
      <c r="BW112">
        <f t="shared" si="34"/>
        <v>59.099999999999994</v>
      </c>
      <c r="BX112">
        <f t="shared" si="35"/>
        <v>171.46666666666658</v>
      </c>
      <c r="BY112" s="2" t="s">
        <v>166</v>
      </c>
      <c r="CD112">
        <f t="shared" si="36"/>
        <v>5.2097395817939329</v>
      </c>
      <c r="CE112">
        <f t="shared" si="37"/>
        <v>525.90157160761748</v>
      </c>
      <c r="CF112" s="2" t="s">
        <v>166</v>
      </c>
    </row>
    <row r="113" spans="1:84" x14ac:dyDescent="0.35">
      <c r="A113" s="2" t="s">
        <v>167</v>
      </c>
      <c r="B113" s="3" t="s">
        <v>33</v>
      </c>
      <c r="C113" s="2">
        <v>57</v>
      </c>
      <c r="D113" s="2">
        <v>358</v>
      </c>
      <c r="E113" s="2">
        <v>172.2</v>
      </c>
      <c r="F113" s="2">
        <v>13</v>
      </c>
      <c r="G113" s="2">
        <v>8.1</v>
      </c>
      <c r="H113" s="2">
        <v>10.199999999999999</v>
      </c>
      <c r="I113" s="2">
        <v>311.60000000000002</v>
      </c>
      <c r="J113" s="2">
        <v>72.599999999999994</v>
      </c>
      <c r="K113" s="2">
        <f t="shared" si="24"/>
        <v>6.3115384615384613</v>
      </c>
      <c r="L113" s="2">
        <f t="shared" si="25"/>
        <v>38.46913580246914</v>
      </c>
      <c r="M113" s="2">
        <v>1.37</v>
      </c>
      <c r="N113" s="2">
        <v>16040</v>
      </c>
      <c r="O113" s="2">
        <v>1108</v>
      </c>
      <c r="P113" s="2">
        <v>14.9</v>
      </c>
      <c r="Q113" s="2">
        <v>3.91</v>
      </c>
      <c r="R113" s="2">
        <v>896</v>
      </c>
      <c r="S113" s="2">
        <v>129</v>
      </c>
      <c r="T113" s="2">
        <v>1010</v>
      </c>
      <c r="U113" s="2">
        <v>199</v>
      </c>
      <c r="X113" s="3" t="str" cm="1">
        <f t="array" ref="X113">_xlfn.IFS((D113/F113) &lt;= (640/SQRT($AT$32)), "Compact", L113 &lt;= ($AT$32*(0.79-(0.002*((E113-G113/2)/(2*F113))*SQRT($AT$32)))), "Non-Compact", L113 &gt; ($AT$32*(0.79-(0.002*((E113-G113/2)/(2*F113))*SQRT($AT$32)))), "Slender")</f>
        <v>Compact</v>
      </c>
      <c r="Y113" s="3" t="str" cm="1">
        <f t="array" ref="Y113">_xlfn.IFS(K113 &lt;= (65/SQRT($AT$32)), "Compact", K113 &lt;= (95/SQRT($AT$32)), "Non-Compact", K113 &gt; (95/SQRT($AT$32)), "Slender")</f>
        <v>Slender</v>
      </c>
      <c r="Z113" s="2">
        <f t="shared" si="20"/>
        <v>13.246153846153845</v>
      </c>
      <c r="AA113" s="2">
        <f t="shared" si="21"/>
        <v>44.197530864197532</v>
      </c>
      <c r="AB113" s="2" t="str" cm="1">
        <f t="array" ref="AB113">_xlfn.IFS(Z113 &lt;= 9, "1", Z113 &lt;= 12, "2", Z113 &lt;= 15, "3", Z113 &gt; 15, "4")</f>
        <v>3</v>
      </c>
      <c r="AC113" s="2" t="str" cm="1">
        <f t="array" ref="AC113">_xlfn.IFS(AA113 &lt;= 200, "1", L113 &lt;= 300, "2", L113 &lt;= 400, "3", L113 &gt; 400, "4")</f>
        <v>1</v>
      </c>
      <c r="AD113" s="3">
        <f t="shared" si="22"/>
        <v>15599.030678218438</v>
      </c>
      <c r="AG113" s="3">
        <f t="shared" si="23"/>
        <v>853.59127807165419</v>
      </c>
      <c r="AJ113" s="2" t="s">
        <v>167</v>
      </c>
      <c r="AK113" s="2">
        <f t="shared" si="26"/>
        <v>47.899999999999991</v>
      </c>
      <c r="AL113" s="2"/>
      <c r="AM113" s="2"/>
      <c r="AN113" s="2">
        <f t="shared" si="27"/>
        <v>806.6</v>
      </c>
      <c r="AO113" s="2"/>
      <c r="AP113" s="2"/>
      <c r="AQ113" s="2" t="s">
        <v>167</v>
      </c>
      <c r="BB113" s="2">
        <f t="shared" si="28"/>
        <v>19.400000000000006</v>
      </c>
      <c r="BC113" s="2">
        <f t="shared" si="29"/>
        <v>339.73333333333335</v>
      </c>
      <c r="BD113" s="2" t="s">
        <v>167</v>
      </c>
      <c r="BI113">
        <f t="shared" si="30"/>
        <v>1.4000000000000057</v>
      </c>
      <c r="BJ113">
        <f t="shared" si="31"/>
        <v>580.11432813659985</v>
      </c>
      <c r="BK113" s="2" t="s">
        <v>167</v>
      </c>
      <c r="BP113">
        <f t="shared" si="32"/>
        <v>67.400000000000006</v>
      </c>
      <c r="BQ113">
        <f t="shared" si="33"/>
        <v>237.33333333333337</v>
      </c>
      <c r="BR113" s="2" t="s">
        <v>167</v>
      </c>
      <c r="BW113">
        <f t="shared" si="34"/>
        <v>51.400000000000006</v>
      </c>
      <c r="BX113">
        <f t="shared" si="35"/>
        <v>271.46666666666658</v>
      </c>
      <c r="BY113" s="2" t="s">
        <v>167</v>
      </c>
      <c r="CD113">
        <f t="shared" si="36"/>
        <v>12.909739581793922</v>
      </c>
      <c r="CE113">
        <f t="shared" si="37"/>
        <v>625.90157160761748</v>
      </c>
      <c r="CF113" s="2" t="s">
        <v>167</v>
      </c>
    </row>
    <row r="114" spans="1:84" x14ac:dyDescent="0.35">
      <c r="A114" s="2" t="s">
        <v>168</v>
      </c>
      <c r="B114" s="3" t="s">
        <v>33</v>
      </c>
      <c r="C114" s="2">
        <v>67.099999999999994</v>
      </c>
      <c r="D114" s="2">
        <v>363.4</v>
      </c>
      <c r="E114" s="2">
        <v>173.2</v>
      </c>
      <c r="F114" s="2">
        <v>15.7</v>
      </c>
      <c r="G114" s="2">
        <v>9.1</v>
      </c>
      <c r="H114" s="2">
        <v>10.199999999999999</v>
      </c>
      <c r="I114" s="2">
        <v>311.60000000000002</v>
      </c>
      <c r="J114" s="2">
        <v>85.5</v>
      </c>
      <c r="K114" s="2">
        <f t="shared" si="24"/>
        <v>5.2261146496815289</v>
      </c>
      <c r="L114" s="2">
        <f t="shared" si="25"/>
        <v>34.241758241758248</v>
      </c>
      <c r="M114" s="2">
        <v>1.38</v>
      </c>
      <c r="N114" s="2">
        <v>19460</v>
      </c>
      <c r="O114" s="2">
        <v>1362</v>
      </c>
      <c r="P114" s="2">
        <v>15.1</v>
      </c>
      <c r="Q114" s="2">
        <v>3.99</v>
      </c>
      <c r="R114" s="2">
        <v>1071</v>
      </c>
      <c r="S114" s="2">
        <v>157</v>
      </c>
      <c r="T114" s="2">
        <v>1211</v>
      </c>
      <c r="U114" s="2">
        <v>243</v>
      </c>
      <c r="X114" s="3" t="str" cm="1">
        <f t="array" ref="X114">_xlfn.IFS((D114/F114) &lt;= (640/SQRT($AT$32)), "Compact", L114 &lt;= ($AT$32*(0.79-(0.002*((E114-G114/2)/(2*F114))*SQRT($AT$32)))), "Non-Compact", L114 &gt; ($AT$32*(0.79-(0.002*((E114-G114/2)/(2*F114))*SQRT($AT$32)))), "Slender")</f>
        <v>Compact</v>
      </c>
      <c r="Y114" s="3" t="str" cm="1">
        <f t="array" ref="Y114">_xlfn.IFS(K114 &lt;= (65/SQRT($AT$32)), "Compact", K114 &lt;= (95/SQRT($AT$32)), "Non-Compact", K114 &gt; (95/SQRT($AT$32)), "Slender")</f>
        <v>Slender</v>
      </c>
      <c r="Z114" s="2">
        <f t="shared" si="20"/>
        <v>11.031847133757962</v>
      </c>
      <c r="AA114" s="2">
        <f t="shared" si="21"/>
        <v>39.934065934065934</v>
      </c>
      <c r="AB114" s="2" t="str" cm="1">
        <f t="array" ref="AB114">_xlfn.IFS(Z114 &lt;= 9, "1", Z114 &lt;= 12, "2", Z114 &lt;= 15, "3", Z114 &gt; 15, "4")</f>
        <v>2</v>
      </c>
      <c r="AC114" s="2" t="str" cm="1">
        <f t="array" ref="AC114">_xlfn.IFS(AA114 &lt;= 200, "1", L114 &lt;= 300, "2", L114 &lt;= 400, "3", L114 &gt; 400, "4")</f>
        <v>1</v>
      </c>
      <c r="AD114" s="3">
        <f t="shared" si="22"/>
        <v>19027.881419117581</v>
      </c>
      <c r="AG114" s="3">
        <f t="shared" si="23"/>
        <v>1025.0427649615406</v>
      </c>
      <c r="AJ114" s="2" t="s">
        <v>168</v>
      </c>
      <c r="AK114" s="2">
        <f t="shared" si="26"/>
        <v>60.8</v>
      </c>
      <c r="AL114" s="2"/>
      <c r="AM114" s="2"/>
      <c r="AN114" s="2">
        <f t="shared" si="27"/>
        <v>981.6</v>
      </c>
      <c r="AO114" s="2"/>
      <c r="AP114" s="2"/>
      <c r="AQ114" s="2" t="s">
        <v>168</v>
      </c>
      <c r="BB114" s="2">
        <f t="shared" si="28"/>
        <v>6.5</v>
      </c>
      <c r="BC114" s="2">
        <f t="shared" si="29"/>
        <v>514.73333333333335</v>
      </c>
      <c r="BD114" s="2" t="s">
        <v>168</v>
      </c>
      <c r="BI114">
        <f t="shared" si="30"/>
        <v>11.5</v>
      </c>
      <c r="BJ114">
        <f t="shared" si="31"/>
        <v>755.11432813659985</v>
      </c>
      <c r="BK114" s="2" t="s">
        <v>168</v>
      </c>
      <c r="BP114">
        <f t="shared" si="32"/>
        <v>54.5</v>
      </c>
      <c r="BQ114">
        <f t="shared" si="33"/>
        <v>412.33333333333337</v>
      </c>
      <c r="BR114" s="2" t="s">
        <v>168</v>
      </c>
      <c r="BW114">
        <f t="shared" si="34"/>
        <v>38.5</v>
      </c>
      <c r="BX114">
        <f t="shared" si="35"/>
        <v>446.46666666666658</v>
      </c>
      <c r="BY114" s="2" t="s">
        <v>168</v>
      </c>
      <c r="CD114">
        <f t="shared" si="36"/>
        <v>25.809739581793927</v>
      </c>
      <c r="CE114">
        <f t="shared" si="37"/>
        <v>800.90157160761748</v>
      </c>
      <c r="CF114" s="2" t="s">
        <v>168</v>
      </c>
    </row>
    <row r="115" spans="1:84" x14ac:dyDescent="0.35">
      <c r="A115" s="2" t="s">
        <v>169</v>
      </c>
      <c r="B115" s="3" t="s">
        <v>33</v>
      </c>
      <c r="C115" s="2">
        <v>64</v>
      </c>
      <c r="D115" s="2">
        <v>347</v>
      </c>
      <c r="E115" s="2">
        <v>203.1</v>
      </c>
      <c r="F115" s="2">
        <v>13.4</v>
      </c>
      <c r="G115" s="2">
        <v>7.8</v>
      </c>
      <c r="H115" s="2">
        <v>15.2</v>
      </c>
      <c r="I115" s="2">
        <v>289.8</v>
      </c>
      <c r="J115" s="2">
        <v>81.2</v>
      </c>
      <c r="K115" s="2">
        <f t="shared" si="24"/>
        <v>7.2873134328358198</v>
      </c>
      <c r="L115" s="2">
        <f t="shared" si="25"/>
        <v>37.153846153846153</v>
      </c>
      <c r="M115" s="2">
        <v>1.46</v>
      </c>
      <c r="N115" s="2">
        <v>17760</v>
      </c>
      <c r="O115" s="2">
        <v>1874</v>
      </c>
      <c r="P115" s="2">
        <v>14.8</v>
      </c>
      <c r="Q115" s="2">
        <v>4.8</v>
      </c>
      <c r="R115" s="2">
        <v>1024</v>
      </c>
      <c r="S115" s="2">
        <v>185</v>
      </c>
      <c r="T115" s="2">
        <v>1138</v>
      </c>
      <c r="U115" s="2">
        <v>283</v>
      </c>
      <c r="X115" s="3" t="str" cm="1">
        <f t="array" ref="X115">_xlfn.IFS((D115/F115) &lt;= (640/SQRT($AT$32)), "Compact", L115 &lt;= ($AT$32*(0.79-(0.002*((E115-G115/2)/(2*F115))*SQRT($AT$32)))), "Non-Compact", L115 &gt; ($AT$32*(0.79-(0.002*((E115-G115/2)/(2*F115))*SQRT($AT$32)))), "Slender")</f>
        <v>Compact</v>
      </c>
      <c r="Y115" s="3" t="str" cm="1">
        <f t="array" ref="Y115">_xlfn.IFS(K115 &lt;= (65/SQRT($AT$32)), "Compact", K115 &lt;= (95/SQRT($AT$32)), "Non-Compact", K115 &gt; (95/SQRT($AT$32)), "Slender")</f>
        <v>Slender</v>
      </c>
      <c r="Z115" s="2">
        <f t="shared" si="20"/>
        <v>15.156716417910447</v>
      </c>
      <c r="AA115" s="2">
        <f t="shared" si="21"/>
        <v>44.487179487179489</v>
      </c>
      <c r="AB115" s="2" t="str" cm="1">
        <f t="array" ref="AB115">_xlfn.IFS(Z115 &lt;= 9, "1", Z115 &lt;= 12, "2", Z115 &lt;= 15, "3", Z115 &gt; 15, "4")</f>
        <v>4</v>
      </c>
      <c r="AC115" s="2" t="str" cm="1">
        <f t="array" ref="AC115">_xlfn.IFS(AA115 &lt;= 200, "1", L115 &lt;= 300, "2", L115 &lt;= 400, "3", L115 &gt; 400, "4")</f>
        <v>1</v>
      </c>
      <c r="AD115" s="3">
        <f t="shared" si="22"/>
        <v>17374.722032021116</v>
      </c>
      <c r="AG115" s="3">
        <f t="shared" si="23"/>
        <v>982.54163270570882</v>
      </c>
      <c r="AJ115" s="2" t="s">
        <v>169</v>
      </c>
      <c r="AK115" s="2">
        <f t="shared" si="26"/>
        <v>56.5</v>
      </c>
      <c r="AL115" s="2"/>
      <c r="AM115" s="2"/>
      <c r="AN115" s="2">
        <f t="shared" si="27"/>
        <v>934.6</v>
      </c>
      <c r="AO115" s="2"/>
      <c r="AP115" s="2"/>
      <c r="AQ115" s="2" t="s">
        <v>169</v>
      </c>
      <c r="BB115" s="2">
        <f t="shared" si="28"/>
        <v>10.799999999999997</v>
      </c>
      <c r="BC115" s="2">
        <f t="shared" si="29"/>
        <v>467.73333333333335</v>
      </c>
      <c r="BD115" s="2" t="s">
        <v>169</v>
      </c>
      <c r="BI115">
        <f t="shared" si="30"/>
        <v>7.2000000000000028</v>
      </c>
      <c r="BJ115">
        <f t="shared" si="31"/>
        <v>708.11432813659985</v>
      </c>
      <c r="BK115" s="2" t="s">
        <v>169</v>
      </c>
      <c r="BP115">
        <f t="shared" si="32"/>
        <v>58.8</v>
      </c>
      <c r="BQ115">
        <f t="shared" si="33"/>
        <v>365.33333333333337</v>
      </c>
      <c r="BR115" s="2" t="s">
        <v>169</v>
      </c>
      <c r="BW115">
        <f t="shared" si="34"/>
        <v>42.8</v>
      </c>
      <c r="BX115">
        <f t="shared" si="35"/>
        <v>399.46666666666658</v>
      </c>
      <c r="BY115" s="2" t="s">
        <v>169</v>
      </c>
      <c r="CD115">
        <f t="shared" si="36"/>
        <v>21.50973958179393</v>
      </c>
      <c r="CE115">
        <f t="shared" si="37"/>
        <v>753.90157160761748</v>
      </c>
      <c r="CF115" s="2" t="s">
        <v>169</v>
      </c>
    </row>
    <row r="116" spans="1:84" x14ac:dyDescent="0.35">
      <c r="A116" s="2" t="s">
        <v>170</v>
      </c>
      <c r="B116" s="3" t="s">
        <v>33</v>
      </c>
      <c r="C116" s="2">
        <v>71.400000000000006</v>
      </c>
      <c r="D116" s="2">
        <v>350.3</v>
      </c>
      <c r="E116" s="2">
        <v>204</v>
      </c>
      <c r="F116" s="2">
        <v>15.1</v>
      </c>
      <c r="G116" s="2">
        <v>8.6</v>
      </c>
      <c r="H116" s="2">
        <v>15.2</v>
      </c>
      <c r="I116" s="2">
        <v>289.7</v>
      </c>
      <c r="J116" s="2">
        <v>91.2</v>
      </c>
      <c r="K116" s="2">
        <f t="shared" si="24"/>
        <v>6.4701986754966887</v>
      </c>
      <c r="L116" s="2">
        <f t="shared" si="25"/>
        <v>33.686046511627907</v>
      </c>
      <c r="M116" s="2">
        <v>1.47</v>
      </c>
      <c r="N116" s="2">
        <v>20170</v>
      </c>
      <c r="O116" s="2">
        <v>2140</v>
      </c>
      <c r="P116" s="2">
        <v>14.9</v>
      </c>
      <c r="Q116" s="2">
        <v>4.84</v>
      </c>
      <c r="R116" s="2">
        <v>1151</v>
      </c>
      <c r="S116" s="2">
        <v>210</v>
      </c>
      <c r="T116" s="2">
        <v>1285</v>
      </c>
      <c r="U116" s="2">
        <v>322</v>
      </c>
      <c r="X116" s="3" t="str" cm="1">
        <f t="array" ref="X116">_xlfn.IFS((D116/F116) &lt;= (640/SQRT($AT$32)), "Compact", L116 &lt;= ($AT$32*(0.79-(0.002*((E116-G116/2)/(2*F116))*SQRT($AT$32)))), "Non-Compact", L116 &gt; ($AT$32*(0.79-(0.002*((E116-G116/2)/(2*F116))*SQRT($AT$32)))), "Slender")</f>
        <v>Compact</v>
      </c>
      <c r="Y116" s="3" t="str" cm="1">
        <f t="array" ref="Y116">_xlfn.IFS(K116 &lt;= (65/SQRT($AT$32)), "Compact", K116 &lt;= (95/SQRT($AT$32)), "Non-Compact", K116 &gt; (95/SQRT($AT$32)), "Slender")</f>
        <v>Slender</v>
      </c>
      <c r="Z116" s="2">
        <f t="shared" si="20"/>
        <v>13.509933774834437</v>
      </c>
      <c r="AA116" s="2">
        <f t="shared" si="21"/>
        <v>40.732558139534888</v>
      </c>
      <c r="AB116" s="2" t="str" cm="1">
        <f t="array" ref="AB116">_xlfn.IFS(Z116 &lt;= 9, "1", Z116 &lt;= 12, "2", Z116 &lt;= 15, "3", Z116 &gt; 15, "4")</f>
        <v>3</v>
      </c>
      <c r="AC116" s="2" t="str" cm="1">
        <f t="array" ref="AC116">_xlfn.IFS(AA116 &lt;= 200, "1", L116 &lt;= 300, "2", L116 &lt;= 400, "3", L116 &gt; 400, "4")</f>
        <v>1</v>
      </c>
      <c r="AD116" s="3">
        <f t="shared" si="22"/>
        <v>19799.030632078935</v>
      </c>
      <c r="AG116" s="3">
        <f t="shared" si="23"/>
        <v>1108.6071170617658</v>
      </c>
      <c r="AJ116" s="2" t="s">
        <v>170</v>
      </c>
      <c r="AK116" s="2">
        <f t="shared" si="26"/>
        <v>66.5</v>
      </c>
      <c r="AL116" s="2"/>
      <c r="AM116" s="2"/>
      <c r="AN116" s="2">
        <f t="shared" si="27"/>
        <v>1061.5999999999999</v>
      </c>
      <c r="AO116" s="2"/>
      <c r="AP116" s="2"/>
      <c r="AQ116" s="2" t="s">
        <v>170</v>
      </c>
      <c r="BB116" s="2">
        <f t="shared" si="28"/>
        <v>0.79999999999999716</v>
      </c>
      <c r="BC116" s="2">
        <f t="shared" si="29"/>
        <v>594.73333333333335</v>
      </c>
      <c r="BD116" s="2" t="s">
        <v>170</v>
      </c>
      <c r="BI116">
        <f t="shared" si="30"/>
        <v>17.200000000000003</v>
      </c>
      <c r="BJ116">
        <f t="shared" si="31"/>
        <v>835.11432813659985</v>
      </c>
      <c r="BK116" s="2" t="s">
        <v>170</v>
      </c>
      <c r="BP116">
        <f t="shared" si="32"/>
        <v>48.8</v>
      </c>
      <c r="BQ116">
        <f t="shared" si="33"/>
        <v>492.33333333333337</v>
      </c>
      <c r="BR116" s="2" t="s">
        <v>170</v>
      </c>
      <c r="BW116">
        <f t="shared" si="34"/>
        <v>32.799999999999997</v>
      </c>
      <c r="BX116">
        <f t="shared" si="35"/>
        <v>526.46666666666658</v>
      </c>
      <c r="BY116" s="2" t="s">
        <v>170</v>
      </c>
      <c r="CD116">
        <f t="shared" si="36"/>
        <v>31.50973958179393</v>
      </c>
      <c r="CE116">
        <f t="shared" si="37"/>
        <v>880.90157160761748</v>
      </c>
      <c r="CF116" s="2" t="s">
        <v>170</v>
      </c>
    </row>
    <row r="117" spans="1:84" x14ac:dyDescent="0.35">
      <c r="A117" s="2" t="s">
        <v>171</v>
      </c>
      <c r="B117" s="3" t="s">
        <v>33</v>
      </c>
      <c r="C117" s="2">
        <v>78.900000000000006</v>
      </c>
      <c r="D117" s="2">
        <v>353.6</v>
      </c>
      <c r="E117" s="2">
        <v>204.7</v>
      </c>
      <c r="F117" s="2">
        <v>16.7</v>
      </c>
      <c r="G117" s="2">
        <v>9.4</v>
      </c>
      <c r="H117" s="2">
        <v>15.2</v>
      </c>
      <c r="I117" s="2">
        <v>289.8</v>
      </c>
      <c r="J117" s="2">
        <v>100</v>
      </c>
      <c r="K117" s="2">
        <f t="shared" si="24"/>
        <v>5.8473053892215567</v>
      </c>
      <c r="L117" s="2">
        <f t="shared" si="25"/>
        <v>30.829787234042552</v>
      </c>
      <c r="M117" s="2">
        <v>1.48</v>
      </c>
      <c r="N117" s="2">
        <v>22480</v>
      </c>
      <c r="O117" s="2">
        <v>2391</v>
      </c>
      <c r="P117" s="2">
        <v>15</v>
      </c>
      <c r="Q117" s="2">
        <v>4.88</v>
      </c>
      <c r="R117" s="2">
        <v>1271</v>
      </c>
      <c r="S117" s="2">
        <v>234</v>
      </c>
      <c r="T117" s="2">
        <v>1424</v>
      </c>
      <c r="U117" s="2">
        <v>359</v>
      </c>
      <c r="X117" s="3" t="str" cm="1">
        <f t="array" ref="X117">_xlfn.IFS((D117/F117) &lt;= (640/SQRT($AT$32)), "Compact", L117 &lt;= ($AT$32*(0.79-(0.002*((E117-G117/2)/(2*F117))*SQRT($AT$32)))), "Non-Compact", L117 &gt; ($AT$32*(0.79-(0.002*((E117-G117/2)/(2*F117))*SQRT($AT$32)))), "Slender")</f>
        <v>Compact</v>
      </c>
      <c r="Y117" s="3" t="str" cm="1">
        <f t="array" ref="Y117">_xlfn.IFS(K117 &lt;= (65/SQRT($AT$32)), "Compact", K117 &lt;= (95/SQRT($AT$32)), "Non-Compact", K117 &gt; (95/SQRT($AT$32)), "Slender")</f>
        <v>Slender</v>
      </c>
      <c r="Z117" s="2">
        <f t="shared" si="20"/>
        <v>12.257485029940119</v>
      </c>
      <c r="AA117" s="2">
        <f t="shared" si="21"/>
        <v>37.617021276595743</v>
      </c>
      <c r="AB117" s="2" t="str" cm="1">
        <f t="array" ref="AB117">_xlfn.IFS(Z117 &lt;= 9, "1", Z117 &lt;= 12, "2", Z117 &lt;= 15, "3", Z117 &gt; 15, "4")</f>
        <v>3</v>
      </c>
      <c r="AC117" s="2" t="str" cm="1">
        <f t="array" ref="AC117">_xlfn.IFS(AA117 &lt;= 200, "1", L117 &lt;= 300, "2", L117 &lt;= 400, "3", L117 &gt; 400, "4")</f>
        <v>1</v>
      </c>
      <c r="AD117" s="3">
        <f t="shared" si="22"/>
        <v>22122.414017688036</v>
      </c>
      <c r="AG117" s="3">
        <f t="shared" si="23"/>
        <v>1228.464057268262</v>
      </c>
      <c r="AJ117" s="2" t="s">
        <v>171</v>
      </c>
      <c r="AK117" s="2">
        <f t="shared" si="26"/>
        <v>75.3</v>
      </c>
      <c r="AL117" s="2"/>
      <c r="AM117" s="2"/>
      <c r="AN117" s="2">
        <f t="shared" si="27"/>
        <v>1181.5999999999999</v>
      </c>
      <c r="AO117" s="2"/>
      <c r="AP117" s="2"/>
      <c r="AQ117" s="2" t="s">
        <v>171</v>
      </c>
      <c r="BB117" s="2">
        <f t="shared" si="28"/>
        <v>8</v>
      </c>
      <c r="BC117" s="2">
        <f t="shared" si="29"/>
        <v>714.73333333333335</v>
      </c>
      <c r="BD117" s="2" t="s">
        <v>171</v>
      </c>
      <c r="BI117">
        <f t="shared" si="30"/>
        <v>26</v>
      </c>
      <c r="BJ117">
        <f t="shared" si="31"/>
        <v>955.11432813659985</v>
      </c>
      <c r="BK117" s="2" t="s">
        <v>171</v>
      </c>
      <c r="BP117">
        <f t="shared" si="32"/>
        <v>40</v>
      </c>
      <c r="BQ117">
        <f t="shared" si="33"/>
        <v>612.33333333333337</v>
      </c>
      <c r="BR117" s="2" t="s">
        <v>171</v>
      </c>
      <c r="BW117">
        <f t="shared" si="34"/>
        <v>24</v>
      </c>
      <c r="BX117">
        <f t="shared" si="35"/>
        <v>646.46666666666658</v>
      </c>
      <c r="BY117" s="2" t="s">
        <v>171</v>
      </c>
      <c r="CD117">
        <f t="shared" si="36"/>
        <v>40.309739581793927</v>
      </c>
      <c r="CE117">
        <f t="shared" si="37"/>
        <v>1000.9015716076175</v>
      </c>
      <c r="CF117" s="2" t="s">
        <v>171</v>
      </c>
    </row>
    <row r="118" spans="1:84" x14ac:dyDescent="0.35">
      <c r="A118" s="2" t="s">
        <v>172</v>
      </c>
      <c r="B118" s="3" t="s">
        <v>33</v>
      </c>
      <c r="C118" s="2">
        <v>90.8</v>
      </c>
      <c r="D118" s="2">
        <v>352.8</v>
      </c>
      <c r="E118" s="2">
        <v>253.9</v>
      </c>
      <c r="F118" s="2">
        <v>16.3</v>
      </c>
      <c r="G118" s="2">
        <v>9.5</v>
      </c>
      <c r="H118" s="2">
        <v>15.2</v>
      </c>
      <c r="I118" s="2">
        <v>289.8</v>
      </c>
      <c r="J118" s="2">
        <v>115</v>
      </c>
      <c r="K118" s="2">
        <f t="shared" si="24"/>
        <v>7.4969325153374236</v>
      </c>
      <c r="L118" s="2">
        <f t="shared" si="25"/>
        <v>30.505263157894738</v>
      </c>
      <c r="M118" s="2">
        <v>1.68</v>
      </c>
      <c r="N118" s="2">
        <v>26540</v>
      </c>
      <c r="O118" s="2">
        <v>4451</v>
      </c>
      <c r="P118" s="2">
        <v>15.2</v>
      </c>
      <c r="Q118" s="2">
        <v>6.21</v>
      </c>
      <c r="R118" s="2">
        <v>1505</v>
      </c>
      <c r="S118" s="2">
        <v>351</v>
      </c>
      <c r="T118" s="2">
        <v>1668</v>
      </c>
      <c r="U118" s="2">
        <v>534</v>
      </c>
      <c r="X118" s="3" t="str" cm="1">
        <f t="array" ref="X118">_xlfn.IFS((D118/F118) &lt;= (640/SQRT($AT$32)), "Compact", L118 &lt;= ($AT$32*(0.79-(0.002*((E118-G118/2)/(2*F118))*SQRT($AT$32)))), "Non-Compact", L118 &gt; ($AT$32*(0.79-(0.002*((E118-G118/2)/(2*F118))*SQRT($AT$32)))), "Slender")</f>
        <v>Compact</v>
      </c>
      <c r="Y118" s="3" t="str" cm="1">
        <f t="array" ref="Y118">_xlfn.IFS(K118 &lt;= (65/SQRT($AT$32)), "Compact", K118 &lt;= (95/SQRT($AT$32)), "Non-Compact", K118 &gt; (95/SQRT($AT$32)), "Slender")</f>
        <v>Slender</v>
      </c>
      <c r="Z118" s="2">
        <f t="shared" si="20"/>
        <v>15.576687116564417</v>
      </c>
      <c r="AA118" s="2">
        <f t="shared" si="21"/>
        <v>37.136842105263156</v>
      </c>
      <c r="AB118" s="2" t="str" cm="1">
        <f t="array" ref="AB118">_xlfn.IFS(Z118 &lt;= 9, "1", Z118 &lt;= 12, "2", Z118 &lt;= 15, "3", Z118 &gt; 15, "4")</f>
        <v>4</v>
      </c>
      <c r="AC118" s="2" t="str" cm="1">
        <f t="array" ref="AC118">_xlfn.IFS(AA118 &lt;= 200, "1", L118 &lt;= 300, "2", L118 &lt;= 400, "3", L118 &gt; 400, "4")</f>
        <v>1</v>
      </c>
      <c r="AD118" s="3">
        <f t="shared" si="22"/>
        <v>26420.391822416259</v>
      </c>
      <c r="AG118" s="3">
        <f t="shared" si="23"/>
        <v>1479.8845968520652</v>
      </c>
      <c r="AJ118" s="2" t="s">
        <v>172</v>
      </c>
      <c r="AK118" s="2">
        <f t="shared" si="26"/>
        <v>90.3</v>
      </c>
      <c r="AL118" s="2"/>
      <c r="AM118" s="2"/>
      <c r="AN118" s="2">
        <f t="shared" si="27"/>
        <v>1415.6</v>
      </c>
      <c r="AO118" s="2"/>
      <c r="AP118" s="2"/>
      <c r="AQ118" s="2" t="s">
        <v>172</v>
      </c>
      <c r="BB118" s="2">
        <f t="shared" si="28"/>
        <v>23</v>
      </c>
      <c r="BC118" s="2">
        <f t="shared" si="29"/>
        <v>948.73333333333335</v>
      </c>
      <c r="BD118" s="2" t="s">
        <v>172</v>
      </c>
      <c r="BI118">
        <f t="shared" si="30"/>
        <v>41</v>
      </c>
      <c r="BJ118">
        <f t="shared" si="31"/>
        <v>1189.1143281365999</v>
      </c>
      <c r="BK118" s="2" t="s">
        <v>172</v>
      </c>
      <c r="BP118">
        <f t="shared" si="32"/>
        <v>25</v>
      </c>
      <c r="BQ118">
        <f t="shared" si="33"/>
        <v>846.33333333333337</v>
      </c>
      <c r="BR118" s="2" t="s">
        <v>172</v>
      </c>
      <c r="BW118">
        <f t="shared" si="34"/>
        <v>9</v>
      </c>
      <c r="BX118">
        <f t="shared" si="35"/>
        <v>880.46666666666658</v>
      </c>
      <c r="BY118" s="2" t="s">
        <v>172</v>
      </c>
      <c r="CD118">
        <f t="shared" si="36"/>
        <v>55.309739581793927</v>
      </c>
      <c r="CE118">
        <f t="shared" si="37"/>
        <v>1234.9015716076174</v>
      </c>
      <c r="CF118" s="2" t="s">
        <v>172</v>
      </c>
    </row>
    <row r="119" spans="1:84" x14ac:dyDescent="0.35">
      <c r="A119" s="2" t="s">
        <v>173</v>
      </c>
      <c r="B119" s="3" t="s">
        <v>33</v>
      </c>
      <c r="C119" s="2">
        <v>101.2</v>
      </c>
      <c r="D119" s="2">
        <v>356.6</v>
      </c>
      <c r="E119" s="2">
        <v>254.8</v>
      </c>
      <c r="F119" s="2">
        <v>18.3</v>
      </c>
      <c r="G119" s="2">
        <v>10.5</v>
      </c>
      <c r="H119" s="2">
        <v>15.2</v>
      </c>
      <c r="I119" s="2">
        <v>289.60000000000002</v>
      </c>
      <c r="J119" s="2">
        <v>129</v>
      </c>
      <c r="K119" s="2">
        <f t="shared" si="24"/>
        <v>6.6748633879781423</v>
      </c>
      <c r="L119" s="2">
        <f t="shared" si="25"/>
        <v>27.580952380952382</v>
      </c>
      <c r="M119" s="2">
        <v>1.69</v>
      </c>
      <c r="N119" s="2">
        <v>30060</v>
      </c>
      <c r="O119" s="2">
        <v>5048</v>
      </c>
      <c r="P119" s="2">
        <v>15.3</v>
      </c>
      <c r="Q119" s="2">
        <v>6.26</v>
      </c>
      <c r="R119" s="2">
        <v>1686</v>
      </c>
      <c r="S119" s="2">
        <v>396</v>
      </c>
      <c r="T119" s="2">
        <v>1878</v>
      </c>
      <c r="U119" s="2">
        <v>604</v>
      </c>
      <c r="X119" s="3" t="str" cm="1">
        <f t="array" ref="X119">_xlfn.IFS((D119/F119) &lt;= (640/SQRT($AT$32)), "Compact", L119 &lt;= ($AT$32*(0.79-(0.002*((E119-G119/2)/(2*F119))*SQRT($AT$32)))), "Non-Compact", L119 &gt; ($AT$32*(0.79-(0.002*((E119-G119/2)/(2*F119))*SQRT($AT$32)))), "Slender")</f>
        <v>Compact</v>
      </c>
      <c r="Y119" s="3" t="str" cm="1">
        <f t="array" ref="Y119">_xlfn.IFS(K119 &lt;= (65/SQRT($AT$32)), "Compact", K119 &lt;= (95/SQRT($AT$32)), "Non-Compact", K119 &gt; (95/SQRT($AT$32)), "Slender")</f>
        <v>Slender</v>
      </c>
      <c r="Z119" s="2">
        <f t="shared" si="20"/>
        <v>13.923497267759563</v>
      </c>
      <c r="AA119" s="2">
        <f t="shared" si="21"/>
        <v>33.961904761904762</v>
      </c>
      <c r="AB119" s="2" t="str" cm="1">
        <f t="array" ref="AB119">_xlfn.IFS(Z119 &lt;= 9, "1", Z119 &lt;= 12, "2", Z119 &lt;= 15, "3", Z119 &gt; 15, "4")</f>
        <v>3</v>
      </c>
      <c r="AC119" s="2" t="str" cm="1">
        <f t="array" ref="AC119">_xlfn.IFS(AA119 &lt;= 200, "1", L119 &lt;= 300, "2", L119 &lt;= 400, "3", L119 &gt; 400, "4")</f>
        <v>1</v>
      </c>
      <c r="AD119" s="3">
        <f t="shared" si="22"/>
        <v>29990.469347777806</v>
      </c>
      <c r="AG119" s="3">
        <f t="shared" si="23"/>
        <v>1663.8050576915552</v>
      </c>
      <c r="AJ119" s="2" t="s">
        <v>173</v>
      </c>
      <c r="AK119" s="2">
        <f t="shared" si="26"/>
        <v>104.3</v>
      </c>
      <c r="AL119" s="2"/>
      <c r="AM119" s="2"/>
      <c r="AN119" s="2">
        <f t="shared" si="27"/>
        <v>1596.6</v>
      </c>
      <c r="AO119" s="2"/>
      <c r="AP119" s="2"/>
      <c r="AQ119" s="2" t="s">
        <v>173</v>
      </c>
      <c r="BB119" s="2">
        <f t="shared" si="28"/>
        <v>37</v>
      </c>
      <c r="BC119" s="2">
        <f t="shared" si="29"/>
        <v>1129.7333333333333</v>
      </c>
      <c r="BD119" s="2" t="s">
        <v>173</v>
      </c>
      <c r="BI119">
        <f t="shared" si="30"/>
        <v>55</v>
      </c>
      <c r="BJ119">
        <f t="shared" si="31"/>
        <v>1370.1143281365999</v>
      </c>
      <c r="BK119" s="2" t="s">
        <v>173</v>
      </c>
      <c r="BP119">
        <f t="shared" si="32"/>
        <v>11</v>
      </c>
      <c r="BQ119">
        <f t="shared" si="33"/>
        <v>1027.3333333333335</v>
      </c>
      <c r="BR119" s="2" t="s">
        <v>173</v>
      </c>
      <c r="BW119">
        <f t="shared" si="34"/>
        <v>5</v>
      </c>
      <c r="BX119">
        <f t="shared" si="35"/>
        <v>1061.4666666666667</v>
      </c>
      <c r="BY119" s="2" t="s">
        <v>173</v>
      </c>
      <c r="CD119">
        <f t="shared" si="36"/>
        <v>69.309739581793934</v>
      </c>
      <c r="CE119">
        <f t="shared" si="37"/>
        <v>1415.9015716076174</v>
      </c>
      <c r="CF119" s="2" t="s">
        <v>173</v>
      </c>
    </row>
    <row r="120" spans="1:84" x14ac:dyDescent="0.35">
      <c r="A120" s="2" t="s">
        <v>174</v>
      </c>
      <c r="B120" s="3" t="s">
        <v>33</v>
      </c>
      <c r="C120" s="2">
        <v>110.1</v>
      </c>
      <c r="D120" s="2">
        <v>359.9</v>
      </c>
      <c r="E120" s="2">
        <v>255.8</v>
      </c>
      <c r="F120" s="2">
        <v>19.899999999999999</v>
      </c>
      <c r="G120" s="2">
        <v>11.4</v>
      </c>
      <c r="H120" s="2">
        <v>15.2</v>
      </c>
      <c r="I120" s="2">
        <v>289.60000000000002</v>
      </c>
      <c r="J120" s="2">
        <v>141</v>
      </c>
      <c r="K120" s="2">
        <f t="shared" si="24"/>
        <v>6.1407035175879399</v>
      </c>
      <c r="L120" s="2">
        <f t="shared" si="25"/>
        <v>25.403508771929825</v>
      </c>
      <c r="M120" s="2">
        <v>1.69</v>
      </c>
      <c r="N120" s="2">
        <v>33120</v>
      </c>
      <c r="O120" s="2">
        <v>5569</v>
      </c>
      <c r="P120" s="2">
        <v>15.3</v>
      </c>
      <c r="Q120" s="2">
        <v>6.29</v>
      </c>
      <c r="R120" s="2">
        <v>1840</v>
      </c>
      <c r="S120" s="2">
        <v>435</v>
      </c>
      <c r="T120" s="2">
        <v>2058</v>
      </c>
      <c r="U120" s="2">
        <v>665</v>
      </c>
      <c r="X120" s="3" t="str" cm="1">
        <f t="array" ref="X120">_xlfn.IFS((D120/F120) &lt;= (640/SQRT($AT$32)), "Compact", L120 &lt;= ($AT$32*(0.79-(0.002*((E120-G120/2)/(2*F120))*SQRT($AT$32)))), "Non-Compact", L120 &gt; ($AT$32*(0.79-(0.002*((E120-G120/2)/(2*F120))*SQRT($AT$32)))), "Slender")</f>
        <v>Compact</v>
      </c>
      <c r="Y120" s="3" t="str" cm="1">
        <f t="array" ref="Y120">_xlfn.IFS(K120 &lt;= (65/SQRT($AT$32)), "Compact", K120 &lt;= (95/SQRT($AT$32)), "Non-Compact", K120 &gt; (95/SQRT($AT$32)), "Slender")</f>
        <v>Slender</v>
      </c>
      <c r="Z120" s="2">
        <f t="shared" si="20"/>
        <v>12.85427135678392</v>
      </c>
      <c r="AA120" s="2">
        <f t="shared" si="21"/>
        <v>31.57017543859649</v>
      </c>
      <c r="AB120" s="2" t="str" cm="1">
        <f t="array" ref="AB120">_xlfn.IFS(Z120 &lt;= 9, "1", Z120 &lt;= 12, "2", Z120 &lt;= 15, "3", Z120 &gt; 15, "4")</f>
        <v>3</v>
      </c>
      <c r="AC120" s="2" t="str" cm="1">
        <f t="array" ref="AC120">_xlfn.IFS(AA120 &lt;= 200, "1", L120 &lt;= 300, "2", L120 &lt;= 400, "3", L120 &gt; 400, "4")</f>
        <v>1</v>
      </c>
      <c r="AD120" s="3">
        <f t="shared" si="22"/>
        <v>33094.366891209749</v>
      </c>
      <c r="AG120" s="3">
        <f t="shared" si="23"/>
        <v>1820.8982673395019</v>
      </c>
      <c r="AJ120" s="2" t="s">
        <v>174</v>
      </c>
      <c r="AK120" s="2">
        <f t="shared" si="26"/>
        <v>116.3</v>
      </c>
      <c r="AL120" s="2"/>
      <c r="AM120" s="2"/>
      <c r="AN120" s="2">
        <f t="shared" si="27"/>
        <v>1750.6</v>
      </c>
      <c r="AO120" s="2"/>
      <c r="AP120" s="2"/>
      <c r="AQ120" s="2" t="s">
        <v>174</v>
      </c>
      <c r="BB120" s="2">
        <f t="shared" si="28"/>
        <v>49</v>
      </c>
      <c r="BC120" s="2">
        <f t="shared" si="29"/>
        <v>1283.7333333333333</v>
      </c>
      <c r="BD120" s="2" t="s">
        <v>174</v>
      </c>
      <c r="BI120">
        <f t="shared" si="30"/>
        <v>67</v>
      </c>
      <c r="BJ120">
        <f t="shared" si="31"/>
        <v>1524.1143281365999</v>
      </c>
      <c r="BK120" s="2" t="s">
        <v>174</v>
      </c>
      <c r="BP120">
        <f t="shared" si="32"/>
        <v>1</v>
      </c>
      <c r="BQ120">
        <f t="shared" si="33"/>
        <v>1181.3333333333335</v>
      </c>
      <c r="BR120" s="2" t="s">
        <v>174</v>
      </c>
      <c r="BW120">
        <f t="shared" si="34"/>
        <v>17</v>
      </c>
      <c r="BX120">
        <f t="shared" si="35"/>
        <v>1215.4666666666667</v>
      </c>
      <c r="BY120" s="2" t="s">
        <v>174</v>
      </c>
      <c r="CD120">
        <f t="shared" si="36"/>
        <v>81.309739581793934</v>
      </c>
      <c r="CE120">
        <f t="shared" si="37"/>
        <v>1569.9015716076174</v>
      </c>
      <c r="CF120" s="2" t="s">
        <v>174</v>
      </c>
    </row>
    <row r="121" spans="1:84" x14ac:dyDescent="0.35">
      <c r="A121" s="2" t="s">
        <v>175</v>
      </c>
      <c r="B121" s="3" t="s">
        <v>33</v>
      </c>
      <c r="C121" s="2">
        <v>122</v>
      </c>
      <c r="D121" s="2">
        <v>363.5</v>
      </c>
      <c r="E121" s="2">
        <v>257.3</v>
      </c>
      <c r="F121" s="2">
        <v>21.7</v>
      </c>
      <c r="G121" s="2">
        <v>12.9</v>
      </c>
      <c r="H121" s="2">
        <v>15.2</v>
      </c>
      <c r="I121" s="2">
        <v>289.7</v>
      </c>
      <c r="J121" s="2">
        <v>155</v>
      </c>
      <c r="K121" s="2">
        <f t="shared" si="24"/>
        <v>5.6313364055299546</v>
      </c>
      <c r="L121" s="2">
        <f t="shared" si="25"/>
        <v>22.45736434108527</v>
      </c>
      <c r="M121" s="2">
        <v>1.7</v>
      </c>
      <c r="N121" s="2">
        <v>36680</v>
      </c>
      <c r="O121" s="2">
        <v>6175</v>
      </c>
      <c r="P121" s="2">
        <v>15.4</v>
      </c>
      <c r="Q121" s="2">
        <v>6.31</v>
      </c>
      <c r="R121" s="2">
        <v>2018</v>
      </c>
      <c r="S121" s="2">
        <v>480</v>
      </c>
      <c r="T121" s="2">
        <v>2270</v>
      </c>
      <c r="U121" s="2">
        <v>734</v>
      </c>
      <c r="X121" s="3" t="str" cm="1">
        <f t="array" ref="X121">_xlfn.IFS((D121/F121) &lt;= (640/SQRT($AT$32)), "Compact", L121 &lt;= ($AT$32*(0.79-(0.002*((E121-G121/2)/(2*F121))*SQRT($AT$32)))), "Non-Compact", L121 &gt; ($AT$32*(0.79-(0.002*((E121-G121/2)/(2*F121))*SQRT($AT$32)))), "Slender")</f>
        <v>Compact</v>
      </c>
      <c r="Y121" s="3" t="str" cm="1">
        <f t="array" ref="Y121">_xlfn.IFS(K121 &lt;= (65/SQRT($AT$32)), "Compact", K121 &lt;= (95/SQRT($AT$32)), "Non-Compact", K121 &gt; (95/SQRT($AT$32)), "Slender")</f>
        <v>Slender</v>
      </c>
      <c r="Z121" s="2">
        <f t="shared" si="20"/>
        <v>11.857142857142858</v>
      </c>
      <c r="AA121" s="2">
        <f t="shared" si="21"/>
        <v>28.178294573643409</v>
      </c>
      <c r="AB121" s="2" t="str" cm="1">
        <f t="array" ref="AB121">_xlfn.IFS(Z121 &lt;= 9, "1", Z121 &lt;= 12, "2", Z121 &lt;= 15, "3", Z121 &gt; 15, "4")</f>
        <v>2</v>
      </c>
      <c r="AC121" s="2" t="str" cm="1">
        <f t="array" ref="AC121">_xlfn.IFS(AA121 &lt;= 200, "1", L121 &lt;= 300, "2", L121 &lt;= 400, "3", L121 &gt; 400, "4")</f>
        <v>1</v>
      </c>
      <c r="AD121" s="3">
        <f t="shared" si="22"/>
        <v>36705.445474479668</v>
      </c>
      <c r="AG121" s="3">
        <f t="shared" si="23"/>
        <v>2002.8099385613202</v>
      </c>
      <c r="AJ121" s="2" t="s">
        <v>175</v>
      </c>
      <c r="AK121" s="2">
        <f t="shared" si="26"/>
        <v>130.30000000000001</v>
      </c>
      <c r="AL121" s="2"/>
      <c r="AM121" s="2"/>
      <c r="AN121" s="2">
        <f t="shared" si="27"/>
        <v>1928.6</v>
      </c>
      <c r="AO121" s="2"/>
      <c r="AP121" s="2"/>
      <c r="AQ121" s="2" t="s">
        <v>175</v>
      </c>
      <c r="BB121" s="2">
        <f t="shared" si="28"/>
        <v>63</v>
      </c>
      <c r="BC121" s="2">
        <f t="shared" si="29"/>
        <v>1461.7333333333333</v>
      </c>
      <c r="BD121" s="2" t="s">
        <v>175</v>
      </c>
      <c r="BI121">
        <f t="shared" si="30"/>
        <v>81</v>
      </c>
      <c r="BJ121">
        <f t="shared" si="31"/>
        <v>1702.1143281365999</v>
      </c>
      <c r="BK121" s="2" t="s">
        <v>175</v>
      </c>
      <c r="BP121">
        <f t="shared" si="32"/>
        <v>15</v>
      </c>
      <c r="BQ121">
        <f t="shared" si="33"/>
        <v>1359.3333333333335</v>
      </c>
      <c r="BR121" s="2" t="s">
        <v>175</v>
      </c>
      <c r="BW121">
        <f t="shared" si="34"/>
        <v>31</v>
      </c>
      <c r="BX121">
        <f t="shared" si="35"/>
        <v>1393.4666666666667</v>
      </c>
      <c r="BY121" s="2" t="s">
        <v>175</v>
      </c>
      <c r="CD121">
        <f t="shared" si="36"/>
        <v>95.309739581793934</v>
      </c>
      <c r="CE121">
        <f t="shared" si="37"/>
        <v>1747.9015716076174</v>
      </c>
      <c r="CF121" s="2" t="s">
        <v>175</v>
      </c>
    </row>
    <row r="122" spans="1:84" x14ac:dyDescent="0.35">
      <c r="A122" s="2" t="s">
        <v>176</v>
      </c>
      <c r="B122" s="3" t="s">
        <v>33</v>
      </c>
      <c r="C122" s="2">
        <v>129</v>
      </c>
      <c r="D122" s="2">
        <v>355.6</v>
      </c>
      <c r="E122" s="2">
        <v>368.6</v>
      </c>
      <c r="F122" s="2">
        <v>17.5</v>
      </c>
      <c r="G122" s="2">
        <v>10.4</v>
      </c>
      <c r="H122" s="2">
        <v>15.2</v>
      </c>
      <c r="I122" s="2">
        <v>290.2</v>
      </c>
      <c r="J122" s="2">
        <v>164</v>
      </c>
      <c r="K122" s="2">
        <f t="shared" si="24"/>
        <v>10.234285714285715</v>
      </c>
      <c r="L122" s="2">
        <f t="shared" si="25"/>
        <v>27.903846153846153</v>
      </c>
      <c r="M122" s="2">
        <v>2.14</v>
      </c>
      <c r="N122" s="2">
        <v>40250</v>
      </c>
      <c r="O122" s="2">
        <v>14610</v>
      </c>
      <c r="P122" s="2">
        <v>15.6</v>
      </c>
      <c r="Q122" s="2">
        <v>9.43</v>
      </c>
      <c r="R122" s="2">
        <v>2264</v>
      </c>
      <c r="S122" s="2">
        <v>793</v>
      </c>
      <c r="T122" s="2">
        <v>2479</v>
      </c>
      <c r="U122" s="2">
        <v>1199</v>
      </c>
      <c r="X122" s="3" t="str" cm="1">
        <f t="array" ref="X122">_xlfn.IFS((D122/F122) &lt;= (640/SQRT($AT$32)), "Compact", L122 &lt;= ($AT$32*(0.79-(0.002*((E122-G122/2)/(2*F122))*SQRT($AT$32)))), "Non-Compact", L122 &gt; ($AT$32*(0.79-(0.002*((E122-G122/2)/(2*F122))*SQRT($AT$32)))), "Slender")</f>
        <v>Compact</v>
      </c>
      <c r="Y122" s="3" t="str" cm="1">
        <f t="array" ref="Y122">_xlfn.IFS(K122 &lt;= (65/SQRT($AT$32)), "Compact", K122 &lt;= (95/SQRT($AT$32)), "Non-Compact", K122 &gt; (95/SQRT($AT$32)), "Slender")</f>
        <v>Slender</v>
      </c>
      <c r="Z122" s="2">
        <f t="shared" si="20"/>
        <v>21.062857142857144</v>
      </c>
      <c r="AA122" s="2">
        <f t="shared" si="21"/>
        <v>34.192307692307693</v>
      </c>
      <c r="AB122" s="2" t="str" cm="1">
        <f t="array" ref="AB122">_xlfn.IFS(Z122 &lt;= 9, "1", Z122 &lt;= 12, "2", Z122 &lt;= 15, "3", Z122 &gt; 15, "4")</f>
        <v>4</v>
      </c>
      <c r="AC122" s="2" t="str" cm="1">
        <f t="array" ref="AC122">_xlfn.IFS(AA122 &lt;= 200, "1", L122 &lt;= 300, "2", L122 &lt;= 400, "3", L122 &gt; 400, "4")</f>
        <v>1</v>
      </c>
      <c r="AD122" s="3">
        <f t="shared" si="22"/>
        <v>42322.862902454981</v>
      </c>
      <c r="AG122" s="3">
        <f t="shared" si="23"/>
        <v>2332.8774142676248</v>
      </c>
      <c r="AJ122" s="2" t="s">
        <v>176</v>
      </c>
      <c r="AK122" s="2">
        <f t="shared" si="26"/>
        <v>139.30000000000001</v>
      </c>
      <c r="AL122" s="2"/>
      <c r="AM122" s="2"/>
      <c r="AN122" s="2">
        <f t="shared" si="27"/>
        <v>2174.6</v>
      </c>
      <c r="AO122" s="2"/>
      <c r="AP122" s="2"/>
      <c r="AQ122" s="2" t="s">
        <v>176</v>
      </c>
      <c r="BB122" s="2">
        <f t="shared" si="28"/>
        <v>72</v>
      </c>
      <c r="BC122" s="2">
        <f t="shared" si="29"/>
        <v>1707.7333333333333</v>
      </c>
      <c r="BD122" s="2" t="s">
        <v>176</v>
      </c>
      <c r="BI122">
        <f t="shared" si="30"/>
        <v>90</v>
      </c>
      <c r="BJ122">
        <f t="shared" si="31"/>
        <v>1948.1143281365999</v>
      </c>
      <c r="BK122" s="2" t="s">
        <v>176</v>
      </c>
      <c r="BP122">
        <f t="shared" si="32"/>
        <v>24</v>
      </c>
      <c r="BQ122">
        <f t="shared" si="33"/>
        <v>1605.3333333333335</v>
      </c>
      <c r="BR122" s="2" t="s">
        <v>176</v>
      </c>
      <c r="BW122">
        <f t="shared" si="34"/>
        <v>40</v>
      </c>
      <c r="BX122">
        <f t="shared" si="35"/>
        <v>1639.4666666666667</v>
      </c>
      <c r="BY122" s="2" t="s">
        <v>176</v>
      </c>
      <c r="CD122">
        <f t="shared" si="36"/>
        <v>104.30973958179393</v>
      </c>
      <c r="CE122">
        <f t="shared" si="37"/>
        <v>1993.9015716076174</v>
      </c>
      <c r="CF122" s="2" t="s">
        <v>176</v>
      </c>
    </row>
    <row r="123" spans="1:84" x14ac:dyDescent="0.35">
      <c r="A123" s="2" t="s">
        <v>177</v>
      </c>
      <c r="B123" s="3" t="s">
        <v>33</v>
      </c>
      <c r="C123" s="2">
        <v>133.9</v>
      </c>
      <c r="D123" s="2">
        <v>356.1</v>
      </c>
      <c r="E123" s="2">
        <v>368.8</v>
      </c>
      <c r="F123" s="2">
        <v>18</v>
      </c>
      <c r="G123" s="2">
        <v>11.2</v>
      </c>
      <c r="H123" s="2">
        <v>15.2</v>
      </c>
      <c r="I123" s="2">
        <v>289.60000000000002</v>
      </c>
      <c r="J123" s="2">
        <v>171</v>
      </c>
      <c r="K123" s="2">
        <f t="shared" si="24"/>
        <v>9.9333333333333336</v>
      </c>
      <c r="L123" s="2">
        <f t="shared" si="25"/>
        <v>25.857142857142861</v>
      </c>
      <c r="M123" s="2">
        <v>2.14</v>
      </c>
      <c r="N123" s="2">
        <v>41580</v>
      </c>
      <c r="O123" s="2">
        <v>15080</v>
      </c>
      <c r="P123" s="2">
        <v>15.6</v>
      </c>
      <c r="Q123" s="2">
        <v>9.4</v>
      </c>
      <c r="R123" s="2">
        <v>2335</v>
      </c>
      <c r="S123" s="2">
        <v>818</v>
      </c>
      <c r="T123" s="2">
        <v>2565</v>
      </c>
      <c r="U123" s="2">
        <v>1238</v>
      </c>
      <c r="X123" s="3" t="str" cm="1">
        <f t="array" ref="X123">_xlfn.IFS((D123/F123) &lt;= (640/SQRT($AT$32)), "Compact", L123 &lt;= ($AT$32*(0.79-(0.002*((E123-G123/2)/(2*F123))*SQRT($AT$32)))), "Non-Compact", L123 &gt; ($AT$32*(0.79-(0.002*((E123-G123/2)/(2*F123))*SQRT($AT$32)))), "Slender")</f>
        <v>Compact</v>
      </c>
      <c r="Y123" s="3" t="str" cm="1">
        <f t="array" ref="Y123">_xlfn.IFS(K123 &lt;= (65/SQRT($AT$32)), "Compact", K123 &lt;= (95/SQRT($AT$32)), "Non-Compact", K123 &gt; (95/SQRT($AT$32)), "Slender")</f>
        <v>Slender</v>
      </c>
      <c r="Z123" s="2">
        <f t="shared" si="20"/>
        <v>20.488888888888891</v>
      </c>
      <c r="AA123" s="2">
        <f t="shared" si="21"/>
        <v>31.794642857142861</v>
      </c>
      <c r="AB123" s="2" t="str" cm="1">
        <f t="array" ref="AB123">_xlfn.IFS(Z123 &lt;= 9, "1", Z123 &lt;= 12, "2", Z123 &lt;= 15, "3", Z123 &gt; 15, "4")</f>
        <v>4</v>
      </c>
      <c r="AC123" s="2" t="str" cm="1">
        <f t="array" ref="AC123">_xlfn.IFS(AA123 &lt;= 200, "1", L123 &lt;= 300, "2", L123 &lt;= 400, "3", L123 &gt; 400, "4")</f>
        <v>1</v>
      </c>
      <c r="AD123" s="3">
        <f t="shared" si="22"/>
        <v>43733.366674085359</v>
      </c>
      <c r="AG123" s="3">
        <f t="shared" si="23"/>
        <v>2407.3279003908046</v>
      </c>
      <c r="AJ123" s="2" t="s">
        <v>177</v>
      </c>
      <c r="AK123" s="2">
        <f t="shared" si="26"/>
        <v>146.30000000000001</v>
      </c>
      <c r="AL123" s="2"/>
      <c r="AM123" s="2"/>
      <c r="AN123" s="2">
        <f t="shared" si="27"/>
        <v>2245.6</v>
      </c>
      <c r="AO123" s="2"/>
      <c r="AP123" s="2"/>
      <c r="AQ123" s="2" t="s">
        <v>177</v>
      </c>
      <c r="BB123" s="2">
        <f t="shared" si="28"/>
        <v>79</v>
      </c>
      <c r="BC123" s="2">
        <f t="shared" si="29"/>
        <v>1778.7333333333333</v>
      </c>
      <c r="BD123" s="2" t="s">
        <v>177</v>
      </c>
      <c r="BI123">
        <f t="shared" si="30"/>
        <v>97</v>
      </c>
      <c r="BJ123">
        <f t="shared" si="31"/>
        <v>2019.1143281365999</v>
      </c>
      <c r="BK123" s="2" t="s">
        <v>177</v>
      </c>
      <c r="BP123">
        <f t="shared" si="32"/>
        <v>31</v>
      </c>
      <c r="BQ123">
        <f t="shared" si="33"/>
        <v>1676.3333333333335</v>
      </c>
      <c r="BR123" s="2" t="s">
        <v>177</v>
      </c>
      <c r="BW123">
        <f t="shared" si="34"/>
        <v>47</v>
      </c>
      <c r="BX123">
        <f t="shared" si="35"/>
        <v>1710.4666666666667</v>
      </c>
      <c r="BY123" s="2" t="s">
        <v>177</v>
      </c>
      <c r="CD123">
        <f t="shared" si="36"/>
        <v>111.30973958179393</v>
      </c>
      <c r="CE123">
        <f t="shared" si="37"/>
        <v>2064.9015716076174</v>
      </c>
      <c r="CF123" s="2" t="s">
        <v>177</v>
      </c>
    </row>
    <row r="124" spans="1:84" x14ac:dyDescent="0.35">
      <c r="A124" s="2" t="s">
        <v>178</v>
      </c>
      <c r="B124" s="3" t="s">
        <v>33</v>
      </c>
      <c r="C124" s="2">
        <v>147.30000000000001</v>
      </c>
      <c r="D124" s="2">
        <v>359.7</v>
      </c>
      <c r="E124" s="2">
        <v>370</v>
      </c>
      <c r="F124" s="2">
        <v>19.8</v>
      </c>
      <c r="G124" s="2">
        <v>12.3</v>
      </c>
      <c r="H124" s="2">
        <v>15.2</v>
      </c>
      <c r="I124" s="2">
        <v>289.7</v>
      </c>
      <c r="J124" s="2">
        <v>188</v>
      </c>
      <c r="K124" s="2">
        <f t="shared" si="24"/>
        <v>9.032828282828282</v>
      </c>
      <c r="L124" s="2">
        <f t="shared" si="25"/>
        <v>23.552845528455283</v>
      </c>
      <c r="M124" s="2">
        <v>2.15</v>
      </c>
      <c r="N124" s="2">
        <v>46240</v>
      </c>
      <c r="O124" s="2">
        <v>16730</v>
      </c>
      <c r="P124" s="2">
        <v>15.7</v>
      </c>
      <c r="Q124" s="2">
        <v>9.43</v>
      </c>
      <c r="R124" s="2">
        <v>2571</v>
      </c>
      <c r="S124" s="2">
        <v>904</v>
      </c>
      <c r="T124" s="2">
        <v>2838</v>
      </c>
      <c r="U124" s="2">
        <v>1370</v>
      </c>
      <c r="X124" s="3" t="str" cm="1">
        <f t="array" ref="X124">_xlfn.IFS((D124/F124) &lt;= (640/SQRT($AT$32)), "Compact", L124 &lt;= ($AT$32*(0.79-(0.002*((E124-G124/2)/(2*F124))*SQRT($AT$32)))), "Non-Compact", L124 &gt; ($AT$32*(0.79-(0.002*((E124-G124/2)/(2*F124))*SQRT($AT$32)))), "Slender")</f>
        <v>Compact</v>
      </c>
      <c r="Y124" s="3" t="str" cm="1">
        <f t="array" ref="Y124">_xlfn.IFS(K124 &lt;= (65/SQRT($AT$32)), "Compact", K124 &lt;= (95/SQRT($AT$32)), "Non-Compact", K124 &gt; (95/SQRT($AT$32)), "Slender")</f>
        <v>Slender</v>
      </c>
      <c r="Z124" s="2">
        <f t="shared" si="20"/>
        <v>18.686868686868685</v>
      </c>
      <c r="AA124" s="2">
        <f t="shared" si="21"/>
        <v>29.243902439024389</v>
      </c>
      <c r="AB124" s="2" t="str" cm="1">
        <f t="array" ref="AB124">_xlfn.IFS(Z124 &lt;= 9, "1", Z124 &lt;= 12, "2", Z124 &lt;= 15, "3", Z124 &gt; 15, "4")</f>
        <v>4</v>
      </c>
      <c r="AC124" s="2" t="str" cm="1">
        <f t="array" ref="AC124">_xlfn.IFS(AA124 &lt;= 200, "1", L124 &lt;= 300, "2", L124 &lt;= 400, "3", L124 &gt; 400, "4")</f>
        <v>1</v>
      </c>
      <c r="AD124" s="3">
        <f t="shared" si="22"/>
        <v>48676.590632561762</v>
      </c>
      <c r="AG124" s="3">
        <f t="shared" si="23"/>
        <v>2656.3216258578327</v>
      </c>
      <c r="AJ124" s="2" t="s">
        <v>178</v>
      </c>
      <c r="AK124" s="2">
        <f t="shared" si="26"/>
        <v>163.30000000000001</v>
      </c>
      <c r="AL124" s="2"/>
      <c r="AM124" s="2"/>
      <c r="AN124" s="2">
        <f t="shared" si="27"/>
        <v>2481.6</v>
      </c>
      <c r="AO124" s="2"/>
      <c r="AP124" s="2"/>
      <c r="AQ124" s="2" t="s">
        <v>178</v>
      </c>
      <c r="BB124" s="2">
        <f t="shared" si="28"/>
        <v>96</v>
      </c>
      <c r="BC124" s="2">
        <f t="shared" si="29"/>
        <v>2014.7333333333333</v>
      </c>
      <c r="BD124" s="2" t="s">
        <v>178</v>
      </c>
      <c r="BI124">
        <f t="shared" si="30"/>
        <v>114</v>
      </c>
      <c r="BJ124">
        <f t="shared" si="31"/>
        <v>2255.1143281365999</v>
      </c>
      <c r="BK124" s="2" t="s">
        <v>178</v>
      </c>
      <c r="BP124">
        <f t="shared" si="32"/>
        <v>48</v>
      </c>
      <c r="BQ124">
        <f t="shared" si="33"/>
        <v>1912.3333333333335</v>
      </c>
      <c r="BR124" s="2" t="s">
        <v>178</v>
      </c>
      <c r="BW124">
        <f t="shared" si="34"/>
        <v>64</v>
      </c>
      <c r="BX124">
        <f t="shared" si="35"/>
        <v>1946.4666666666667</v>
      </c>
      <c r="BY124" s="2" t="s">
        <v>178</v>
      </c>
      <c r="CD124">
        <f t="shared" si="36"/>
        <v>128.30973958179393</v>
      </c>
      <c r="CE124">
        <f t="shared" si="37"/>
        <v>2300.9015716076174</v>
      </c>
      <c r="CF124" s="2" t="s">
        <v>178</v>
      </c>
    </row>
    <row r="125" spans="1:84" x14ac:dyDescent="0.35">
      <c r="A125" s="2" t="s">
        <v>179</v>
      </c>
      <c r="B125" s="3" t="s">
        <v>33</v>
      </c>
      <c r="C125" s="2">
        <v>152.9</v>
      </c>
      <c r="D125" s="2">
        <v>362</v>
      </c>
      <c r="E125" s="2">
        <v>370.5</v>
      </c>
      <c r="F125" s="2">
        <v>20.7</v>
      </c>
      <c r="G125" s="2">
        <v>12.3</v>
      </c>
      <c r="H125" s="2">
        <v>15.2</v>
      </c>
      <c r="I125" s="2">
        <v>290.2</v>
      </c>
      <c r="J125" s="2">
        <v>195</v>
      </c>
      <c r="K125" s="2">
        <f t="shared" si="24"/>
        <v>8.6521739130434785</v>
      </c>
      <c r="L125" s="2">
        <f t="shared" si="25"/>
        <v>23.593495934959346</v>
      </c>
      <c r="M125" s="2">
        <v>2.16</v>
      </c>
      <c r="N125" s="2">
        <v>48590</v>
      </c>
      <c r="O125" s="2">
        <v>17550</v>
      </c>
      <c r="P125" s="2">
        <v>15.8</v>
      </c>
      <c r="Q125" s="2">
        <v>9.49</v>
      </c>
      <c r="R125" s="2">
        <v>2685</v>
      </c>
      <c r="S125" s="2">
        <v>948</v>
      </c>
      <c r="T125" s="2">
        <v>2965</v>
      </c>
      <c r="U125" s="2">
        <v>1435</v>
      </c>
      <c r="X125" s="3" t="str" cm="1">
        <f t="array" ref="X125">_xlfn.IFS((D125/F125) &lt;= (640/SQRT($AT$32)), "Compact", L125 &lt;= ($AT$32*(0.79-(0.002*((E125-G125/2)/(2*F125))*SQRT($AT$32)))), "Non-Compact", L125 &gt; ($AT$32*(0.79-(0.002*((E125-G125/2)/(2*F125))*SQRT($AT$32)))), "Slender")</f>
        <v>Compact</v>
      </c>
      <c r="Y125" s="3" t="str" cm="1">
        <f t="array" ref="Y125">_xlfn.IFS(K125 &lt;= (65/SQRT($AT$32)), "Compact", K125 &lt;= (95/SQRT($AT$32)), "Non-Compact", K125 &gt; (95/SQRT($AT$32)), "Slender")</f>
        <v>Slender</v>
      </c>
      <c r="Z125" s="2">
        <f t="shared" si="20"/>
        <v>17.898550724637683</v>
      </c>
      <c r="AA125" s="2">
        <f t="shared" si="21"/>
        <v>29.430894308943088</v>
      </c>
      <c r="AB125" s="2" t="str" cm="1">
        <f t="array" ref="AB125">_xlfn.IFS(Z125 &lt;= 9, "1", Z125 &lt;= 12, "2", Z125 &lt;= 15, "3", Z125 &gt; 15, "4")</f>
        <v>4</v>
      </c>
      <c r="AC125" s="2" t="str" cm="1">
        <f t="array" ref="AC125">_xlfn.IFS(AA125 &lt;= 200, "1", L125 &lt;= 300, "2", L125 &lt;= 400, "3", L125 &gt; 400, "4")</f>
        <v>1</v>
      </c>
      <c r="AD125" s="3">
        <f t="shared" si="22"/>
        <v>51165.332173748269</v>
      </c>
      <c r="AG125" s="3">
        <f t="shared" si="23"/>
        <v>2777.5956185161294</v>
      </c>
      <c r="AJ125" s="2" t="s">
        <v>179</v>
      </c>
      <c r="AK125" s="2">
        <f t="shared" si="26"/>
        <v>170.3</v>
      </c>
      <c r="AL125" s="2"/>
      <c r="AM125" s="2"/>
      <c r="AN125" s="2">
        <f t="shared" si="27"/>
        <v>2595.6</v>
      </c>
      <c r="AO125" s="2"/>
      <c r="AP125" s="2"/>
      <c r="AQ125" s="2" t="s">
        <v>179</v>
      </c>
      <c r="BB125" s="2">
        <f t="shared" si="28"/>
        <v>103</v>
      </c>
      <c r="BC125" s="2">
        <f t="shared" si="29"/>
        <v>2128.7333333333336</v>
      </c>
      <c r="BD125" s="2" t="s">
        <v>179</v>
      </c>
      <c r="BI125">
        <f t="shared" si="30"/>
        <v>121</v>
      </c>
      <c r="BJ125">
        <f t="shared" si="31"/>
        <v>2369.1143281365999</v>
      </c>
      <c r="BK125" s="2" t="s">
        <v>179</v>
      </c>
      <c r="BP125">
        <f t="shared" si="32"/>
        <v>55</v>
      </c>
      <c r="BQ125">
        <f t="shared" si="33"/>
        <v>2026.3333333333335</v>
      </c>
      <c r="BR125" s="2" t="s">
        <v>179</v>
      </c>
      <c r="BW125">
        <f t="shared" si="34"/>
        <v>71</v>
      </c>
      <c r="BX125">
        <f t="shared" si="35"/>
        <v>2060.4666666666667</v>
      </c>
      <c r="BY125" s="2" t="s">
        <v>179</v>
      </c>
      <c r="CD125">
        <f t="shared" si="36"/>
        <v>135.30973958179393</v>
      </c>
      <c r="CE125">
        <f t="shared" si="37"/>
        <v>2414.9015716076174</v>
      </c>
      <c r="CF125" s="2" t="s">
        <v>179</v>
      </c>
    </row>
    <row r="126" spans="1:84" x14ac:dyDescent="0.35">
      <c r="A126" s="2" t="s">
        <v>180</v>
      </c>
      <c r="B126" s="3" t="s">
        <v>33</v>
      </c>
      <c r="C126" s="2">
        <v>162.19999999999999</v>
      </c>
      <c r="D126" s="2">
        <v>363.7</v>
      </c>
      <c r="E126" s="2">
        <v>371</v>
      </c>
      <c r="F126" s="2">
        <v>21.8</v>
      </c>
      <c r="G126" s="2">
        <v>13.3</v>
      </c>
      <c r="H126" s="2">
        <v>15.2</v>
      </c>
      <c r="I126" s="2">
        <v>289.60000000000002</v>
      </c>
      <c r="J126" s="2">
        <v>207</v>
      </c>
      <c r="K126" s="2">
        <f t="shared" si="24"/>
        <v>8.2041284403669721</v>
      </c>
      <c r="L126" s="2">
        <f t="shared" si="25"/>
        <v>21.774436090225564</v>
      </c>
      <c r="M126" s="2">
        <v>2.16</v>
      </c>
      <c r="N126" s="2">
        <v>51540</v>
      </c>
      <c r="O126" s="2">
        <v>18600</v>
      </c>
      <c r="P126" s="2">
        <v>15.8</v>
      </c>
      <c r="Q126" s="2">
        <v>9.49</v>
      </c>
      <c r="R126" s="2">
        <v>2834</v>
      </c>
      <c r="S126" s="2">
        <v>1003</v>
      </c>
      <c r="T126" s="2">
        <v>3142</v>
      </c>
      <c r="U126" s="2">
        <v>1519</v>
      </c>
      <c r="X126" s="3" t="str" cm="1">
        <f t="array" ref="X126">_xlfn.IFS((D126/F126) &lt;= (640/SQRT($AT$32)), "Compact", L126 &lt;= ($AT$32*(0.79-(0.002*((E126-G126/2)/(2*F126))*SQRT($AT$32)))), "Non-Compact", L126 &gt; ($AT$32*(0.79-(0.002*((E126-G126/2)/(2*F126))*SQRT($AT$32)))), "Slender")</f>
        <v>Compact</v>
      </c>
      <c r="Y126" s="3" t="str" cm="1">
        <f t="array" ref="Y126">_xlfn.IFS(K126 &lt;= (65/SQRT($AT$32)), "Compact", K126 &lt;= (95/SQRT($AT$32)), "Non-Compact", K126 &gt; (95/SQRT($AT$32)), "Slender")</f>
        <v>Slender</v>
      </c>
      <c r="Z126" s="2">
        <f t="shared" si="20"/>
        <v>17.01834862385321</v>
      </c>
      <c r="AA126" s="2">
        <f t="shared" si="21"/>
        <v>27.345864661654133</v>
      </c>
      <c r="AB126" s="2" t="str" cm="1">
        <f t="array" ref="AB126">_xlfn.IFS(Z126 &lt;= 9, "1", Z126 &lt;= 12, "2", Z126 &lt;= 15, "3", Z126 &gt; 15, "4")</f>
        <v>4</v>
      </c>
      <c r="AC126" s="2" t="str" cm="1">
        <f t="array" ref="AC126">_xlfn.IFS(AA126 &lt;= 200, "1", L126 &lt;= 300, "2", L126 &lt;= 400, "3", L126 &gt; 400, "4")</f>
        <v>1</v>
      </c>
      <c r="AD126" s="3">
        <f t="shared" si="22"/>
        <v>54296.524367679369</v>
      </c>
      <c r="AG126" s="3">
        <f t="shared" si="23"/>
        <v>2935.2603257632873</v>
      </c>
      <c r="AJ126" s="2" t="s">
        <v>180</v>
      </c>
      <c r="AK126" s="2">
        <f t="shared" si="26"/>
        <v>182.3</v>
      </c>
      <c r="AL126" s="2"/>
      <c r="AM126" s="2"/>
      <c r="AN126" s="2">
        <f t="shared" si="27"/>
        <v>2744.6</v>
      </c>
      <c r="AO126" s="2"/>
      <c r="AP126" s="2"/>
      <c r="AQ126" s="2" t="s">
        <v>180</v>
      </c>
      <c r="BB126" s="2">
        <f t="shared" si="28"/>
        <v>115</v>
      </c>
      <c r="BC126" s="2">
        <f t="shared" si="29"/>
        <v>2277.7333333333336</v>
      </c>
      <c r="BD126" s="2" t="s">
        <v>180</v>
      </c>
      <c r="BI126">
        <f t="shared" si="30"/>
        <v>133</v>
      </c>
      <c r="BJ126">
        <f t="shared" si="31"/>
        <v>2518.1143281365999</v>
      </c>
      <c r="BK126" s="2" t="s">
        <v>180</v>
      </c>
      <c r="BP126">
        <f t="shared" si="32"/>
        <v>67</v>
      </c>
      <c r="BQ126">
        <f t="shared" si="33"/>
        <v>2175.3333333333335</v>
      </c>
      <c r="BR126" s="2" t="s">
        <v>180</v>
      </c>
      <c r="BW126">
        <f t="shared" si="34"/>
        <v>83</v>
      </c>
      <c r="BX126">
        <f t="shared" si="35"/>
        <v>2209.4666666666667</v>
      </c>
      <c r="BY126" s="2" t="s">
        <v>180</v>
      </c>
      <c r="CD126">
        <f t="shared" si="36"/>
        <v>147.30973958179393</v>
      </c>
      <c r="CE126">
        <f t="shared" si="37"/>
        <v>2563.9015716076174</v>
      </c>
      <c r="CF126" s="2" t="s">
        <v>180</v>
      </c>
    </row>
    <row r="127" spans="1:84" x14ac:dyDescent="0.35">
      <c r="A127" s="2" t="s">
        <v>181</v>
      </c>
      <c r="B127" s="3" t="s">
        <v>33</v>
      </c>
      <c r="C127" s="2">
        <v>177</v>
      </c>
      <c r="D127" s="2">
        <v>368.2</v>
      </c>
      <c r="E127" s="2">
        <v>372.6</v>
      </c>
      <c r="F127" s="2">
        <v>23.8</v>
      </c>
      <c r="G127" s="2">
        <v>14.4</v>
      </c>
      <c r="H127" s="2">
        <v>15.2</v>
      </c>
      <c r="I127" s="2">
        <v>290.2</v>
      </c>
      <c r="J127" s="2">
        <v>226</v>
      </c>
      <c r="K127" s="2">
        <f t="shared" si="24"/>
        <v>7.5252100840336142</v>
      </c>
      <c r="L127" s="2">
        <f t="shared" si="25"/>
        <v>20.152777777777775</v>
      </c>
      <c r="M127" s="2">
        <v>2.17</v>
      </c>
      <c r="N127" s="2">
        <v>57120</v>
      </c>
      <c r="O127" s="2">
        <v>20530</v>
      </c>
      <c r="P127" s="2">
        <v>15.9</v>
      </c>
      <c r="Q127" s="2">
        <v>9.5399999999999991</v>
      </c>
      <c r="R127" s="2">
        <v>3103</v>
      </c>
      <c r="S127" s="2">
        <v>1102</v>
      </c>
      <c r="T127" s="2">
        <v>3455</v>
      </c>
      <c r="U127" s="2">
        <v>1671</v>
      </c>
      <c r="X127" s="3" t="str" cm="1">
        <f t="array" ref="X127">_xlfn.IFS((D127/F127) &lt;= (640/SQRT($AT$32)), "Compact", L127 &lt;= ($AT$32*(0.79-(0.002*((E127-G127/2)/(2*F127))*SQRT($AT$32)))), "Non-Compact", L127 &gt; ($AT$32*(0.79-(0.002*((E127-G127/2)/(2*F127))*SQRT($AT$32)))), "Slender")</f>
        <v>Compact</v>
      </c>
      <c r="Y127" s="3" t="str" cm="1">
        <f t="array" ref="Y127">_xlfn.IFS(K127 &lt;= (65/SQRT($AT$32)), "Compact", K127 &lt;= (95/SQRT($AT$32)), "Non-Compact", K127 &gt; (95/SQRT($AT$32)), "Slender")</f>
        <v>Slender</v>
      </c>
      <c r="Z127" s="2">
        <f t="shared" si="20"/>
        <v>15.655462184873951</v>
      </c>
      <c r="AA127" s="2">
        <f t="shared" si="21"/>
        <v>25.569444444444443</v>
      </c>
      <c r="AB127" s="2" t="str" cm="1">
        <f t="array" ref="AB127">_xlfn.IFS(Z127 &lt;= 9, "1", Z127 &lt;= 12, "2", Z127 &lt;= 15, "3", Z127 &gt; 15, "4")</f>
        <v>4</v>
      </c>
      <c r="AC127" s="2" t="str" cm="1">
        <f t="array" ref="AC127">_xlfn.IFS(AA127 &lt;= 200, "1", L127 &lt;= 300, "2", L127 &lt;= 400, "3", L127 &gt; 400, "4")</f>
        <v>1</v>
      </c>
      <c r="AD127" s="3">
        <f t="shared" si="22"/>
        <v>60200.285219424004</v>
      </c>
      <c r="AG127" s="3">
        <f t="shared" si="23"/>
        <v>3220.2714590543451</v>
      </c>
      <c r="AJ127" s="2" t="s">
        <v>181</v>
      </c>
      <c r="AK127" s="2">
        <f t="shared" si="26"/>
        <v>201.3</v>
      </c>
      <c r="AL127" s="2"/>
      <c r="AM127" s="2"/>
      <c r="AN127" s="2">
        <f t="shared" si="27"/>
        <v>3013.6</v>
      </c>
      <c r="AO127" s="2"/>
      <c r="AP127" s="2"/>
      <c r="AQ127" s="2" t="s">
        <v>181</v>
      </c>
      <c r="BB127" s="2">
        <f t="shared" si="28"/>
        <v>134</v>
      </c>
      <c r="BC127" s="2">
        <f t="shared" si="29"/>
        <v>2546.7333333333336</v>
      </c>
      <c r="BD127" s="2" t="s">
        <v>181</v>
      </c>
      <c r="BI127">
        <f t="shared" si="30"/>
        <v>152</v>
      </c>
      <c r="BJ127">
        <f t="shared" si="31"/>
        <v>2787.1143281365999</v>
      </c>
      <c r="BK127" s="2" t="s">
        <v>181</v>
      </c>
      <c r="BP127">
        <f t="shared" si="32"/>
        <v>86</v>
      </c>
      <c r="BQ127">
        <f t="shared" si="33"/>
        <v>2444.3333333333335</v>
      </c>
      <c r="BR127" s="2" t="s">
        <v>181</v>
      </c>
      <c r="BW127">
        <f t="shared" si="34"/>
        <v>102</v>
      </c>
      <c r="BX127">
        <f t="shared" si="35"/>
        <v>2478.4666666666667</v>
      </c>
      <c r="BY127" s="2" t="s">
        <v>181</v>
      </c>
      <c r="CD127">
        <f t="shared" si="36"/>
        <v>166.30973958179393</v>
      </c>
      <c r="CE127">
        <f t="shared" si="37"/>
        <v>2832.9015716076174</v>
      </c>
      <c r="CF127" s="2" t="s">
        <v>181</v>
      </c>
    </row>
    <row r="128" spans="1:84" x14ac:dyDescent="0.35">
      <c r="A128" s="2" t="s">
        <v>182</v>
      </c>
      <c r="B128" s="3" t="s">
        <v>33</v>
      </c>
      <c r="C128" s="2">
        <v>178.6</v>
      </c>
      <c r="D128" s="2">
        <v>367.8</v>
      </c>
      <c r="E128" s="2">
        <v>372.6</v>
      </c>
      <c r="F128" s="2">
        <v>23.9</v>
      </c>
      <c r="G128" s="2">
        <v>15</v>
      </c>
      <c r="H128" s="2">
        <v>15.2</v>
      </c>
      <c r="I128" s="2">
        <v>289.60000000000002</v>
      </c>
      <c r="J128" s="2">
        <v>228</v>
      </c>
      <c r="K128" s="2">
        <f t="shared" si="24"/>
        <v>7.4811715481171559</v>
      </c>
      <c r="L128" s="2">
        <f t="shared" si="25"/>
        <v>19.306666666666668</v>
      </c>
      <c r="M128" s="2">
        <v>2.17</v>
      </c>
      <c r="N128" s="2">
        <v>57290</v>
      </c>
      <c r="O128" s="2">
        <v>20600</v>
      </c>
      <c r="P128" s="2">
        <v>15.9</v>
      </c>
      <c r="Q128" s="2">
        <v>9.51</v>
      </c>
      <c r="R128" s="2">
        <v>3115</v>
      </c>
      <c r="S128" s="2">
        <v>1106</v>
      </c>
      <c r="T128" s="2">
        <v>3475</v>
      </c>
      <c r="U128" s="2">
        <v>1678</v>
      </c>
      <c r="X128" s="3" t="str" cm="1">
        <f t="array" ref="X128">_xlfn.IFS((D128/F128) &lt;= (640/SQRT($AT$32)), "Compact", L128 &lt;= ($AT$32*(0.79-(0.002*((E128-G128/2)/(2*F128))*SQRT($AT$32)))), "Non-Compact", L128 &gt; ($AT$32*(0.79-(0.002*((E128-G128/2)/(2*F128))*SQRT($AT$32)))), "Slender")</f>
        <v>Compact</v>
      </c>
      <c r="Y128" s="3" t="str" cm="1">
        <f t="array" ref="Y128">_xlfn.IFS(K128 &lt;= (65/SQRT($AT$32)), "Compact", K128 &lt;= (95/SQRT($AT$32)), "Non-Compact", K128 &gt; (95/SQRT($AT$32)), "Slender")</f>
        <v>Slender</v>
      </c>
      <c r="Z128" s="2">
        <f t="shared" si="20"/>
        <v>15.589958158995818</v>
      </c>
      <c r="AA128" s="2">
        <f t="shared" si="21"/>
        <v>24.52</v>
      </c>
      <c r="AB128" s="2" t="str" cm="1">
        <f t="array" ref="AB128">_xlfn.IFS(Z128 &lt;= 9, "1", Z128 &lt;= 12, "2", Z128 &lt;= 15, "3", Z128 &gt; 15, "4")</f>
        <v>4</v>
      </c>
      <c r="AC128" s="2" t="str" cm="1">
        <f t="array" ref="AC128">_xlfn.IFS(AA128 &lt;= 200, "1", L128 &lt;= 300, "2", L128 &lt;= 400, "3", L128 &gt; 400, "4")</f>
        <v>1</v>
      </c>
      <c r="AD128" s="3">
        <f t="shared" si="22"/>
        <v>60383.938681242049</v>
      </c>
      <c r="AG128" s="3">
        <f t="shared" si="23"/>
        <v>3232.799410727489</v>
      </c>
      <c r="AJ128" s="2" t="s">
        <v>182</v>
      </c>
      <c r="AK128" s="2">
        <f t="shared" si="26"/>
        <v>203.3</v>
      </c>
      <c r="AL128" s="2"/>
      <c r="AM128" s="2"/>
      <c r="AN128" s="2">
        <f t="shared" si="27"/>
        <v>3025.6</v>
      </c>
      <c r="AO128" s="2"/>
      <c r="AP128" s="2"/>
      <c r="AQ128" s="2" t="s">
        <v>182</v>
      </c>
      <c r="BB128" s="2">
        <f t="shared" si="28"/>
        <v>136</v>
      </c>
      <c r="BC128" s="2">
        <f t="shared" si="29"/>
        <v>2558.7333333333336</v>
      </c>
      <c r="BD128" s="2" t="s">
        <v>182</v>
      </c>
      <c r="BI128">
        <f t="shared" si="30"/>
        <v>154</v>
      </c>
      <c r="BJ128">
        <f t="shared" si="31"/>
        <v>2799.1143281365999</v>
      </c>
      <c r="BK128" s="2" t="s">
        <v>182</v>
      </c>
      <c r="BP128">
        <f t="shared" si="32"/>
        <v>88</v>
      </c>
      <c r="BQ128">
        <f t="shared" si="33"/>
        <v>2456.3333333333335</v>
      </c>
      <c r="BR128" s="2" t="s">
        <v>182</v>
      </c>
      <c r="BW128">
        <f t="shared" si="34"/>
        <v>104</v>
      </c>
      <c r="BX128">
        <f t="shared" si="35"/>
        <v>2490.4666666666667</v>
      </c>
      <c r="BY128" s="2" t="s">
        <v>182</v>
      </c>
      <c r="CD128">
        <f t="shared" si="36"/>
        <v>168.30973958179393</v>
      </c>
      <c r="CE128">
        <f t="shared" si="37"/>
        <v>2844.9015716076174</v>
      </c>
      <c r="CF128" s="2" t="s">
        <v>182</v>
      </c>
    </row>
    <row r="129" spans="1:84" x14ac:dyDescent="0.35">
      <c r="A129" s="2" t="s">
        <v>183</v>
      </c>
      <c r="B129" s="3" t="s">
        <v>33</v>
      </c>
      <c r="C129" s="2">
        <v>196.4</v>
      </c>
      <c r="D129" s="2">
        <v>372.4</v>
      </c>
      <c r="E129" s="2">
        <v>374</v>
      </c>
      <c r="F129" s="2">
        <v>26.2</v>
      </c>
      <c r="G129" s="2">
        <v>16.399999999999999</v>
      </c>
      <c r="H129" s="2">
        <v>15.2</v>
      </c>
      <c r="I129" s="2">
        <v>289.7</v>
      </c>
      <c r="J129" s="2">
        <v>250</v>
      </c>
      <c r="K129" s="2">
        <f t="shared" si="24"/>
        <v>6.8244274809160315</v>
      </c>
      <c r="L129" s="2">
        <f t="shared" si="25"/>
        <v>17.664634146341463</v>
      </c>
      <c r="M129" s="2">
        <v>2.1800000000000002</v>
      </c>
      <c r="N129" s="2">
        <v>63720</v>
      </c>
      <c r="O129" s="2">
        <v>22820</v>
      </c>
      <c r="P129" s="2">
        <v>16</v>
      </c>
      <c r="Q129" s="2">
        <v>9.5500000000000007</v>
      </c>
      <c r="R129" s="2">
        <v>3422</v>
      </c>
      <c r="S129" s="2">
        <v>1221</v>
      </c>
      <c r="T129" s="2">
        <v>3838</v>
      </c>
      <c r="U129" s="2">
        <v>1853</v>
      </c>
      <c r="X129" s="3" t="str" cm="1">
        <f t="array" ref="X129">_xlfn.IFS((D129/F129) &lt;= (640/SQRT($AT$32)), "Compact", L129 &lt;= ($AT$32*(0.79-(0.002*((E129-G129/2)/(2*F129))*SQRT($AT$32)))), "Non-Compact", L129 &gt; ($AT$32*(0.79-(0.002*((E129-G129/2)/(2*F129))*SQRT($AT$32)))), "Slender")</f>
        <v>Compact</v>
      </c>
      <c r="Y129" s="3" t="str" cm="1">
        <f t="array" ref="Y129">_xlfn.IFS(K129 &lt;= (65/SQRT($AT$32)), "Compact", K129 &lt;= (95/SQRT($AT$32)), "Non-Compact", K129 &gt; (95/SQRT($AT$32)), "Slender")</f>
        <v>Slender</v>
      </c>
      <c r="Z129" s="2">
        <f t="shared" si="20"/>
        <v>14.274809160305344</v>
      </c>
      <c r="AA129" s="2">
        <f t="shared" si="21"/>
        <v>22.707317073170731</v>
      </c>
      <c r="AB129" s="2" t="str" cm="1">
        <f t="array" ref="AB129">_xlfn.IFS(Z129 &lt;= 9, "1", Z129 &lt;= 12, "2", Z129 &lt;= 15, "3", Z129 &gt; 15, "4")</f>
        <v>3</v>
      </c>
      <c r="AC129" s="2" t="str" cm="1">
        <f t="array" ref="AC129">_xlfn.IFS(AA129 &lt;= 200, "1", L129 &lt;= 300, "2", L129 &lt;= 400, "3", L129 &gt; 400, "4")</f>
        <v>1</v>
      </c>
      <c r="AD129" s="3">
        <f t="shared" si="22"/>
        <v>67185.784357258191</v>
      </c>
      <c r="AG129" s="3">
        <f t="shared" si="23"/>
        <v>3559.0167841694706</v>
      </c>
      <c r="AJ129" s="2" t="s">
        <v>183</v>
      </c>
      <c r="AK129" s="2">
        <f t="shared" si="26"/>
        <v>225.3</v>
      </c>
      <c r="AL129" s="2"/>
      <c r="AM129" s="2"/>
      <c r="AN129" s="2">
        <f t="shared" si="27"/>
        <v>3332.6</v>
      </c>
      <c r="AO129" s="2"/>
      <c r="AP129" s="2"/>
      <c r="AQ129" s="2" t="s">
        <v>183</v>
      </c>
      <c r="BB129" s="2">
        <f t="shared" si="28"/>
        <v>158</v>
      </c>
      <c r="BC129" s="2">
        <f t="shared" si="29"/>
        <v>2865.7333333333336</v>
      </c>
      <c r="BD129" s="2" t="s">
        <v>183</v>
      </c>
      <c r="BI129">
        <f t="shared" si="30"/>
        <v>176</v>
      </c>
      <c r="BJ129">
        <f t="shared" si="31"/>
        <v>3106.1143281365999</v>
      </c>
      <c r="BK129" s="2" t="s">
        <v>183</v>
      </c>
      <c r="BP129">
        <f t="shared" si="32"/>
        <v>110</v>
      </c>
      <c r="BQ129">
        <f t="shared" si="33"/>
        <v>2763.3333333333335</v>
      </c>
      <c r="BR129" s="2" t="s">
        <v>183</v>
      </c>
      <c r="BW129">
        <f t="shared" si="34"/>
        <v>126</v>
      </c>
      <c r="BX129">
        <f t="shared" si="35"/>
        <v>2797.4666666666667</v>
      </c>
      <c r="BY129" s="2" t="s">
        <v>183</v>
      </c>
      <c r="CD129">
        <f t="shared" si="36"/>
        <v>190.30973958179393</v>
      </c>
      <c r="CE129">
        <f t="shared" si="37"/>
        <v>3151.9015716076174</v>
      </c>
      <c r="CF129" s="2" t="s">
        <v>183</v>
      </c>
    </row>
    <row r="130" spans="1:84" x14ac:dyDescent="0.35">
      <c r="A130" s="2" t="s">
        <v>184</v>
      </c>
      <c r="B130" s="3" t="s">
        <v>33</v>
      </c>
      <c r="C130" s="2">
        <v>201.9</v>
      </c>
      <c r="D130" s="2">
        <v>374.6</v>
      </c>
      <c r="E130" s="2">
        <v>374.7</v>
      </c>
      <c r="F130" s="2">
        <v>27</v>
      </c>
      <c r="G130" s="2">
        <v>16.5</v>
      </c>
      <c r="H130" s="2">
        <v>15.2</v>
      </c>
      <c r="I130" s="2">
        <v>290.2</v>
      </c>
      <c r="J130" s="2">
        <v>257</v>
      </c>
      <c r="K130" s="2">
        <f t="shared" si="24"/>
        <v>6.6333333333333329</v>
      </c>
      <c r="L130" s="2">
        <f t="shared" si="25"/>
        <v>17.587878787878786</v>
      </c>
      <c r="M130" s="2">
        <v>2.19</v>
      </c>
      <c r="N130" s="2">
        <v>66260</v>
      </c>
      <c r="O130" s="2">
        <v>23690</v>
      </c>
      <c r="P130" s="2">
        <v>16.100000000000001</v>
      </c>
      <c r="Q130" s="2">
        <v>9.6</v>
      </c>
      <c r="R130" s="2">
        <v>3538</v>
      </c>
      <c r="S130" s="2">
        <v>1264</v>
      </c>
      <c r="T130" s="2">
        <v>3972</v>
      </c>
      <c r="U130" s="2">
        <v>1920</v>
      </c>
      <c r="X130" s="3" t="str" cm="1">
        <f t="array" ref="X130">_xlfn.IFS((D130/F130) &lt;= (640/SQRT($AT$32)), "Compact", L130 &lt;= ($AT$32*(0.79-(0.002*((E130-G130/2)/(2*F130))*SQRT($AT$32)))), "Non-Compact", L130 &gt; ($AT$32*(0.79-(0.002*((E130-G130/2)/(2*F130))*SQRT($AT$32)))), "Slender")</f>
        <v>Compact</v>
      </c>
      <c r="Y130" s="3" t="str" cm="1">
        <f t="array" ref="Y130">_xlfn.IFS(K130 &lt;= (65/SQRT($AT$32)), "Compact", K130 &lt;= (95/SQRT($AT$32)), "Non-Compact", K130 &gt; (95/SQRT($AT$32)), "Slender")</f>
        <v>Slender</v>
      </c>
      <c r="Z130" s="2">
        <f t="shared" si="20"/>
        <v>13.877777777777778</v>
      </c>
      <c r="AA130" s="2">
        <f t="shared" si="21"/>
        <v>22.703030303030303</v>
      </c>
      <c r="AB130" s="2" t="str" cm="1">
        <f t="array" ref="AB130">_xlfn.IFS(Z130 &lt;= 9, "1", Z130 &lt;= 12, "2", Z130 &lt;= 15, "3", Z130 &gt; 15, "4")</f>
        <v>3</v>
      </c>
      <c r="AC130" s="2" t="str" cm="1">
        <f t="array" ref="AC130">_xlfn.IFS(AA130 &lt;= 200, "1", L130 &lt;= 300, "2", L130 &lt;= 400, "3", L130 &gt; 400, "4")</f>
        <v>1</v>
      </c>
      <c r="AD130" s="3">
        <f t="shared" si="22"/>
        <v>69870.365089714542</v>
      </c>
      <c r="AG130" s="3">
        <f t="shared" si="23"/>
        <v>3682.249060017532</v>
      </c>
      <c r="AJ130" s="2" t="s">
        <v>184</v>
      </c>
      <c r="AK130" s="2">
        <f t="shared" si="26"/>
        <v>232.3</v>
      </c>
      <c r="AL130" s="2"/>
      <c r="AM130" s="2"/>
      <c r="AN130" s="2">
        <f t="shared" si="27"/>
        <v>3448.6</v>
      </c>
      <c r="AO130" s="2"/>
      <c r="AP130" s="2"/>
      <c r="AQ130" s="2" t="s">
        <v>184</v>
      </c>
      <c r="BB130" s="2">
        <f t="shared" si="28"/>
        <v>165</v>
      </c>
      <c r="BC130" s="2">
        <f t="shared" si="29"/>
        <v>2981.7333333333336</v>
      </c>
      <c r="BD130" s="2" t="s">
        <v>184</v>
      </c>
      <c r="BI130">
        <f t="shared" si="30"/>
        <v>183</v>
      </c>
      <c r="BJ130">
        <f t="shared" si="31"/>
        <v>3222.1143281365999</v>
      </c>
      <c r="BK130" s="2" t="s">
        <v>184</v>
      </c>
      <c r="BP130">
        <f t="shared" si="32"/>
        <v>117</v>
      </c>
      <c r="BQ130">
        <f t="shared" si="33"/>
        <v>2879.3333333333335</v>
      </c>
      <c r="BR130" s="2" t="s">
        <v>184</v>
      </c>
      <c r="BW130">
        <f t="shared" si="34"/>
        <v>133</v>
      </c>
      <c r="BX130">
        <f t="shared" si="35"/>
        <v>2913.4666666666667</v>
      </c>
      <c r="BY130" s="2" t="s">
        <v>184</v>
      </c>
      <c r="CD130">
        <f t="shared" si="36"/>
        <v>197.30973958179393</v>
      </c>
      <c r="CE130">
        <f t="shared" si="37"/>
        <v>3267.9015716076174</v>
      </c>
      <c r="CF130" s="2" t="s">
        <v>184</v>
      </c>
    </row>
    <row r="131" spans="1:84" x14ac:dyDescent="0.35">
      <c r="A131" s="2" t="s">
        <v>185</v>
      </c>
      <c r="B131" s="3" t="s">
        <v>33</v>
      </c>
      <c r="C131" s="2">
        <v>175.6</v>
      </c>
      <c r="D131" s="2">
        <v>360</v>
      </c>
      <c r="E131" s="2">
        <v>396</v>
      </c>
      <c r="F131" s="2">
        <v>20</v>
      </c>
      <c r="G131" s="2">
        <v>20</v>
      </c>
      <c r="H131" s="2">
        <v>15</v>
      </c>
      <c r="I131" s="2">
        <v>290</v>
      </c>
      <c r="J131" s="2">
        <v>224</v>
      </c>
      <c r="K131" s="2">
        <f t="shared" si="24"/>
        <v>9.4</v>
      </c>
      <c r="L131" s="2">
        <f t="shared" si="25"/>
        <v>14.5</v>
      </c>
      <c r="M131" s="2">
        <v>2.2400000000000002</v>
      </c>
      <c r="N131" s="2">
        <v>51770</v>
      </c>
      <c r="O131" s="2">
        <v>20730</v>
      </c>
      <c r="P131" s="2">
        <v>15.2</v>
      </c>
      <c r="Q131" s="2">
        <v>9.61</v>
      </c>
      <c r="R131" s="2">
        <v>2876</v>
      </c>
      <c r="S131" s="2">
        <v>1047</v>
      </c>
      <c r="T131" s="2">
        <v>3235</v>
      </c>
      <c r="U131" s="2">
        <v>1603</v>
      </c>
      <c r="X131" s="3" t="str" cm="1">
        <f t="array" ref="X131">_xlfn.IFS((D131/F131) &lt;= (640/SQRT($AT$32)), "Compact", L131 &lt;= ($AT$32*(0.79-(0.002*((E131-G131/2)/(2*F131))*SQRT($AT$32)))), "Non-Compact", L131 &gt; ($AT$32*(0.79-(0.002*((E131-G131/2)/(2*F131))*SQRT($AT$32)))), "Slender")</f>
        <v>Compact</v>
      </c>
      <c r="Y131" s="3" t="str" cm="1">
        <f t="array" ref="Y131">_xlfn.IFS(K131 &lt;= (65/SQRT($AT$32)), "Compact", K131 &lt;= (95/SQRT($AT$32)), "Non-Compact", K131 &gt; (95/SQRT($AT$32)), "Slender")</f>
        <v>Slender</v>
      </c>
      <c r="Z131" s="2">
        <f t="shared" si="20"/>
        <v>19.8</v>
      </c>
      <c r="AA131" s="2">
        <f t="shared" si="21"/>
        <v>18</v>
      </c>
      <c r="AB131" s="2" t="str" cm="1">
        <f t="array" ref="AB131">_xlfn.IFS(Z131 &lt;= 9, "1", Z131 &lt;= 12, "2", Z131 &lt;= 15, "3", Z131 &gt; 15, "4")</f>
        <v>4</v>
      </c>
      <c r="AC131" s="2" t="str" cm="1">
        <f t="array" ref="AC131">_xlfn.IFS(AA131 &lt;= 200, "1", L131 &lt;= 300, "2", L131 &lt;= 400, "3", L131 &gt; 400, "4")</f>
        <v>1</v>
      </c>
      <c r="AD131" s="3">
        <f t="shared" si="22"/>
        <v>55269.884773717415</v>
      </c>
      <c r="AG131" s="3">
        <f t="shared" si="23"/>
        <v>2991.2624876463115</v>
      </c>
      <c r="AJ131" s="2" t="s">
        <v>185</v>
      </c>
      <c r="AK131" s="2">
        <f t="shared" si="26"/>
        <v>199.3</v>
      </c>
      <c r="AL131" s="2"/>
      <c r="AM131" s="2"/>
      <c r="AN131" s="2">
        <f t="shared" si="27"/>
        <v>2786.6</v>
      </c>
      <c r="AO131" s="2"/>
      <c r="AP131" s="2"/>
      <c r="AQ131" s="2" t="s">
        <v>185</v>
      </c>
      <c r="BB131" s="2">
        <f t="shared" si="28"/>
        <v>132</v>
      </c>
      <c r="BC131" s="2">
        <f t="shared" si="29"/>
        <v>2319.7333333333336</v>
      </c>
      <c r="BD131" s="2" t="s">
        <v>185</v>
      </c>
      <c r="BI131">
        <f t="shared" si="30"/>
        <v>150</v>
      </c>
      <c r="BJ131">
        <f t="shared" si="31"/>
        <v>2560.1143281365999</v>
      </c>
      <c r="BK131" s="2" t="s">
        <v>185</v>
      </c>
      <c r="BP131">
        <f t="shared" si="32"/>
        <v>84</v>
      </c>
      <c r="BQ131">
        <f t="shared" si="33"/>
        <v>2217.3333333333335</v>
      </c>
      <c r="BR131" s="2" t="s">
        <v>185</v>
      </c>
      <c r="BW131">
        <f t="shared" si="34"/>
        <v>100</v>
      </c>
      <c r="BX131">
        <f t="shared" si="35"/>
        <v>2251.4666666666667</v>
      </c>
      <c r="BY131" s="2" t="s">
        <v>185</v>
      </c>
      <c r="CD131">
        <f t="shared" si="36"/>
        <v>164.30973958179393</v>
      </c>
      <c r="CE131">
        <f t="shared" si="37"/>
        <v>2605.9015716076174</v>
      </c>
      <c r="CF131" s="2" t="s">
        <v>185</v>
      </c>
    </row>
    <row r="132" spans="1:84" x14ac:dyDescent="0.35">
      <c r="A132" s="2" t="s">
        <v>186</v>
      </c>
      <c r="B132" s="3" t="s">
        <v>33</v>
      </c>
      <c r="C132" s="2">
        <v>215.8</v>
      </c>
      <c r="D132" s="2">
        <v>375.4</v>
      </c>
      <c r="E132" s="2">
        <v>393.7</v>
      </c>
      <c r="F132" s="2">
        <v>27.7</v>
      </c>
      <c r="G132" s="2">
        <v>17.3</v>
      </c>
      <c r="H132" s="2">
        <v>15.2</v>
      </c>
      <c r="I132" s="2">
        <v>289.60000000000002</v>
      </c>
      <c r="J132" s="2">
        <v>275</v>
      </c>
      <c r="K132" s="2">
        <f t="shared" si="24"/>
        <v>6.7942238267148012</v>
      </c>
      <c r="L132" s="2">
        <f t="shared" si="25"/>
        <v>16.739884393063583</v>
      </c>
      <c r="M132" s="2">
        <v>2.2599999999999998</v>
      </c>
      <c r="N132" s="2">
        <v>71240</v>
      </c>
      <c r="O132" s="2">
        <v>28180</v>
      </c>
      <c r="P132" s="2">
        <v>16.100000000000001</v>
      </c>
      <c r="Q132" s="2">
        <v>10.1</v>
      </c>
      <c r="R132" s="2">
        <v>3796</v>
      </c>
      <c r="S132" s="2">
        <v>1432</v>
      </c>
      <c r="T132" s="2">
        <v>4264</v>
      </c>
      <c r="U132" s="2">
        <v>2172</v>
      </c>
      <c r="X132" s="3" t="str" cm="1">
        <f t="array" ref="X132">_xlfn.IFS((D132/F132) &lt;= (640/SQRT($AT$32)), "Compact", L132 &lt;= ($AT$32*(0.79-(0.002*((E132-G132/2)/(2*F132))*SQRT($AT$32)))), "Non-Compact", L132 &gt; ($AT$32*(0.79-(0.002*((E132-G132/2)/(2*F132))*SQRT($AT$32)))), "Slender")</f>
        <v>Compact</v>
      </c>
      <c r="Y132" s="3" t="str" cm="1">
        <f t="array" ref="Y132">_xlfn.IFS(K132 &lt;= (65/SQRT($AT$32)), "Compact", K132 &lt;= (95/SQRT($AT$32)), "Non-Compact", K132 &gt; (95/SQRT($AT$32)), "Slender")</f>
        <v>Slender</v>
      </c>
      <c r="Z132" s="2">
        <f t="shared" ref="Z132:Z195" si="38">E132/F132</f>
        <v>14.212996389891696</v>
      </c>
      <c r="AA132" s="2">
        <f t="shared" ref="AA132:AA195" si="39">D132/G132</f>
        <v>21.699421965317917</v>
      </c>
      <c r="AB132" s="2" t="str" cm="1">
        <f t="array" ref="AB132">_xlfn.IFS(Z132 &lt;= 9, "1", Z132 &lt;= 12, "2", Z132 &lt;= 15, "3", Z132 &gt; 15, "4")</f>
        <v>3</v>
      </c>
      <c r="AC132" s="2" t="str" cm="1">
        <f t="array" ref="AC132">_xlfn.IFS(AA132 &lt;= 200, "1", L132 &lt;= 300, "2", L132 &lt;= 400, "3", L132 &gt; 400, "4")</f>
        <v>1</v>
      </c>
      <c r="AD132" s="3">
        <f t="shared" ref="AD132:AD195" si="40">SQRT((((VLOOKUP($AT$4,$A$4:$D$1021,4,FALSE))-D132)^2)+(((VLOOKUP($AT$4,$A$4:$E$1021,5,FALSE))-E132)^2)+(((VLOOKUP($AT$4,$A$4:$N$1021,14,FALSE))-N132)^2)+(((VLOOKUP($AT$4,$A$4:$O$1021,15,FALSE))-O132)^2))</f>
        <v>76114.30490026169</v>
      </c>
      <c r="AG132" s="3">
        <f t="shared" ref="AG132:AG195" si="41">SQRT((((VLOOKUP($AT$4,$A$4:$D$1021,4,FALSE))-D132)^2)+(((VLOOKUP($AT$4,$A$4:$E$1021,5,FALSE))-E132)^2)+(((VLOOKUP($AT$4,$A$4:$R$1021,18,FALSE))-R132)^2)+(((VLOOKUP($AT$4,$A$4:$S$1021,19,FALSE))-S132)^2))</f>
        <v>3982.2846231780068</v>
      </c>
      <c r="AJ132" s="2" t="s">
        <v>186</v>
      </c>
      <c r="AK132" s="2">
        <f t="shared" si="26"/>
        <v>250.3</v>
      </c>
      <c r="AL132" s="2"/>
      <c r="AM132" s="2"/>
      <c r="AN132" s="2">
        <f t="shared" si="27"/>
        <v>3706.6</v>
      </c>
      <c r="AO132" s="2"/>
      <c r="AP132" s="2"/>
      <c r="AQ132" s="2" t="s">
        <v>186</v>
      </c>
      <c r="BB132" s="2">
        <f t="shared" si="28"/>
        <v>183</v>
      </c>
      <c r="BC132" s="2">
        <f t="shared" si="29"/>
        <v>3239.7333333333336</v>
      </c>
      <c r="BD132" s="2" t="s">
        <v>186</v>
      </c>
      <c r="BI132">
        <f t="shared" si="30"/>
        <v>201</v>
      </c>
      <c r="BJ132">
        <f t="shared" si="31"/>
        <v>3480.1143281365999</v>
      </c>
      <c r="BK132" s="2" t="s">
        <v>186</v>
      </c>
      <c r="BP132">
        <f t="shared" si="32"/>
        <v>135</v>
      </c>
      <c r="BQ132">
        <f t="shared" si="33"/>
        <v>3137.3333333333335</v>
      </c>
      <c r="BR132" s="2" t="s">
        <v>186</v>
      </c>
      <c r="BW132">
        <f t="shared" si="34"/>
        <v>151</v>
      </c>
      <c r="BX132">
        <f t="shared" si="35"/>
        <v>3171.4666666666667</v>
      </c>
      <c r="BY132" s="2" t="s">
        <v>186</v>
      </c>
      <c r="CD132">
        <f t="shared" si="36"/>
        <v>215.30973958179393</v>
      </c>
      <c r="CE132">
        <f t="shared" si="37"/>
        <v>3525.9015716076174</v>
      </c>
      <c r="CF132" s="2" t="s">
        <v>186</v>
      </c>
    </row>
    <row r="133" spans="1:84" x14ac:dyDescent="0.35">
      <c r="A133" s="2" t="s">
        <v>187</v>
      </c>
      <c r="B133" s="3" t="s">
        <v>33</v>
      </c>
      <c r="C133" s="2">
        <v>235.1</v>
      </c>
      <c r="D133" s="2">
        <v>381</v>
      </c>
      <c r="E133" s="2">
        <v>394.8</v>
      </c>
      <c r="F133" s="2">
        <v>30.2</v>
      </c>
      <c r="G133" s="2">
        <v>18.399999999999999</v>
      </c>
      <c r="H133" s="2">
        <v>15.2</v>
      </c>
      <c r="I133" s="2">
        <v>290.2</v>
      </c>
      <c r="J133" s="2">
        <v>299</v>
      </c>
      <c r="K133" s="2">
        <f t="shared" ref="K133:K196" si="42">((E133-G133)/2)/F133</f>
        <v>6.2317880794701992</v>
      </c>
      <c r="L133" s="2">
        <f t="shared" ref="L133:L196" si="43">I133/G133</f>
        <v>15.771739130434783</v>
      </c>
      <c r="M133" s="2">
        <v>2.2799999999999998</v>
      </c>
      <c r="N133" s="2">
        <v>79090</v>
      </c>
      <c r="O133" s="2">
        <v>30990</v>
      </c>
      <c r="P133" s="2">
        <v>16.3</v>
      </c>
      <c r="Q133" s="2">
        <v>10.199999999999999</v>
      </c>
      <c r="R133" s="2">
        <v>4151</v>
      </c>
      <c r="S133" s="2">
        <v>1570</v>
      </c>
      <c r="T133" s="2">
        <v>4687</v>
      </c>
      <c r="U133" s="2">
        <v>2383</v>
      </c>
      <c r="X133" s="3" t="str" cm="1">
        <f t="array" ref="X133">_xlfn.IFS((D133/F133) &lt;= (640/SQRT($AT$32)), "Compact", L133 &lt;= ($AT$32*(0.79-(0.002*((E133-G133/2)/(2*F133))*SQRT($AT$32)))), "Non-Compact", L133 &gt; ($AT$32*(0.79-(0.002*((E133-G133/2)/(2*F133))*SQRT($AT$32)))), "Slender")</f>
        <v>Compact</v>
      </c>
      <c r="Y133" s="3" t="str" cm="1">
        <f t="array" ref="Y133">_xlfn.IFS(K133 &lt;= (65/SQRT($AT$32)), "Compact", K133 &lt;= (95/SQRT($AT$32)), "Non-Compact", K133 &gt; (95/SQRT($AT$32)), "Slender")</f>
        <v>Slender</v>
      </c>
      <c r="Z133" s="2">
        <f t="shared" si="38"/>
        <v>13.072847682119207</v>
      </c>
      <c r="AA133" s="2">
        <f t="shared" si="39"/>
        <v>20.706521739130437</v>
      </c>
      <c r="AB133" s="2" t="str" cm="1">
        <f t="array" ref="AB133">_xlfn.IFS(Z133 &lt;= 9, "1", Z133 &lt;= 12, "2", Z133 &lt;= 15, "3", Z133 &gt; 15, "4")</f>
        <v>3</v>
      </c>
      <c r="AC133" s="2" t="str" cm="1">
        <f t="array" ref="AC133">_xlfn.IFS(AA133 &lt;= 200, "1", L133 &lt;= 300, "2", L133 &lt;= 400, "3", L133 &gt; 400, "4")</f>
        <v>1</v>
      </c>
      <c r="AD133" s="3">
        <f t="shared" si="40"/>
        <v>84447.851973747674</v>
      </c>
      <c r="AG133" s="3">
        <f t="shared" si="41"/>
        <v>4361.8444206550976</v>
      </c>
      <c r="AJ133" s="2" t="s">
        <v>187</v>
      </c>
      <c r="AK133" s="2">
        <f t="shared" ref="AK133:AK196" si="44">SQRT(((VLOOKUP($AT$4,$A$4:$J$1021,10,FALSE))-J133)^2)</f>
        <v>274.3</v>
      </c>
      <c r="AL133" s="2"/>
      <c r="AM133" s="2"/>
      <c r="AN133" s="2">
        <f t="shared" ref="AN133:AN196" si="45">SQRT(((VLOOKUP($AT$4,$A$4:$R$1021,18,FALSE))-R133)^2)</f>
        <v>4061.6</v>
      </c>
      <c r="AO133" s="2"/>
      <c r="AP133" s="2"/>
      <c r="AQ133" s="2" t="s">
        <v>187</v>
      </c>
      <c r="BB133" s="2">
        <f t="shared" ref="BB133:BB196" si="46">SQRT(($J$1022-J133)^2)</f>
        <v>207</v>
      </c>
      <c r="BC133" s="2">
        <f t="shared" ref="BC133:BC196" si="47">SQRT(($R$1022-R133)^2)</f>
        <v>3594.7333333333336</v>
      </c>
      <c r="BD133" s="2" t="s">
        <v>187</v>
      </c>
      <c r="BI133">
        <f t="shared" ref="BI133:BI196" si="48">SQRT(($J$1023-J133)^2)</f>
        <v>225</v>
      </c>
      <c r="BJ133">
        <f t="shared" ref="BJ133:BJ196" si="49">SQRT(($R$1023-R133)^2)</f>
        <v>3835.1143281365999</v>
      </c>
      <c r="BK133" s="2" t="s">
        <v>187</v>
      </c>
      <c r="BP133">
        <f t="shared" ref="BP133:BP196" si="50">SQRT(($J$1024-J133)^2)</f>
        <v>159</v>
      </c>
      <c r="BQ133">
        <f t="shared" ref="BQ133:BQ196" si="51">SQRT(($R$1024-R133)^2)</f>
        <v>3492.3333333333335</v>
      </c>
      <c r="BR133" s="2" t="s">
        <v>187</v>
      </c>
      <c r="BW133">
        <f t="shared" ref="BW133:BW196" si="52">SQRT(($J$1025-J133)^2)</f>
        <v>175</v>
      </c>
      <c r="BX133">
        <f t="shared" ref="BX133:BX196" si="53">SQRT(($R$1025-R133)^2)</f>
        <v>3526.4666666666667</v>
      </c>
      <c r="BY133" s="2" t="s">
        <v>187</v>
      </c>
      <c r="CD133">
        <f t="shared" ref="CD133:CD196" si="54">SQRT(($J$1026-J133)^2)</f>
        <v>239.30973958179393</v>
      </c>
      <c r="CE133">
        <f t="shared" ref="CE133:CE196" si="55">SQRT(($R$1026-R133)^2)</f>
        <v>3880.9015716076174</v>
      </c>
      <c r="CF133" s="2" t="s">
        <v>187</v>
      </c>
    </row>
    <row r="134" spans="1:84" x14ac:dyDescent="0.35">
      <c r="A134" s="2" t="s">
        <v>188</v>
      </c>
      <c r="B134" s="3" t="s">
        <v>33</v>
      </c>
      <c r="C134" s="2">
        <v>236.6</v>
      </c>
      <c r="D134" s="2">
        <v>380.5</v>
      </c>
      <c r="E134" s="2">
        <v>395.4</v>
      </c>
      <c r="F134" s="2">
        <v>30.2</v>
      </c>
      <c r="G134" s="2">
        <v>18.899999999999999</v>
      </c>
      <c r="H134" s="2">
        <v>15.2</v>
      </c>
      <c r="I134" s="2">
        <v>289.60000000000002</v>
      </c>
      <c r="J134" s="2">
        <v>302</v>
      </c>
      <c r="K134" s="2">
        <f t="shared" si="42"/>
        <v>6.233443708609272</v>
      </c>
      <c r="L134" s="2">
        <f t="shared" si="43"/>
        <v>15.322751322751325</v>
      </c>
      <c r="M134" s="2">
        <v>2.2799999999999998</v>
      </c>
      <c r="N134" s="2">
        <v>79160</v>
      </c>
      <c r="O134" s="2">
        <v>31170</v>
      </c>
      <c r="P134" s="2">
        <v>16.2</v>
      </c>
      <c r="Q134" s="2">
        <v>10.199999999999999</v>
      </c>
      <c r="R134" s="2">
        <v>4161</v>
      </c>
      <c r="S134" s="2">
        <v>1577</v>
      </c>
      <c r="T134" s="2">
        <v>4702</v>
      </c>
      <c r="U134" s="2">
        <v>2394</v>
      </c>
      <c r="X134" s="3" t="str" cm="1">
        <f t="array" ref="X134">_xlfn.IFS((D134/F134) &lt;= (640/SQRT($AT$32)), "Compact", L134 &lt;= ($AT$32*(0.79-(0.002*((E134-G134/2)/(2*F134))*SQRT($AT$32)))), "Non-Compact", L134 &gt; ($AT$32*(0.79-(0.002*((E134-G134/2)/(2*F134))*SQRT($AT$32)))), "Slender")</f>
        <v>Compact</v>
      </c>
      <c r="Y134" s="3" t="str" cm="1">
        <f t="array" ref="Y134">_xlfn.IFS(K134 &lt;= (65/SQRT($AT$32)), "Compact", K134 &lt;= (95/SQRT($AT$32)), "Non-Compact", K134 &gt; (95/SQRT($AT$32)), "Slender")</f>
        <v>Slender</v>
      </c>
      <c r="Z134" s="2">
        <f t="shared" si="38"/>
        <v>13.092715231788079</v>
      </c>
      <c r="AA134" s="2">
        <f t="shared" si="39"/>
        <v>20.132275132275133</v>
      </c>
      <c r="AB134" s="2" t="str" cm="1">
        <f t="array" ref="AB134">_xlfn.IFS(Z134 &lt;= 9, "1", Z134 &lt;= 12, "2", Z134 &lt;= 15, "3", Z134 &gt; 15, "4")</f>
        <v>3</v>
      </c>
      <c r="AC134" s="2" t="str" cm="1">
        <f t="array" ref="AC134">_xlfn.IFS(AA134 &lt;= 200, "1", L134 &lt;= 300, "2", L134 &lt;= 400, "3", L134 &gt; 400, "4")</f>
        <v>1</v>
      </c>
      <c r="AD134" s="3">
        <f t="shared" si="40"/>
        <v>84578.853139126921</v>
      </c>
      <c r="AG134" s="3">
        <f t="shared" si="41"/>
        <v>4373.6355243664284</v>
      </c>
      <c r="AJ134" s="2" t="s">
        <v>188</v>
      </c>
      <c r="AK134" s="2">
        <f t="shared" si="44"/>
        <v>277.3</v>
      </c>
      <c r="AL134" s="2"/>
      <c r="AM134" s="2"/>
      <c r="AN134" s="2">
        <f t="shared" si="45"/>
        <v>4071.6</v>
      </c>
      <c r="AO134" s="2"/>
      <c r="AP134" s="2"/>
      <c r="AQ134" s="2" t="s">
        <v>188</v>
      </c>
      <c r="BB134" s="2">
        <f t="shared" si="46"/>
        <v>210</v>
      </c>
      <c r="BC134" s="2">
        <f t="shared" si="47"/>
        <v>3604.7333333333336</v>
      </c>
      <c r="BD134" s="2" t="s">
        <v>188</v>
      </c>
      <c r="BI134">
        <f t="shared" si="48"/>
        <v>228</v>
      </c>
      <c r="BJ134">
        <f t="shared" si="49"/>
        <v>3845.1143281365999</v>
      </c>
      <c r="BK134" s="2" t="s">
        <v>188</v>
      </c>
      <c r="BP134">
        <f t="shared" si="50"/>
        <v>162</v>
      </c>
      <c r="BQ134">
        <f t="shared" si="51"/>
        <v>3502.3333333333335</v>
      </c>
      <c r="BR134" s="2" t="s">
        <v>188</v>
      </c>
      <c r="BW134">
        <f t="shared" si="52"/>
        <v>178</v>
      </c>
      <c r="BX134">
        <f t="shared" si="53"/>
        <v>3536.4666666666667</v>
      </c>
      <c r="BY134" s="2" t="s">
        <v>188</v>
      </c>
      <c r="CD134">
        <f t="shared" si="54"/>
        <v>242.30973958179393</v>
      </c>
      <c r="CE134">
        <f t="shared" si="55"/>
        <v>3890.9015716076174</v>
      </c>
      <c r="CF134" s="2" t="s">
        <v>188</v>
      </c>
    </row>
    <row r="135" spans="1:84" x14ac:dyDescent="0.35">
      <c r="A135" s="2" t="s">
        <v>189</v>
      </c>
      <c r="B135" s="3" t="s">
        <v>33</v>
      </c>
      <c r="C135" s="2">
        <v>261.89999999999998</v>
      </c>
      <c r="D135" s="2">
        <v>386.6</v>
      </c>
      <c r="E135" s="2">
        <v>397.5</v>
      </c>
      <c r="F135" s="2">
        <v>33.299999999999997</v>
      </c>
      <c r="G135" s="2">
        <v>21.1</v>
      </c>
      <c r="H135" s="2">
        <v>15.2</v>
      </c>
      <c r="I135" s="2">
        <v>289.7</v>
      </c>
      <c r="J135" s="2">
        <v>334</v>
      </c>
      <c r="K135" s="2">
        <f t="shared" si="42"/>
        <v>5.651651651651652</v>
      </c>
      <c r="L135" s="2">
        <f t="shared" si="43"/>
        <v>13.729857819905211</v>
      </c>
      <c r="M135" s="2">
        <v>2.29</v>
      </c>
      <c r="N135" s="2">
        <v>89040</v>
      </c>
      <c r="O135" s="2">
        <v>34860</v>
      </c>
      <c r="P135" s="2">
        <v>16.3</v>
      </c>
      <c r="Q135" s="2">
        <v>10.199999999999999</v>
      </c>
      <c r="R135" s="2">
        <v>4606</v>
      </c>
      <c r="S135" s="2">
        <v>1754</v>
      </c>
      <c r="T135" s="2">
        <v>5244</v>
      </c>
      <c r="U135" s="2">
        <v>2667</v>
      </c>
      <c r="X135" s="3" t="str" cm="1">
        <f t="array" ref="X135">_xlfn.IFS((D135/F135) &lt;= (640/SQRT($AT$32)), "Compact", L135 &lt;= ($AT$32*(0.79-(0.002*((E135-G135/2)/(2*F135))*SQRT($AT$32)))), "Non-Compact", L135 &gt; ($AT$32*(0.79-(0.002*((E135-G135/2)/(2*F135))*SQRT($AT$32)))), "Slender")</f>
        <v>Compact</v>
      </c>
      <c r="Y135" s="3" t="str" cm="1">
        <f t="array" ref="Y135">_xlfn.IFS(K135 &lt;= (65/SQRT($AT$32)), "Compact", K135 &lt;= (95/SQRT($AT$32)), "Non-Compact", K135 &gt; (95/SQRT($AT$32)), "Slender")</f>
        <v>Slender</v>
      </c>
      <c r="Z135" s="2">
        <f t="shared" si="38"/>
        <v>11.936936936936938</v>
      </c>
      <c r="AA135" s="2">
        <f t="shared" si="39"/>
        <v>18.322274881516588</v>
      </c>
      <c r="AB135" s="2" t="str" cm="1">
        <f t="array" ref="AB135">_xlfn.IFS(Z135 &lt;= 9, "1", Z135 &lt;= 12, "2", Z135 &lt;= 15, "3", Z135 &gt; 15, "4")</f>
        <v>2</v>
      </c>
      <c r="AC135" s="2" t="str" cm="1">
        <f t="array" ref="AC135">_xlfn.IFS(AA135 &lt;= 200, "1", L135 &lt;= 300, "2", L135 &lt;= 400, "3", L135 &gt; 400, "4")</f>
        <v>1</v>
      </c>
      <c r="AD135" s="3">
        <f t="shared" si="40"/>
        <v>95123.846643047393</v>
      </c>
      <c r="AG135" s="3">
        <f t="shared" si="41"/>
        <v>4851.1479198226889</v>
      </c>
      <c r="AJ135" s="2" t="s">
        <v>189</v>
      </c>
      <c r="AK135" s="2">
        <f t="shared" si="44"/>
        <v>309.3</v>
      </c>
      <c r="AL135" s="2"/>
      <c r="AM135" s="2"/>
      <c r="AN135" s="2">
        <f t="shared" si="45"/>
        <v>4516.6000000000004</v>
      </c>
      <c r="AO135" s="2"/>
      <c r="AP135" s="2"/>
      <c r="AQ135" s="2" t="s">
        <v>189</v>
      </c>
      <c r="BB135" s="2">
        <f t="shared" si="46"/>
        <v>242</v>
      </c>
      <c r="BC135" s="2">
        <f t="shared" si="47"/>
        <v>4049.7333333333336</v>
      </c>
      <c r="BD135" s="2" t="s">
        <v>189</v>
      </c>
      <c r="BI135">
        <f t="shared" si="48"/>
        <v>260</v>
      </c>
      <c r="BJ135">
        <f t="shared" si="49"/>
        <v>4290.1143281365994</v>
      </c>
      <c r="BK135" s="2" t="s">
        <v>189</v>
      </c>
      <c r="BP135">
        <f t="shared" si="50"/>
        <v>194</v>
      </c>
      <c r="BQ135">
        <f t="shared" si="51"/>
        <v>3947.3333333333335</v>
      </c>
      <c r="BR135" s="2" t="s">
        <v>189</v>
      </c>
      <c r="BW135">
        <f t="shared" si="52"/>
        <v>210</v>
      </c>
      <c r="BX135">
        <f t="shared" si="53"/>
        <v>3981.4666666666667</v>
      </c>
      <c r="BY135" s="2" t="s">
        <v>189</v>
      </c>
      <c r="CD135">
        <f t="shared" si="54"/>
        <v>274.30973958179391</v>
      </c>
      <c r="CE135">
        <f t="shared" si="55"/>
        <v>4335.9015716076174</v>
      </c>
      <c r="CF135" s="2" t="s">
        <v>189</v>
      </c>
    </row>
    <row r="136" spans="1:84" x14ac:dyDescent="0.35">
      <c r="A136" s="2" t="s">
        <v>190</v>
      </c>
      <c r="B136" s="3" t="s">
        <v>33</v>
      </c>
      <c r="C136" s="2">
        <v>287.10000000000002</v>
      </c>
      <c r="D136" s="2">
        <v>393.6</v>
      </c>
      <c r="E136" s="2">
        <v>399</v>
      </c>
      <c r="F136" s="2">
        <v>36.5</v>
      </c>
      <c r="G136" s="2">
        <v>22.6</v>
      </c>
      <c r="H136" s="2">
        <v>15.2</v>
      </c>
      <c r="I136" s="2">
        <v>290.2</v>
      </c>
      <c r="J136" s="2">
        <v>366</v>
      </c>
      <c r="K136" s="2">
        <f t="shared" si="42"/>
        <v>5.1561643835616433</v>
      </c>
      <c r="L136" s="2">
        <f t="shared" si="43"/>
        <v>12.840707964601769</v>
      </c>
      <c r="M136" s="2">
        <v>2.31</v>
      </c>
      <c r="N136" s="2">
        <v>99880</v>
      </c>
      <c r="O136" s="2">
        <v>38680</v>
      </c>
      <c r="P136" s="2">
        <v>16.5</v>
      </c>
      <c r="Q136" s="2">
        <v>10.3</v>
      </c>
      <c r="R136" s="2">
        <v>5075</v>
      </c>
      <c r="S136" s="2">
        <v>1939</v>
      </c>
      <c r="T136" s="2">
        <v>5812</v>
      </c>
      <c r="U136" s="2">
        <v>2949</v>
      </c>
      <c r="X136" s="3" t="str" cm="1">
        <f t="array" ref="X136">_xlfn.IFS((D136/F136) &lt;= (640/SQRT($AT$32)), "Compact", L136 &lt;= ($AT$32*(0.79-(0.002*((E136-G136/2)/(2*F136))*SQRT($AT$32)))), "Non-Compact", L136 &gt; ($AT$32*(0.79-(0.002*((E136-G136/2)/(2*F136))*SQRT($AT$32)))), "Slender")</f>
        <v>Compact</v>
      </c>
      <c r="Y136" s="3" t="str" cm="1">
        <f t="array" ref="Y136">_xlfn.IFS(K136 &lt;= (65/SQRT($AT$32)), "Compact", K136 &lt;= (95/SQRT($AT$32)), "Non-Compact", K136 &gt; (95/SQRT($AT$32)), "Slender")</f>
        <v>Slender</v>
      </c>
      <c r="Z136" s="2">
        <f t="shared" si="38"/>
        <v>10.931506849315069</v>
      </c>
      <c r="AA136" s="2">
        <f t="shared" si="39"/>
        <v>17.415929203539822</v>
      </c>
      <c r="AB136" s="2" t="str" cm="1">
        <f t="array" ref="AB136">_xlfn.IFS(Z136 &lt;= 9, "1", Z136 &lt;= 12, "2", Z136 &lt;= 15, "3", Z136 &gt; 15, "4")</f>
        <v>2</v>
      </c>
      <c r="AC136" s="2" t="str" cm="1">
        <f t="array" ref="AC136">_xlfn.IFS(AA136 &lt;= 200, "1", L136 &lt;= 300, "2", L136 &lt;= 400, "3", L136 &gt; 400, "4")</f>
        <v>1</v>
      </c>
      <c r="AD136" s="3">
        <f t="shared" si="40"/>
        <v>106611.02807505422</v>
      </c>
      <c r="AG136" s="3">
        <f t="shared" si="41"/>
        <v>5354.1323283983184</v>
      </c>
      <c r="AJ136" s="2" t="s">
        <v>190</v>
      </c>
      <c r="AK136" s="2">
        <f t="shared" si="44"/>
        <v>341.3</v>
      </c>
      <c r="AL136" s="2"/>
      <c r="AM136" s="2"/>
      <c r="AN136" s="2">
        <f t="shared" si="45"/>
        <v>4985.6000000000004</v>
      </c>
      <c r="AO136" s="2"/>
      <c r="AP136" s="2"/>
      <c r="AQ136" s="2" t="s">
        <v>190</v>
      </c>
      <c r="BB136" s="2">
        <f t="shared" si="46"/>
        <v>274</v>
      </c>
      <c r="BC136" s="2">
        <f t="shared" si="47"/>
        <v>4518.7333333333336</v>
      </c>
      <c r="BD136" s="2" t="s">
        <v>190</v>
      </c>
      <c r="BI136">
        <f t="shared" si="48"/>
        <v>292</v>
      </c>
      <c r="BJ136">
        <f t="shared" si="49"/>
        <v>4759.1143281365994</v>
      </c>
      <c r="BK136" s="2" t="s">
        <v>190</v>
      </c>
      <c r="BP136">
        <f t="shared" si="50"/>
        <v>226</v>
      </c>
      <c r="BQ136">
        <f t="shared" si="51"/>
        <v>4416.333333333333</v>
      </c>
      <c r="BR136" s="2" t="s">
        <v>190</v>
      </c>
      <c r="BW136">
        <f t="shared" si="52"/>
        <v>242</v>
      </c>
      <c r="BX136">
        <f t="shared" si="53"/>
        <v>4450.4666666666662</v>
      </c>
      <c r="BY136" s="2" t="s">
        <v>190</v>
      </c>
      <c r="CD136">
        <f t="shared" si="54"/>
        <v>306.30973958179391</v>
      </c>
      <c r="CE136">
        <f t="shared" si="55"/>
        <v>4804.9015716076174</v>
      </c>
      <c r="CF136" s="2" t="s">
        <v>190</v>
      </c>
    </row>
    <row r="137" spans="1:84" x14ac:dyDescent="0.35">
      <c r="A137" s="2" t="s">
        <v>191</v>
      </c>
      <c r="B137" s="3" t="s">
        <v>33</v>
      </c>
      <c r="C137" s="2">
        <v>314</v>
      </c>
      <c r="D137" s="2">
        <v>399.3</v>
      </c>
      <c r="E137" s="2">
        <v>401.3</v>
      </c>
      <c r="F137" s="2">
        <v>39.6</v>
      </c>
      <c r="G137" s="2">
        <v>24.9</v>
      </c>
      <c r="H137" s="2">
        <v>15.2</v>
      </c>
      <c r="I137" s="2">
        <v>289.7</v>
      </c>
      <c r="J137" s="2">
        <v>400</v>
      </c>
      <c r="K137" s="2">
        <f t="shared" si="42"/>
        <v>4.7525252525252526</v>
      </c>
      <c r="L137" s="2">
        <f t="shared" si="43"/>
        <v>11.634538152610443</v>
      </c>
      <c r="M137" s="2">
        <v>2.33</v>
      </c>
      <c r="N137" s="2">
        <v>110500</v>
      </c>
      <c r="O137" s="2">
        <v>42720</v>
      </c>
      <c r="P137" s="2">
        <v>16.600000000000001</v>
      </c>
      <c r="Q137" s="2">
        <v>10.3</v>
      </c>
      <c r="R137" s="2">
        <v>5537</v>
      </c>
      <c r="S137" s="2">
        <v>2129</v>
      </c>
      <c r="T137" s="2">
        <v>6387</v>
      </c>
      <c r="U137" s="2">
        <v>3243</v>
      </c>
      <c r="X137" s="3" t="str" cm="1">
        <f t="array" ref="X137">_xlfn.IFS((D137/F137) &lt;= (640/SQRT($AT$32)), "Compact", L137 &lt;= ($AT$32*(0.79-(0.002*((E137-G137/2)/(2*F137))*SQRT($AT$32)))), "Non-Compact", L137 &gt; ($AT$32*(0.79-(0.002*((E137-G137/2)/(2*F137))*SQRT($AT$32)))), "Slender")</f>
        <v>Compact</v>
      </c>
      <c r="Y137" s="3" t="str" cm="1">
        <f t="array" ref="Y137">_xlfn.IFS(K137 &lt;= (65/SQRT($AT$32)), "Compact", K137 &lt;= (95/SQRT($AT$32)), "Non-Compact", K137 &gt; (95/SQRT($AT$32)), "Slender")</f>
        <v>Non-Compact</v>
      </c>
      <c r="Z137" s="2">
        <f t="shared" si="38"/>
        <v>10.133838383838384</v>
      </c>
      <c r="AA137" s="2">
        <f t="shared" si="39"/>
        <v>16.036144578313255</v>
      </c>
      <c r="AB137" s="2" t="str" cm="1">
        <f t="array" ref="AB137">_xlfn.IFS(Z137 &lt;= 9, "1", Z137 &lt;= 12, "2", Z137 &lt;= 15, "3", Z137 &gt; 15, "4")</f>
        <v>2</v>
      </c>
      <c r="AC137" s="2" t="str" cm="1">
        <f t="array" ref="AC137">_xlfn.IFS(AA137 &lt;= 200, "1", L137 &lt;= 300, "2", L137 &lt;= 400, "3", L137 &gt; 400, "4")</f>
        <v>1</v>
      </c>
      <c r="AD137" s="3">
        <f t="shared" si="40"/>
        <v>117973.25759764372</v>
      </c>
      <c r="AG137" s="3">
        <f t="shared" si="41"/>
        <v>5852.5767290997564</v>
      </c>
      <c r="AJ137" s="2" t="s">
        <v>191</v>
      </c>
      <c r="AK137" s="2">
        <f t="shared" si="44"/>
        <v>375.3</v>
      </c>
      <c r="AL137" s="2"/>
      <c r="AM137" s="2"/>
      <c r="AN137" s="2">
        <f t="shared" si="45"/>
        <v>5447.6</v>
      </c>
      <c r="AO137" s="2"/>
      <c r="AP137" s="2"/>
      <c r="AQ137" s="2" t="s">
        <v>191</v>
      </c>
      <c r="BB137" s="2">
        <f t="shared" si="46"/>
        <v>308</v>
      </c>
      <c r="BC137" s="2">
        <f t="shared" si="47"/>
        <v>4980.7333333333336</v>
      </c>
      <c r="BD137" s="2" t="s">
        <v>191</v>
      </c>
      <c r="BI137">
        <f t="shared" si="48"/>
        <v>326</v>
      </c>
      <c r="BJ137">
        <f t="shared" si="49"/>
        <v>5221.1143281365994</v>
      </c>
      <c r="BK137" s="2" t="s">
        <v>191</v>
      </c>
      <c r="BP137">
        <f t="shared" si="50"/>
        <v>260</v>
      </c>
      <c r="BQ137">
        <f t="shared" si="51"/>
        <v>4878.333333333333</v>
      </c>
      <c r="BR137" s="2" t="s">
        <v>191</v>
      </c>
      <c r="BW137">
        <f t="shared" si="52"/>
        <v>276</v>
      </c>
      <c r="BX137">
        <f t="shared" si="53"/>
        <v>4912.4666666666662</v>
      </c>
      <c r="BY137" s="2" t="s">
        <v>191</v>
      </c>
      <c r="CD137">
        <f t="shared" si="54"/>
        <v>340.30973958179391</v>
      </c>
      <c r="CE137">
        <f t="shared" si="55"/>
        <v>5266.9015716076174</v>
      </c>
      <c r="CF137" s="2" t="s">
        <v>191</v>
      </c>
    </row>
    <row r="138" spans="1:84" x14ac:dyDescent="0.35">
      <c r="A138" s="2" t="s">
        <v>192</v>
      </c>
      <c r="B138" s="3" t="s">
        <v>33</v>
      </c>
      <c r="C138" s="2">
        <v>326</v>
      </c>
      <c r="D138" s="2">
        <v>403.1</v>
      </c>
      <c r="E138" s="2">
        <v>402</v>
      </c>
      <c r="F138" s="2">
        <v>41.2</v>
      </c>
      <c r="G138" s="2">
        <v>25.5</v>
      </c>
      <c r="H138" s="2">
        <v>15.2</v>
      </c>
      <c r="I138" s="2">
        <v>290.3</v>
      </c>
      <c r="J138" s="2">
        <v>415</v>
      </c>
      <c r="K138" s="2">
        <f t="shared" si="42"/>
        <v>4.5691747572815533</v>
      </c>
      <c r="L138" s="2">
        <f t="shared" si="43"/>
        <v>11.384313725490196</v>
      </c>
      <c r="M138" s="2">
        <v>2.34</v>
      </c>
      <c r="N138" s="2">
        <v>116400</v>
      </c>
      <c r="O138" s="2">
        <v>44660</v>
      </c>
      <c r="P138" s="2">
        <v>16.7</v>
      </c>
      <c r="Q138" s="2">
        <v>10.4</v>
      </c>
      <c r="R138" s="2">
        <v>5777</v>
      </c>
      <c r="S138" s="2">
        <v>2222</v>
      </c>
      <c r="T138" s="2">
        <v>6681</v>
      </c>
      <c r="U138" s="2">
        <v>3384</v>
      </c>
      <c r="X138" s="3" t="str" cm="1">
        <f t="array" ref="X138">_xlfn.IFS((D138/F138) &lt;= (640/SQRT($AT$32)), "Compact", L138 &lt;= ($AT$32*(0.79-(0.002*((E138-G138/2)/(2*F138))*SQRT($AT$32)))), "Non-Compact", L138 &gt; ($AT$32*(0.79-(0.002*((E138-G138/2)/(2*F138))*SQRT($AT$32)))), "Slender")</f>
        <v>Compact</v>
      </c>
      <c r="Y138" s="3" t="str" cm="1">
        <f t="array" ref="Y138">_xlfn.IFS(K138 &lt;= (65/SQRT($AT$32)), "Compact", K138 &lt;= (95/SQRT($AT$32)), "Non-Compact", K138 &gt; (95/SQRT($AT$32)), "Slender")</f>
        <v>Non-Compact</v>
      </c>
      <c r="Z138" s="2">
        <f t="shared" si="38"/>
        <v>9.757281553398057</v>
      </c>
      <c r="AA138" s="2">
        <f t="shared" si="39"/>
        <v>15.807843137254903</v>
      </c>
      <c r="AB138" s="2" t="str" cm="1">
        <f t="array" ref="AB138">_xlfn.IFS(Z138 &lt;= 9, "1", Z138 &lt;= 12, "2", Z138 &lt;= 15, "3", Z138 &gt; 15, "4")</f>
        <v>2</v>
      </c>
      <c r="AC138" s="2" t="str" cm="1">
        <f t="array" ref="AC138">_xlfn.IFS(AA138 &lt;= 200, "1", L138 &lt;= 300, "2", L138 &lt;= 400, "3", L138 &gt; 400, "4")</f>
        <v>1</v>
      </c>
      <c r="AD138" s="3">
        <f t="shared" si="40"/>
        <v>124176.20131075841</v>
      </c>
      <c r="AG138" s="3">
        <f t="shared" si="41"/>
        <v>6109.551909919418</v>
      </c>
      <c r="AJ138" s="2" t="s">
        <v>192</v>
      </c>
      <c r="AK138" s="2">
        <f t="shared" si="44"/>
        <v>390.3</v>
      </c>
      <c r="AL138" s="2"/>
      <c r="AM138" s="2"/>
      <c r="AN138" s="2">
        <f t="shared" si="45"/>
        <v>5687.6</v>
      </c>
      <c r="AO138" s="2"/>
      <c r="AP138" s="2"/>
      <c r="AQ138" s="2" t="s">
        <v>192</v>
      </c>
      <c r="BB138" s="2">
        <f t="shared" si="46"/>
        <v>323</v>
      </c>
      <c r="BC138" s="2">
        <f t="shared" si="47"/>
        <v>5220.7333333333336</v>
      </c>
      <c r="BD138" s="2" t="s">
        <v>192</v>
      </c>
      <c r="BI138">
        <f t="shared" si="48"/>
        <v>341</v>
      </c>
      <c r="BJ138">
        <f t="shared" si="49"/>
        <v>5461.1143281365994</v>
      </c>
      <c r="BK138" s="2" t="s">
        <v>192</v>
      </c>
      <c r="BP138">
        <f t="shared" si="50"/>
        <v>275</v>
      </c>
      <c r="BQ138">
        <f t="shared" si="51"/>
        <v>5118.333333333333</v>
      </c>
      <c r="BR138" s="2" t="s">
        <v>192</v>
      </c>
      <c r="BW138">
        <f t="shared" si="52"/>
        <v>291</v>
      </c>
      <c r="BX138">
        <f t="shared" si="53"/>
        <v>5152.4666666666662</v>
      </c>
      <c r="BY138" s="2" t="s">
        <v>192</v>
      </c>
      <c r="CD138">
        <f t="shared" si="54"/>
        <v>355.30973958179391</v>
      </c>
      <c r="CE138">
        <f t="shared" si="55"/>
        <v>5506.9015716076174</v>
      </c>
      <c r="CF138" s="2" t="s">
        <v>192</v>
      </c>
    </row>
    <row r="139" spans="1:84" x14ac:dyDescent="0.35">
      <c r="A139" s="2" t="s">
        <v>193</v>
      </c>
      <c r="B139" s="3" t="s">
        <v>33</v>
      </c>
      <c r="C139" s="2">
        <v>339.9</v>
      </c>
      <c r="D139" s="2">
        <v>406.4</v>
      </c>
      <c r="E139" s="2">
        <v>403</v>
      </c>
      <c r="F139" s="2">
        <v>42.9</v>
      </c>
      <c r="G139" s="2">
        <v>26.6</v>
      </c>
      <c r="H139" s="2">
        <v>15.2</v>
      </c>
      <c r="I139" s="2">
        <v>290.2</v>
      </c>
      <c r="J139" s="2">
        <v>433</v>
      </c>
      <c r="K139" s="2">
        <f t="shared" si="42"/>
        <v>4.3869463869463869</v>
      </c>
      <c r="L139" s="2">
        <f t="shared" si="43"/>
        <v>10.909774436090224</v>
      </c>
      <c r="M139" s="2">
        <v>2.35</v>
      </c>
      <c r="N139" s="2">
        <v>122500</v>
      </c>
      <c r="O139" s="2">
        <v>46850</v>
      </c>
      <c r="P139" s="2">
        <v>16.8</v>
      </c>
      <c r="Q139" s="2">
        <v>10.4</v>
      </c>
      <c r="R139" s="2">
        <v>6031</v>
      </c>
      <c r="S139" s="2">
        <v>2325</v>
      </c>
      <c r="T139" s="2">
        <v>6999</v>
      </c>
      <c r="U139" s="2">
        <v>3544</v>
      </c>
      <c r="X139" s="3" t="str" cm="1">
        <f t="array" ref="X139">_xlfn.IFS((D139/F139) &lt;= (640/SQRT($AT$32)), "Compact", L139 &lt;= ($AT$32*(0.79-(0.002*((E139-G139/2)/(2*F139))*SQRT($AT$32)))), "Non-Compact", L139 &gt; ($AT$32*(0.79-(0.002*((E139-G139/2)/(2*F139))*SQRT($AT$32)))), "Slender")</f>
        <v>Compact</v>
      </c>
      <c r="Y139" s="3" t="str" cm="1">
        <f t="array" ref="Y139">_xlfn.IFS(K139 &lt;= (65/SQRT($AT$32)), "Compact", K139 &lt;= (95/SQRT($AT$32)), "Non-Compact", K139 &gt; (95/SQRT($AT$32)), "Slender")</f>
        <v>Non-Compact</v>
      </c>
      <c r="Z139" s="2">
        <f t="shared" si="38"/>
        <v>9.3939393939393945</v>
      </c>
      <c r="AA139" s="2">
        <f t="shared" si="39"/>
        <v>15.278195488721803</v>
      </c>
      <c r="AB139" s="2" t="str" cm="1">
        <f t="array" ref="AB139">_xlfn.IFS(Z139 &lt;= 9, "1", Z139 &lt;= 12, "2", Z139 &lt;= 15, "3", Z139 &gt; 15, "4")</f>
        <v>2</v>
      </c>
      <c r="AC139" s="2" t="str" cm="1">
        <f t="array" ref="AC139">_xlfn.IFS(AA139 &lt;= 200, "1", L139 &lt;= 300, "2", L139 &lt;= 400, "3", L139 &gt; 400, "4")</f>
        <v>1</v>
      </c>
      <c r="AD139" s="3">
        <f t="shared" si="40"/>
        <v>130655.91928611578</v>
      </c>
      <c r="AG139" s="3">
        <f t="shared" si="41"/>
        <v>6383.1769731067307</v>
      </c>
      <c r="AJ139" s="2" t="s">
        <v>193</v>
      </c>
      <c r="AK139" s="2">
        <f t="shared" si="44"/>
        <v>408.3</v>
      </c>
      <c r="AL139" s="2"/>
      <c r="AM139" s="2"/>
      <c r="AN139" s="2">
        <f t="shared" si="45"/>
        <v>5941.6</v>
      </c>
      <c r="AO139" s="2"/>
      <c r="AP139" s="2"/>
      <c r="AQ139" s="2" t="s">
        <v>193</v>
      </c>
      <c r="BB139" s="2">
        <f t="shared" si="46"/>
        <v>341</v>
      </c>
      <c r="BC139" s="2">
        <f t="shared" si="47"/>
        <v>5474.7333333333336</v>
      </c>
      <c r="BD139" s="2" t="s">
        <v>193</v>
      </c>
      <c r="BI139">
        <f t="shared" si="48"/>
        <v>359</v>
      </c>
      <c r="BJ139">
        <f t="shared" si="49"/>
        <v>5715.1143281365994</v>
      </c>
      <c r="BK139" s="2" t="s">
        <v>193</v>
      </c>
      <c r="BP139">
        <f t="shared" si="50"/>
        <v>293</v>
      </c>
      <c r="BQ139">
        <f t="shared" si="51"/>
        <v>5372.333333333333</v>
      </c>
      <c r="BR139" s="2" t="s">
        <v>193</v>
      </c>
      <c r="BW139">
        <f t="shared" si="52"/>
        <v>309</v>
      </c>
      <c r="BX139">
        <f t="shared" si="53"/>
        <v>5406.4666666666662</v>
      </c>
      <c r="BY139" s="2" t="s">
        <v>193</v>
      </c>
      <c r="CD139">
        <f t="shared" si="54"/>
        <v>373.30973958179391</v>
      </c>
      <c r="CE139">
        <f t="shared" si="55"/>
        <v>5760.9015716076174</v>
      </c>
      <c r="CF139" s="2" t="s">
        <v>193</v>
      </c>
    </row>
    <row r="140" spans="1:84" x14ac:dyDescent="0.35">
      <c r="A140" s="2" t="s">
        <v>194</v>
      </c>
      <c r="B140" s="3" t="s">
        <v>33</v>
      </c>
      <c r="C140" s="2">
        <v>346.7</v>
      </c>
      <c r="D140" s="2">
        <v>407.4</v>
      </c>
      <c r="E140" s="2">
        <v>403.6</v>
      </c>
      <c r="F140" s="2">
        <v>43.7</v>
      </c>
      <c r="G140" s="2">
        <v>27.2</v>
      </c>
      <c r="H140" s="2">
        <v>15.2</v>
      </c>
      <c r="I140" s="2">
        <v>289.60000000000002</v>
      </c>
      <c r="J140" s="2">
        <v>442</v>
      </c>
      <c r="K140" s="2">
        <f t="shared" si="42"/>
        <v>4.306636155606407</v>
      </c>
      <c r="L140" s="2">
        <f t="shared" si="43"/>
        <v>10.647058823529413</v>
      </c>
      <c r="M140" s="2">
        <v>2.35</v>
      </c>
      <c r="N140" s="2">
        <v>125100</v>
      </c>
      <c r="O140" s="2">
        <v>47930</v>
      </c>
      <c r="P140" s="2">
        <v>16.8</v>
      </c>
      <c r="Q140" s="2">
        <v>10.4</v>
      </c>
      <c r="R140" s="2">
        <v>6141</v>
      </c>
      <c r="S140" s="2">
        <v>2375</v>
      </c>
      <c r="T140" s="2">
        <v>7140</v>
      </c>
      <c r="U140" s="2">
        <v>3621</v>
      </c>
      <c r="X140" s="3" t="str" cm="1">
        <f t="array" ref="X140">_xlfn.IFS((D140/F140) &lt;= (640/SQRT($AT$32)), "Compact", L140 &lt;= ($AT$32*(0.79-(0.002*((E140-G140/2)/(2*F140))*SQRT($AT$32)))), "Non-Compact", L140 &gt; ($AT$32*(0.79-(0.002*((E140-G140/2)/(2*F140))*SQRT($AT$32)))), "Slender")</f>
        <v>Compact</v>
      </c>
      <c r="Y140" s="3" t="str" cm="1">
        <f t="array" ref="Y140">_xlfn.IFS(K140 &lt;= (65/SQRT($AT$32)), "Compact", K140 &lt;= (95/SQRT($AT$32)), "Non-Compact", K140 &gt; (95/SQRT($AT$32)), "Slender")</f>
        <v>Non-Compact</v>
      </c>
      <c r="Z140" s="2">
        <f t="shared" si="38"/>
        <v>9.2356979405034316</v>
      </c>
      <c r="AA140" s="2">
        <f t="shared" si="39"/>
        <v>14.977941176470587</v>
      </c>
      <c r="AB140" s="2" t="str" cm="1">
        <f t="array" ref="AB140">_xlfn.IFS(Z140 &lt;= 9, "1", Z140 &lt;= 12, "2", Z140 &lt;= 15, "3", Z140 &gt; 15, "4")</f>
        <v>2</v>
      </c>
      <c r="AC140" s="2" t="str" cm="1">
        <f t="array" ref="AC140">_xlfn.IFS(AA140 &lt;= 200, "1", L140 &lt;= 300, "2", L140 &lt;= 400, "3", L140 &gt; 400, "4")</f>
        <v>1</v>
      </c>
      <c r="AD140" s="3">
        <f t="shared" si="40"/>
        <v>133470.19370308862</v>
      </c>
      <c r="AG140" s="3">
        <f t="shared" si="41"/>
        <v>6503.6184474490819</v>
      </c>
      <c r="AJ140" s="2" t="s">
        <v>194</v>
      </c>
      <c r="AK140" s="2">
        <f t="shared" si="44"/>
        <v>417.3</v>
      </c>
      <c r="AL140" s="2"/>
      <c r="AM140" s="2"/>
      <c r="AN140" s="2">
        <f t="shared" si="45"/>
        <v>6051.6</v>
      </c>
      <c r="AO140" s="2"/>
      <c r="AP140" s="2"/>
      <c r="AQ140" s="2" t="s">
        <v>194</v>
      </c>
      <c r="BB140" s="2">
        <f t="shared" si="46"/>
        <v>350</v>
      </c>
      <c r="BC140" s="2">
        <f t="shared" si="47"/>
        <v>5584.7333333333336</v>
      </c>
      <c r="BD140" s="2" t="s">
        <v>194</v>
      </c>
      <c r="BI140">
        <f t="shared" si="48"/>
        <v>368</v>
      </c>
      <c r="BJ140">
        <f t="shared" si="49"/>
        <v>5825.1143281365994</v>
      </c>
      <c r="BK140" s="2" t="s">
        <v>194</v>
      </c>
      <c r="BP140">
        <f t="shared" si="50"/>
        <v>302</v>
      </c>
      <c r="BQ140">
        <f t="shared" si="51"/>
        <v>5482.333333333333</v>
      </c>
      <c r="BR140" s="2" t="s">
        <v>194</v>
      </c>
      <c r="BW140">
        <f t="shared" si="52"/>
        <v>318</v>
      </c>
      <c r="BX140">
        <f t="shared" si="53"/>
        <v>5516.4666666666662</v>
      </c>
      <c r="BY140" s="2" t="s">
        <v>194</v>
      </c>
      <c r="CD140">
        <f t="shared" si="54"/>
        <v>382.30973958179391</v>
      </c>
      <c r="CE140">
        <f t="shared" si="55"/>
        <v>5870.9015716076174</v>
      </c>
      <c r="CF140" s="2" t="s">
        <v>194</v>
      </c>
    </row>
    <row r="141" spans="1:84" x14ac:dyDescent="0.35">
      <c r="A141" s="2" t="s">
        <v>195</v>
      </c>
      <c r="B141" s="3" t="s">
        <v>33</v>
      </c>
      <c r="C141" s="2">
        <v>382.5</v>
      </c>
      <c r="D141" s="2">
        <v>416.1</v>
      </c>
      <c r="E141" s="2">
        <v>406.3</v>
      </c>
      <c r="F141" s="2">
        <v>48</v>
      </c>
      <c r="G141" s="2">
        <v>29.8</v>
      </c>
      <c r="H141" s="2">
        <v>15.2</v>
      </c>
      <c r="I141" s="2">
        <v>289.7</v>
      </c>
      <c r="J141" s="2">
        <v>488</v>
      </c>
      <c r="K141" s="2">
        <f t="shared" si="42"/>
        <v>3.921875</v>
      </c>
      <c r="L141" s="2">
        <f t="shared" si="43"/>
        <v>9.721476510067113</v>
      </c>
      <c r="M141" s="2">
        <v>2.37</v>
      </c>
      <c r="N141" s="2">
        <v>141500</v>
      </c>
      <c r="O141" s="2">
        <v>53750</v>
      </c>
      <c r="P141" s="2">
        <v>17</v>
      </c>
      <c r="Q141" s="2">
        <v>10.5</v>
      </c>
      <c r="R141" s="2">
        <v>6803</v>
      </c>
      <c r="S141" s="2">
        <v>2646</v>
      </c>
      <c r="T141" s="2">
        <v>7975</v>
      </c>
      <c r="U141" s="2">
        <v>4038</v>
      </c>
      <c r="X141" s="3" t="str" cm="1">
        <f t="array" ref="X141">_xlfn.IFS((D141/F141) &lt;= (640/SQRT($AT$32)), "Compact", L141 &lt;= ($AT$32*(0.79-(0.002*((E141-G141/2)/(2*F141))*SQRT($AT$32)))), "Non-Compact", L141 &gt; ($AT$32*(0.79-(0.002*((E141-G141/2)/(2*F141))*SQRT($AT$32)))), "Slender")</f>
        <v>Compact</v>
      </c>
      <c r="Y141" s="3" t="str" cm="1">
        <f t="array" ref="Y141">_xlfn.IFS(K141 &lt;= (65/SQRT($AT$32)), "Compact", K141 &lt;= (95/SQRT($AT$32)), "Non-Compact", K141 &gt; (95/SQRT($AT$32)), "Slender")</f>
        <v>Non-Compact</v>
      </c>
      <c r="Z141" s="2">
        <f t="shared" si="38"/>
        <v>8.4645833333333336</v>
      </c>
      <c r="AA141" s="2">
        <f t="shared" si="39"/>
        <v>13.963087248322148</v>
      </c>
      <c r="AB141" s="2" t="str" cm="1">
        <f t="array" ref="AB141">_xlfn.IFS(Z141 &lt;= 9, "1", Z141 &lt;= 12, "2", Z141 &lt;= 15, "3", Z141 &gt; 15, "4")</f>
        <v>1</v>
      </c>
      <c r="AC141" s="2" t="str" cm="1">
        <f t="array" ref="AC141">_xlfn.IFS(AA141 &lt;= 200, "1", L141 &lt;= 300, "2", L141 &lt;= 400, "3", L141 &gt; 400, "4")</f>
        <v>1</v>
      </c>
      <c r="AD141" s="3">
        <f t="shared" si="40"/>
        <v>150867.40258385838</v>
      </c>
      <c r="AG141" s="3">
        <f t="shared" si="41"/>
        <v>7217.9225106674567</v>
      </c>
      <c r="AJ141" s="2" t="s">
        <v>195</v>
      </c>
      <c r="AK141" s="2">
        <f t="shared" si="44"/>
        <v>463.3</v>
      </c>
      <c r="AL141" s="2"/>
      <c r="AM141" s="2"/>
      <c r="AN141" s="2">
        <f t="shared" si="45"/>
        <v>6713.6</v>
      </c>
      <c r="AO141" s="2"/>
      <c r="AP141" s="2"/>
      <c r="AQ141" s="2" t="s">
        <v>195</v>
      </c>
      <c r="BB141" s="2">
        <f t="shared" si="46"/>
        <v>396</v>
      </c>
      <c r="BC141" s="2">
        <f t="shared" si="47"/>
        <v>6246.7333333333336</v>
      </c>
      <c r="BD141" s="2" t="s">
        <v>195</v>
      </c>
      <c r="BI141">
        <f t="shared" si="48"/>
        <v>414</v>
      </c>
      <c r="BJ141">
        <f t="shared" si="49"/>
        <v>6487.1143281365994</v>
      </c>
      <c r="BK141" s="2" t="s">
        <v>195</v>
      </c>
      <c r="BP141">
        <f t="shared" si="50"/>
        <v>348</v>
      </c>
      <c r="BQ141">
        <f t="shared" si="51"/>
        <v>6144.333333333333</v>
      </c>
      <c r="BR141" s="2" t="s">
        <v>195</v>
      </c>
      <c r="BW141">
        <f t="shared" si="52"/>
        <v>364</v>
      </c>
      <c r="BX141">
        <f t="shared" si="53"/>
        <v>6178.4666666666662</v>
      </c>
      <c r="BY141" s="2" t="s">
        <v>195</v>
      </c>
      <c r="CD141">
        <f t="shared" si="54"/>
        <v>428.30973958179391</v>
      </c>
      <c r="CE141">
        <f t="shared" si="55"/>
        <v>6532.9015716076174</v>
      </c>
      <c r="CF141" s="2" t="s">
        <v>195</v>
      </c>
    </row>
    <row r="142" spans="1:84" x14ac:dyDescent="0.35">
      <c r="A142" s="2" t="s">
        <v>196</v>
      </c>
      <c r="B142" s="3" t="s">
        <v>33</v>
      </c>
      <c r="C142" s="2">
        <v>393</v>
      </c>
      <c r="D142" s="2">
        <v>419</v>
      </c>
      <c r="E142" s="2">
        <v>407</v>
      </c>
      <c r="F142" s="2">
        <v>49.2</v>
      </c>
      <c r="G142" s="2">
        <v>30.6</v>
      </c>
      <c r="H142" s="2">
        <v>15.2</v>
      </c>
      <c r="I142" s="2">
        <v>290.2</v>
      </c>
      <c r="J142" s="2">
        <v>501</v>
      </c>
      <c r="K142" s="2">
        <f t="shared" si="42"/>
        <v>3.8252032520325199</v>
      </c>
      <c r="L142" s="2">
        <f t="shared" si="43"/>
        <v>9.4836601307189543</v>
      </c>
      <c r="M142" s="2">
        <v>2.38</v>
      </c>
      <c r="N142" s="2">
        <v>146600</v>
      </c>
      <c r="O142" s="2">
        <v>55370</v>
      </c>
      <c r="P142" s="2">
        <v>17.100000000000001</v>
      </c>
      <c r="Q142" s="2">
        <v>10.5</v>
      </c>
      <c r="R142" s="2">
        <v>6998</v>
      </c>
      <c r="S142" s="2">
        <v>2721</v>
      </c>
      <c r="T142" s="2">
        <v>8222</v>
      </c>
      <c r="U142" s="2">
        <v>4154</v>
      </c>
      <c r="X142" s="3" t="str" cm="1">
        <f t="array" ref="X142">_xlfn.IFS((D142/F142) &lt;= (640/SQRT($AT$32)), "Compact", L142 &lt;= ($AT$32*(0.79-(0.002*((E142-G142/2)/(2*F142))*SQRT($AT$32)))), "Non-Compact", L142 &gt; ($AT$32*(0.79-(0.002*((E142-G142/2)/(2*F142))*SQRT($AT$32)))), "Slender")</f>
        <v>Compact</v>
      </c>
      <c r="Y142" s="3" t="str" cm="1">
        <f t="array" ref="Y142">_xlfn.IFS(K142 &lt;= (65/SQRT($AT$32)), "Compact", K142 &lt;= (95/SQRT($AT$32)), "Non-Compact", K142 &gt; (95/SQRT($AT$32)), "Slender")</f>
        <v>Non-Compact</v>
      </c>
      <c r="Z142" s="2">
        <f t="shared" si="38"/>
        <v>8.272357723577235</v>
      </c>
      <c r="AA142" s="2">
        <f t="shared" si="39"/>
        <v>13.692810457516339</v>
      </c>
      <c r="AB142" s="2" t="str" cm="1">
        <f t="array" ref="AB142">_xlfn.IFS(Z142 &lt;= 9, "1", Z142 &lt;= 12, "2", Z142 &lt;= 15, "3", Z142 &gt; 15, "4")</f>
        <v>1</v>
      </c>
      <c r="AC142" s="2" t="str" cm="1">
        <f t="array" ref="AC142">_xlfn.IFS(AA142 &lt;= 200, "1", L142 &lt;= 300, "2", L142 &lt;= 400, "3", L142 &gt; 400, "4")</f>
        <v>1</v>
      </c>
      <c r="AD142" s="3">
        <f t="shared" si="40"/>
        <v>156210.52140012849</v>
      </c>
      <c r="AG142" s="3">
        <f t="shared" si="41"/>
        <v>7426.6296575229871</v>
      </c>
      <c r="AJ142" s="2" t="s">
        <v>196</v>
      </c>
      <c r="AK142" s="2">
        <f t="shared" si="44"/>
        <v>476.3</v>
      </c>
      <c r="AL142" s="2"/>
      <c r="AM142" s="2"/>
      <c r="AN142" s="2">
        <f t="shared" si="45"/>
        <v>6908.6</v>
      </c>
      <c r="AO142" s="2"/>
      <c r="AP142" s="2"/>
      <c r="AQ142" s="2" t="s">
        <v>196</v>
      </c>
      <c r="BB142" s="2">
        <f t="shared" si="46"/>
        <v>409</v>
      </c>
      <c r="BC142" s="2">
        <f t="shared" si="47"/>
        <v>6441.7333333333336</v>
      </c>
      <c r="BD142" s="2" t="s">
        <v>196</v>
      </c>
      <c r="BI142">
        <f t="shared" si="48"/>
        <v>427</v>
      </c>
      <c r="BJ142">
        <f t="shared" si="49"/>
        <v>6682.1143281365994</v>
      </c>
      <c r="BK142" s="2" t="s">
        <v>196</v>
      </c>
      <c r="BP142">
        <f t="shared" si="50"/>
        <v>361</v>
      </c>
      <c r="BQ142">
        <f t="shared" si="51"/>
        <v>6339.333333333333</v>
      </c>
      <c r="BR142" s="2" t="s">
        <v>196</v>
      </c>
      <c r="BW142">
        <f t="shared" si="52"/>
        <v>377</v>
      </c>
      <c r="BX142">
        <f t="shared" si="53"/>
        <v>6373.4666666666662</v>
      </c>
      <c r="BY142" s="2" t="s">
        <v>196</v>
      </c>
      <c r="CD142">
        <f t="shared" si="54"/>
        <v>441.30973958179391</v>
      </c>
      <c r="CE142">
        <f t="shared" si="55"/>
        <v>6727.9015716076174</v>
      </c>
      <c r="CF142" s="2" t="s">
        <v>196</v>
      </c>
    </row>
    <row r="143" spans="1:84" x14ac:dyDescent="0.35">
      <c r="A143" s="2" t="s">
        <v>197</v>
      </c>
      <c r="B143" s="3" t="s">
        <v>33</v>
      </c>
      <c r="C143" s="2">
        <v>421.1</v>
      </c>
      <c r="D143" s="2">
        <v>425.2</v>
      </c>
      <c r="E143" s="2">
        <v>409.2</v>
      </c>
      <c r="F143" s="2">
        <v>52.6</v>
      </c>
      <c r="G143" s="2">
        <v>32.799999999999997</v>
      </c>
      <c r="H143" s="2">
        <v>15.2</v>
      </c>
      <c r="I143" s="2">
        <v>289.60000000000002</v>
      </c>
      <c r="J143" s="2">
        <v>537</v>
      </c>
      <c r="K143" s="2">
        <f t="shared" si="42"/>
        <v>3.5779467680608361</v>
      </c>
      <c r="L143" s="2">
        <f t="shared" si="43"/>
        <v>8.8292682926829276</v>
      </c>
      <c r="M143" s="2">
        <v>2.4</v>
      </c>
      <c r="N143" s="2">
        <v>159800</v>
      </c>
      <c r="O143" s="2">
        <v>60150</v>
      </c>
      <c r="P143" s="2">
        <v>17.2</v>
      </c>
      <c r="Q143" s="2">
        <v>10.6</v>
      </c>
      <c r="R143" s="2">
        <v>7516</v>
      </c>
      <c r="S143" s="2">
        <v>2940</v>
      </c>
      <c r="T143" s="2">
        <v>8887</v>
      </c>
      <c r="U143" s="2">
        <v>4492</v>
      </c>
      <c r="X143" s="3" t="str" cm="1">
        <f t="array" ref="X143">_xlfn.IFS((D143/F143) &lt;= (640/SQRT($AT$32)), "Compact", L143 &lt;= ($AT$32*(0.79-(0.002*((E143-G143/2)/(2*F143))*SQRT($AT$32)))), "Non-Compact", L143 &gt; ($AT$32*(0.79-(0.002*((E143-G143/2)/(2*F143))*SQRT($AT$32)))), "Slender")</f>
        <v>Compact</v>
      </c>
      <c r="Y143" s="3" t="str" cm="1">
        <f t="array" ref="Y143">_xlfn.IFS(K143 &lt;= (65/SQRT($AT$32)), "Compact", K143 &lt;= (95/SQRT($AT$32)), "Non-Compact", K143 &gt; (95/SQRT($AT$32)), "Slender")</f>
        <v>Non-Compact</v>
      </c>
      <c r="Z143" s="2">
        <f t="shared" si="38"/>
        <v>7.7794676806083647</v>
      </c>
      <c r="AA143" s="2">
        <f t="shared" si="39"/>
        <v>12.963414634146343</v>
      </c>
      <c r="AB143" s="2" t="str" cm="1">
        <f t="array" ref="AB143">_xlfn.IFS(Z143 &lt;= 9, "1", Z143 &lt;= 12, "2", Z143 &lt;= 15, "3", Z143 &gt; 15, "4")</f>
        <v>1</v>
      </c>
      <c r="AC143" s="2" t="str" cm="1">
        <f t="array" ref="AC143">_xlfn.IFS(AA143 &lt;= 200, "1", L143 &lt;= 300, "2", L143 &lt;= 400, "3", L143 &gt; 400, "4")</f>
        <v>1</v>
      </c>
      <c r="AD143" s="3">
        <f t="shared" si="40"/>
        <v>170248.07623424119</v>
      </c>
      <c r="AG143" s="3">
        <f t="shared" si="41"/>
        <v>7988.232860276421</v>
      </c>
      <c r="AJ143" s="2" t="s">
        <v>197</v>
      </c>
      <c r="AK143" s="2">
        <f t="shared" si="44"/>
        <v>512.29999999999995</v>
      </c>
      <c r="AL143" s="2"/>
      <c r="AM143" s="2"/>
      <c r="AN143" s="2">
        <f t="shared" si="45"/>
        <v>7426.6</v>
      </c>
      <c r="AO143" s="2"/>
      <c r="AP143" s="2"/>
      <c r="AQ143" s="2" t="s">
        <v>197</v>
      </c>
      <c r="BB143" s="2">
        <f t="shared" si="46"/>
        <v>445</v>
      </c>
      <c r="BC143" s="2">
        <f t="shared" si="47"/>
        <v>6959.7333333333336</v>
      </c>
      <c r="BD143" s="2" t="s">
        <v>197</v>
      </c>
      <c r="BI143">
        <f t="shared" si="48"/>
        <v>463</v>
      </c>
      <c r="BJ143">
        <f t="shared" si="49"/>
        <v>7200.1143281365994</v>
      </c>
      <c r="BK143" s="2" t="s">
        <v>197</v>
      </c>
      <c r="BP143">
        <f t="shared" si="50"/>
        <v>397</v>
      </c>
      <c r="BQ143">
        <f t="shared" si="51"/>
        <v>6857.333333333333</v>
      </c>
      <c r="BR143" s="2" t="s">
        <v>197</v>
      </c>
      <c r="BW143">
        <f t="shared" si="52"/>
        <v>413</v>
      </c>
      <c r="BX143">
        <f t="shared" si="53"/>
        <v>6891.4666666666662</v>
      </c>
      <c r="BY143" s="2" t="s">
        <v>197</v>
      </c>
      <c r="CD143">
        <f t="shared" si="54"/>
        <v>477.30973958179391</v>
      </c>
      <c r="CE143">
        <f t="shared" si="55"/>
        <v>7245.9015716076174</v>
      </c>
      <c r="CF143" s="2" t="s">
        <v>197</v>
      </c>
    </row>
    <row r="144" spans="1:84" x14ac:dyDescent="0.35">
      <c r="A144" s="2" t="s">
        <v>198</v>
      </c>
      <c r="B144" s="3" t="s">
        <v>33</v>
      </c>
      <c r="C144" s="2">
        <v>462.8</v>
      </c>
      <c r="D144" s="2">
        <v>434.8</v>
      </c>
      <c r="E144" s="2">
        <v>412.2</v>
      </c>
      <c r="F144" s="2">
        <v>57.4</v>
      </c>
      <c r="G144" s="2">
        <v>35.799999999999997</v>
      </c>
      <c r="H144" s="2">
        <v>15.2</v>
      </c>
      <c r="I144" s="2">
        <v>289.60000000000002</v>
      </c>
      <c r="J144" s="2">
        <v>590</v>
      </c>
      <c r="K144" s="2">
        <f t="shared" si="42"/>
        <v>3.2787456445993031</v>
      </c>
      <c r="L144" s="2">
        <f t="shared" si="43"/>
        <v>8.089385474860336</v>
      </c>
      <c r="M144" s="2">
        <v>2.42</v>
      </c>
      <c r="N144" s="2">
        <v>180100</v>
      </c>
      <c r="O144" s="2">
        <v>67130</v>
      </c>
      <c r="P144" s="2">
        <v>17.5</v>
      </c>
      <c r="Q144" s="2">
        <v>10.7</v>
      </c>
      <c r="R144" s="2">
        <v>8283</v>
      </c>
      <c r="S144" s="2">
        <v>3257</v>
      </c>
      <c r="T144" s="2">
        <v>9877</v>
      </c>
      <c r="U144" s="2">
        <v>4983</v>
      </c>
      <c r="X144" s="3" t="str" cm="1">
        <f t="array" ref="X144">_xlfn.IFS((D144/F144) &lt;= (640/SQRT($AT$32)), "Compact", L144 &lt;= ($AT$32*(0.79-(0.002*((E144-G144/2)/(2*F144))*SQRT($AT$32)))), "Non-Compact", L144 &gt; ($AT$32*(0.79-(0.002*((E144-G144/2)/(2*F144))*SQRT($AT$32)))), "Slender")</f>
        <v>Compact</v>
      </c>
      <c r="Y144" s="3" t="str" cm="1">
        <f t="array" ref="Y144">_xlfn.IFS(K144 &lt;= (65/SQRT($AT$32)), "Compact", K144 &lt;= (95/SQRT($AT$32)), "Non-Compact", K144 &gt; (95/SQRT($AT$32)), "Slender")</f>
        <v>Compact</v>
      </c>
      <c r="Z144" s="2">
        <f t="shared" si="38"/>
        <v>7.1811846689895473</v>
      </c>
      <c r="AA144" s="2">
        <f t="shared" si="39"/>
        <v>12.145251396648046</v>
      </c>
      <c r="AB144" s="2" t="str" cm="1">
        <f t="array" ref="AB144">_xlfn.IFS(Z144 &lt;= 9, "1", Z144 &lt;= 12, "2", Z144 &lt;= 15, "3", Z144 &gt; 15, "4")</f>
        <v>1</v>
      </c>
      <c r="AC144" s="2" t="str" cm="1">
        <f t="array" ref="AC144">_xlfn.IFS(AA144 &lt;= 200, "1", L144 &lt;= 300, "2", L144 &lt;= 400, "3", L144 &gt; 400, "4")</f>
        <v>1</v>
      </c>
      <c r="AD144" s="3">
        <f t="shared" si="40"/>
        <v>191706.5547487096</v>
      </c>
      <c r="AG144" s="3">
        <f t="shared" si="41"/>
        <v>8817.3330089092142</v>
      </c>
      <c r="AJ144" s="2" t="s">
        <v>198</v>
      </c>
      <c r="AK144" s="2">
        <f t="shared" si="44"/>
        <v>565.29999999999995</v>
      </c>
      <c r="AL144" s="2"/>
      <c r="AM144" s="2"/>
      <c r="AN144" s="2">
        <f t="shared" si="45"/>
        <v>8193.6</v>
      </c>
      <c r="AO144" s="2"/>
      <c r="AP144" s="2"/>
      <c r="AQ144" s="2" t="s">
        <v>198</v>
      </c>
      <c r="BB144" s="2">
        <f t="shared" si="46"/>
        <v>498</v>
      </c>
      <c r="BC144" s="2">
        <f t="shared" si="47"/>
        <v>7726.7333333333336</v>
      </c>
      <c r="BD144" s="2" t="s">
        <v>198</v>
      </c>
      <c r="BI144">
        <f t="shared" si="48"/>
        <v>516</v>
      </c>
      <c r="BJ144">
        <f t="shared" si="49"/>
        <v>7967.1143281365994</v>
      </c>
      <c r="BK144" s="2" t="s">
        <v>198</v>
      </c>
      <c r="BP144">
        <f t="shared" si="50"/>
        <v>450</v>
      </c>
      <c r="BQ144">
        <f t="shared" si="51"/>
        <v>7624.333333333333</v>
      </c>
      <c r="BR144" s="2" t="s">
        <v>198</v>
      </c>
      <c r="BW144">
        <f t="shared" si="52"/>
        <v>466</v>
      </c>
      <c r="BX144">
        <f t="shared" si="53"/>
        <v>7658.4666666666662</v>
      </c>
      <c r="BY144" s="2" t="s">
        <v>198</v>
      </c>
      <c r="CD144">
        <f t="shared" si="54"/>
        <v>530.30973958179391</v>
      </c>
      <c r="CE144">
        <f t="shared" si="55"/>
        <v>8012.9015716076174</v>
      </c>
      <c r="CF144" s="2" t="s">
        <v>198</v>
      </c>
    </row>
    <row r="145" spans="1:84" x14ac:dyDescent="0.35">
      <c r="A145" s="2" t="s">
        <v>199</v>
      </c>
      <c r="B145" s="3" t="s">
        <v>33</v>
      </c>
      <c r="C145" s="2">
        <v>467</v>
      </c>
      <c r="D145" s="2">
        <v>436.6</v>
      </c>
      <c r="E145" s="2">
        <v>412.2</v>
      </c>
      <c r="F145" s="2">
        <v>58</v>
      </c>
      <c r="G145" s="2">
        <v>35.799999999999997</v>
      </c>
      <c r="H145" s="2">
        <v>15.2</v>
      </c>
      <c r="I145" s="2">
        <v>290.2</v>
      </c>
      <c r="J145" s="2">
        <v>595</v>
      </c>
      <c r="K145" s="2">
        <f t="shared" si="42"/>
        <v>3.2448275862068963</v>
      </c>
      <c r="L145" s="2">
        <f t="shared" si="43"/>
        <v>8.106145251396649</v>
      </c>
      <c r="M145" s="2">
        <v>2.42</v>
      </c>
      <c r="N145" s="2">
        <v>183000</v>
      </c>
      <c r="O145" s="2">
        <v>67830</v>
      </c>
      <c r="P145" s="2">
        <v>17.5</v>
      </c>
      <c r="Q145" s="2">
        <v>10.7</v>
      </c>
      <c r="R145" s="2">
        <v>8383</v>
      </c>
      <c r="S145" s="2">
        <v>3291</v>
      </c>
      <c r="T145" s="2">
        <v>10000</v>
      </c>
      <c r="U145" s="2">
        <v>5034</v>
      </c>
      <c r="X145" s="3" t="str" cm="1">
        <f t="array" ref="X145">_xlfn.IFS((D145/F145) &lt;= (640/SQRT($AT$32)), "Compact", L145 &lt;= ($AT$32*(0.79-(0.002*((E145-G145/2)/(2*F145))*SQRT($AT$32)))), "Non-Compact", L145 &gt; ($AT$32*(0.79-(0.002*((E145-G145/2)/(2*F145))*SQRT($AT$32)))), "Slender")</f>
        <v>Compact</v>
      </c>
      <c r="Y145" s="3" t="str" cm="1">
        <f t="array" ref="Y145">_xlfn.IFS(K145 &lt;= (65/SQRT($AT$32)), "Compact", K145 &lt;= (95/SQRT($AT$32)), "Non-Compact", K145 &gt; (95/SQRT($AT$32)), "Slender")</f>
        <v>Compact</v>
      </c>
      <c r="Z145" s="2">
        <f t="shared" si="38"/>
        <v>7.1068965517241374</v>
      </c>
      <c r="AA145" s="2">
        <f t="shared" si="39"/>
        <v>12.195530726256985</v>
      </c>
      <c r="AB145" s="2" t="str" cm="1">
        <f t="array" ref="AB145">_xlfn.IFS(Z145 &lt;= 9, "1", Z145 &lt;= 12, "2", Z145 &lt;= 15, "3", Z145 &gt; 15, "4")</f>
        <v>1</v>
      </c>
      <c r="AC145" s="2" t="str" cm="1">
        <f t="array" ref="AC145">_xlfn.IFS(AA145 &lt;= 200, "1", L145 &lt;= 300, "2", L145 &lt;= 400, "3", L145 &gt; 400, "4")</f>
        <v>1</v>
      </c>
      <c r="AD145" s="3">
        <f t="shared" si="40"/>
        <v>194668.70503915104</v>
      </c>
      <c r="AG145" s="3">
        <f t="shared" si="41"/>
        <v>8922.7678771780247</v>
      </c>
      <c r="AJ145" s="2" t="s">
        <v>199</v>
      </c>
      <c r="AK145" s="2">
        <f t="shared" si="44"/>
        <v>570.29999999999995</v>
      </c>
      <c r="AL145" s="2"/>
      <c r="AM145" s="2"/>
      <c r="AN145" s="2">
        <f t="shared" si="45"/>
        <v>8293.6</v>
      </c>
      <c r="AO145" s="2"/>
      <c r="AP145" s="2"/>
      <c r="AQ145" s="2" t="s">
        <v>199</v>
      </c>
      <c r="BB145" s="2">
        <f t="shared" si="46"/>
        <v>503</v>
      </c>
      <c r="BC145" s="2">
        <f t="shared" si="47"/>
        <v>7826.7333333333336</v>
      </c>
      <c r="BD145" s="2" t="s">
        <v>199</v>
      </c>
      <c r="BI145">
        <f t="shared" si="48"/>
        <v>521</v>
      </c>
      <c r="BJ145">
        <f t="shared" si="49"/>
        <v>8067.1143281365994</v>
      </c>
      <c r="BK145" s="2" t="s">
        <v>199</v>
      </c>
      <c r="BP145">
        <f t="shared" si="50"/>
        <v>455</v>
      </c>
      <c r="BQ145">
        <f t="shared" si="51"/>
        <v>7724.333333333333</v>
      </c>
      <c r="BR145" s="2" t="s">
        <v>199</v>
      </c>
      <c r="BW145">
        <f t="shared" si="52"/>
        <v>471</v>
      </c>
      <c r="BX145">
        <f t="shared" si="53"/>
        <v>7758.4666666666662</v>
      </c>
      <c r="BY145" s="2" t="s">
        <v>199</v>
      </c>
      <c r="CD145">
        <f t="shared" si="54"/>
        <v>535.30973958179391</v>
      </c>
      <c r="CE145">
        <f t="shared" si="55"/>
        <v>8112.9015716076174</v>
      </c>
      <c r="CF145" s="2" t="s">
        <v>199</v>
      </c>
    </row>
    <row r="146" spans="1:84" x14ac:dyDescent="0.35">
      <c r="A146" s="2" t="s">
        <v>200</v>
      </c>
      <c r="B146" s="3" t="s">
        <v>33</v>
      </c>
      <c r="C146" s="2">
        <v>509</v>
      </c>
      <c r="D146" s="2">
        <v>445.5</v>
      </c>
      <c r="E146" s="2">
        <v>415.5</v>
      </c>
      <c r="F146" s="2">
        <v>62.7</v>
      </c>
      <c r="G146" s="2">
        <v>39.1</v>
      </c>
      <c r="H146" s="2">
        <v>15.2</v>
      </c>
      <c r="I146" s="2">
        <v>289.60000000000002</v>
      </c>
      <c r="J146" s="2">
        <v>649</v>
      </c>
      <c r="K146" s="2">
        <f t="shared" si="42"/>
        <v>3.001594896331738</v>
      </c>
      <c r="L146" s="2">
        <f t="shared" si="43"/>
        <v>7.4066496163682869</v>
      </c>
      <c r="M146" s="2">
        <v>2.4500000000000002</v>
      </c>
      <c r="N146" s="2">
        <v>203800</v>
      </c>
      <c r="O146" s="2">
        <v>75180</v>
      </c>
      <c r="P146" s="2">
        <v>17.7</v>
      </c>
      <c r="Q146" s="2">
        <v>10.8</v>
      </c>
      <c r="R146" s="2">
        <v>9151</v>
      </c>
      <c r="S146" s="2">
        <v>3619</v>
      </c>
      <c r="T146" s="2">
        <v>11010</v>
      </c>
      <c r="U146" s="2">
        <v>5543</v>
      </c>
      <c r="X146" s="3" t="str" cm="1">
        <f t="array" ref="X146">_xlfn.IFS((D146/F146) &lt;= (640/SQRT($AT$32)), "Compact", L146 &lt;= ($AT$32*(0.79-(0.002*((E146-G146/2)/(2*F146))*SQRT($AT$32)))), "Non-Compact", L146 &gt; ($AT$32*(0.79-(0.002*((E146-G146/2)/(2*F146))*SQRT($AT$32)))), "Slender")</f>
        <v>Compact</v>
      </c>
      <c r="Y146" s="3" t="str" cm="1">
        <f t="array" ref="Y146">_xlfn.IFS(K146 &lt;= (65/SQRT($AT$32)), "Compact", K146 &lt;= (95/SQRT($AT$32)), "Non-Compact", K146 &gt; (95/SQRT($AT$32)), "Slender")</f>
        <v>Compact</v>
      </c>
      <c r="Z146" s="2">
        <f t="shared" si="38"/>
        <v>6.6267942583732058</v>
      </c>
      <c r="AA146" s="2">
        <f t="shared" si="39"/>
        <v>11.39386189258312</v>
      </c>
      <c r="AB146" s="2" t="str" cm="1">
        <f t="array" ref="AB146">_xlfn.IFS(Z146 &lt;= 9, "1", Z146 &lt;= 12, "2", Z146 &lt;= 15, "3", Z146 &gt; 15, "4")</f>
        <v>1</v>
      </c>
      <c r="AC146" s="2" t="str" cm="1">
        <f t="array" ref="AC146">_xlfn.IFS(AA146 &lt;= 200, "1", L146 &lt;= 300, "2", L146 &lt;= 400, "3", L146 &gt; 400, "4")</f>
        <v>1</v>
      </c>
      <c r="AD146" s="3">
        <f t="shared" si="40"/>
        <v>216726.76124973584</v>
      </c>
      <c r="AG146" s="3">
        <f t="shared" si="41"/>
        <v>9756.9810274490137</v>
      </c>
      <c r="AJ146" s="2" t="s">
        <v>200</v>
      </c>
      <c r="AK146" s="2">
        <f t="shared" si="44"/>
        <v>624.29999999999995</v>
      </c>
      <c r="AL146" s="2"/>
      <c r="AM146" s="2"/>
      <c r="AN146" s="2">
        <f t="shared" si="45"/>
        <v>9061.6</v>
      </c>
      <c r="AO146" s="2"/>
      <c r="AP146" s="2"/>
      <c r="AQ146" s="2" t="s">
        <v>200</v>
      </c>
      <c r="BB146" s="2">
        <f t="shared" si="46"/>
        <v>557</v>
      </c>
      <c r="BC146" s="2">
        <f t="shared" si="47"/>
        <v>8594.7333333333336</v>
      </c>
      <c r="BD146" s="2" t="s">
        <v>200</v>
      </c>
      <c r="BI146">
        <f t="shared" si="48"/>
        <v>575</v>
      </c>
      <c r="BJ146">
        <f t="shared" si="49"/>
        <v>8835.1143281366003</v>
      </c>
      <c r="BK146" s="2" t="s">
        <v>200</v>
      </c>
      <c r="BP146">
        <f t="shared" si="50"/>
        <v>509</v>
      </c>
      <c r="BQ146">
        <f t="shared" si="51"/>
        <v>8492.3333333333339</v>
      </c>
      <c r="BR146" s="2" t="s">
        <v>200</v>
      </c>
      <c r="BW146">
        <f t="shared" si="52"/>
        <v>525</v>
      </c>
      <c r="BX146">
        <f t="shared" si="53"/>
        <v>8526.4666666666672</v>
      </c>
      <c r="BY146" s="2" t="s">
        <v>200</v>
      </c>
      <c r="CD146">
        <f t="shared" si="54"/>
        <v>589.30973958179391</v>
      </c>
      <c r="CE146">
        <f t="shared" si="55"/>
        <v>8880.9015716076174</v>
      </c>
      <c r="CF146" s="2" t="s">
        <v>200</v>
      </c>
    </row>
    <row r="147" spans="1:84" x14ac:dyDescent="0.35">
      <c r="A147" s="2" t="s">
        <v>201</v>
      </c>
      <c r="B147" s="3" t="s">
        <v>33</v>
      </c>
      <c r="C147" s="2">
        <v>551</v>
      </c>
      <c r="D147" s="2">
        <v>455.6</v>
      </c>
      <c r="E147" s="2">
        <v>418.5</v>
      </c>
      <c r="F147" s="2">
        <v>67.5</v>
      </c>
      <c r="G147" s="2">
        <v>42.1</v>
      </c>
      <c r="H147" s="2">
        <v>15.2</v>
      </c>
      <c r="I147" s="2">
        <v>290.2</v>
      </c>
      <c r="J147" s="2">
        <v>702</v>
      </c>
      <c r="K147" s="2">
        <f t="shared" si="42"/>
        <v>2.788148148148148</v>
      </c>
      <c r="L147" s="2">
        <f t="shared" si="43"/>
        <v>6.8931116389548688</v>
      </c>
      <c r="M147" s="2">
        <v>2.4700000000000002</v>
      </c>
      <c r="N147" s="2">
        <v>226900</v>
      </c>
      <c r="O147" s="2">
        <v>82670</v>
      </c>
      <c r="P147" s="2">
        <v>18</v>
      </c>
      <c r="Q147" s="2">
        <v>10.9</v>
      </c>
      <c r="R147" s="2">
        <v>9962</v>
      </c>
      <c r="S147" s="2">
        <v>3951</v>
      </c>
      <c r="T147" s="2">
        <v>12080</v>
      </c>
      <c r="U147" s="2">
        <v>6058</v>
      </c>
      <c r="X147" s="3" t="str" cm="1">
        <f t="array" ref="X147">_xlfn.IFS((D147/F147) &lt;= (640/SQRT($AT$32)), "Compact", L147 &lt;= ($AT$32*(0.79-(0.002*((E147-G147/2)/(2*F147))*SQRT($AT$32)))), "Non-Compact", L147 &gt; ($AT$32*(0.79-(0.002*((E147-G147/2)/(2*F147))*SQRT($AT$32)))), "Slender")</f>
        <v>Compact</v>
      </c>
      <c r="Y147" s="3" t="str" cm="1">
        <f t="array" ref="Y147">_xlfn.IFS(K147 &lt;= (65/SQRT($AT$32)), "Compact", K147 &lt;= (95/SQRT($AT$32)), "Non-Compact", K147 &gt; (95/SQRT($AT$32)), "Slender")</f>
        <v>Compact</v>
      </c>
      <c r="Z147" s="2">
        <f t="shared" si="38"/>
        <v>6.2</v>
      </c>
      <c r="AA147" s="2">
        <f t="shared" si="39"/>
        <v>10.821852731591449</v>
      </c>
      <c r="AB147" s="2" t="str" cm="1">
        <f t="array" ref="AB147">_xlfn.IFS(Z147 &lt;= 9, "1", Z147 &lt;= 12, "2", Z147 &lt;= 15, "3", Z147 &gt; 15, "4")</f>
        <v>1</v>
      </c>
      <c r="AC147" s="2" t="str" cm="1">
        <f t="array" ref="AC147">_xlfn.IFS(AA147 &lt;= 200, "1", L147 &lt;= 300, "2", L147 &lt;= 400, "3", L147 &gt; 400, "4")</f>
        <v>1</v>
      </c>
      <c r="AD147" s="3">
        <f t="shared" si="40"/>
        <v>240993.28038592695</v>
      </c>
      <c r="AG147" s="3">
        <f t="shared" si="41"/>
        <v>10632.767934080006</v>
      </c>
      <c r="AJ147" s="2" t="s">
        <v>201</v>
      </c>
      <c r="AK147" s="2">
        <f t="shared" si="44"/>
        <v>677.3</v>
      </c>
      <c r="AL147" s="2"/>
      <c r="AM147" s="2"/>
      <c r="AN147" s="2">
        <f t="shared" si="45"/>
        <v>9872.6</v>
      </c>
      <c r="AO147" s="2"/>
      <c r="AP147" s="2"/>
      <c r="AQ147" s="2" t="s">
        <v>201</v>
      </c>
      <c r="BB147" s="2">
        <f t="shared" si="46"/>
        <v>610</v>
      </c>
      <c r="BC147" s="2">
        <f t="shared" si="47"/>
        <v>9405.7333333333336</v>
      </c>
      <c r="BD147" s="2" t="s">
        <v>201</v>
      </c>
      <c r="BI147">
        <f t="shared" si="48"/>
        <v>628</v>
      </c>
      <c r="BJ147">
        <f t="shared" si="49"/>
        <v>9646.1143281366003</v>
      </c>
      <c r="BK147" s="2" t="s">
        <v>201</v>
      </c>
      <c r="BP147">
        <f t="shared" si="50"/>
        <v>562</v>
      </c>
      <c r="BQ147">
        <f t="shared" si="51"/>
        <v>9303.3333333333339</v>
      </c>
      <c r="BR147" s="2" t="s">
        <v>201</v>
      </c>
      <c r="BW147">
        <f t="shared" si="52"/>
        <v>578</v>
      </c>
      <c r="BX147">
        <f t="shared" si="53"/>
        <v>9337.4666666666672</v>
      </c>
      <c r="BY147" s="2" t="s">
        <v>201</v>
      </c>
      <c r="CD147">
        <f t="shared" si="54"/>
        <v>642.30973958179391</v>
      </c>
      <c r="CE147">
        <f t="shared" si="55"/>
        <v>9691.9015716076174</v>
      </c>
      <c r="CF147" s="2" t="s">
        <v>201</v>
      </c>
    </row>
    <row r="148" spans="1:84" x14ac:dyDescent="0.35">
      <c r="A148" s="2" t="s">
        <v>202</v>
      </c>
      <c r="B148" s="3" t="s">
        <v>33</v>
      </c>
      <c r="C148" s="2">
        <v>592.29999999999995</v>
      </c>
      <c r="D148" s="2">
        <v>464.6</v>
      </c>
      <c r="E148" s="2">
        <v>421.4</v>
      </c>
      <c r="F148" s="2">
        <v>72.3</v>
      </c>
      <c r="G148" s="2">
        <v>45</v>
      </c>
      <c r="H148" s="2">
        <v>15.2</v>
      </c>
      <c r="I148" s="2">
        <v>289.7</v>
      </c>
      <c r="J148" s="2">
        <v>755</v>
      </c>
      <c r="K148" s="2">
        <f t="shared" si="42"/>
        <v>2.6030428769017981</v>
      </c>
      <c r="L148" s="2">
        <f t="shared" si="43"/>
        <v>6.4377777777777778</v>
      </c>
      <c r="M148" s="2">
        <v>2.5</v>
      </c>
      <c r="N148" s="2">
        <v>249800</v>
      </c>
      <c r="O148" s="2">
        <v>90380</v>
      </c>
      <c r="P148" s="2">
        <v>18.2</v>
      </c>
      <c r="Q148" s="2">
        <v>10.9</v>
      </c>
      <c r="R148" s="2">
        <v>10750</v>
      </c>
      <c r="S148" s="2">
        <v>4289</v>
      </c>
      <c r="T148" s="2">
        <v>13130</v>
      </c>
      <c r="U148" s="2">
        <v>6583</v>
      </c>
      <c r="X148" s="3" t="str" cm="1">
        <f t="array" ref="X148">_xlfn.IFS((D148/F148) &lt;= (640/SQRT($AT$32)), "Compact", L148 &lt;= ($AT$32*(0.79-(0.002*((E148-G148/2)/(2*F148))*SQRT($AT$32)))), "Non-Compact", L148 &gt; ($AT$32*(0.79-(0.002*((E148-G148/2)/(2*F148))*SQRT($AT$32)))), "Slender")</f>
        <v>Compact</v>
      </c>
      <c r="Y148" s="3" t="str" cm="1">
        <f t="array" ref="Y148">_xlfn.IFS(K148 &lt;= (65/SQRT($AT$32)), "Compact", K148 &lt;= (95/SQRT($AT$32)), "Non-Compact", K148 &gt; (95/SQRT($AT$32)), "Slender")</f>
        <v>Compact</v>
      </c>
      <c r="Z148" s="2">
        <f t="shared" si="38"/>
        <v>5.8284923928077452</v>
      </c>
      <c r="AA148" s="2">
        <f t="shared" si="39"/>
        <v>10.324444444444445</v>
      </c>
      <c r="AB148" s="2" t="str" cm="1">
        <f t="array" ref="AB148">_xlfn.IFS(Z148 &lt;= 9, "1", Z148 &lt;= 12, "2", Z148 &lt;= 15, "3", Z148 &gt; 15, "4")</f>
        <v>1</v>
      </c>
      <c r="AC148" s="2" t="str" cm="1">
        <f t="array" ref="AC148">_xlfn.IFS(AA148 &lt;= 200, "1", L148 &lt;= 300, "2", L148 &lt;= 400, "3", L148 &gt; 400, "4")</f>
        <v>1</v>
      </c>
      <c r="AD148" s="3">
        <f t="shared" si="40"/>
        <v>265149.6372015244</v>
      </c>
      <c r="AG148" s="3">
        <f t="shared" si="41"/>
        <v>11489.483403095197</v>
      </c>
      <c r="AJ148" s="2" t="s">
        <v>202</v>
      </c>
      <c r="AK148" s="2">
        <f t="shared" si="44"/>
        <v>730.3</v>
      </c>
      <c r="AL148" s="2"/>
      <c r="AM148" s="2"/>
      <c r="AN148" s="2">
        <f t="shared" si="45"/>
        <v>10660.6</v>
      </c>
      <c r="AO148" s="2"/>
      <c r="AP148" s="2"/>
      <c r="AQ148" s="2" t="s">
        <v>202</v>
      </c>
      <c r="BB148" s="2">
        <f t="shared" si="46"/>
        <v>663</v>
      </c>
      <c r="BC148" s="2">
        <f t="shared" si="47"/>
        <v>10193.733333333334</v>
      </c>
      <c r="BD148" s="2" t="s">
        <v>202</v>
      </c>
      <c r="BI148">
        <f t="shared" si="48"/>
        <v>681</v>
      </c>
      <c r="BJ148">
        <f t="shared" si="49"/>
        <v>10434.1143281366</v>
      </c>
      <c r="BK148" s="2" t="s">
        <v>202</v>
      </c>
      <c r="BP148">
        <f t="shared" si="50"/>
        <v>615</v>
      </c>
      <c r="BQ148">
        <f t="shared" si="51"/>
        <v>10091.333333333334</v>
      </c>
      <c r="BR148" s="2" t="s">
        <v>202</v>
      </c>
      <c r="BW148">
        <f t="shared" si="52"/>
        <v>631</v>
      </c>
      <c r="BX148">
        <f t="shared" si="53"/>
        <v>10125.466666666667</v>
      </c>
      <c r="BY148" s="2" t="s">
        <v>202</v>
      </c>
      <c r="CD148">
        <f t="shared" si="54"/>
        <v>695.30973958179391</v>
      </c>
      <c r="CE148">
        <f t="shared" si="55"/>
        <v>10479.901571607617</v>
      </c>
      <c r="CF148" s="2" t="s">
        <v>202</v>
      </c>
    </row>
    <row r="149" spans="1:84" x14ac:dyDescent="0.35">
      <c r="A149" s="2" t="s">
        <v>203</v>
      </c>
      <c r="B149" s="3" t="s">
        <v>33</v>
      </c>
      <c r="C149" s="2">
        <v>633.9</v>
      </c>
      <c r="D149" s="2">
        <v>474.6</v>
      </c>
      <c r="E149" s="2">
        <v>424</v>
      </c>
      <c r="F149" s="2">
        <v>77</v>
      </c>
      <c r="G149" s="2">
        <v>47.6</v>
      </c>
      <c r="H149" s="2">
        <v>15.2</v>
      </c>
      <c r="I149" s="2">
        <v>290.2</v>
      </c>
      <c r="J149" s="2">
        <v>808</v>
      </c>
      <c r="K149" s="2">
        <f t="shared" si="42"/>
        <v>2.4441558441558442</v>
      </c>
      <c r="L149" s="2">
        <f t="shared" si="43"/>
        <v>6.0966386554621845</v>
      </c>
      <c r="M149" s="2">
        <v>2.52</v>
      </c>
      <c r="N149" s="2">
        <v>274800</v>
      </c>
      <c r="O149" s="2">
        <v>98130</v>
      </c>
      <c r="P149" s="2">
        <v>18.399999999999999</v>
      </c>
      <c r="Q149" s="2">
        <v>11</v>
      </c>
      <c r="R149" s="2">
        <v>11580</v>
      </c>
      <c r="S149" s="2">
        <v>4629</v>
      </c>
      <c r="T149" s="2">
        <v>14240</v>
      </c>
      <c r="U149" s="2">
        <v>7108</v>
      </c>
      <c r="X149" s="3" t="str" cm="1">
        <f t="array" ref="X149">_xlfn.IFS((D149/F149) &lt;= (640/SQRT($AT$32)), "Compact", L149 &lt;= ($AT$32*(0.79-(0.002*((E149-G149/2)/(2*F149))*SQRT($AT$32)))), "Non-Compact", L149 &gt; ($AT$32*(0.79-(0.002*((E149-G149/2)/(2*F149))*SQRT($AT$32)))), "Slender")</f>
        <v>Compact</v>
      </c>
      <c r="Y149" s="3" t="str" cm="1">
        <f t="array" ref="Y149">_xlfn.IFS(K149 &lt;= (65/SQRT($AT$32)), "Compact", K149 &lt;= (95/SQRT($AT$32)), "Non-Compact", K149 &gt; (95/SQRT($AT$32)), "Slender")</f>
        <v>Compact</v>
      </c>
      <c r="Z149" s="2">
        <f t="shared" si="38"/>
        <v>5.5064935064935066</v>
      </c>
      <c r="AA149" s="2">
        <f t="shared" si="39"/>
        <v>9.9705882352941178</v>
      </c>
      <c r="AB149" s="2" t="str" cm="1">
        <f t="array" ref="AB149">_xlfn.IFS(Z149 &lt;= 9, "1", Z149 &lt;= 12, "2", Z149 &lt;= 15, "3", Z149 &gt; 15, "4")</f>
        <v>1</v>
      </c>
      <c r="AC149" s="2" t="str" cm="1">
        <f t="array" ref="AC149">_xlfn.IFS(AA149 &lt;= 200, "1", L149 &lt;= 300, "2", L149 &lt;= 400, "3", L149 &gt; 400, "4")</f>
        <v>1</v>
      </c>
      <c r="AD149" s="3">
        <f t="shared" si="40"/>
        <v>291297.46230961231</v>
      </c>
      <c r="AG149" s="3">
        <f t="shared" si="41"/>
        <v>12386.025867484695</v>
      </c>
      <c r="AJ149" s="2" t="s">
        <v>203</v>
      </c>
      <c r="AK149" s="2">
        <f t="shared" si="44"/>
        <v>783.3</v>
      </c>
      <c r="AL149" s="2"/>
      <c r="AM149" s="2"/>
      <c r="AN149" s="2">
        <f t="shared" si="45"/>
        <v>11490.6</v>
      </c>
      <c r="AO149" s="2"/>
      <c r="AP149" s="2"/>
      <c r="AQ149" s="2" t="s">
        <v>203</v>
      </c>
      <c r="BB149" s="2">
        <f t="shared" si="46"/>
        <v>716</v>
      </c>
      <c r="BC149" s="2">
        <f t="shared" si="47"/>
        <v>11023.733333333334</v>
      </c>
      <c r="BD149" s="2" t="s">
        <v>203</v>
      </c>
      <c r="BI149">
        <f t="shared" si="48"/>
        <v>734</v>
      </c>
      <c r="BJ149">
        <f t="shared" si="49"/>
        <v>11264.1143281366</v>
      </c>
      <c r="BK149" s="2" t="s">
        <v>203</v>
      </c>
      <c r="BP149">
        <f t="shared" si="50"/>
        <v>668</v>
      </c>
      <c r="BQ149">
        <f t="shared" si="51"/>
        <v>10921.333333333334</v>
      </c>
      <c r="BR149" s="2" t="s">
        <v>203</v>
      </c>
      <c r="BW149">
        <f t="shared" si="52"/>
        <v>684</v>
      </c>
      <c r="BX149">
        <f t="shared" si="53"/>
        <v>10955.466666666667</v>
      </c>
      <c r="BY149" s="2" t="s">
        <v>203</v>
      </c>
      <c r="CD149">
        <f t="shared" si="54"/>
        <v>748.30973958179391</v>
      </c>
      <c r="CE149">
        <f t="shared" si="55"/>
        <v>11309.901571607617</v>
      </c>
      <c r="CF149" s="2" t="s">
        <v>203</v>
      </c>
    </row>
    <row r="150" spans="1:84" x14ac:dyDescent="0.35">
      <c r="A150" s="2" t="s">
        <v>204</v>
      </c>
      <c r="B150" s="3" t="s">
        <v>33</v>
      </c>
      <c r="C150" s="2">
        <v>677.1</v>
      </c>
      <c r="D150" s="2">
        <v>483.1</v>
      </c>
      <c r="E150" s="2">
        <v>427.6</v>
      </c>
      <c r="F150" s="2">
        <v>81.5</v>
      </c>
      <c r="G150" s="2">
        <v>51.2</v>
      </c>
      <c r="H150" s="2">
        <v>15.2</v>
      </c>
      <c r="I150" s="2">
        <v>289.60000000000002</v>
      </c>
      <c r="J150" s="2">
        <v>863</v>
      </c>
      <c r="K150" s="2">
        <f t="shared" si="42"/>
        <v>2.3092024539877301</v>
      </c>
      <c r="L150" s="2">
        <f t="shared" si="43"/>
        <v>5.65625</v>
      </c>
      <c r="M150" s="2">
        <v>2.5499999999999998</v>
      </c>
      <c r="N150" s="2">
        <v>299400</v>
      </c>
      <c r="O150" s="2">
        <v>106600</v>
      </c>
      <c r="P150" s="2">
        <v>18.600000000000001</v>
      </c>
      <c r="Q150" s="2">
        <v>11.1</v>
      </c>
      <c r="R150" s="2">
        <v>12400</v>
      </c>
      <c r="S150" s="2">
        <v>4987</v>
      </c>
      <c r="T150" s="2">
        <v>15340</v>
      </c>
      <c r="U150" s="2">
        <v>7669</v>
      </c>
      <c r="X150" s="3" t="str" cm="1">
        <f t="array" ref="X150">_xlfn.IFS((D150/F150) &lt;= (640/SQRT($AT$32)), "Compact", L150 &lt;= ($AT$32*(0.79-(0.002*((E150-G150/2)/(2*F150))*SQRT($AT$32)))), "Non-Compact", L150 &gt; ($AT$32*(0.79-(0.002*((E150-G150/2)/(2*F150))*SQRT($AT$32)))), "Slender")</f>
        <v>Compact</v>
      </c>
      <c r="Y150" s="3" t="str" cm="1">
        <f t="array" ref="Y150">_xlfn.IFS(K150 &lt;= (65/SQRT($AT$32)), "Compact", K150 &lt;= (95/SQRT($AT$32)), "Non-Compact", K150 &gt; (95/SQRT($AT$32)), "Slender")</f>
        <v>Compact</v>
      </c>
      <c r="Z150" s="2">
        <f t="shared" si="38"/>
        <v>5.2466257668711656</v>
      </c>
      <c r="AA150" s="2">
        <f t="shared" si="39"/>
        <v>9.435546875</v>
      </c>
      <c r="AB150" s="2" t="str" cm="1">
        <f t="array" ref="AB150">_xlfn.IFS(Z150 &lt;= 9, "1", Z150 &lt;= 12, "2", Z150 &lt;= 15, "3", Z150 &gt; 15, "4")</f>
        <v>1</v>
      </c>
      <c r="AC150" s="2" t="str" cm="1">
        <f t="array" ref="AC150">_xlfn.IFS(AA150 &lt;= 200, "1", L150 &lt;= 300, "2", L150 &lt;= 400, "3", L150 &gt; 400, "4")</f>
        <v>1</v>
      </c>
      <c r="AD150" s="3">
        <f t="shared" si="40"/>
        <v>317313.20570535667</v>
      </c>
      <c r="AG150" s="3">
        <f t="shared" si="41"/>
        <v>13280.043229598314</v>
      </c>
      <c r="AJ150" s="2" t="s">
        <v>204</v>
      </c>
      <c r="AK150" s="2">
        <f t="shared" si="44"/>
        <v>838.3</v>
      </c>
      <c r="AL150" s="2"/>
      <c r="AM150" s="2"/>
      <c r="AN150" s="2">
        <f t="shared" si="45"/>
        <v>12310.6</v>
      </c>
      <c r="AO150" s="2"/>
      <c r="AP150" s="2"/>
      <c r="AQ150" s="2" t="s">
        <v>204</v>
      </c>
      <c r="BB150" s="2">
        <f t="shared" si="46"/>
        <v>771</v>
      </c>
      <c r="BC150" s="2">
        <f t="shared" si="47"/>
        <v>11843.733333333334</v>
      </c>
      <c r="BD150" s="2" t="s">
        <v>204</v>
      </c>
      <c r="BI150">
        <f t="shared" si="48"/>
        <v>789</v>
      </c>
      <c r="BJ150">
        <f t="shared" si="49"/>
        <v>12084.1143281366</v>
      </c>
      <c r="BK150" s="2" t="s">
        <v>204</v>
      </c>
      <c r="BP150">
        <f t="shared" si="50"/>
        <v>723</v>
      </c>
      <c r="BQ150">
        <f t="shared" si="51"/>
        <v>11741.333333333334</v>
      </c>
      <c r="BR150" s="2" t="s">
        <v>204</v>
      </c>
      <c r="BW150">
        <f t="shared" si="52"/>
        <v>739</v>
      </c>
      <c r="BX150">
        <f t="shared" si="53"/>
        <v>11775.466666666667</v>
      </c>
      <c r="BY150" s="2" t="s">
        <v>204</v>
      </c>
      <c r="CD150">
        <f t="shared" si="54"/>
        <v>803.30973958179391</v>
      </c>
      <c r="CE150">
        <f t="shared" si="55"/>
        <v>12129.901571607617</v>
      </c>
      <c r="CF150" s="2" t="s">
        <v>204</v>
      </c>
    </row>
    <row r="151" spans="1:84" x14ac:dyDescent="0.35">
      <c r="A151" s="2" t="s">
        <v>205</v>
      </c>
      <c r="B151" s="3" t="s">
        <v>33</v>
      </c>
      <c r="C151" s="2">
        <v>744.1</v>
      </c>
      <c r="D151" s="2">
        <v>497.8</v>
      </c>
      <c r="E151" s="2">
        <v>432.1</v>
      </c>
      <c r="F151" s="2">
        <v>88.9</v>
      </c>
      <c r="G151" s="2">
        <v>55.6</v>
      </c>
      <c r="H151" s="2">
        <v>15.2</v>
      </c>
      <c r="I151" s="2">
        <v>289.60000000000002</v>
      </c>
      <c r="J151" s="2">
        <v>948</v>
      </c>
      <c r="K151" s="2">
        <f t="shared" si="42"/>
        <v>2.1175478065241844</v>
      </c>
      <c r="L151" s="2">
        <f t="shared" si="43"/>
        <v>5.2086330935251803</v>
      </c>
      <c r="M151" s="2">
        <v>2.59</v>
      </c>
      <c r="N151" s="2">
        <v>341900</v>
      </c>
      <c r="O151" s="2">
        <v>120000</v>
      </c>
      <c r="P151" s="2">
        <v>19</v>
      </c>
      <c r="Q151" s="2">
        <v>11.3</v>
      </c>
      <c r="R151" s="2">
        <v>13740</v>
      </c>
      <c r="S151" s="2">
        <v>5555</v>
      </c>
      <c r="T151" s="2">
        <v>17160</v>
      </c>
      <c r="U151" s="2">
        <v>8553</v>
      </c>
      <c r="X151" s="3" t="str" cm="1">
        <f t="array" ref="X151">_xlfn.IFS((D151/F151) &lt;= (640/SQRT($AT$32)), "Compact", L151 &lt;= ($AT$32*(0.79-(0.002*((E151-G151/2)/(2*F151))*SQRT($AT$32)))), "Non-Compact", L151 &gt; ($AT$32*(0.79-(0.002*((E151-G151/2)/(2*F151))*SQRT($AT$32)))), "Slender")</f>
        <v>Compact</v>
      </c>
      <c r="Y151" s="3" t="str" cm="1">
        <f t="array" ref="Y151">_xlfn.IFS(K151 &lt;= (65/SQRT($AT$32)), "Compact", K151 &lt;= (95/SQRT($AT$32)), "Non-Compact", K151 &gt; (95/SQRT($AT$32)), "Slender")</f>
        <v>Compact</v>
      </c>
      <c r="Z151" s="2">
        <f t="shared" si="38"/>
        <v>4.8605174353205847</v>
      </c>
      <c r="AA151" s="2">
        <f t="shared" si="39"/>
        <v>8.9532374100719423</v>
      </c>
      <c r="AB151" s="2" t="str" cm="1">
        <f t="array" ref="AB151">_xlfn.IFS(Z151 &lt;= 9, "1", Z151 &lt;= 12, "2", Z151 &lt;= 15, "3", Z151 &gt; 15, "4")</f>
        <v>1</v>
      </c>
      <c r="AC151" s="2" t="str" cm="1">
        <f t="array" ref="AC151">_xlfn.IFS(AA151 &lt;= 200, "1", L151 &lt;= 300, "2", L151 &lt;= 400, "3", L151 &gt; 400, "4")</f>
        <v>1</v>
      </c>
      <c r="AD151" s="3">
        <f t="shared" si="40"/>
        <v>361849.37027361261</v>
      </c>
      <c r="AG151" s="3">
        <f t="shared" si="41"/>
        <v>14734.800133697097</v>
      </c>
      <c r="AJ151" s="2" t="s">
        <v>205</v>
      </c>
      <c r="AK151" s="2">
        <f t="shared" si="44"/>
        <v>923.3</v>
      </c>
      <c r="AL151" s="2"/>
      <c r="AM151" s="2"/>
      <c r="AN151" s="2">
        <f t="shared" si="45"/>
        <v>13650.6</v>
      </c>
      <c r="AO151" s="2"/>
      <c r="AP151" s="2"/>
      <c r="AQ151" s="2" t="s">
        <v>205</v>
      </c>
      <c r="BB151" s="2">
        <f t="shared" si="46"/>
        <v>856</v>
      </c>
      <c r="BC151" s="2">
        <f t="shared" si="47"/>
        <v>13183.733333333334</v>
      </c>
      <c r="BD151" s="2" t="s">
        <v>205</v>
      </c>
      <c r="BI151">
        <f t="shared" si="48"/>
        <v>874</v>
      </c>
      <c r="BJ151">
        <f t="shared" si="49"/>
        <v>13424.1143281366</v>
      </c>
      <c r="BK151" s="2" t="s">
        <v>205</v>
      </c>
      <c r="BP151">
        <f t="shared" si="50"/>
        <v>808</v>
      </c>
      <c r="BQ151">
        <f t="shared" si="51"/>
        <v>13081.333333333334</v>
      </c>
      <c r="BR151" s="2" t="s">
        <v>205</v>
      </c>
      <c r="BW151">
        <f t="shared" si="52"/>
        <v>824</v>
      </c>
      <c r="BX151">
        <f t="shared" si="53"/>
        <v>13115.466666666667</v>
      </c>
      <c r="BY151" s="2" t="s">
        <v>205</v>
      </c>
      <c r="CD151">
        <f t="shared" si="54"/>
        <v>888.30973958179391</v>
      </c>
      <c r="CE151">
        <f t="shared" si="55"/>
        <v>13469.901571607617</v>
      </c>
      <c r="CF151" s="2" t="s">
        <v>205</v>
      </c>
    </row>
    <row r="152" spans="1:84" x14ac:dyDescent="0.35">
      <c r="A152" s="2" t="s">
        <v>206</v>
      </c>
      <c r="B152" s="3" t="s">
        <v>33</v>
      </c>
      <c r="C152" s="2">
        <v>818.5</v>
      </c>
      <c r="D152" s="2">
        <v>514.1</v>
      </c>
      <c r="E152" s="2">
        <v>436.9</v>
      </c>
      <c r="F152" s="2">
        <v>97</v>
      </c>
      <c r="G152" s="2">
        <v>60.5</v>
      </c>
      <c r="H152" s="2">
        <v>15.2</v>
      </c>
      <c r="I152" s="2">
        <v>289.60000000000002</v>
      </c>
      <c r="J152" s="2">
        <v>1043</v>
      </c>
      <c r="K152" s="2">
        <f t="shared" si="42"/>
        <v>1.9402061855670103</v>
      </c>
      <c r="L152" s="2">
        <f t="shared" si="43"/>
        <v>4.7867768595041325</v>
      </c>
      <c r="M152" s="2">
        <v>2.63</v>
      </c>
      <c r="N152" s="2">
        <v>392400</v>
      </c>
      <c r="O152" s="2">
        <v>135500</v>
      </c>
      <c r="P152" s="2">
        <v>19.399999999999999</v>
      </c>
      <c r="Q152" s="2">
        <v>11.4</v>
      </c>
      <c r="R152" s="2">
        <v>15260</v>
      </c>
      <c r="S152" s="2">
        <v>6202</v>
      </c>
      <c r="T152" s="2">
        <v>19260</v>
      </c>
      <c r="U152" s="2">
        <v>9560</v>
      </c>
      <c r="X152" s="3" t="str" cm="1">
        <f t="array" ref="X152">_xlfn.IFS((D152/F152) &lt;= (640/SQRT($AT$32)), "Compact", L152 &lt;= ($AT$32*(0.79-(0.002*((E152-G152/2)/(2*F152))*SQRT($AT$32)))), "Non-Compact", L152 &gt; ($AT$32*(0.79-(0.002*((E152-G152/2)/(2*F152))*SQRT($AT$32)))), "Slender")</f>
        <v>Compact</v>
      </c>
      <c r="Y152" s="3" t="str" cm="1">
        <f t="array" ref="Y152">_xlfn.IFS(K152 &lt;= (65/SQRT($AT$32)), "Compact", K152 &lt;= (95/SQRT($AT$32)), "Non-Compact", K152 &gt; (95/SQRT($AT$32)), "Slender")</f>
        <v>Compact</v>
      </c>
      <c r="Z152" s="2">
        <f t="shared" si="38"/>
        <v>4.5041237113402062</v>
      </c>
      <c r="AA152" s="2">
        <f t="shared" si="39"/>
        <v>8.4975206611570258</v>
      </c>
      <c r="AB152" s="2" t="str" cm="1">
        <f t="array" ref="AB152">_xlfn.IFS(Z152 &lt;= 9, "1", Z152 &lt;= 12, "2", Z152 &lt;= 15, "3", Z152 &gt; 15, "4")</f>
        <v>1</v>
      </c>
      <c r="AC152" s="2" t="str" cm="1">
        <f t="array" ref="AC152">_xlfn.IFS(AA152 &lt;= 200, "1", L152 &lt;= 300, "2", L152 &lt;= 400, "3", L152 &gt; 400, "4")</f>
        <v>1</v>
      </c>
      <c r="AD152" s="3">
        <f t="shared" si="40"/>
        <v>414638.0964130045</v>
      </c>
      <c r="AG152" s="3">
        <f t="shared" si="41"/>
        <v>16386.132068612165</v>
      </c>
      <c r="AJ152" s="2" t="s">
        <v>206</v>
      </c>
      <c r="AK152" s="2">
        <f t="shared" si="44"/>
        <v>1018.3</v>
      </c>
      <c r="AL152" s="2"/>
      <c r="AM152" s="2"/>
      <c r="AN152" s="2">
        <f t="shared" si="45"/>
        <v>15170.6</v>
      </c>
      <c r="AO152" s="2"/>
      <c r="AP152" s="2"/>
      <c r="AQ152" s="2" t="s">
        <v>206</v>
      </c>
      <c r="BB152" s="2">
        <f t="shared" si="46"/>
        <v>951</v>
      </c>
      <c r="BC152" s="2">
        <f t="shared" si="47"/>
        <v>14703.733333333334</v>
      </c>
      <c r="BD152" s="2" t="s">
        <v>206</v>
      </c>
      <c r="BI152">
        <f t="shared" si="48"/>
        <v>969</v>
      </c>
      <c r="BJ152">
        <f t="shared" si="49"/>
        <v>14944.1143281366</v>
      </c>
      <c r="BK152" s="2" t="s">
        <v>206</v>
      </c>
      <c r="BP152">
        <f t="shared" si="50"/>
        <v>903</v>
      </c>
      <c r="BQ152">
        <f t="shared" si="51"/>
        <v>14601.333333333334</v>
      </c>
      <c r="BR152" s="2" t="s">
        <v>206</v>
      </c>
      <c r="BW152">
        <f t="shared" si="52"/>
        <v>919</v>
      </c>
      <c r="BX152">
        <f t="shared" si="53"/>
        <v>14635.466666666667</v>
      </c>
      <c r="BY152" s="2" t="s">
        <v>206</v>
      </c>
      <c r="CD152">
        <f t="shared" si="54"/>
        <v>983.30973958179391</v>
      </c>
      <c r="CE152">
        <f t="shared" si="55"/>
        <v>14989.901571607617</v>
      </c>
      <c r="CF152" s="2" t="s">
        <v>206</v>
      </c>
    </row>
    <row r="153" spans="1:84" x14ac:dyDescent="0.35">
      <c r="A153" s="2" t="s">
        <v>207</v>
      </c>
      <c r="B153" s="3" t="s">
        <v>33</v>
      </c>
      <c r="C153" s="2">
        <v>900.3</v>
      </c>
      <c r="D153" s="2">
        <v>531.4</v>
      </c>
      <c r="E153" s="2">
        <v>442.3</v>
      </c>
      <c r="F153" s="2">
        <v>105.6</v>
      </c>
      <c r="G153" s="2">
        <v>65.900000000000006</v>
      </c>
      <c r="H153" s="2">
        <v>15.2</v>
      </c>
      <c r="I153" s="2">
        <v>289.8</v>
      </c>
      <c r="J153" s="2">
        <v>1147</v>
      </c>
      <c r="K153" s="2">
        <f t="shared" si="42"/>
        <v>1.7821969696969697</v>
      </c>
      <c r="L153" s="2">
        <f t="shared" si="43"/>
        <v>4.3975720789074355</v>
      </c>
      <c r="M153" s="2">
        <v>2.67</v>
      </c>
      <c r="N153" s="2">
        <v>450600</v>
      </c>
      <c r="O153" s="2">
        <v>153100</v>
      </c>
      <c r="P153" s="2">
        <v>19.8</v>
      </c>
      <c r="Q153" s="2">
        <v>11.6</v>
      </c>
      <c r="R153" s="2">
        <v>16960</v>
      </c>
      <c r="S153" s="2">
        <v>6922</v>
      </c>
      <c r="T153" s="2">
        <v>21610</v>
      </c>
      <c r="U153" s="2">
        <v>10680</v>
      </c>
      <c r="X153" s="3" t="str" cm="1">
        <f t="array" ref="X153">_xlfn.IFS((D153/F153) &lt;= (640/SQRT($AT$32)), "Compact", L153 &lt;= ($AT$32*(0.79-(0.002*((E153-G153/2)/(2*F153))*SQRT($AT$32)))), "Non-Compact", L153 &gt; ($AT$32*(0.79-(0.002*((E153-G153/2)/(2*F153))*SQRT($AT$32)))), "Slender")</f>
        <v>Compact</v>
      </c>
      <c r="Y153" s="3" t="str" cm="1">
        <f t="array" ref="Y153">_xlfn.IFS(K153 &lt;= (65/SQRT($AT$32)), "Compact", K153 &lt;= (95/SQRT($AT$32)), "Non-Compact", K153 &gt; (95/SQRT($AT$32)), "Slender")</f>
        <v>Compact</v>
      </c>
      <c r="Z153" s="2">
        <f t="shared" si="38"/>
        <v>4.1884469696969697</v>
      </c>
      <c r="AA153" s="2">
        <f t="shared" si="39"/>
        <v>8.0637329286798174</v>
      </c>
      <c r="AB153" s="2" t="str" cm="1">
        <f t="array" ref="AB153">_xlfn.IFS(Z153 &lt;= 9, "1", Z153 &lt;= 12, "2", Z153 &lt;= 15, "3", Z153 &gt; 15, "4")</f>
        <v>1</v>
      </c>
      <c r="AC153" s="2" t="str" cm="1">
        <f t="array" ref="AC153">_xlfn.IFS(AA153 &lt;= 200, "1", L153 &lt;= 300, "2", L153 &lt;= 400, "3", L153 &gt; 400, "4")</f>
        <v>1</v>
      </c>
      <c r="AD153" s="3">
        <f t="shared" si="40"/>
        <v>475401.04781240231</v>
      </c>
      <c r="AG153" s="3">
        <f t="shared" si="41"/>
        <v>18231.783354899759</v>
      </c>
      <c r="AJ153" s="2" t="s">
        <v>207</v>
      </c>
      <c r="AK153" s="2">
        <f t="shared" si="44"/>
        <v>1122.3</v>
      </c>
      <c r="AL153" s="2"/>
      <c r="AM153" s="2"/>
      <c r="AN153" s="2">
        <f t="shared" si="45"/>
        <v>16870.599999999999</v>
      </c>
      <c r="AO153" s="2"/>
      <c r="AP153" s="2"/>
      <c r="AQ153" s="2" t="s">
        <v>207</v>
      </c>
      <c r="BB153" s="2">
        <f t="shared" si="46"/>
        <v>1055</v>
      </c>
      <c r="BC153" s="2">
        <f t="shared" si="47"/>
        <v>16403.733333333334</v>
      </c>
      <c r="BD153" s="2" t="s">
        <v>207</v>
      </c>
      <c r="BI153">
        <f t="shared" si="48"/>
        <v>1073</v>
      </c>
      <c r="BJ153">
        <f t="shared" si="49"/>
        <v>16644.114328136598</v>
      </c>
      <c r="BK153" s="2" t="s">
        <v>207</v>
      </c>
      <c r="BP153">
        <f t="shared" si="50"/>
        <v>1007</v>
      </c>
      <c r="BQ153">
        <f t="shared" si="51"/>
        <v>16301.333333333334</v>
      </c>
      <c r="BR153" s="2" t="s">
        <v>207</v>
      </c>
      <c r="BW153">
        <f t="shared" si="52"/>
        <v>1023</v>
      </c>
      <c r="BX153">
        <f t="shared" si="53"/>
        <v>16335.466666666667</v>
      </c>
      <c r="BY153" s="2" t="s">
        <v>207</v>
      </c>
      <c r="CD153">
        <f t="shared" si="54"/>
        <v>1087.309739581794</v>
      </c>
      <c r="CE153">
        <f t="shared" si="55"/>
        <v>16689.901571607617</v>
      </c>
      <c r="CF153" s="2" t="s">
        <v>207</v>
      </c>
    </row>
    <row r="154" spans="1:84" x14ac:dyDescent="0.35">
      <c r="A154" s="2" t="s">
        <v>208</v>
      </c>
      <c r="B154" s="3" t="s">
        <v>33</v>
      </c>
      <c r="C154" s="2">
        <v>989.6</v>
      </c>
      <c r="D154" s="2">
        <v>549.70000000000005</v>
      </c>
      <c r="E154" s="2">
        <v>448.3</v>
      </c>
      <c r="F154" s="2">
        <v>114.8</v>
      </c>
      <c r="G154" s="2">
        <v>71.900000000000006</v>
      </c>
      <c r="H154" s="2">
        <v>15.2</v>
      </c>
      <c r="I154" s="2">
        <v>289.7</v>
      </c>
      <c r="J154" s="2">
        <v>1261</v>
      </c>
      <c r="K154" s="2">
        <f t="shared" si="42"/>
        <v>1.6393728222996515</v>
      </c>
      <c r="L154" s="2">
        <f t="shared" si="43"/>
        <v>4.0292072322670371</v>
      </c>
      <c r="M154" s="2">
        <v>2.72</v>
      </c>
      <c r="N154" s="2">
        <v>518100</v>
      </c>
      <c r="O154" s="2">
        <v>173400</v>
      </c>
      <c r="P154" s="2">
        <v>20.3</v>
      </c>
      <c r="Q154" s="2">
        <v>11.7</v>
      </c>
      <c r="R154" s="2">
        <v>18850</v>
      </c>
      <c r="S154" s="2">
        <v>7736</v>
      </c>
      <c r="T154" s="2">
        <v>24250</v>
      </c>
      <c r="U154" s="2">
        <v>11960</v>
      </c>
      <c r="X154" s="3" t="str" cm="1">
        <f t="array" ref="X154">_xlfn.IFS((D154/F154) &lt;= (640/SQRT($AT$32)), "Compact", L154 &lt;= ($AT$32*(0.79-(0.002*((E154-G154/2)/(2*F154))*SQRT($AT$32)))), "Non-Compact", L154 &gt; ($AT$32*(0.79-(0.002*((E154-G154/2)/(2*F154))*SQRT($AT$32)))), "Slender")</f>
        <v>Compact</v>
      </c>
      <c r="Y154" s="3" t="str" cm="1">
        <f t="array" ref="Y154">_xlfn.IFS(K154 &lt;= (65/SQRT($AT$32)), "Compact", K154 &lt;= (95/SQRT($AT$32)), "Non-Compact", K154 &gt; (95/SQRT($AT$32)), "Slender")</f>
        <v>Compact</v>
      </c>
      <c r="Z154" s="2">
        <f t="shared" si="38"/>
        <v>3.9050522648083628</v>
      </c>
      <c r="AA154" s="2">
        <f t="shared" si="39"/>
        <v>7.6453407510431157</v>
      </c>
      <c r="AB154" s="2" t="str" cm="1">
        <f t="array" ref="AB154">_xlfn.IFS(Z154 &lt;= 9, "1", Z154 &lt;= 12, "2", Z154 &lt;= 15, "3", Z154 &gt; 15, "4")</f>
        <v>1</v>
      </c>
      <c r="AC154" s="2" t="str" cm="1">
        <f t="array" ref="AC154">_xlfn.IFS(AA154 &lt;= 200, "1", L154 &lt;= 300, "2", L154 &lt;= 400, "3", L154 &gt; 400, "4")</f>
        <v>1</v>
      </c>
      <c r="AD154" s="3">
        <f t="shared" si="40"/>
        <v>545849.02700567315</v>
      </c>
      <c r="AG154" s="3">
        <f t="shared" si="41"/>
        <v>20288.959939090026</v>
      </c>
      <c r="AJ154" s="2" t="s">
        <v>208</v>
      </c>
      <c r="AK154" s="2">
        <f t="shared" si="44"/>
        <v>1236.3</v>
      </c>
      <c r="AL154" s="2"/>
      <c r="AM154" s="2"/>
      <c r="AN154" s="2">
        <f t="shared" si="45"/>
        <v>18760.599999999999</v>
      </c>
      <c r="AO154" s="2"/>
      <c r="AP154" s="2"/>
      <c r="AQ154" s="2" t="s">
        <v>208</v>
      </c>
      <c r="BB154" s="2">
        <f t="shared" si="46"/>
        <v>1169</v>
      </c>
      <c r="BC154" s="2">
        <f t="shared" si="47"/>
        <v>18293.733333333334</v>
      </c>
      <c r="BD154" s="2" t="s">
        <v>208</v>
      </c>
      <c r="BI154">
        <f t="shared" si="48"/>
        <v>1187</v>
      </c>
      <c r="BJ154">
        <f t="shared" si="49"/>
        <v>18534.114328136598</v>
      </c>
      <c r="BK154" s="2" t="s">
        <v>208</v>
      </c>
      <c r="BP154">
        <f t="shared" si="50"/>
        <v>1121</v>
      </c>
      <c r="BQ154">
        <f t="shared" si="51"/>
        <v>18191.333333333332</v>
      </c>
      <c r="BR154" s="2" t="s">
        <v>208</v>
      </c>
      <c r="BW154">
        <f t="shared" si="52"/>
        <v>1137</v>
      </c>
      <c r="BX154">
        <f t="shared" si="53"/>
        <v>18225.466666666667</v>
      </c>
      <c r="BY154" s="2" t="s">
        <v>208</v>
      </c>
      <c r="CD154">
        <f t="shared" si="54"/>
        <v>1201.309739581794</v>
      </c>
      <c r="CE154">
        <f t="shared" si="55"/>
        <v>18579.901571607617</v>
      </c>
      <c r="CF154" s="2" t="s">
        <v>208</v>
      </c>
    </row>
    <row r="155" spans="1:84" x14ac:dyDescent="0.35">
      <c r="A155" s="2" t="s">
        <v>209</v>
      </c>
      <c r="B155" s="3" t="s">
        <v>33</v>
      </c>
      <c r="C155" s="2">
        <v>1086</v>
      </c>
      <c r="D155" s="2">
        <v>569.5</v>
      </c>
      <c r="E155" s="2">
        <v>454.4</v>
      </c>
      <c r="F155" s="2">
        <v>124.7</v>
      </c>
      <c r="G155" s="2">
        <v>78</v>
      </c>
      <c r="H155" s="2">
        <v>15.2</v>
      </c>
      <c r="I155" s="2">
        <v>289.7</v>
      </c>
      <c r="J155" s="2">
        <v>1385</v>
      </c>
      <c r="K155" s="2">
        <f t="shared" si="42"/>
        <v>1.5092221331194866</v>
      </c>
      <c r="L155" s="2">
        <f t="shared" si="43"/>
        <v>3.7141025641025638</v>
      </c>
      <c r="M155" s="2">
        <v>2.77</v>
      </c>
      <c r="N155" s="2">
        <v>597000</v>
      </c>
      <c r="O155" s="2">
        <v>196300</v>
      </c>
      <c r="P155" s="2">
        <v>20.8</v>
      </c>
      <c r="Q155" s="2">
        <v>11.9</v>
      </c>
      <c r="R155" s="2">
        <v>20970</v>
      </c>
      <c r="S155" s="2">
        <v>8640</v>
      </c>
      <c r="T155" s="2">
        <v>27230</v>
      </c>
      <c r="U155" s="2">
        <v>13370</v>
      </c>
      <c r="X155" s="3" t="str" cm="1">
        <f t="array" ref="X155">_xlfn.IFS((D155/F155) &lt;= (640/SQRT($AT$32)), "Compact", L155 &lt;= ($AT$32*(0.79-(0.002*((E155-G155/2)/(2*F155))*SQRT($AT$32)))), "Non-Compact", L155 &gt; ($AT$32*(0.79-(0.002*((E155-G155/2)/(2*F155))*SQRT($AT$32)))), "Slender")</f>
        <v>Compact</v>
      </c>
      <c r="Y155" s="3" t="str" cm="1">
        <f t="array" ref="Y155">_xlfn.IFS(K155 &lt;= (65/SQRT($AT$32)), "Compact", K155 &lt;= (95/SQRT($AT$32)), "Non-Compact", K155 &gt; (95/SQRT($AT$32)), "Slender")</f>
        <v>Compact</v>
      </c>
      <c r="Z155" s="2">
        <f t="shared" si="38"/>
        <v>3.6439454691259021</v>
      </c>
      <c r="AA155" s="2">
        <f t="shared" si="39"/>
        <v>7.3012820512820511</v>
      </c>
      <c r="AB155" s="2" t="str" cm="1">
        <f t="array" ref="AB155">_xlfn.IFS(Z155 &lt;= 9, "1", Z155 &lt;= 12, "2", Z155 &lt;= 15, "3", Z155 &gt; 15, "4")</f>
        <v>1</v>
      </c>
      <c r="AC155" s="2" t="str" cm="1">
        <f t="array" ref="AC155">_xlfn.IFS(AA155 &lt;= 200, "1", L155 &lt;= 300, "2", L155 &lt;= 400, "3", L155 &gt; 400, "4")</f>
        <v>1</v>
      </c>
      <c r="AD155" s="3">
        <f t="shared" si="40"/>
        <v>627946.56851210678</v>
      </c>
      <c r="AG155" s="3">
        <f t="shared" si="41"/>
        <v>22593.165729928154</v>
      </c>
      <c r="AJ155" s="2" t="s">
        <v>209</v>
      </c>
      <c r="AK155" s="2">
        <f t="shared" si="44"/>
        <v>1360.3</v>
      </c>
      <c r="AL155" s="2"/>
      <c r="AM155" s="2"/>
      <c r="AN155" s="2">
        <f t="shared" si="45"/>
        <v>20880.599999999999</v>
      </c>
      <c r="AO155" s="2"/>
      <c r="AP155" s="2"/>
      <c r="AQ155" s="2" t="s">
        <v>209</v>
      </c>
      <c r="BB155" s="2">
        <f t="shared" si="46"/>
        <v>1293</v>
      </c>
      <c r="BC155" s="2">
        <f t="shared" si="47"/>
        <v>20413.733333333334</v>
      </c>
      <c r="BD155" s="2" t="s">
        <v>209</v>
      </c>
      <c r="BI155">
        <f t="shared" si="48"/>
        <v>1311</v>
      </c>
      <c r="BJ155">
        <f t="shared" si="49"/>
        <v>20654.114328136598</v>
      </c>
      <c r="BK155" s="2" t="s">
        <v>209</v>
      </c>
      <c r="BP155">
        <f t="shared" si="50"/>
        <v>1245</v>
      </c>
      <c r="BQ155">
        <f t="shared" si="51"/>
        <v>20311.333333333332</v>
      </c>
      <c r="BR155" s="2" t="s">
        <v>209</v>
      </c>
      <c r="BW155">
        <f t="shared" si="52"/>
        <v>1261</v>
      </c>
      <c r="BX155">
        <f t="shared" si="53"/>
        <v>20345.466666666667</v>
      </c>
      <c r="BY155" s="2" t="s">
        <v>209</v>
      </c>
      <c r="CD155">
        <f t="shared" si="54"/>
        <v>1325.309739581794</v>
      </c>
      <c r="CE155">
        <f t="shared" si="55"/>
        <v>20699.901571607617</v>
      </c>
      <c r="CF155" s="2" t="s">
        <v>209</v>
      </c>
    </row>
    <row r="156" spans="1:84" x14ac:dyDescent="0.35">
      <c r="A156" s="2" t="s">
        <v>210</v>
      </c>
      <c r="B156" s="3" t="s">
        <v>33</v>
      </c>
      <c r="C156" s="2">
        <v>39</v>
      </c>
      <c r="D156" s="2">
        <v>398</v>
      </c>
      <c r="E156" s="2">
        <v>141.80000000000001</v>
      </c>
      <c r="F156" s="2">
        <v>8.6</v>
      </c>
      <c r="G156" s="2">
        <v>6.4</v>
      </c>
      <c r="H156" s="2">
        <v>10.199999999999999</v>
      </c>
      <c r="I156" s="2">
        <v>360.4</v>
      </c>
      <c r="J156" s="2">
        <v>49.7</v>
      </c>
      <c r="K156" s="2">
        <f t="shared" si="42"/>
        <v>7.8720930232558146</v>
      </c>
      <c r="L156" s="2">
        <f t="shared" si="43"/>
        <v>56.312499999999993</v>
      </c>
      <c r="M156" s="2">
        <v>1.33</v>
      </c>
      <c r="N156" s="2">
        <v>12510</v>
      </c>
      <c r="O156" s="2">
        <v>410</v>
      </c>
      <c r="P156" s="2">
        <v>15.9</v>
      </c>
      <c r="Q156" s="2">
        <v>2.87</v>
      </c>
      <c r="R156" s="2">
        <v>629</v>
      </c>
      <c r="S156" s="2">
        <v>57.8</v>
      </c>
      <c r="T156" s="2">
        <v>724</v>
      </c>
      <c r="U156" s="2">
        <v>90.8</v>
      </c>
      <c r="X156" s="3" t="str" cm="1">
        <f t="array" ref="X156">_xlfn.IFS((D156/F156) &lt;= (640/SQRT($AT$32)), "Compact", L156 &lt;= ($AT$32*(0.79-(0.002*((E156-G156/2)/(2*F156))*SQRT($AT$32)))), "Non-Compact", L156 &gt; ($AT$32*(0.79-(0.002*((E156-G156/2)/(2*F156))*SQRT($AT$32)))), "Slender")</f>
        <v>Non-Compact</v>
      </c>
      <c r="Y156" s="3" t="str" cm="1">
        <f t="array" ref="Y156">_xlfn.IFS(K156 &lt;= (65/SQRT($AT$32)), "Compact", K156 &lt;= (95/SQRT($AT$32)), "Non-Compact", K156 &gt; (95/SQRT($AT$32)), "Slender")</f>
        <v>Slender</v>
      </c>
      <c r="Z156" s="2">
        <f t="shared" si="38"/>
        <v>16.488372093023258</v>
      </c>
      <c r="AA156" s="2">
        <f t="shared" si="39"/>
        <v>62.1875</v>
      </c>
      <c r="AB156" s="2" t="str" cm="1">
        <f t="array" ref="AB156">_xlfn.IFS(Z156 &lt;= 9, "1", Z156 &lt;= 12, "2", Z156 &lt;= 15, "3", Z156 &gt; 15, "4")</f>
        <v>4</v>
      </c>
      <c r="AC156" s="2" t="str" cm="1">
        <f t="array" ref="AC156">_xlfn.IFS(AA156 &lt;= 200, "1", L156 &lt;= 300, "2", L156 &lt;= 400, "3", L156 &gt; 400, "4")</f>
        <v>1</v>
      </c>
      <c r="AD156" s="3">
        <f t="shared" si="40"/>
        <v>12044.205286360741</v>
      </c>
      <c r="AG156" s="3">
        <f t="shared" si="41"/>
        <v>615.48194936976017</v>
      </c>
      <c r="AJ156" s="2" t="s">
        <v>210</v>
      </c>
      <c r="AK156" s="2">
        <f t="shared" si="44"/>
        <v>25.000000000000004</v>
      </c>
      <c r="AL156" s="2"/>
      <c r="AM156" s="2"/>
      <c r="AN156" s="2">
        <f t="shared" si="45"/>
        <v>539.6</v>
      </c>
      <c r="AO156" s="2"/>
      <c r="AP156" s="2"/>
      <c r="AQ156" s="2" t="s">
        <v>210</v>
      </c>
      <c r="BB156" s="2">
        <f t="shared" si="46"/>
        <v>42.3</v>
      </c>
      <c r="BC156" s="2">
        <f t="shared" si="47"/>
        <v>72.733333333333348</v>
      </c>
      <c r="BD156" s="2" t="s">
        <v>210</v>
      </c>
      <c r="BI156">
        <f t="shared" si="48"/>
        <v>24.299999999999997</v>
      </c>
      <c r="BJ156">
        <f t="shared" si="49"/>
        <v>313.1143281365998</v>
      </c>
      <c r="BK156" s="2" t="s">
        <v>210</v>
      </c>
      <c r="BP156">
        <f t="shared" si="50"/>
        <v>90.3</v>
      </c>
      <c r="BQ156">
        <f t="shared" si="51"/>
        <v>29.666666666666629</v>
      </c>
      <c r="BR156" s="2" t="s">
        <v>210</v>
      </c>
      <c r="BW156">
        <f t="shared" si="52"/>
        <v>74.3</v>
      </c>
      <c r="BX156">
        <f t="shared" si="53"/>
        <v>4.4666666666665833</v>
      </c>
      <c r="BY156" s="2" t="s">
        <v>210</v>
      </c>
      <c r="CD156">
        <f t="shared" si="54"/>
        <v>9.9902604182060699</v>
      </c>
      <c r="CE156">
        <f t="shared" si="55"/>
        <v>358.90157160761748</v>
      </c>
      <c r="CF156" s="2" t="s">
        <v>210</v>
      </c>
    </row>
    <row r="157" spans="1:84" x14ac:dyDescent="0.35">
      <c r="A157" s="2" t="s">
        <v>211</v>
      </c>
      <c r="B157" s="3" t="s">
        <v>33</v>
      </c>
      <c r="C157" s="2">
        <v>46</v>
      </c>
      <c r="D157" s="2">
        <v>403.2</v>
      </c>
      <c r="E157" s="2">
        <v>142.19999999999999</v>
      </c>
      <c r="F157" s="2">
        <v>11.2</v>
      </c>
      <c r="G157" s="2">
        <v>6.8</v>
      </c>
      <c r="H157" s="2">
        <v>10.199999999999999</v>
      </c>
      <c r="I157" s="2">
        <v>360.4</v>
      </c>
      <c r="J157" s="2">
        <v>58.6</v>
      </c>
      <c r="K157" s="2">
        <f t="shared" si="42"/>
        <v>6.0446428571428568</v>
      </c>
      <c r="L157" s="2">
        <f t="shared" si="43"/>
        <v>53</v>
      </c>
      <c r="M157" s="2">
        <v>1.34</v>
      </c>
      <c r="N157" s="2">
        <v>15690</v>
      </c>
      <c r="O157" s="2">
        <v>538</v>
      </c>
      <c r="P157" s="2">
        <v>16.399999999999999</v>
      </c>
      <c r="Q157" s="2">
        <v>3.03</v>
      </c>
      <c r="R157" s="2">
        <v>778</v>
      </c>
      <c r="S157" s="2">
        <v>75.7</v>
      </c>
      <c r="T157" s="2">
        <v>888</v>
      </c>
      <c r="U157" s="2">
        <v>118</v>
      </c>
      <c r="X157" s="3" t="str" cm="1">
        <f t="array" ref="X157">_xlfn.IFS((D157/F157) &lt;= (640/SQRT($AT$32)), "Compact", L157 &lt;= ($AT$32*(0.79-(0.002*((E157-G157/2)/(2*F157))*SQRT($AT$32)))), "Non-Compact", L157 &gt; ($AT$32*(0.79-(0.002*((E157-G157/2)/(2*F157))*SQRT($AT$32)))), "Slender")</f>
        <v>Non-Compact</v>
      </c>
      <c r="Y157" s="3" t="str" cm="1">
        <f t="array" ref="Y157">_xlfn.IFS(K157 &lt;= (65/SQRT($AT$32)), "Compact", K157 &lt;= (95/SQRT($AT$32)), "Non-Compact", K157 &gt; (95/SQRT($AT$32)), "Slender")</f>
        <v>Slender</v>
      </c>
      <c r="Z157" s="2">
        <f t="shared" si="38"/>
        <v>12.696428571428571</v>
      </c>
      <c r="AA157" s="2">
        <f t="shared" si="39"/>
        <v>59.294117647058826</v>
      </c>
      <c r="AB157" s="2" t="str" cm="1">
        <f t="array" ref="AB157">_xlfn.IFS(Z157 &lt;= 9, "1", Z157 &lt;= 12, "2", Z157 &lt;= 15, "3", Z157 &gt; 15, "4")</f>
        <v>3</v>
      </c>
      <c r="AC157" s="2" t="str" cm="1">
        <f t="array" ref="AC157">_xlfn.IFS(AA157 &lt;= 200, "1", L157 &lt;= 300, "2", L157 &lt;= 400, "3", L157 &gt; 400, "4")</f>
        <v>1</v>
      </c>
      <c r="AD157" s="3">
        <f t="shared" si="40"/>
        <v>15225.650825498396</v>
      </c>
      <c r="AG157" s="3">
        <f t="shared" si="41"/>
        <v>752.45875634482456</v>
      </c>
      <c r="AJ157" s="2" t="s">
        <v>211</v>
      </c>
      <c r="AK157" s="2">
        <f t="shared" si="44"/>
        <v>33.900000000000006</v>
      </c>
      <c r="AL157" s="2"/>
      <c r="AM157" s="2"/>
      <c r="AN157" s="2">
        <f t="shared" si="45"/>
        <v>688.6</v>
      </c>
      <c r="AO157" s="2"/>
      <c r="AP157" s="2"/>
      <c r="AQ157" s="2" t="s">
        <v>211</v>
      </c>
      <c r="BB157" s="2">
        <f t="shared" si="46"/>
        <v>33.4</v>
      </c>
      <c r="BC157" s="2">
        <f t="shared" si="47"/>
        <v>221.73333333333335</v>
      </c>
      <c r="BD157" s="2" t="s">
        <v>211</v>
      </c>
      <c r="BI157">
        <f t="shared" si="48"/>
        <v>15.399999999999999</v>
      </c>
      <c r="BJ157">
        <f t="shared" si="49"/>
        <v>462.1143281365998</v>
      </c>
      <c r="BK157" s="2" t="s">
        <v>211</v>
      </c>
      <c r="BP157">
        <f t="shared" si="50"/>
        <v>81.400000000000006</v>
      </c>
      <c r="BQ157">
        <f t="shared" si="51"/>
        <v>119.33333333333337</v>
      </c>
      <c r="BR157" s="2" t="s">
        <v>211</v>
      </c>
      <c r="BW157">
        <f t="shared" si="52"/>
        <v>65.400000000000006</v>
      </c>
      <c r="BX157">
        <f t="shared" si="53"/>
        <v>153.46666666666658</v>
      </c>
      <c r="BY157" s="2" t="s">
        <v>211</v>
      </c>
      <c r="CD157">
        <f t="shared" si="54"/>
        <v>1.0902604182060713</v>
      </c>
      <c r="CE157">
        <f t="shared" si="55"/>
        <v>507.90157160761748</v>
      </c>
      <c r="CF157" s="2" t="s">
        <v>211</v>
      </c>
    </row>
    <row r="158" spans="1:84" x14ac:dyDescent="0.35">
      <c r="A158" s="2" t="s">
        <v>212</v>
      </c>
      <c r="B158" s="3" t="s">
        <v>33</v>
      </c>
      <c r="C158" s="2">
        <v>54.1</v>
      </c>
      <c r="D158" s="2">
        <v>402.6</v>
      </c>
      <c r="E158" s="2">
        <v>177.7</v>
      </c>
      <c r="F158" s="2">
        <v>10.9</v>
      </c>
      <c r="G158" s="2">
        <v>7.7</v>
      </c>
      <c r="H158" s="2">
        <v>10.199999999999999</v>
      </c>
      <c r="I158" s="2">
        <v>360.4</v>
      </c>
      <c r="J158" s="2">
        <v>69</v>
      </c>
      <c r="K158" s="2">
        <f t="shared" si="42"/>
        <v>7.7981651376146788</v>
      </c>
      <c r="L158" s="2">
        <f t="shared" si="43"/>
        <v>46.805194805194802</v>
      </c>
      <c r="M158" s="2">
        <v>1.48</v>
      </c>
      <c r="N158" s="2">
        <v>18720</v>
      </c>
      <c r="O158" s="2">
        <v>1021</v>
      </c>
      <c r="P158" s="2">
        <v>16.5</v>
      </c>
      <c r="Q158" s="2">
        <v>3.85</v>
      </c>
      <c r="R158" s="2">
        <v>930</v>
      </c>
      <c r="S158" s="2">
        <v>115</v>
      </c>
      <c r="T158" s="2">
        <v>1055</v>
      </c>
      <c r="U158" s="2">
        <v>178</v>
      </c>
      <c r="X158" s="3" t="str" cm="1">
        <f t="array" ref="X158">_xlfn.IFS((D158/F158) &lt;= (640/SQRT($AT$32)), "Compact", L158 &lt;= ($AT$32*(0.79-(0.002*((E158-G158/2)/(2*F158))*SQRT($AT$32)))), "Non-Compact", L158 &gt; ($AT$32*(0.79-(0.002*((E158-G158/2)/(2*F158))*SQRT($AT$32)))), "Slender")</f>
        <v>Non-Compact</v>
      </c>
      <c r="Y158" s="3" t="str" cm="1">
        <f t="array" ref="Y158">_xlfn.IFS(K158 &lt;= (65/SQRT($AT$32)), "Compact", K158 &lt;= (95/SQRT($AT$32)), "Non-Compact", K158 &gt; (95/SQRT($AT$32)), "Slender")</f>
        <v>Slender</v>
      </c>
      <c r="Z158" s="2">
        <f t="shared" si="38"/>
        <v>16.302752293577981</v>
      </c>
      <c r="AA158" s="2">
        <f t="shared" si="39"/>
        <v>52.285714285714285</v>
      </c>
      <c r="AB158" s="2" t="str" cm="1">
        <f t="array" ref="AB158">_xlfn.IFS(Z158 &lt;= 9, "1", Z158 &lt;= 12, "2", Z158 &lt;= 15, "3", Z158 &gt; 15, "4")</f>
        <v>4</v>
      </c>
      <c r="AC158" s="2" t="str" cm="1">
        <f t="array" ref="AC158">_xlfn.IFS(AA158 &lt;= 200, "1", L158 &lt;= 300, "2", L158 &lt;= 400, "3", L158 &gt; 400, "4")</f>
        <v>1</v>
      </c>
      <c r="AD158" s="3">
        <f t="shared" si="40"/>
        <v>18270.865873570416</v>
      </c>
      <c r="AG158" s="3">
        <f t="shared" si="41"/>
        <v>898.53343844288838</v>
      </c>
      <c r="AJ158" s="2" t="s">
        <v>212</v>
      </c>
      <c r="AK158" s="2">
        <f t="shared" si="44"/>
        <v>44.3</v>
      </c>
      <c r="AL158" s="2"/>
      <c r="AM158" s="2"/>
      <c r="AN158" s="2">
        <f t="shared" si="45"/>
        <v>840.6</v>
      </c>
      <c r="AO158" s="2"/>
      <c r="AP158" s="2"/>
      <c r="AQ158" s="2" t="s">
        <v>212</v>
      </c>
      <c r="BB158" s="2">
        <f t="shared" si="46"/>
        <v>23</v>
      </c>
      <c r="BC158" s="2">
        <f t="shared" si="47"/>
        <v>373.73333333333335</v>
      </c>
      <c r="BD158" s="2" t="s">
        <v>212</v>
      </c>
      <c r="BI158">
        <f t="shared" si="48"/>
        <v>5</v>
      </c>
      <c r="BJ158">
        <f t="shared" si="49"/>
        <v>614.11432813659985</v>
      </c>
      <c r="BK158" s="2" t="s">
        <v>212</v>
      </c>
      <c r="BP158">
        <f t="shared" si="50"/>
        <v>71</v>
      </c>
      <c r="BQ158">
        <f t="shared" si="51"/>
        <v>271.33333333333337</v>
      </c>
      <c r="BR158" s="2" t="s">
        <v>212</v>
      </c>
      <c r="BW158">
        <f t="shared" si="52"/>
        <v>55</v>
      </c>
      <c r="BX158">
        <f t="shared" si="53"/>
        <v>305.46666666666658</v>
      </c>
      <c r="BY158" s="2" t="s">
        <v>212</v>
      </c>
      <c r="CD158">
        <f t="shared" si="54"/>
        <v>9.3097395817939272</v>
      </c>
      <c r="CE158">
        <f t="shared" si="55"/>
        <v>659.90157160761748</v>
      </c>
      <c r="CF158" s="2" t="s">
        <v>212</v>
      </c>
    </row>
    <row r="159" spans="1:84" x14ac:dyDescent="0.35">
      <c r="A159" s="2" t="s">
        <v>213</v>
      </c>
      <c r="B159" s="3" t="s">
        <v>33</v>
      </c>
      <c r="C159" s="2">
        <v>60.1</v>
      </c>
      <c r="D159" s="2">
        <v>406.4</v>
      </c>
      <c r="E159" s="2">
        <v>177.9</v>
      </c>
      <c r="F159" s="2">
        <v>12.8</v>
      </c>
      <c r="G159" s="2">
        <v>7.9</v>
      </c>
      <c r="H159" s="2">
        <v>10.199999999999999</v>
      </c>
      <c r="I159" s="2">
        <v>360.4</v>
      </c>
      <c r="J159" s="2">
        <v>76.5</v>
      </c>
      <c r="K159" s="2">
        <f t="shared" si="42"/>
        <v>6.640625</v>
      </c>
      <c r="L159" s="2">
        <f t="shared" si="43"/>
        <v>45.620253164556956</v>
      </c>
      <c r="M159" s="2">
        <v>1.49</v>
      </c>
      <c r="N159" s="2">
        <v>21600</v>
      </c>
      <c r="O159" s="2">
        <v>1203</v>
      </c>
      <c r="P159" s="2">
        <v>16.8</v>
      </c>
      <c r="Q159" s="2">
        <v>3.97</v>
      </c>
      <c r="R159" s="2">
        <v>1063</v>
      </c>
      <c r="S159" s="2">
        <v>135</v>
      </c>
      <c r="T159" s="2">
        <v>1199</v>
      </c>
      <c r="U159" s="2">
        <v>209</v>
      </c>
      <c r="X159" s="3" t="str" cm="1">
        <f t="array" ref="X159">_xlfn.IFS((D159/F159) &lt;= (640/SQRT($AT$32)), "Compact", L159 &lt;= ($AT$32*(0.79-(0.002*((E159-G159/2)/(2*F159))*SQRT($AT$32)))), "Non-Compact", L159 &gt; ($AT$32*(0.79-(0.002*((E159-G159/2)/(2*F159))*SQRT($AT$32)))), "Slender")</f>
        <v>Compact</v>
      </c>
      <c r="Y159" s="3" t="str" cm="1">
        <f t="array" ref="Y159">_xlfn.IFS(K159 &lt;= (65/SQRT($AT$32)), "Compact", K159 &lt;= (95/SQRT($AT$32)), "Non-Compact", K159 &gt; (95/SQRT($AT$32)), "Slender")</f>
        <v>Slender</v>
      </c>
      <c r="Z159" s="2">
        <f t="shared" si="38"/>
        <v>13.8984375</v>
      </c>
      <c r="AA159" s="2">
        <f t="shared" si="39"/>
        <v>51.443037974683541</v>
      </c>
      <c r="AB159" s="2" t="str" cm="1">
        <f t="array" ref="AB159">_xlfn.IFS(Z159 &lt;= 9, "1", Z159 &lt;= 12, "2", Z159 &lt;= 15, "3", Z159 &gt; 15, "4")</f>
        <v>3</v>
      </c>
      <c r="AC159" s="2" t="str" cm="1">
        <f t="array" ref="AC159">_xlfn.IFS(AA159 &lt;= 200, "1", L159 &lt;= 300, "2", L159 &lt;= 400, "3", L159 &gt; 400, "4")</f>
        <v>1</v>
      </c>
      <c r="AD159" s="3">
        <f t="shared" si="40"/>
        <v>21155.997932737657</v>
      </c>
      <c r="AG159" s="3">
        <f t="shared" si="41"/>
        <v>1026.9896299379075</v>
      </c>
      <c r="AJ159" s="2" t="s">
        <v>213</v>
      </c>
      <c r="AK159" s="2">
        <f t="shared" si="44"/>
        <v>51.8</v>
      </c>
      <c r="AL159" s="2"/>
      <c r="AM159" s="2"/>
      <c r="AN159" s="2">
        <f t="shared" si="45"/>
        <v>973.6</v>
      </c>
      <c r="AO159" s="2"/>
      <c r="AP159" s="2"/>
      <c r="AQ159" s="2" t="s">
        <v>213</v>
      </c>
      <c r="BB159" s="2">
        <f t="shared" si="46"/>
        <v>15.5</v>
      </c>
      <c r="BC159" s="2">
        <f t="shared" si="47"/>
        <v>506.73333333333335</v>
      </c>
      <c r="BD159" s="2" t="s">
        <v>213</v>
      </c>
      <c r="BI159">
        <f t="shared" si="48"/>
        <v>2.5</v>
      </c>
      <c r="BJ159">
        <f t="shared" si="49"/>
        <v>747.11432813659985</v>
      </c>
      <c r="BK159" s="2" t="s">
        <v>213</v>
      </c>
      <c r="BP159">
        <f t="shared" si="50"/>
        <v>63.5</v>
      </c>
      <c r="BQ159">
        <f t="shared" si="51"/>
        <v>404.33333333333337</v>
      </c>
      <c r="BR159" s="2" t="s">
        <v>213</v>
      </c>
      <c r="BW159">
        <f t="shared" si="52"/>
        <v>47.5</v>
      </c>
      <c r="BX159">
        <f t="shared" si="53"/>
        <v>438.46666666666658</v>
      </c>
      <c r="BY159" s="2" t="s">
        <v>213</v>
      </c>
      <c r="CD159">
        <f t="shared" si="54"/>
        <v>16.809739581793927</v>
      </c>
      <c r="CE159">
        <f t="shared" si="55"/>
        <v>792.90157160761748</v>
      </c>
      <c r="CF159" s="2" t="s">
        <v>213</v>
      </c>
    </row>
    <row r="160" spans="1:84" x14ac:dyDescent="0.35">
      <c r="A160" s="2" t="s">
        <v>214</v>
      </c>
      <c r="B160" s="3" t="s">
        <v>33</v>
      </c>
      <c r="C160" s="2">
        <v>67.099999999999994</v>
      </c>
      <c r="D160" s="2">
        <v>409.4</v>
      </c>
      <c r="E160" s="2">
        <v>178.8</v>
      </c>
      <c r="F160" s="2">
        <v>14.3</v>
      </c>
      <c r="G160" s="2">
        <v>8.8000000000000007</v>
      </c>
      <c r="H160" s="2">
        <v>10.199999999999999</v>
      </c>
      <c r="I160" s="2">
        <v>360.4</v>
      </c>
      <c r="J160" s="2">
        <v>85.5</v>
      </c>
      <c r="K160" s="2">
        <f t="shared" si="42"/>
        <v>5.9440559440559442</v>
      </c>
      <c r="L160" s="2">
        <f t="shared" si="43"/>
        <v>40.954545454545446</v>
      </c>
      <c r="M160" s="2">
        <v>1.5</v>
      </c>
      <c r="N160" s="2">
        <v>24330</v>
      </c>
      <c r="O160" s="2">
        <v>1365</v>
      </c>
      <c r="P160" s="2">
        <v>16.899999999999999</v>
      </c>
      <c r="Q160" s="2">
        <v>3.99</v>
      </c>
      <c r="R160" s="2">
        <v>1189</v>
      </c>
      <c r="S160" s="2">
        <v>153</v>
      </c>
      <c r="T160" s="2">
        <v>1346</v>
      </c>
      <c r="U160" s="2">
        <v>237</v>
      </c>
      <c r="X160" s="3" t="str" cm="1">
        <f t="array" ref="X160">_xlfn.IFS((D160/F160) &lt;= (640/SQRT($AT$32)), "Compact", L160 &lt;= ($AT$32*(0.79-(0.002*((E160-G160/2)/(2*F160))*SQRT($AT$32)))), "Non-Compact", L160 &gt; ($AT$32*(0.79-(0.002*((E160-G160/2)/(2*F160))*SQRT($AT$32)))), "Slender")</f>
        <v>Compact</v>
      </c>
      <c r="Y160" s="3" t="str" cm="1">
        <f t="array" ref="Y160">_xlfn.IFS(K160 &lt;= (65/SQRT($AT$32)), "Compact", K160 &lt;= (95/SQRT($AT$32)), "Non-Compact", K160 &gt; (95/SQRT($AT$32)), "Slender")</f>
        <v>Slender</v>
      </c>
      <c r="Z160" s="2">
        <f t="shared" si="38"/>
        <v>12.503496503496503</v>
      </c>
      <c r="AA160" s="2">
        <f t="shared" si="39"/>
        <v>46.522727272727266</v>
      </c>
      <c r="AB160" s="2" t="str" cm="1">
        <f t="array" ref="AB160">_xlfn.IFS(Z160 &lt;= 9, "1", Z160 &lt;= 12, "2", Z160 &lt;= 15, "3", Z160 &gt; 15, "4")</f>
        <v>3</v>
      </c>
      <c r="AC160" s="2" t="str" cm="1">
        <f t="array" ref="AC160">_xlfn.IFS(AA160 &lt;= 200, "1", L160 &lt;= 300, "2", L160 &lt;= 400, "3", L160 &gt; 400, "4")</f>
        <v>1</v>
      </c>
      <c r="AD160" s="3">
        <f t="shared" si="40"/>
        <v>23890.46155225972</v>
      </c>
      <c r="AG160" s="3">
        <f t="shared" si="41"/>
        <v>1149.7582137127788</v>
      </c>
      <c r="AJ160" s="2" t="s">
        <v>214</v>
      </c>
      <c r="AK160" s="2">
        <f t="shared" si="44"/>
        <v>60.8</v>
      </c>
      <c r="AL160" s="2"/>
      <c r="AM160" s="2"/>
      <c r="AN160" s="2">
        <f t="shared" si="45"/>
        <v>1099.5999999999999</v>
      </c>
      <c r="AO160" s="2"/>
      <c r="AP160" s="2"/>
      <c r="AQ160" s="2" t="s">
        <v>214</v>
      </c>
      <c r="BB160" s="2">
        <f t="shared" si="46"/>
        <v>6.5</v>
      </c>
      <c r="BC160" s="2">
        <f t="shared" si="47"/>
        <v>632.73333333333335</v>
      </c>
      <c r="BD160" s="2" t="s">
        <v>214</v>
      </c>
      <c r="BI160">
        <f t="shared" si="48"/>
        <v>11.5</v>
      </c>
      <c r="BJ160">
        <f t="shared" si="49"/>
        <v>873.11432813659985</v>
      </c>
      <c r="BK160" s="2" t="s">
        <v>214</v>
      </c>
      <c r="BP160">
        <f t="shared" si="50"/>
        <v>54.5</v>
      </c>
      <c r="BQ160">
        <f t="shared" si="51"/>
        <v>530.33333333333337</v>
      </c>
      <c r="BR160" s="2" t="s">
        <v>214</v>
      </c>
      <c r="BW160">
        <f t="shared" si="52"/>
        <v>38.5</v>
      </c>
      <c r="BX160">
        <f t="shared" si="53"/>
        <v>564.46666666666658</v>
      </c>
      <c r="BY160" s="2" t="s">
        <v>214</v>
      </c>
      <c r="CD160">
        <f t="shared" si="54"/>
        <v>25.809739581793927</v>
      </c>
      <c r="CE160">
        <f t="shared" si="55"/>
        <v>918.90157160761748</v>
      </c>
      <c r="CF160" s="2" t="s">
        <v>214</v>
      </c>
    </row>
    <row r="161" spans="1:84" x14ac:dyDescent="0.35">
      <c r="A161" s="2" t="s">
        <v>215</v>
      </c>
      <c r="B161" s="3" t="s">
        <v>33</v>
      </c>
      <c r="C161" s="2">
        <v>74.2</v>
      </c>
      <c r="D161" s="2">
        <v>412.8</v>
      </c>
      <c r="E161" s="2">
        <v>179.5</v>
      </c>
      <c r="F161" s="2">
        <v>16</v>
      </c>
      <c r="G161" s="2">
        <v>9.5</v>
      </c>
      <c r="H161" s="2">
        <v>10.199999999999999</v>
      </c>
      <c r="I161" s="2">
        <v>360.4</v>
      </c>
      <c r="J161" s="2">
        <v>94.5</v>
      </c>
      <c r="K161" s="2">
        <f t="shared" si="42"/>
        <v>5.3125</v>
      </c>
      <c r="L161" s="2">
        <f t="shared" si="43"/>
        <v>37.936842105263153</v>
      </c>
      <c r="M161" s="2">
        <v>1.51</v>
      </c>
      <c r="N161" s="2">
        <v>27310</v>
      </c>
      <c r="O161" s="2">
        <v>1546</v>
      </c>
      <c r="P161" s="2">
        <v>17</v>
      </c>
      <c r="Q161" s="2">
        <v>4.04</v>
      </c>
      <c r="R161" s="2">
        <v>1323</v>
      </c>
      <c r="S161" s="2">
        <v>172</v>
      </c>
      <c r="T161" s="2">
        <v>1501</v>
      </c>
      <c r="U161" s="2">
        <v>267</v>
      </c>
      <c r="X161" s="3" t="str" cm="1">
        <f t="array" ref="X161">_xlfn.IFS((D161/F161) &lt;= (640/SQRT($AT$32)), "Compact", L161 &lt;= ($AT$32*(0.79-(0.002*((E161-G161/2)/(2*F161))*SQRT($AT$32)))), "Non-Compact", L161 &gt; ($AT$32*(0.79-(0.002*((E161-G161/2)/(2*F161))*SQRT($AT$32)))), "Slender")</f>
        <v>Compact</v>
      </c>
      <c r="Y161" s="3" t="str" cm="1">
        <f t="array" ref="Y161">_xlfn.IFS(K161 &lt;= (65/SQRT($AT$32)), "Compact", K161 &lt;= (95/SQRT($AT$32)), "Non-Compact", K161 &gt; (95/SQRT($AT$32)), "Slender")</f>
        <v>Slender</v>
      </c>
      <c r="Z161" s="2">
        <f t="shared" si="38"/>
        <v>11.21875</v>
      </c>
      <c r="AA161" s="2">
        <f t="shared" si="39"/>
        <v>43.452631578947368</v>
      </c>
      <c r="AB161" s="2" t="str" cm="1">
        <f t="array" ref="AB161">_xlfn.IFS(Z161 &lt;= 9, "1", Z161 &lt;= 12, "2", Z161 &lt;= 15, "3", Z161 &gt; 15, "4")</f>
        <v>2</v>
      </c>
      <c r="AC161" s="2" t="str" cm="1">
        <f t="array" ref="AC161">_xlfn.IFS(AA161 &lt;= 200, "1", L161 &lt;= 300, "2", L161 &lt;= 400, "3", L161 &gt; 400, "4")</f>
        <v>1</v>
      </c>
      <c r="AD161" s="3">
        <f t="shared" si="40"/>
        <v>26875.628129775869</v>
      </c>
      <c r="AG161" s="3">
        <f t="shared" si="41"/>
        <v>1281.3153944287096</v>
      </c>
      <c r="AJ161" s="2" t="s">
        <v>215</v>
      </c>
      <c r="AK161" s="2">
        <f t="shared" si="44"/>
        <v>69.8</v>
      </c>
      <c r="AL161" s="2"/>
      <c r="AM161" s="2"/>
      <c r="AN161" s="2">
        <f t="shared" si="45"/>
        <v>1233.5999999999999</v>
      </c>
      <c r="AO161" s="2"/>
      <c r="AP161" s="2"/>
      <c r="AQ161" s="2" t="s">
        <v>215</v>
      </c>
      <c r="BB161" s="2">
        <f t="shared" si="46"/>
        <v>2.5</v>
      </c>
      <c r="BC161" s="2">
        <f t="shared" si="47"/>
        <v>766.73333333333335</v>
      </c>
      <c r="BD161" s="2" t="s">
        <v>215</v>
      </c>
      <c r="BI161">
        <f t="shared" si="48"/>
        <v>20.5</v>
      </c>
      <c r="BJ161">
        <f t="shared" si="49"/>
        <v>1007.1143281365999</v>
      </c>
      <c r="BK161" s="2" t="s">
        <v>215</v>
      </c>
      <c r="BP161">
        <f t="shared" si="50"/>
        <v>45.5</v>
      </c>
      <c r="BQ161">
        <f t="shared" si="51"/>
        <v>664.33333333333337</v>
      </c>
      <c r="BR161" s="2" t="s">
        <v>215</v>
      </c>
      <c r="BW161">
        <f t="shared" si="52"/>
        <v>29.5</v>
      </c>
      <c r="BX161">
        <f t="shared" si="53"/>
        <v>698.46666666666658</v>
      </c>
      <c r="BY161" s="2" t="s">
        <v>215</v>
      </c>
      <c r="CD161">
        <f t="shared" si="54"/>
        <v>34.809739581793927</v>
      </c>
      <c r="CE161">
        <f t="shared" si="55"/>
        <v>1052.9015716076174</v>
      </c>
      <c r="CF161" s="2" t="s">
        <v>215</v>
      </c>
    </row>
    <row r="162" spans="1:84" x14ac:dyDescent="0.35">
      <c r="A162" s="2" t="s">
        <v>216</v>
      </c>
      <c r="B162" s="3" t="s">
        <v>33</v>
      </c>
      <c r="C162" s="2">
        <v>84.8</v>
      </c>
      <c r="D162" s="2">
        <v>417.3</v>
      </c>
      <c r="E162" s="2">
        <v>180.8</v>
      </c>
      <c r="F162" s="2">
        <v>18.2</v>
      </c>
      <c r="G162" s="2">
        <v>10.9</v>
      </c>
      <c r="H162" s="2">
        <v>10.199999999999999</v>
      </c>
      <c r="I162" s="2">
        <v>360.6</v>
      </c>
      <c r="J162" s="2">
        <v>108</v>
      </c>
      <c r="K162" s="2">
        <f t="shared" si="42"/>
        <v>4.6675824175824179</v>
      </c>
      <c r="L162" s="2">
        <f t="shared" si="43"/>
        <v>33.082568807339449</v>
      </c>
      <c r="M162" s="2">
        <v>1.52</v>
      </c>
      <c r="N162" s="2">
        <v>31520</v>
      </c>
      <c r="O162" s="2">
        <v>1794</v>
      </c>
      <c r="P162" s="2">
        <v>17.100000000000001</v>
      </c>
      <c r="Q162" s="2">
        <v>4.07</v>
      </c>
      <c r="R162" s="2">
        <v>1511</v>
      </c>
      <c r="S162" s="2">
        <v>198</v>
      </c>
      <c r="T162" s="2">
        <v>1724</v>
      </c>
      <c r="U162" s="2">
        <v>309</v>
      </c>
      <c r="X162" s="3" t="str" cm="1">
        <f t="array" ref="X162">_xlfn.IFS((D162/F162) &lt;= (640/SQRT($AT$32)), "Compact", L162 &lt;= ($AT$32*(0.79-(0.002*((E162-G162/2)/(2*F162))*SQRT($AT$32)))), "Non-Compact", L162 &gt; ($AT$32*(0.79-(0.002*((E162-G162/2)/(2*F162))*SQRT($AT$32)))), "Slender")</f>
        <v>Compact</v>
      </c>
      <c r="Y162" s="3" t="str" cm="1">
        <f t="array" ref="Y162">_xlfn.IFS(K162 &lt;= (65/SQRT($AT$32)), "Compact", K162 &lt;= (95/SQRT($AT$32)), "Non-Compact", K162 &gt; (95/SQRT($AT$32)), "Slender")</f>
        <v>Non-Compact</v>
      </c>
      <c r="Z162" s="2">
        <f t="shared" si="38"/>
        <v>9.9340659340659343</v>
      </c>
      <c r="AA162" s="2">
        <f t="shared" si="39"/>
        <v>38.284403669724767</v>
      </c>
      <c r="AB162" s="2" t="str" cm="1">
        <f t="array" ref="AB162">_xlfn.IFS(Z162 &lt;= 9, "1", Z162 &lt;= 12, "2", Z162 &lt;= 15, "3", Z162 &gt; 15, "4")</f>
        <v>2</v>
      </c>
      <c r="AC162" s="2" t="str" cm="1">
        <f t="array" ref="AC162">_xlfn.IFS(AA162 &lt;= 200, "1", L162 &lt;= 300, "2", L162 &lt;= 400, "3", L162 &gt; 400, "4")</f>
        <v>1</v>
      </c>
      <c r="AD162" s="3">
        <f t="shared" si="40"/>
        <v>31092.626004408183</v>
      </c>
      <c r="AG162" s="3">
        <f t="shared" si="41"/>
        <v>1466.9471769630968</v>
      </c>
      <c r="AJ162" s="2" t="s">
        <v>216</v>
      </c>
      <c r="AK162" s="2">
        <f t="shared" si="44"/>
        <v>83.3</v>
      </c>
      <c r="AL162" s="2"/>
      <c r="AM162" s="2"/>
      <c r="AN162" s="2">
        <f t="shared" si="45"/>
        <v>1421.6</v>
      </c>
      <c r="AO162" s="2"/>
      <c r="AP162" s="2"/>
      <c r="AQ162" s="2" t="s">
        <v>216</v>
      </c>
      <c r="BB162" s="2">
        <f t="shared" si="46"/>
        <v>16</v>
      </c>
      <c r="BC162" s="2">
        <f t="shared" si="47"/>
        <v>954.73333333333335</v>
      </c>
      <c r="BD162" s="2" t="s">
        <v>216</v>
      </c>
      <c r="BI162">
        <f t="shared" si="48"/>
        <v>34</v>
      </c>
      <c r="BJ162">
        <f t="shared" si="49"/>
        <v>1195.1143281365999</v>
      </c>
      <c r="BK162" s="2" t="s">
        <v>216</v>
      </c>
      <c r="BP162">
        <f t="shared" si="50"/>
        <v>32</v>
      </c>
      <c r="BQ162">
        <f t="shared" si="51"/>
        <v>852.33333333333337</v>
      </c>
      <c r="BR162" s="2" t="s">
        <v>216</v>
      </c>
      <c r="BW162">
        <f t="shared" si="52"/>
        <v>16</v>
      </c>
      <c r="BX162">
        <f t="shared" si="53"/>
        <v>886.46666666666658</v>
      </c>
      <c r="BY162" s="2" t="s">
        <v>216</v>
      </c>
      <c r="CD162">
        <f t="shared" si="54"/>
        <v>48.309739581793927</v>
      </c>
      <c r="CE162">
        <f t="shared" si="55"/>
        <v>1240.9015716076174</v>
      </c>
      <c r="CF162" s="2" t="s">
        <v>216</v>
      </c>
    </row>
    <row r="163" spans="1:84" x14ac:dyDescent="0.35">
      <c r="A163" s="2" t="s">
        <v>217</v>
      </c>
      <c r="B163" s="3" t="s">
        <v>33</v>
      </c>
      <c r="C163" s="2">
        <v>99.7</v>
      </c>
      <c r="D163" s="2">
        <v>414.8</v>
      </c>
      <c r="E163" s="2">
        <v>260</v>
      </c>
      <c r="F163" s="2">
        <v>16.899999999999999</v>
      </c>
      <c r="G163" s="2">
        <v>10</v>
      </c>
      <c r="H163" s="2">
        <v>10.199999999999999</v>
      </c>
      <c r="I163" s="2">
        <v>360.6</v>
      </c>
      <c r="J163" s="2">
        <v>127</v>
      </c>
      <c r="K163" s="2">
        <f t="shared" si="42"/>
        <v>7.3964497041420127</v>
      </c>
      <c r="L163" s="2">
        <f t="shared" si="43"/>
        <v>36.06</v>
      </c>
      <c r="M163" s="2">
        <v>1.83</v>
      </c>
      <c r="N163" s="2">
        <v>39730</v>
      </c>
      <c r="O163" s="2">
        <v>4951</v>
      </c>
      <c r="P163" s="2">
        <v>17.7</v>
      </c>
      <c r="Q163" s="2">
        <v>6.25</v>
      </c>
      <c r="R163" s="2">
        <v>1915</v>
      </c>
      <c r="S163" s="2">
        <v>381</v>
      </c>
      <c r="T163" s="2">
        <v>2128</v>
      </c>
      <c r="U163" s="2">
        <v>581</v>
      </c>
      <c r="X163" s="3" t="str" cm="1">
        <f t="array" ref="X163">_xlfn.IFS((D163/F163) &lt;= (640/SQRT($AT$32)), "Compact", L163 &lt;= ($AT$32*(0.79-(0.002*((E163-G163/2)/(2*F163))*SQRT($AT$32)))), "Non-Compact", L163 &gt; ($AT$32*(0.79-(0.002*((E163-G163/2)/(2*F163))*SQRT($AT$32)))), "Slender")</f>
        <v>Compact</v>
      </c>
      <c r="Y163" s="3" t="str" cm="1">
        <f t="array" ref="Y163">_xlfn.IFS(K163 &lt;= (65/SQRT($AT$32)), "Compact", K163 &lt;= (95/SQRT($AT$32)), "Non-Compact", K163 &gt; (95/SQRT($AT$32)), "Slender")</f>
        <v>Slender</v>
      </c>
      <c r="Z163" s="2">
        <f t="shared" si="38"/>
        <v>15.384615384615385</v>
      </c>
      <c r="AA163" s="2">
        <f t="shared" si="39"/>
        <v>41.480000000000004</v>
      </c>
      <c r="AB163" s="2" t="str" cm="1">
        <f t="array" ref="AB163">_xlfn.IFS(Z163 &lt;= 9, "1", Z163 &lt;= 12, "2", Z163 &lt;= 15, "3", Z163 &gt; 15, "4")</f>
        <v>4</v>
      </c>
      <c r="AC163" s="2" t="str" cm="1">
        <f t="array" ref="AC163">_xlfn.IFS(AA163 &lt;= 200, "1", L163 &lt;= 300, "2", L163 &lt;= 400, "3", L163 &gt; 400, "4")</f>
        <v>1</v>
      </c>
      <c r="AD163" s="3">
        <f t="shared" si="40"/>
        <v>39550.782614507138</v>
      </c>
      <c r="AG163" s="3">
        <f t="shared" si="41"/>
        <v>1890.8743453757047</v>
      </c>
      <c r="AJ163" s="2" t="s">
        <v>217</v>
      </c>
      <c r="AK163" s="2">
        <f t="shared" si="44"/>
        <v>102.3</v>
      </c>
      <c r="AL163" s="2"/>
      <c r="AM163" s="2"/>
      <c r="AN163" s="2">
        <f t="shared" si="45"/>
        <v>1825.6</v>
      </c>
      <c r="AO163" s="2"/>
      <c r="AP163" s="2"/>
      <c r="AQ163" s="2" t="s">
        <v>217</v>
      </c>
      <c r="BB163" s="2">
        <f t="shared" si="46"/>
        <v>35</v>
      </c>
      <c r="BC163" s="2">
        <f t="shared" si="47"/>
        <v>1358.7333333333333</v>
      </c>
      <c r="BD163" s="2" t="s">
        <v>217</v>
      </c>
      <c r="BI163">
        <f t="shared" si="48"/>
        <v>53</v>
      </c>
      <c r="BJ163">
        <f t="shared" si="49"/>
        <v>1599.1143281365999</v>
      </c>
      <c r="BK163" s="2" t="s">
        <v>217</v>
      </c>
      <c r="BP163">
        <f t="shared" si="50"/>
        <v>13</v>
      </c>
      <c r="BQ163">
        <f t="shared" si="51"/>
        <v>1256.3333333333335</v>
      </c>
      <c r="BR163" s="2" t="s">
        <v>217</v>
      </c>
      <c r="BW163">
        <f t="shared" si="52"/>
        <v>3</v>
      </c>
      <c r="BX163">
        <f t="shared" si="53"/>
        <v>1290.4666666666667</v>
      </c>
      <c r="BY163" s="2" t="s">
        <v>217</v>
      </c>
      <c r="CD163">
        <f t="shared" si="54"/>
        <v>67.309739581793934</v>
      </c>
      <c r="CE163">
        <f t="shared" si="55"/>
        <v>1644.9015716076174</v>
      </c>
      <c r="CF163" s="2" t="s">
        <v>217</v>
      </c>
    </row>
    <row r="164" spans="1:84" x14ac:dyDescent="0.35">
      <c r="A164" s="2" t="s">
        <v>218</v>
      </c>
      <c r="B164" s="3" t="s">
        <v>33</v>
      </c>
      <c r="C164" s="2">
        <v>114.6</v>
      </c>
      <c r="D164" s="2">
        <v>419.6</v>
      </c>
      <c r="E164" s="2">
        <v>261.5</v>
      </c>
      <c r="F164" s="2">
        <v>19.3</v>
      </c>
      <c r="G164" s="2">
        <v>11.6</v>
      </c>
      <c r="H164" s="2">
        <v>10.199999999999999</v>
      </c>
      <c r="I164" s="2">
        <v>360.6</v>
      </c>
      <c r="J164" s="2">
        <v>146</v>
      </c>
      <c r="K164" s="2">
        <f t="shared" si="42"/>
        <v>6.4740932642487046</v>
      </c>
      <c r="L164" s="2">
        <f t="shared" si="43"/>
        <v>31.086206896551726</v>
      </c>
      <c r="M164" s="2">
        <v>1.84</v>
      </c>
      <c r="N164" s="2">
        <v>46110</v>
      </c>
      <c r="O164" s="2">
        <v>5758</v>
      </c>
      <c r="P164" s="2">
        <v>17.8</v>
      </c>
      <c r="Q164" s="2">
        <v>6.28</v>
      </c>
      <c r="R164" s="2">
        <v>2198</v>
      </c>
      <c r="S164" s="2">
        <v>440</v>
      </c>
      <c r="T164" s="2">
        <v>2457</v>
      </c>
      <c r="U164" s="2">
        <v>673</v>
      </c>
      <c r="X164" s="3" t="str" cm="1">
        <f t="array" ref="X164">_xlfn.IFS((D164/F164) &lt;= (640/SQRT($AT$32)), "Compact", L164 &lt;= ($AT$32*(0.79-(0.002*((E164-G164/2)/(2*F164))*SQRT($AT$32)))), "Non-Compact", L164 &gt; ($AT$32*(0.79-(0.002*((E164-G164/2)/(2*F164))*SQRT($AT$32)))), "Slender")</f>
        <v>Compact</v>
      </c>
      <c r="Y164" s="3" t="str" cm="1">
        <f t="array" ref="Y164">_xlfn.IFS(K164 &lt;= (65/SQRT($AT$32)), "Compact", K164 &lt;= (95/SQRT($AT$32)), "Non-Compact", K164 &gt; (95/SQRT($AT$32)), "Slender")</f>
        <v>Slender</v>
      </c>
      <c r="Z164" s="2">
        <f t="shared" si="38"/>
        <v>13.549222797927461</v>
      </c>
      <c r="AA164" s="2">
        <f t="shared" si="39"/>
        <v>36.172413793103452</v>
      </c>
      <c r="AB164" s="2" t="str" cm="1">
        <f t="array" ref="AB164">_xlfn.IFS(Z164 &lt;= 9, "1", Z164 &lt;= 12, "2", Z164 &lt;= 15, "3", Z164 &gt; 15, "4")</f>
        <v>3</v>
      </c>
      <c r="AC164" s="2" t="str" cm="1">
        <f t="array" ref="AC164">_xlfn.IFS(AA164 &lt;= 200, "1", L164 &lt;= 300, "2", L164 &lt;= 400, "3", L164 &gt; 400, "4")</f>
        <v>1</v>
      </c>
      <c r="AD164" s="3">
        <f t="shared" si="40"/>
        <v>45981.390494090105</v>
      </c>
      <c r="AG164" s="3">
        <f t="shared" si="41"/>
        <v>2176.4689154683556</v>
      </c>
      <c r="AJ164" s="2" t="s">
        <v>218</v>
      </c>
      <c r="AK164" s="2">
        <f t="shared" si="44"/>
        <v>121.3</v>
      </c>
      <c r="AL164" s="2"/>
      <c r="AM164" s="2"/>
      <c r="AN164" s="2">
        <f t="shared" si="45"/>
        <v>2108.6</v>
      </c>
      <c r="AO164" s="2"/>
      <c r="AP164" s="2"/>
      <c r="AQ164" s="2" t="s">
        <v>218</v>
      </c>
      <c r="BB164" s="2">
        <f t="shared" si="46"/>
        <v>54</v>
      </c>
      <c r="BC164" s="2">
        <f t="shared" si="47"/>
        <v>1641.7333333333333</v>
      </c>
      <c r="BD164" s="2" t="s">
        <v>218</v>
      </c>
      <c r="BI164">
        <f t="shared" si="48"/>
        <v>72</v>
      </c>
      <c r="BJ164">
        <f t="shared" si="49"/>
        <v>1882.1143281365999</v>
      </c>
      <c r="BK164" s="2" t="s">
        <v>218</v>
      </c>
      <c r="BP164">
        <f t="shared" si="50"/>
        <v>6</v>
      </c>
      <c r="BQ164">
        <f t="shared" si="51"/>
        <v>1539.3333333333335</v>
      </c>
      <c r="BR164" s="2" t="s">
        <v>218</v>
      </c>
      <c r="BW164">
        <f t="shared" si="52"/>
        <v>22</v>
      </c>
      <c r="BX164">
        <f t="shared" si="53"/>
        <v>1573.4666666666667</v>
      </c>
      <c r="BY164" s="2" t="s">
        <v>218</v>
      </c>
      <c r="CD164">
        <f t="shared" si="54"/>
        <v>86.309739581793934</v>
      </c>
      <c r="CE164">
        <f t="shared" si="55"/>
        <v>1927.9015716076174</v>
      </c>
      <c r="CF164" s="2" t="s">
        <v>218</v>
      </c>
    </row>
    <row r="165" spans="1:84" x14ac:dyDescent="0.35">
      <c r="A165" s="2" t="s">
        <v>219</v>
      </c>
      <c r="B165" s="3" t="s">
        <v>33</v>
      </c>
      <c r="C165" s="2">
        <v>132.4</v>
      </c>
      <c r="D165" s="2">
        <v>425.4</v>
      </c>
      <c r="E165" s="2">
        <v>263.3</v>
      </c>
      <c r="F165" s="2">
        <v>22.2</v>
      </c>
      <c r="G165" s="2">
        <v>13.3</v>
      </c>
      <c r="H165" s="2">
        <v>10.199999999999999</v>
      </c>
      <c r="I165" s="2">
        <v>360.6</v>
      </c>
      <c r="J165" s="2">
        <v>169</v>
      </c>
      <c r="K165" s="2">
        <f t="shared" si="42"/>
        <v>5.6306306306306304</v>
      </c>
      <c r="L165" s="2">
        <f t="shared" si="43"/>
        <v>27.112781954887218</v>
      </c>
      <c r="M165" s="2">
        <v>1.86</v>
      </c>
      <c r="N165" s="2">
        <v>54060</v>
      </c>
      <c r="O165" s="2">
        <v>6768</v>
      </c>
      <c r="P165" s="2">
        <v>17.899999999999999</v>
      </c>
      <c r="Q165" s="2">
        <v>6.33</v>
      </c>
      <c r="R165" s="2">
        <v>2541</v>
      </c>
      <c r="S165" s="2">
        <v>514</v>
      </c>
      <c r="T165" s="2">
        <v>2859</v>
      </c>
      <c r="U165" s="2">
        <v>788</v>
      </c>
      <c r="X165" s="3" t="str" cm="1">
        <f t="array" ref="X165">_xlfn.IFS((D165/F165) &lt;= (640/SQRT($AT$32)), "Compact", L165 &lt;= ($AT$32*(0.79-(0.002*((E165-G165/2)/(2*F165))*SQRT($AT$32)))), "Non-Compact", L165 &gt; ($AT$32*(0.79-(0.002*((E165-G165/2)/(2*F165))*SQRT($AT$32)))), "Slender")</f>
        <v>Compact</v>
      </c>
      <c r="Y165" s="3" t="str" cm="1">
        <f t="array" ref="Y165">_xlfn.IFS(K165 &lt;= (65/SQRT($AT$32)), "Compact", K165 &lt;= (95/SQRT($AT$32)), "Non-Compact", K165 &gt; (95/SQRT($AT$32)), "Slender")</f>
        <v>Slender</v>
      </c>
      <c r="Z165" s="2">
        <f t="shared" si="38"/>
        <v>11.860360360360362</v>
      </c>
      <c r="AA165" s="2">
        <f t="shared" si="39"/>
        <v>31.984962406015033</v>
      </c>
      <c r="AB165" s="2" t="str" cm="1">
        <f t="array" ref="AB165">_xlfn.IFS(Z165 &lt;= 9, "1", Z165 &lt;= 12, "2", Z165 &lt;= 15, "3", Z165 &gt; 15, "4")</f>
        <v>2</v>
      </c>
      <c r="AC165" s="2" t="str" cm="1">
        <f t="array" ref="AC165">_xlfn.IFS(AA165 &lt;= 200, "1", L165 &lt;= 300, "2", L165 &lt;= 400, "3", L165 &gt; 400, "4")</f>
        <v>1</v>
      </c>
      <c r="AD165" s="3">
        <f t="shared" si="40"/>
        <v>53995.067183308514</v>
      </c>
      <c r="AG165" s="3">
        <f t="shared" si="41"/>
        <v>2524.1646340918414</v>
      </c>
      <c r="AJ165" s="2" t="s">
        <v>219</v>
      </c>
      <c r="AK165" s="2">
        <f t="shared" si="44"/>
        <v>144.30000000000001</v>
      </c>
      <c r="AL165" s="2"/>
      <c r="AM165" s="2"/>
      <c r="AN165" s="2">
        <f t="shared" si="45"/>
        <v>2451.6</v>
      </c>
      <c r="AO165" s="2"/>
      <c r="AP165" s="2"/>
      <c r="AQ165" s="2" t="s">
        <v>219</v>
      </c>
      <c r="BB165" s="2">
        <f t="shared" si="46"/>
        <v>77</v>
      </c>
      <c r="BC165" s="2">
        <f t="shared" si="47"/>
        <v>1984.7333333333333</v>
      </c>
      <c r="BD165" s="2" t="s">
        <v>219</v>
      </c>
      <c r="BI165">
        <f t="shared" si="48"/>
        <v>95</v>
      </c>
      <c r="BJ165">
        <f t="shared" si="49"/>
        <v>2225.1143281365999</v>
      </c>
      <c r="BK165" s="2" t="s">
        <v>219</v>
      </c>
      <c r="BP165">
        <f t="shared" si="50"/>
        <v>29</v>
      </c>
      <c r="BQ165">
        <f t="shared" si="51"/>
        <v>1882.3333333333335</v>
      </c>
      <c r="BR165" s="2" t="s">
        <v>219</v>
      </c>
      <c r="BW165">
        <f t="shared" si="52"/>
        <v>45</v>
      </c>
      <c r="BX165">
        <f t="shared" si="53"/>
        <v>1916.4666666666667</v>
      </c>
      <c r="BY165" s="2" t="s">
        <v>219</v>
      </c>
      <c r="CD165">
        <f t="shared" si="54"/>
        <v>109.30973958179393</v>
      </c>
      <c r="CE165">
        <f t="shared" si="55"/>
        <v>2270.9015716076174</v>
      </c>
      <c r="CF165" s="2" t="s">
        <v>219</v>
      </c>
    </row>
    <row r="166" spans="1:84" x14ac:dyDescent="0.35">
      <c r="A166" s="2" t="s">
        <v>220</v>
      </c>
      <c r="B166" s="3" t="s">
        <v>33</v>
      </c>
      <c r="C166" s="2">
        <v>148.80000000000001</v>
      </c>
      <c r="D166" s="2">
        <v>431</v>
      </c>
      <c r="E166" s="2">
        <v>264.8</v>
      </c>
      <c r="F166" s="2">
        <v>25</v>
      </c>
      <c r="G166" s="2">
        <v>14.9</v>
      </c>
      <c r="H166" s="2">
        <v>10.199999999999999</v>
      </c>
      <c r="I166" s="2">
        <v>360.6</v>
      </c>
      <c r="J166" s="2">
        <v>190</v>
      </c>
      <c r="K166" s="2">
        <f t="shared" si="42"/>
        <v>4.9980000000000002</v>
      </c>
      <c r="L166" s="2">
        <f t="shared" si="43"/>
        <v>24.201342281879196</v>
      </c>
      <c r="M166" s="2">
        <v>1.87</v>
      </c>
      <c r="N166" s="2">
        <v>61830</v>
      </c>
      <c r="O166" s="2">
        <v>7754</v>
      </c>
      <c r="P166" s="2">
        <v>18</v>
      </c>
      <c r="Q166" s="2">
        <v>6.39</v>
      </c>
      <c r="R166" s="2">
        <v>2869</v>
      </c>
      <c r="S166" s="2">
        <v>586</v>
      </c>
      <c r="T166" s="2">
        <v>3246</v>
      </c>
      <c r="U166" s="2">
        <v>899</v>
      </c>
      <c r="X166" s="3" t="str" cm="1">
        <f t="array" ref="X166">_xlfn.IFS((D166/F166) &lt;= (640/SQRT($AT$32)), "Compact", L166 &lt;= ($AT$32*(0.79-(0.002*((E166-G166/2)/(2*F166))*SQRT($AT$32)))), "Non-Compact", L166 &gt; ($AT$32*(0.79-(0.002*((E166-G166/2)/(2*F166))*SQRT($AT$32)))), "Slender")</f>
        <v>Compact</v>
      </c>
      <c r="Y166" s="3" t="str" cm="1">
        <f t="array" ref="Y166">_xlfn.IFS(K166 &lt;= (65/SQRT($AT$32)), "Compact", K166 &lt;= (95/SQRT($AT$32)), "Non-Compact", K166 &gt; (95/SQRT($AT$32)), "Slender")</f>
        <v>Non-Compact</v>
      </c>
      <c r="Z166" s="2">
        <f t="shared" si="38"/>
        <v>10.592000000000001</v>
      </c>
      <c r="AA166" s="2">
        <f t="shared" si="39"/>
        <v>28.926174496644293</v>
      </c>
      <c r="AB166" s="2" t="str" cm="1">
        <f t="array" ref="AB166">_xlfn.IFS(Z166 &lt;= 9, "1", Z166 &lt;= 12, "2", Z166 &lt;= 15, "3", Z166 &gt; 15, "4")</f>
        <v>2</v>
      </c>
      <c r="AC166" s="2" t="str" cm="1">
        <f t="array" ref="AC166">_xlfn.IFS(AA166 &lt;= 200, "1", L166 &lt;= 300, "2", L166 &lt;= 400, "3", L166 &gt; 400, "4")</f>
        <v>1</v>
      </c>
      <c r="AD166" s="3">
        <f t="shared" si="40"/>
        <v>61827.218657966492</v>
      </c>
      <c r="AG166" s="3">
        <f t="shared" si="41"/>
        <v>2857.6313880554994</v>
      </c>
      <c r="AJ166" s="2" t="s">
        <v>220</v>
      </c>
      <c r="AK166" s="2">
        <f t="shared" si="44"/>
        <v>165.3</v>
      </c>
      <c r="AL166" s="2"/>
      <c r="AM166" s="2"/>
      <c r="AN166" s="2">
        <f t="shared" si="45"/>
        <v>2779.6</v>
      </c>
      <c r="AO166" s="2"/>
      <c r="AP166" s="2"/>
      <c r="AQ166" s="2" t="s">
        <v>220</v>
      </c>
      <c r="BB166" s="2">
        <f t="shared" si="46"/>
        <v>98</v>
      </c>
      <c r="BC166" s="2">
        <f t="shared" si="47"/>
        <v>2312.7333333333336</v>
      </c>
      <c r="BD166" s="2" t="s">
        <v>220</v>
      </c>
      <c r="BI166">
        <f t="shared" si="48"/>
        <v>116</v>
      </c>
      <c r="BJ166">
        <f t="shared" si="49"/>
        <v>2553.1143281365999</v>
      </c>
      <c r="BK166" s="2" t="s">
        <v>220</v>
      </c>
      <c r="BP166">
        <f t="shared" si="50"/>
        <v>50</v>
      </c>
      <c r="BQ166">
        <f t="shared" si="51"/>
        <v>2210.3333333333335</v>
      </c>
      <c r="BR166" s="2" t="s">
        <v>220</v>
      </c>
      <c r="BW166">
        <f t="shared" si="52"/>
        <v>66</v>
      </c>
      <c r="BX166">
        <f t="shared" si="53"/>
        <v>2244.4666666666667</v>
      </c>
      <c r="BY166" s="2" t="s">
        <v>220</v>
      </c>
      <c r="CD166">
        <f t="shared" si="54"/>
        <v>130.30973958179393</v>
      </c>
      <c r="CE166">
        <f t="shared" si="55"/>
        <v>2598.9015716076174</v>
      </c>
      <c r="CF166" s="2" t="s">
        <v>220</v>
      </c>
    </row>
    <row r="167" spans="1:84" x14ac:dyDescent="0.35">
      <c r="A167" s="2" t="s">
        <v>221</v>
      </c>
      <c r="B167" s="3" t="s">
        <v>33</v>
      </c>
      <c r="C167" s="2">
        <v>52.3</v>
      </c>
      <c r="D167" s="2">
        <v>449.8</v>
      </c>
      <c r="E167" s="2">
        <v>152.4</v>
      </c>
      <c r="F167" s="2">
        <v>10.9</v>
      </c>
      <c r="G167" s="2">
        <v>7.6</v>
      </c>
      <c r="H167" s="2">
        <v>10.199999999999999</v>
      </c>
      <c r="I167" s="2">
        <v>407.6</v>
      </c>
      <c r="J167" s="2">
        <v>66.599999999999994</v>
      </c>
      <c r="K167" s="2">
        <f t="shared" si="42"/>
        <v>6.6422018348623855</v>
      </c>
      <c r="L167" s="2">
        <f t="shared" si="43"/>
        <v>53.631578947368425</v>
      </c>
      <c r="M167" s="2">
        <v>1.48</v>
      </c>
      <c r="N167" s="2">
        <v>21370</v>
      </c>
      <c r="O167" s="2">
        <v>645</v>
      </c>
      <c r="P167" s="2">
        <v>17.899999999999999</v>
      </c>
      <c r="Q167" s="2">
        <v>3.11</v>
      </c>
      <c r="R167" s="2">
        <v>950</v>
      </c>
      <c r="S167" s="2">
        <v>84.7</v>
      </c>
      <c r="T167" s="2">
        <v>1096</v>
      </c>
      <c r="U167" s="2">
        <v>133</v>
      </c>
      <c r="X167" s="3" t="str" cm="1">
        <f t="array" ref="X167">_xlfn.IFS((D167/F167) &lt;= (640/SQRT($AT$32)), "Compact", L167 &lt;= ($AT$32*(0.79-(0.002*((E167-G167/2)/(2*F167))*SQRT($AT$32)))), "Non-Compact", L167 &gt; ($AT$32*(0.79-(0.002*((E167-G167/2)/(2*F167))*SQRT($AT$32)))), "Slender")</f>
        <v>Non-Compact</v>
      </c>
      <c r="Y167" s="3" t="str" cm="1">
        <f t="array" ref="Y167">_xlfn.IFS(K167 &lt;= (65/SQRT($AT$32)), "Compact", K167 &lt;= (95/SQRT($AT$32)), "Non-Compact", K167 &gt; (95/SQRT($AT$32)), "Slender")</f>
        <v>Slender</v>
      </c>
      <c r="Z167" s="2">
        <f t="shared" si="38"/>
        <v>13.98165137614679</v>
      </c>
      <c r="AA167" s="2">
        <f t="shared" si="39"/>
        <v>59.184210526315795</v>
      </c>
      <c r="AB167" s="2" t="str" cm="1">
        <f t="array" ref="AB167">_xlfn.IFS(Z167 &lt;= 9, "1", Z167 &lt;= 12, "2", Z167 &lt;= 15, "3", Z167 &gt; 15, "4")</f>
        <v>3</v>
      </c>
      <c r="AC167" s="2" t="str" cm="1">
        <f t="array" ref="AC167">_xlfn.IFS(AA167 &lt;= 200, "1", L167 &lt;= 300, "2", L167 &lt;= 400, "3", L167 &gt; 400, "4")</f>
        <v>1</v>
      </c>
      <c r="AD167" s="3">
        <f t="shared" si="40"/>
        <v>20906.517268545711</v>
      </c>
      <c r="AG167" s="3">
        <f t="shared" si="41"/>
        <v>929.69920942205817</v>
      </c>
      <c r="AJ167" s="2" t="s">
        <v>221</v>
      </c>
      <c r="AK167" s="2">
        <f t="shared" si="44"/>
        <v>41.899999999999991</v>
      </c>
      <c r="AL167" s="2"/>
      <c r="AM167" s="2"/>
      <c r="AN167" s="2">
        <f t="shared" si="45"/>
        <v>860.6</v>
      </c>
      <c r="AO167" s="2"/>
      <c r="AP167" s="2"/>
      <c r="AQ167" s="2" t="s">
        <v>221</v>
      </c>
      <c r="BB167" s="2">
        <f t="shared" si="46"/>
        <v>25.400000000000006</v>
      </c>
      <c r="BC167" s="2">
        <f t="shared" si="47"/>
        <v>393.73333333333335</v>
      </c>
      <c r="BD167" s="2" t="s">
        <v>221</v>
      </c>
      <c r="BI167">
        <f t="shared" si="48"/>
        <v>7.4000000000000057</v>
      </c>
      <c r="BJ167">
        <f t="shared" si="49"/>
        <v>634.11432813659985</v>
      </c>
      <c r="BK167" s="2" t="s">
        <v>221</v>
      </c>
      <c r="BP167">
        <f t="shared" si="50"/>
        <v>73.400000000000006</v>
      </c>
      <c r="BQ167">
        <f t="shared" si="51"/>
        <v>291.33333333333337</v>
      </c>
      <c r="BR167" s="2" t="s">
        <v>221</v>
      </c>
      <c r="BW167">
        <f t="shared" si="52"/>
        <v>57.400000000000006</v>
      </c>
      <c r="BX167">
        <f t="shared" si="53"/>
        <v>325.46666666666658</v>
      </c>
      <c r="BY167" s="2" t="s">
        <v>221</v>
      </c>
      <c r="CD167">
        <f t="shared" si="54"/>
        <v>6.9097395817939216</v>
      </c>
      <c r="CE167">
        <f t="shared" si="55"/>
        <v>679.90157160761748</v>
      </c>
      <c r="CF167" s="2" t="s">
        <v>221</v>
      </c>
    </row>
    <row r="168" spans="1:84" x14ac:dyDescent="0.35">
      <c r="A168" s="2" t="s">
        <v>222</v>
      </c>
      <c r="B168" s="3" t="s">
        <v>33</v>
      </c>
      <c r="C168" s="2">
        <v>59.8</v>
      </c>
      <c r="D168" s="2">
        <v>454.6</v>
      </c>
      <c r="E168" s="2">
        <v>152.9</v>
      </c>
      <c r="F168" s="2">
        <v>13.3</v>
      </c>
      <c r="G168" s="2">
        <v>8.1</v>
      </c>
      <c r="H168" s="2">
        <v>10.199999999999999</v>
      </c>
      <c r="I168" s="2">
        <v>407.6</v>
      </c>
      <c r="J168" s="2">
        <v>76.2</v>
      </c>
      <c r="K168" s="2">
        <f t="shared" si="42"/>
        <v>5.4436090225563909</v>
      </c>
      <c r="L168" s="2">
        <f t="shared" si="43"/>
        <v>50.320987654320994</v>
      </c>
      <c r="M168" s="2">
        <v>1.49</v>
      </c>
      <c r="N168" s="2">
        <v>25500</v>
      </c>
      <c r="O168" s="2">
        <v>795</v>
      </c>
      <c r="P168" s="2">
        <v>18.3</v>
      </c>
      <c r="Q168" s="2">
        <v>3.23</v>
      </c>
      <c r="R168" s="2">
        <v>1122</v>
      </c>
      <c r="S168" s="2">
        <v>104</v>
      </c>
      <c r="T168" s="2">
        <v>1287</v>
      </c>
      <c r="U168" s="2">
        <v>163</v>
      </c>
      <c r="X168" s="3" t="str" cm="1">
        <f t="array" ref="X168">_xlfn.IFS((D168/F168) &lt;= (640/SQRT($AT$32)), "Compact", L168 &lt;= ($AT$32*(0.79-(0.002*((E168-G168/2)/(2*F168))*SQRT($AT$32)))), "Non-Compact", L168 &gt; ($AT$32*(0.79-(0.002*((E168-G168/2)/(2*F168))*SQRT($AT$32)))), "Slender")</f>
        <v>Compact</v>
      </c>
      <c r="Y168" s="3" t="str" cm="1">
        <f t="array" ref="Y168">_xlfn.IFS(K168 &lt;= (65/SQRT($AT$32)), "Compact", K168 &lt;= (95/SQRT($AT$32)), "Non-Compact", K168 &gt; (95/SQRT($AT$32)), "Slender")</f>
        <v>Slender</v>
      </c>
      <c r="Z168" s="2">
        <f t="shared" si="38"/>
        <v>11.496240601503759</v>
      </c>
      <c r="AA168" s="2">
        <f t="shared" si="39"/>
        <v>56.123456790123463</v>
      </c>
      <c r="AB168" s="2" t="str" cm="1">
        <f t="array" ref="AB168">_xlfn.IFS(Z168 &lt;= 9, "1", Z168 &lt;= 12, "2", Z168 &lt;= 15, "3", Z168 &gt; 15, "4")</f>
        <v>2</v>
      </c>
      <c r="AC168" s="2" t="str" cm="1">
        <f t="array" ref="AC168">_xlfn.IFS(AA168 &lt;= 200, "1", L168 &lt;= 300, "2", L168 &lt;= 400, "3", L168 &gt; 400, "4")</f>
        <v>1</v>
      </c>
      <c r="AD168" s="3">
        <f t="shared" si="40"/>
        <v>25038.534706527855</v>
      </c>
      <c r="AG168" s="3">
        <f t="shared" si="41"/>
        <v>1093.5211109073293</v>
      </c>
      <c r="AJ168" s="2" t="s">
        <v>222</v>
      </c>
      <c r="AK168" s="2">
        <f t="shared" si="44"/>
        <v>51.5</v>
      </c>
      <c r="AL168" s="2"/>
      <c r="AM168" s="2"/>
      <c r="AN168" s="2">
        <f t="shared" si="45"/>
        <v>1032.5999999999999</v>
      </c>
      <c r="AO168" s="2"/>
      <c r="AP168" s="2"/>
      <c r="AQ168" s="2" t="s">
        <v>222</v>
      </c>
      <c r="BB168" s="2">
        <f t="shared" si="46"/>
        <v>15.799999999999997</v>
      </c>
      <c r="BC168" s="2">
        <f t="shared" si="47"/>
        <v>565.73333333333335</v>
      </c>
      <c r="BD168" s="2" t="s">
        <v>222</v>
      </c>
      <c r="BI168">
        <f t="shared" si="48"/>
        <v>2.2000000000000028</v>
      </c>
      <c r="BJ168">
        <f t="shared" si="49"/>
        <v>806.11432813659985</v>
      </c>
      <c r="BK168" s="2" t="s">
        <v>222</v>
      </c>
      <c r="BP168">
        <f t="shared" si="50"/>
        <v>63.8</v>
      </c>
      <c r="BQ168">
        <f t="shared" si="51"/>
        <v>463.33333333333337</v>
      </c>
      <c r="BR168" s="2" t="s">
        <v>222</v>
      </c>
      <c r="BW168">
        <f t="shared" si="52"/>
        <v>47.8</v>
      </c>
      <c r="BX168">
        <f t="shared" si="53"/>
        <v>497.46666666666658</v>
      </c>
      <c r="BY168" s="2" t="s">
        <v>222</v>
      </c>
      <c r="CD168">
        <f t="shared" si="54"/>
        <v>16.50973958179393</v>
      </c>
      <c r="CE168">
        <f t="shared" si="55"/>
        <v>851.90157160761748</v>
      </c>
      <c r="CF168" s="2" t="s">
        <v>222</v>
      </c>
    </row>
    <row r="169" spans="1:84" x14ac:dyDescent="0.35">
      <c r="A169" s="2" t="s">
        <v>223</v>
      </c>
      <c r="B169" s="3" t="s">
        <v>33</v>
      </c>
      <c r="C169" s="2">
        <v>67.2</v>
      </c>
      <c r="D169" s="2">
        <v>458</v>
      </c>
      <c r="E169" s="2">
        <v>153.80000000000001</v>
      </c>
      <c r="F169" s="2">
        <v>15</v>
      </c>
      <c r="G169" s="2">
        <v>9</v>
      </c>
      <c r="H169" s="2">
        <v>10.199999999999999</v>
      </c>
      <c r="I169" s="2">
        <v>407.6</v>
      </c>
      <c r="J169" s="2">
        <v>85.6</v>
      </c>
      <c r="K169" s="2">
        <f t="shared" si="42"/>
        <v>4.8266666666666671</v>
      </c>
      <c r="L169" s="2">
        <f t="shared" si="43"/>
        <v>45.288888888888891</v>
      </c>
      <c r="M169" s="2">
        <v>1.5</v>
      </c>
      <c r="N169" s="2">
        <v>28930</v>
      </c>
      <c r="O169" s="2">
        <v>913</v>
      </c>
      <c r="P169" s="2">
        <v>18.399999999999999</v>
      </c>
      <c r="Q169" s="2">
        <v>3.27</v>
      </c>
      <c r="R169" s="2">
        <v>1263</v>
      </c>
      <c r="S169" s="2">
        <v>119</v>
      </c>
      <c r="T169" s="2">
        <v>1453</v>
      </c>
      <c r="U169" s="2">
        <v>187</v>
      </c>
      <c r="X169" s="3" t="str" cm="1">
        <f t="array" ref="X169">_xlfn.IFS((D169/F169) &lt;= (640/SQRT($AT$32)), "Compact", L169 &lt;= ($AT$32*(0.79-(0.002*((E169-G169/2)/(2*F169))*SQRT($AT$32)))), "Non-Compact", L169 &gt; ($AT$32*(0.79-(0.002*((E169-G169/2)/(2*F169))*SQRT($AT$32)))), "Slender")</f>
        <v>Compact</v>
      </c>
      <c r="Y169" s="3" t="str" cm="1">
        <f t="array" ref="Y169">_xlfn.IFS(K169 &lt;= (65/SQRT($AT$32)), "Compact", K169 &lt;= (95/SQRT($AT$32)), "Non-Compact", K169 &gt; (95/SQRT($AT$32)), "Slender")</f>
        <v>Non-Compact</v>
      </c>
      <c r="Z169" s="2">
        <f t="shared" si="38"/>
        <v>10.253333333333334</v>
      </c>
      <c r="AA169" s="2">
        <f t="shared" si="39"/>
        <v>50.888888888888886</v>
      </c>
      <c r="AB169" s="2" t="str" cm="1">
        <f t="array" ref="AB169">_xlfn.IFS(Z169 &lt;= 9, "1", Z169 &lt;= 12, "2", Z169 &lt;= 15, "3", Z169 &gt; 15, "4")</f>
        <v>2</v>
      </c>
      <c r="AC169" s="2" t="str" cm="1">
        <f t="array" ref="AC169">_xlfn.IFS(AA169 &lt;= 200, "1", L169 &lt;= 300, "2", L169 &lt;= 400, "3", L169 &gt; 400, "4")</f>
        <v>1</v>
      </c>
      <c r="AD169" s="3">
        <f t="shared" si="40"/>
        <v>28470.185436347267</v>
      </c>
      <c r="AG169" s="3">
        <f t="shared" si="41"/>
        <v>1229.5320857952424</v>
      </c>
      <c r="AJ169" s="2" t="s">
        <v>223</v>
      </c>
      <c r="AK169" s="2">
        <f t="shared" si="44"/>
        <v>60.899999999999991</v>
      </c>
      <c r="AL169" s="2"/>
      <c r="AM169" s="2"/>
      <c r="AN169" s="2">
        <f t="shared" si="45"/>
        <v>1173.5999999999999</v>
      </c>
      <c r="AO169" s="2"/>
      <c r="AP169" s="2"/>
      <c r="AQ169" s="2" t="s">
        <v>223</v>
      </c>
      <c r="BB169" s="2">
        <f t="shared" si="46"/>
        <v>6.4000000000000057</v>
      </c>
      <c r="BC169" s="2">
        <f t="shared" si="47"/>
        <v>706.73333333333335</v>
      </c>
      <c r="BD169" s="2" t="s">
        <v>223</v>
      </c>
      <c r="BI169">
        <f t="shared" si="48"/>
        <v>11.599999999999994</v>
      </c>
      <c r="BJ169">
        <f t="shared" si="49"/>
        <v>947.11432813659985</v>
      </c>
      <c r="BK169" s="2" t="s">
        <v>223</v>
      </c>
      <c r="BP169">
        <f t="shared" si="50"/>
        <v>54.400000000000006</v>
      </c>
      <c r="BQ169">
        <f t="shared" si="51"/>
        <v>604.33333333333337</v>
      </c>
      <c r="BR169" s="2" t="s">
        <v>223</v>
      </c>
      <c r="BW169">
        <f t="shared" si="52"/>
        <v>38.400000000000006</v>
      </c>
      <c r="BX169">
        <f t="shared" si="53"/>
        <v>638.46666666666658</v>
      </c>
      <c r="BY169" s="2" t="s">
        <v>223</v>
      </c>
      <c r="CD169">
        <f t="shared" si="54"/>
        <v>25.909739581793922</v>
      </c>
      <c r="CE169">
        <f t="shared" si="55"/>
        <v>992.90157160761748</v>
      </c>
      <c r="CF169" s="2" t="s">
        <v>223</v>
      </c>
    </row>
    <row r="170" spans="1:84" x14ac:dyDescent="0.35">
      <c r="A170" s="2" t="s">
        <v>224</v>
      </c>
      <c r="B170" s="3" t="s">
        <v>33</v>
      </c>
      <c r="C170" s="2">
        <v>68.5</v>
      </c>
      <c r="D170" s="2">
        <v>458.7</v>
      </c>
      <c r="E170" s="2">
        <v>153.9</v>
      </c>
      <c r="F170" s="2">
        <v>15.3</v>
      </c>
      <c r="G170" s="2">
        <v>9.1</v>
      </c>
      <c r="H170" s="2">
        <v>10.199999999999999</v>
      </c>
      <c r="I170" s="2">
        <v>407.7</v>
      </c>
      <c r="J170" s="2">
        <v>87.1</v>
      </c>
      <c r="K170" s="2">
        <f t="shared" si="42"/>
        <v>4.7320261437908497</v>
      </c>
      <c r="L170" s="2">
        <f t="shared" si="43"/>
        <v>44.802197802197803</v>
      </c>
      <c r="M170" s="2">
        <v>1.5</v>
      </c>
      <c r="N170" s="2">
        <v>29530</v>
      </c>
      <c r="O170" s="2">
        <v>933</v>
      </c>
      <c r="P170" s="2">
        <v>18.399999999999999</v>
      </c>
      <c r="Q170" s="2">
        <v>3.27</v>
      </c>
      <c r="R170" s="2">
        <v>1288</v>
      </c>
      <c r="S170" s="2">
        <v>121</v>
      </c>
      <c r="T170" s="2">
        <v>1482</v>
      </c>
      <c r="U170" s="2">
        <v>191</v>
      </c>
      <c r="X170" s="3" t="str" cm="1">
        <f t="array" ref="X170">_xlfn.IFS((D170/F170) &lt;= (640/SQRT($AT$32)), "Compact", L170 &lt;= ($AT$32*(0.79-(0.002*((E170-G170/2)/(2*F170))*SQRT($AT$32)))), "Non-Compact", L170 &gt; ($AT$32*(0.79-(0.002*((E170-G170/2)/(2*F170))*SQRT($AT$32)))), "Slender")</f>
        <v>Compact</v>
      </c>
      <c r="Y170" s="3" t="str" cm="1">
        <f t="array" ref="Y170">_xlfn.IFS(K170 &lt;= (65/SQRT($AT$32)), "Compact", K170 &lt;= (95/SQRT($AT$32)), "Non-Compact", K170 &gt; (95/SQRT($AT$32)), "Slender")</f>
        <v>Non-Compact</v>
      </c>
      <c r="Z170" s="2">
        <f t="shared" si="38"/>
        <v>10.058823529411764</v>
      </c>
      <c r="AA170" s="2">
        <f t="shared" si="39"/>
        <v>50.406593406593409</v>
      </c>
      <c r="AB170" s="2" t="str" cm="1">
        <f t="array" ref="AB170">_xlfn.IFS(Z170 &lt;= 9, "1", Z170 &lt;= 12, "2", Z170 &lt;= 15, "3", Z170 &gt; 15, "4")</f>
        <v>2</v>
      </c>
      <c r="AC170" s="2" t="str" cm="1">
        <f t="array" ref="AC170">_xlfn.IFS(AA170 &lt;= 200, "1", L170 &lt;= 300, "2", L170 &lt;= 400, "3", L170 &gt; 400, "4")</f>
        <v>1</v>
      </c>
      <c r="AD170" s="3">
        <f t="shared" si="40"/>
        <v>29070.467533908017</v>
      </c>
      <c r="AG170" s="3">
        <f t="shared" si="41"/>
        <v>1253.7597895928868</v>
      </c>
      <c r="AJ170" s="2" t="s">
        <v>224</v>
      </c>
      <c r="AK170" s="2">
        <f t="shared" si="44"/>
        <v>62.399999999999991</v>
      </c>
      <c r="AL170" s="2"/>
      <c r="AM170" s="2"/>
      <c r="AN170" s="2">
        <f t="shared" si="45"/>
        <v>1198.5999999999999</v>
      </c>
      <c r="AO170" s="2"/>
      <c r="AP170" s="2"/>
      <c r="AQ170" s="2" t="s">
        <v>224</v>
      </c>
      <c r="BB170" s="2">
        <f t="shared" si="46"/>
        <v>4.9000000000000057</v>
      </c>
      <c r="BC170" s="2">
        <f t="shared" si="47"/>
        <v>731.73333333333335</v>
      </c>
      <c r="BD170" s="2" t="s">
        <v>224</v>
      </c>
      <c r="BI170">
        <f t="shared" si="48"/>
        <v>13.099999999999994</v>
      </c>
      <c r="BJ170">
        <f t="shared" si="49"/>
        <v>972.11432813659985</v>
      </c>
      <c r="BK170" s="2" t="s">
        <v>224</v>
      </c>
      <c r="BP170">
        <f t="shared" si="50"/>
        <v>52.900000000000006</v>
      </c>
      <c r="BQ170">
        <f t="shared" si="51"/>
        <v>629.33333333333337</v>
      </c>
      <c r="BR170" s="2" t="s">
        <v>224</v>
      </c>
      <c r="BW170">
        <f t="shared" si="52"/>
        <v>36.900000000000006</v>
      </c>
      <c r="BX170">
        <f t="shared" si="53"/>
        <v>663.46666666666658</v>
      </c>
      <c r="BY170" s="2" t="s">
        <v>224</v>
      </c>
      <c r="CD170">
        <f t="shared" si="54"/>
        <v>27.409739581793922</v>
      </c>
      <c r="CE170">
        <f t="shared" si="55"/>
        <v>1017.9015716076175</v>
      </c>
      <c r="CF170" s="2" t="s">
        <v>224</v>
      </c>
    </row>
    <row r="171" spans="1:84" x14ac:dyDescent="0.35">
      <c r="A171" s="2" t="s">
        <v>225</v>
      </c>
      <c r="B171" s="3" t="s">
        <v>33</v>
      </c>
      <c r="C171" s="2">
        <v>74.2</v>
      </c>
      <c r="D171" s="2">
        <v>462</v>
      </c>
      <c r="E171" s="2">
        <v>154.4</v>
      </c>
      <c r="F171" s="2">
        <v>17</v>
      </c>
      <c r="G171" s="2">
        <v>9.6</v>
      </c>
      <c r="H171" s="2">
        <v>10.199999999999999</v>
      </c>
      <c r="I171" s="2">
        <v>407.6</v>
      </c>
      <c r="J171" s="2">
        <v>94.5</v>
      </c>
      <c r="K171" s="2">
        <f t="shared" si="42"/>
        <v>4.2588235294117647</v>
      </c>
      <c r="L171" s="2">
        <f t="shared" si="43"/>
        <v>42.458333333333336</v>
      </c>
      <c r="M171" s="2">
        <v>1.5</v>
      </c>
      <c r="N171" s="2">
        <v>32670</v>
      </c>
      <c r="O171" s="2">
        <v>1047</v>
      </c>
      <c r="P171" s="2">
        <v>18.600000000000001</v>
      </c>
      <c r="Q171" s="2">
        <v>3.33</v>
      </c>
      <c r="R171" s="2">
        <v>1414</v>
      </c>
      <c r="S171" s="2">
        <v>136</v>
      </c>
      <c r="T171" s="2">
        <v>1627</v>
      </c>
      <c r="U171" s="2">
        <v>213</v>
      </c>
      <c r="X171" s="3" t="str" cm="1">
        <f t="array" ref="X171">_xlfn.IFS((D171/F171) &lt;= (640/SQRT($AT$32)), "Compact", L171 &lt;= ($AT$32*(0.79-(0.002*((E171-G171/2)/(2*F171))*SQRT($AT$32)))), "Non-Compact", L171 &gt; ($AT$32*(0.79-(0.002*((E171-G171/2)/(2*F171))*SQRT($AT$32)))), "Slender")</f>
        <v>Compact</v>
      </c>
      <c r="Y171" s="3" t="str" cm="1">
        <f t="array" ref="Y171">_xlfn.IFS(K171 &lt;= (65/SQRT($AT$32)), "Compact", K171 &lt;= (95/SQRT($AT$32)), "Non-Compact", K171 &gt; (95/SQRT($AT$32)), "Slender")</f>
        <v>Non-Compact</v>
      </c>
      <c r="Z171" s="2">
        <f t="shared" si="38"/>
        <v>9.0823529411764703</v>
      </c>
      <c r="AA171" s="2">
        <f t="shared" si="39"/>
        <v>48.125</v>
      </c>
      <c r="AB171" s="2" t="str" cm="1">
        <f t="array" ref="AB171">_xlfn.IFS(Z171 &lt;= 9, "1", Z171 &lt;= 12, "2", Z171 &lt;= 15, "3", Z171 &gt; 15, "4")</f>
        <v>2</v>
      </c>
      <c r="AC171" s="2" t="str" cm="1">
        <f t="array" ref="AC171">_xlfn.IFS(AA171 &lt;= 200, "1", L171 &lt;= 300, "2", L171 &lt;= 400, "3", L171 &gt; 400, "4")</f>
        <v>1</v>
      </c>
      <c r="AD171" s="3">
        <f t="shared" si="40"/>
        <v>32212.226783940288</v>
      </c>
      <c r="AG171" s="3">
        <f t="shared" si="41"/>
        <v>1376.6446709300114</v>
      </c>
      <c r="AJ171" s="2" t="s">
        <v>225</v>
      </c>
      <c r="AK171" s="2">
        <f t="shared" si="44"/>
        <v>69.8</v>
      </c>
      <c r="AL171" s="2"/>
      <c r="AM171" s="2"/>
      <c r="AN171" s="2">
        <f t="shared" si="45"/>
        <v>1324.6</v>
      </c>
      <c r="AO171" s="2"/>
      <c r="AP171" s="2"/>
      <c r="AQ171" s="2" t="s">
        <v>225</v>
      </c>
      <c r="BB171" s="2">
        <f t="shared" si="46"/>
        <v>2.5</v>
      </c>
      <c r="BC171" s="2">
        <f t="shared" si="47"/>
        <v>857.73333333333335</v>
      </c>
      <c r="BD171" s="2" t="s">
        <v>225</v>
      </c>
      <c r="BI171">
        <f t="shared" si="48"/>
        <v>20.5</v>
      </c>
      <c r="BJ171">
        <f t="shared" si="49"/>
        <v>1098.1143281365999</v>
      </c>
      <c r="BK171" s="2" t="s">
        <v>225</v>
      </c>
      <c r="BP171">
        <f t="shared" si="50"/>
        <v>45.5</v>
      </c>
      <c r="BQ171">
        <f t="shared" si="51"/>
        <v>755.33333333333337</v>
      </c>
      <c r="BR171" s="2" t="s">
        <v>225</v>
      </c>
      <c r="BW171">
        <f t="shared" si="52"/>
        <v>29.5</v>
      </c>
      <c r="BX171">
        <f t="shared" si="53"/>
        <v>789.46666666666658</v>
      </c>
      <c r="BY171" s="2" t="s">
        <v>225</v>
      </c>
      <c r="CD171">
        <f t="shared" si="54"/>
        <v>34.809739581793927</v>
      </c>
      <c r="CE171">
        <f t="shared" si="55"/>
        <v>1143.9015716076174</v>
      </c>
      <c r="CF171" s="2" t="s">
        <v>225</v>
      </c>
    </row>
    <row r="172" spans="1:84" x14ac:dyDescent="0.35">
      <c r="A172" s="2" t="s">
        <v>226</v>
      </c>
      <c r="B172" s="3" t="s">
        <v>33</v>
      </c>
      <c r="C172" s="2">
        <v>82.1</v>
      </c>
      <c r="D172" s="2">
        <v>465.8</v>
      </c>
      <c r="E172" s="2">
        <v>155.30000000000001</v>
      </c>
      <c r="F172" s="2">
        <v>18.899999999999999</v>
      </c>
      <c r="G172" s="2">
        <v>10.5</v>
      </c>
      <c r="H172" s="2">
        <v>10.199999999999999</v>
      </c>
      <c r="I172" s="2">
        <v>407.6</v>
      </c>
      <c r="J172" s="2">
        <v>105</v>
      </c>
      <c r="K172" s="2">
        <f t="shared" si="42"/>
        <v>3.8306878306878311</v>
      </c>
      <c r="L172" s="2">
        <f t="shared" si="43"/>
        <v>38.819047619047623</v>
      </c>
      <c r="M172" s="2">
        <v>1.51</v>
      </c>
      <c r="N172" s="2">
        <v>36590</v>
      </c>
      <c r="O172" s="2">
        <v>1185</v>
      </c>
      <c r="P172" s="2">
        <v>18.7</v>
      </c>
      <c r="Q172" s="2">
        <v>3.37</v>
      </c>
      <c r="R172" s="2">
        <v>1571</v>
      </c>
      <c r="S172" s="2">
        <v>153</v>
      </c>
      <c r="T172" s="2">
        <v>1811</v>
      </c>
      <c r="U172" s="2">
        <v>240</v>
      </c>
      <c r="X172" s="3" t="str" cm="1">
        <f t="array" ref="X172">_xlfn.IFS((D172/F172) &lt;= (640/SQRT($AT$32)), "Compact", L172 &lt;= ($AT$32*(0.79-(0.002*((E172-G172/2)/(2*F172))*SQRT($AT$32)))), "Non-Compact", L172 &gt; ($AT$32*(0.79-(0.002*((E172-G172/2)/(2*F172))*SQRT($AT$32)))), "Slender")</f>
        <v>Compact</v>
      </c>
      <c r="Y172" s="3" t="str" cm="1">
        <f t="array" ref="Y172">_xlfn.IFS(K172 &lt;= (65/SQRT($AT$32)), "Compact", K172 &lt;= (95/SQRT($AT$32)), "Non-Compact", K172 &gt; (95/SQRT($AT$32)), "Slender")</f>
        <v>Non-Compact</v>
      </c>
      <c r="Z172" s="2">
        <f t="shared" si="38"/>
        <v>8.2169312169312185</v>
      </c>
      <c r="AA172" s="2">
        <f t="shared" si="39"/>
        <v>44.361904761904761</v>
      </c>
      <c r="AB172" s="2" t="str" cm="1">
        <f t="array" ref="AB172">_xlfn.IFS(Z172 &lt;= 9, "1", Z172 &lt;= 12, "2", Z172 &lt;= 15, "3", Z172 &gt; 15, "4")</f>
        <v>1</v>
      </c>
      <c r="AC172" s="2" t="str" cm="1">
        <f t="array" ref="AC172">_xlfn.IFS(AA172 &lt;= 200, "1", L172 &lt;= 300, "2", L172 &lt;= 400, "3", L172 &gt; 400, "4")</f>
        <v>1</v>
      </c>
      <c r="AD172" s="3">
        <f t="shared" si="40"/>
        <v>36134.37346696356</v>
      </c>
      <c r="AG172" s="3">
        <f t="shared" si="41"/>
        <v>1530.488490646042</v>
      </c>
      <c r="AJ172" s="2" t="s">
        <v>226</v>
      </c>
      <c r="AK172" s="2">
        <f t="shared" si="44"/>
        <v>80.3</v>
      </c>
      <c r="AL172" s="2"/>
      <c r="AM172" s="2"/>
      <c r="AN172" s="2">
        <f t="shared" si="45"/>
        <v>1481.6</v>
      </c>
      <c r="AO172" s="2"/>
      <c r="AP172" s="2"/>
      <c r="AQ172" s="2" t="s">
        <v>226</v>
      </c>
      <c r="BB172" s="2">
        <f t="shared" si="46"/>
        <v>13</v>
      </c>
      <c r="BC172" s="2">
        <f t="shared" si="47"/>
        <v>1014.7333333333333</v>
      </c>
      <c r="BD172" s="2" t="s">
        <v>226</v>
      </c>
      <c r="BI172">
        <f t="shared" si="48"/>
        <v>31</v>
      </c>
      <c r="BJ172">
        <f t="shared" si="49"/>
        <v>1255.1143281365999</v>
      </c>
      <c r="BK172" s="2" t="s">
        <v>226</v>
      </c>
      <c r="BP172">
        <f t="shared" si="50"/>
        <v>35</v>
      </c>
      <c r="BQ172">
        <f t="shared" si="51"/>
        <v>912.33333333333337</v>
      </c>
      <c r="BR172" s="2" t="s">
        <v>226</v>
      </c>
      <c r="BW172">
        <f t="shared" si="52"/>
        <v>19</v>
      </c>
      <c r="BX172">
        <f t="shared" si="53"/>
        <v>946.46666666666658</v>
      </c>
      <c r="BY172" s="2" t="s">
        <v>226</v>
      </c>
      <c r="CD172">
        <f t="shared" si="54"/>
        <v>45.309739581793927</v>
      </c>
      <c r="CE172">
        <f t="shared" si="55"/>
        <v>1300.9015716076174</v>
      </c>
      <c r="CF172" s="2" t="s">
        <v>226</v>
      </c>
    </row>
    <row r="173" spans="1:84" x14ac:dyDescent="0.35">
      <c r="A173" s="2" t="s">
        <v>227</v>
      </c>
      <c r="B173" s="3" t="s">
        <v>33</v>
      </c>
      <c r="C173" s="2">
        <v>61</v>
      </c>
      <c r="D173" s="2">
        <v>450</v>
      </c>
      <c r="E173" s="2">
        <v>189</v>
      </c>
      <c r="F173" s="2">
        <v>10.8</v>
      </c>
      <c r="G173" s="2">
        <v>8.1</v>
      </c>
      <c r="H173" s="2">
        <v>10.199999999999999</v>
      </c>
      <c r="I173" s="2">
        <v>408.4</v>
      </c>
      <c r="J173" s="2">
        <v>76</v>
      </c>
      <c r="K173" s="2">
        <f t="shared" si="42"/>
        <v>8.375</v>
      </c>
      <c r="L173" s="2">
        <f t="shared" si="43"/>
        <v>50.419753086419753</v>
      </c>
      <c r="M173" s="2">
        <v>1.62</v>
      </c>
      <c r="N173" s="2">
        <v>25380</v>
      </c>
      <c r="O173" s="2">
        <v>1218</v>
      </c>
      <c r="P173" s="2">
        <v>18.2</v>
      </c>
      <c r="Q173" s="2">
        <v>3.99</v>
      </c>
      <c r="R173" s="2">
        <v>1128</v>
      </c>
      <c r="S173" s="2">
        <v>129</v>
      </c>
      <c r="T173" s="2">
        <v>1286</v>
      </c>
      <c r="U173" s="2">
        <v>201</v>
      </c>
      <c r="X173" s="3" t="str" cm="1">
        <f t="array" ref="X173">_xlfn.IFS((D173/F173) &lt;= (640/SQRT($AT$32)), "Compact", L173 &lt;= ($AT$32*(0.79-(0.002*((E173-G173/2)/(2*F173))*SQRT($AT$32)))), "Non-Compact", L173 &gt; ($AT$32*(0.79-(0.002*((E173-G173/2)/(2*F173))*SQRT($AT$32)))), "Slender")</f>
        <v>Non-Compact</v>
      </c>
      <c r="Y173" s="3" t="str" cm="1">
        <f t="array" ref="Y173">_xlfn.IFS(K173 &lt;= (65/SQRT($AT$32)), "Compact", K173 &lt;= (95/SQRT($AT$32)), "Non-Compact", K173 &gt; (95/SQRT($AT$32)), "Slender")</f>
        <v>Slender</v>
      </c>
      <c r="Z173" s="2">
        <f t="shared" si="38"/>
        <v>17.5</v>
      </c>
      <c r="AA173" s="2">
        <f t="shared" si="39"/>
        <v>55.555555555555557</v>
      </c>
      <c r="AB173" s="2" t="str" cm="1">
        <f t="array" ref="AB173">_xlfn.IFS(Z173 &lt;= 9, "1", Z173 &lt;= 12, "2", Z173 &lt;= 15, "3", Z173 &gt; 15, "4")</f>
        <v>4</v>
      </c>
      <c r="AC173" s="2" t="str" cm="1">
        <f t="array" ref="AC173">_xlfn.IFS(AA173 &lt;= 200, "1", L173 &lt;= 300, "2", L173 &lt;= 400, "3", L173 &gt; 400, "4")</f>
        <v>1</v>
      </c>
      <c r="AD173" s="3">
        <f t="shared" si="40"/>
        <v>24932.985166241124</v>
      </c>
      <c r="AG173" s="3">
        <f t="shared" si="41"/>
        <v>1101.9054723523248</v>
      </c>
      <c r="AJ173" s="2" t="s">
        <v>227</v>
      </c>
      <c r="AK173" s="2">
        <f t="shared" si="44"/>
        <v>51.3</v>
      </c>
      <c r="AL173" s="2"/>
      <c r="AM173" s="2"/>
      <c r="AN173" s="2">
        <f t="shared" si="45"/>
        <v>1038.5999999999999</v>
      </c>
      <c r="AO173" s="2"/>
      <c r="AP173" s="2"/>
      <c r="AQ173" s="2" t="s">
        <v>227</v>
      </c>
      <c r="BB173" s="2">
        <f t="shared" si="46"/>
        <v>16</v>
      </c>
      <c r="BC173" s="2">
        <f t="shared" si="47"/>
        <v>571.73333333333335</v>
      </c>
      <c r="BD173" s="2" t="s">
        <v>227</v>
      </c>
      <c r="BI173">
        <f t="shared" si="48"/>
        <v>2</v>
      </c>
      <c r="BJ173">
        <f t="shared" si="49"/>
        <v>812.11432813659985</v>
      </c>
      <c r="BK173" s="2" t="s">
        <v>227</v>
      </c>
      <c r="BP173">
        <f t="shared" si="50"/>
        <v>64</v>
      </c>
      <c r="BQ173">
        <f t="shared" si="51"/>
        <v>469.33333333333337</v>
      </c>
      <c r="BR173" s="2" t="s">
        <v>227</v>
      </c>
      <c r="BW173">
        <f t="shared" si="52"/>
        <v>48</v>
      </c>
      <c r="BX173">
        <f t="shared" si="53"/>
        <v>503.46666666666658</v>
      </c>
      <c r="BY173" s="2" t="s">
        <v>227</v>
      </c>
      <c r="CD173">
        <f t="shared" si="54"/>
        <v>16.309739581793927</v>
      </c>
      <c r="CE173">
        <f t="shared" si="55"/>
        <v>857.90157160761748</v>
      </c>
      <c r="CF173" s="2" t="s">
        <v>227</v>
      </c>
    </row>
    <row r="174" spans="1:84" x14ac:dyDescent="0.35">
      <c r="A174" s="2" t="s">
        <v>228</v>
      </c>
      <c r="B174" s="3" t="s">
        <v>33</v>
      </c>
      <c r="C174" s="2">
        <v>67.099999999999994</v>
      </c>
      <c r="D174" s="2">
        <v>453.4</v>
      </c>
      <c r="E174" s="2">
        <v>189.9</v>
      </c>
      <c r="F174" s="2">
        <v>12.7</v>
      </c>
      <c r="G174" s="2">
        <v>8.5</v>
      </c>
      <c r="H174" s="2">
        <v>10.199999999999999</v>
      </c>
      <c r="I174" s="2">
        <v>407.6</v>
      </c>
      <c r="J174" s="2">
        <v>85.5</v>
      </c>
      <c r="K174" s="2">
        <f t="shared" si="42"/>
        <v>7.1417322834645676</v>
      </c>
      <c r="L174" s="2">
        <f t="shared" si="43"/>
        <v>47.952941176470588</v>
      </c>
      <c r="M174" s="2">
        <v>1.63</v>
      </c>
      <c r="N174" s="2">
        <v>29380</v>
      </c>
      <c r="O174" s="2">
        <v>1452</v>
      </c>
      <c r="P174" s="2">
        <v>18.5</v>
      </c>
      <c r="Q174" s="2">
        <v>4.12</v>
      </c>
      <c r="R174" s="2">
        <v>1296</v>
      </c>
      <c r="S174" s="2">
        <v>153</v>
      </c>
      <c r="T174" s="2">
        <v>1471</v>
      </c>
      <c r="U174" s="2">
        <v>237</v>
      </c>
      <c r="X174" s="3" t="str" cm="1">
        <f t="array" ref="X174">_xlfn.IFS((D174/F174) &lt;= (640/SQRT($AT$32)), "Compact", L174 &lt;= ($AT$32*(0.79-(0.002*((E174-G174/2)/(2*F174))*SQRT($AT$32)))), "Non-Compact", L174 &gt; ($AT$32*(0.79-(0.002*((E174-G174/2)/(2*F174))*SQRT($AT$32)))), "Slender")</f>
        <v>Non-Compact</v>
      </c>
      <c r="Y174" s="3" t="str" cm="1">
        <f t="array" ref="Y174">_xlfn.IFS(K174 &lt;= (65/SQRT($AT$32)), "Compact", K174 &lt;= (95/SQRT($AT$32)), "Non-Compact", K174 &gt; (95/SQRT($AT$32)), "Slender")</f>
        <v>Slender</v>
      </c>
      <c r="Z174" s="2">
        <f t="shared" si="38"/>
        <v>14.952755905511813</v>
      </c>
      <c r="AA174" s="2">
        <f t="shared" si="39"/>
        <v>53.341176470588231</v>
      </c>
      <c r="AB174" s="2" t="str" cm="1">
        <f t="array" ref="AB174">_xlfn.IFS(Z174 &lt;= 9, "1", Z174 &lt;= 12, "2", Z174 &lt;= 15, "3", Z174 &gt; 15, "4")</f>
        <v>3</v>
      </c>
      <c r="AC174" s="2" t="str" cm="1">
        <f t="array" ref="AC174">_xlfn.IFS(AA174 &lt;= 200, "1", L174 &lt;= 300, "2", L174 &lt;= 400, "3", L174 &gt; 400, "4")</f>
        <v>1</v>
      </c>
      <c r="AD174" s="3">
        <f t="shared" si="40"/>
        <v>28939.076653030934</v>
      </c>
      <c r="AG174" s="3">
        <f t="shared" si="41"/>
        <v>1264.584002745567</v>
      </c>
      <c r="AJ174" s="2" t="s">
        <v>228</v>
      </c>
      <c r="AK174" s="2">
        <f t="shared" si="44"/>
        <v>60.8</v>
      </c>
      <c r="AL174" s="2"/>
      <c r="AM174" s="2"/>
      <c r="AN174" s="2">
        <f t="shared" si="45"/>
        <v>1206.5999999999999</v>
      </c>
      <c r="AO174" s="2"/>
      <c r="AP174" s="2"/>
      <c r="AQ174" s="2" t="s">
        <v>228</v>
      </c>
      <c r="BB174" s="2">
        <f t="shared" si="46"/>
        <v>6.5</v>
      </c>
      <c r="BC174" s="2">
        <f t="shared" si="47"/>
        <v>739.73333333333335</v>
      </c>
      <c r="BD174" s="2" t="s">
        <v>228</v>
      </c>
      <c r="BI174">
        <f t="shared" si="48"/>
        <v>11.5</v>
      </c>
      <c r="BJ174">
        <f t="shared" si="49"/>
        <v>980.11432813659985</v>
      </c>
      <c r="BK174" s="2" t="s">
        <v>228</v>
      </c>
      <c r="BP174">
        <f t="shared" si="50"/>
        <v>54.5</v>
      </c>
      <c r="BQ174">
        <f t="shared" si="51"/>
        <v>637.33333333333337</v>
      </c>
      <c r="BR174" s="2" t="s">
        <v>228</v>
      </c>
      <c r="BW174">
        <f t="shared" si="52"/>
        <v>38.5</v>
      </c>
      <c r="BX174">
        <f t="shared" si="53"/>
        <v>671.46666666666658</v>
      </c>
      <c r="BY174" s="2" t="s">
        <v>228</v>
      </c>
      <c r="CD174">
        <f t="shared" si="54"/>
        <v>25.809739581793927</v>
      </c>
      <c r="CE174">
        <f t="shared" si="55"/>
        <v>1025.9015716076174</v>
      </c>
      <c r="CF174" s="2" t="s">
        <v>228</v>
      </c>
    </row>
    <row r="175" spans="1:84" x14ac:dyDescent="0.35">
      <c r="A175" s="2" t="s">
        <v>229</v>
      </c>
      <c r="B175" s="3" t="s">
        <v>33</v>
      </c>
      <c r="C175" s="2">
        <v>74.3</v>
      </c>
      <c r="D175" s="2">
        <v>457</v>
      </c>
      <c r="E175" s="2">
        <v>190.4</v>
      </c>
      <c r="F175" s="2">
        <v>14.5</v>
      </c>
      <c r="G175" s="2">
        <v>9</v>
      </c>
      <c r="H175" s="2">
        <v>10.199999999999999</v>
      </c>
      <c r="I175" s="2">
        <v>407.6</v>
      </c>
      <c r="J175" s="2">
        <v>94.6</v>
      </c>
      <c r="K175" s="2">
        <f t="shared" si="42"/>
        <v>6.2551724137931037</v>
      </c>
      <c r="L175" s="2">
        <f t="shared" si="43"/>
        <v>45.288888888888891</v>
      </c>
      <c r="M175" s="2">
        <v>1.64</v>
      </c>
      <c r="N175" s="2">
        <v>33320</v>
      </c>
      <c r="O175" s="2">
        <v>1671</v>
      </c>
      <c r="P175" s="2">
        <v>18.8</v>
      </c>
      <c r="Q175" s="2">
        <v>4.2</v>
      </c>
      <c r="R175" s="2">
        <v>1458</v>
      </c>
      <c r="S175" s="2">
        <v>176</v>
      </c>
      <c r="T175" s="2">
        <v>1653</v>
      </c>
      <c r="U175" s="2">
        <v>272</v>
      </c>
      <c r="X175" s="3" t="str" cm="1">
        <f t="array" ref="X175">_xlfn.IFS((D175/F175) &lt;= (640/SQRT($AT$32)), "Compact", L175 &lt;= ($AT$32*(0.79-(0.002*((E175-G175/2)/(2*F175))*SQRT($AT$32)))), "Non-Compact", L175 &gt; ($AT$32*(0.79-(0.002*((E175-G175/2)/(2*F175))*SQRT($AT$32)))), "Slender")</f>
        <v>Compact</v>
      </c>
      <c r="Y175" s="3" t="str" cm="1">
        <f t="array" ref="Y175">_xlfn.IFS(K175 &lt;= (65/SQRT($AT$32)), "Compact", K175 &lt;= (95/SQRT($AT$32)), "Non-Compact", K175 &gt; (95/SQRT($AT$32)), "Slender")</f>
        <v>Slender</v>
      </c>
      <c r="Z175" s="2">
        <f t="shared" si="38"/>
        <v>13.13103448275862</v>
      </c>
      <c r="AA175" s="2">
        <f t="shared" si="39"/>
        <v>50.777777777777779</v>
      </c>
      <c r="AB175" s="2" t="str" cm="1">
        <f t="array" ref="AB175">_xlfn.IFS(Z175 &lt;= 9, "1", Z175 &lt;= 12, "2", Z175 &lt;= 15, "3", Z175 &gt; 15, "4")</f>
        <v>3</v>
      </c>
      <c r="AC175" s="2" t="str" cm="1">
        <f t="array" ref="AC175">_xlfn.IFS(AA175 &lt;= 200, "1", L175 &lt;= 300, "2", L175 &lt;= 400, "3", L175 &gt; 400, "4")</f>
        <v>1</v>
      </c>
      <c r="AD175" s="3">
        <f t="shared" si="40"/>
        <v>32884.726819300173</v>
      </c>
      <c r="AG175" s="3">
        <f t="shared" si="41"/>
        <v>1423.0583087140174</v>
      </c>
      <c r="AJ175" s="2" t="s">
        <v>229</v>
      </c>
      <c r="AK175" s="2">
        <f t="shared" si="44"/>
        <v>69.899999999999991</v>
      </c>
      <c r="AL175" s="2"/>
      <c r="AM175" s="2"/>
      <c r="AN175" s="2">
        <f t="shared" si="45"/>
        <v>1368.6</v>
      </c>
      <c r="AO175" s="2"/>
      <c r="AP175" s="2"/>
      <c r="AQ175" s="2" t="s">
        <v>229</v>
      </c>
      <c r="BB175" s="2">
        <f t="shared" si="46"/>
        <v>2.5999999999999943</v>
      </c>
      <c r="BC175" s="2">
        <f t="shared" si="47"/>
        <v>901.73333333333335</v>
      </c>
      <c r="BD175" s="2" t="s">
        <v>229</v>
      </c>
      <c r="BI175">
        <f t="shared" si="48"/>
        <v>20.599999999999994</v>
      </c>
      <c r="BJ175">
        <f t="shared" si="49"/>
        <v>1142.1143281365999</v>
      </c>
      <c r="BK175" s="2" t="s">
        <v>229</v>
      </c>
      <c r="BP175">
        <f t="shared" si="50"/>
        <v>45.400000000000006</v>
      </c>
      <c r="BQ175">
        <f t="shared" si="51"/>
        <v>799.33333333333337</v>
      </c>
      <c r="BR175" s="2" t="s">
        <v>229</v>
      </c>
      <c r="BW175">
        <f t="shared" si="52"/>
        <v>29.400000000000006</v>
      </c>
      <c r="BX175">
        <f t="shared" si="53"/>
        <v>833.46666666666658</v>
      </c>
      <c r="BY175" s="2" t="s">
        <v>229</v>
      </c>
      <c r="CD175">
        <f t="shared" si="54"/>
        <v>34.909739581793922</v>
      </c>
      <c r="CE175">
        <f t="shared" si="55"/>
        <v>1187.9015716076174</v>
      </c>
      <c r="CF175" s="2" t="s">
        <v>229</v>
      </c>
    </row>
    <row r="176" spans="1:84" x14ac:dyDescent="0.35">
      <c r="A176" s="2" t="s">
        <v>230</v>
      </c>
      <c r="B176" s="3" t="s">
        <v>33</v>
      </c>
      <c r="C176" s="2">
        <v>82</v>
      </c>
      <c r="D176" s="2">
        <v>460</v>
      </c>
      <c r="E176" s="2">
        <v>191.3</v>
      </c>
      <c r="F176" s="2">
        <v>16</v>
      </c>
      <c r="G176" s="2">
        <v>9.9</v>
      </c>
      <c r="H176" s="2">
        <v>10.199999999999999</v>
      </c>
      <c r="I176" s="2">
        <v>407.6</v>
      </c>
      <c r="J176" s="2">
        <v>104</v>
      </c>
      <c r="K176" s="2">
        <f t="shared" si="42"/>
        <v>5.6687500000000002</v>
      </c>
      <c r="L176" s="2">
        <f t="shared" si="43"/>
        <v>41.171717171717169</v>
      </c>
      <c r="M176" s="2">
        <v>1.65</v>
      </c>
      <c r="N176" s="2">
        <v>37050</v>
      </c>
      <c r="O176" s="2">
        <v>1871</v>
      </c>
      <c r="P176" s="2">
        <v>18.8</v>
      </c>
      <c r="Q176" s="2">
        <v>4.2300000000000004</v>
      </c>
      <c r="R176" s="2">
        <v>1611</v>
      </c>
      <c r="S176" s="2">
        <v>196</v>
      </c>
      <c r="T176" s="2">
        <v>1831</v>
      </c>
      <c r="U176" s="2">
        <v>304</v>
      </c>
      <c r="X176" s="3" t="str" cm="1">
        <f t="array" ref="X176">_xlfn.IFS((D176/F176) &lt;= (640/SQRT($AT$32)), "Compact", L176 &lt;= ($AT$32*(0.79-(0.002*((E176-G176/2)/(2*F176))*SQRT($AT$32)))), "Non-Compact", L176 &gt; ($AT$32*(0.79-(0.002*((E176-G176/2)/(2*F176))*SQRT($AT$32)))), "Slender")</f>
        <v>Compact</v>
      </c>
      <c r="Y176" s="3" t="str" cm="1">
        <f t="array" ref="Y176">_xlfn.IFS(K176 &lt;= (65/SQRT($AT$32)), "Compact", K176 &lt;= (95/SQRT($AT$32)), "Non-Compact", K176 &gt; (95/SQRT($AT$32)), "Slender")</f>
        <v>Slender</v>
      </c>
      <c r="Z176" s="2">
        <f t="shared" si="38"/>
        <v>11.956250000000001</v>
      </c>
      <c r="AA176" s="2">
        <f t="shared" si="39"/>
        <v>46.464646464646464</v>
      </c>
      <c r="AB176" s="2" t="str" cm="1">
        <f t="array" ref="AB176">_xlfn.IFS(Z176 &lt;= 9, "1", Z176 &lt;= 12, "2", Z176 &lt;= 15, "3", Z176 &gt; 15, "4")</f>
        <v>2</v>
      </c>
      <c r="AC176" s="2" t="str" cm="1">
        <f t="array" ref="AC176">_xlfn.IFS(AA176 &lt;= 200, "1", L176 &lt;= 300, "2", L176 &lt;= 400, "3", L176 &gt; 400, "4")</f>
        <v>1</v>
      </c>
      <c r="AD176" s="3">
        <f t="shared" si="40"/>
        <v>36619.815847843907</v>
      </c>
      <c r="AG176" s="3">
        <f t="shared" si="41"/>
        <v>1573.4567995340703</v>
      </c>
      <c r="AJ176" s="2" t="s">
        <v>230</v>
      </c>
      <c r="AK176" s="2">
        <f t="shared" si="44"/>
        <v>79.3</v>
      </c>
      <c r="AL176" s="2"/>
      <c r="AM176" s="2"/>
      <c r="AN176" s="2">
        <f t="shared" si="45"/>
        <v>1521.6</v>
      </c>
      <c r="AO176" s="2"/>
      <c r="AP176" s="2"/>
      <c r="AQ176" s="2" t="s">
        <v>230</v>
      </c>
      <c r="BB176" s="2">
        <f t="shared" si="46"/>
        <v>12</v>
      </c>
      <c r="BC176" s="2">
        <f t="shared" si="47"/>
        <v>1054.7333333333333</v>
      </c>
      <c r="BD176" s="2" t="s">
        <v>230</v>
      </c>
      <c r="BI176">
        <f t="shared" si="48"/>
        <v>30</v>
      </c>
      <c r="BJ176">
        <f t="shared" si="49"/>
        <v>1295.1143281365999</v>
      </c>
      <c r="BK176" s="2" t="s">
        <v>230</v>
      </c>
      <c r="BP176">
        <f t="shared" si="50"/>
        <v>36</v>
      </c>
      <c r="BQ176">
        <f t="shared" si="51"/>
        <v>952.33333333333337</v>
      </c>
      <c r="BR176" s="2" t="s">
        <v>230</v>
      </c>
      <c r="BW176">
        <f t="shared" si="52"/>
        <v>20</v>
      </c>
      <c r="BX176">
        <f t="shared" si="53"/>
        <v>986.46666666666658</v>
      </c>
      <c r="BY176" s="2" t="s">
        <v>230</v>
      </c>
      <c r="CD176">
        <f t="shared" si="54"/>
        <v>44.309739581793927</v>
      </c>
      <c r="CE176">
        <f t="shared" si="55"/>
        <v>1340.9015716076174</v>
      </c>
      <c r="CF176" s="2" t="s">
        <v>230</v>
      </c>
    </row>
    <row r="177" spans="1:84" x14ac:dyDescent="0.35">
      <c r="A177" s="2" t="s">
        <v>231</v>
      </c>
      <c r="B177" s="3" t="s">
        <v>33</v>
      </c>
      <c r="C177" s="2">
        <v>89.3</v>
      </c>
      <c r="D177" s="2">
        <v>463.4</v>
      </c>
      <c r="E177" s="2">
        <v>191.9</v>
      </c>
      <c r="F177" s="2">
        <v>17.7</v>
      </c>
      <c r="G177" s="2">
        <v>10.5</v>
      </c>
      <c r="H177" s="2">
        <v>10.199999999999999</v>
      </c>
      <c r="I177" s="2">
        <v>407.6</v>
      </c>
      <c r="J177" s="2">
        <v>114</v>
      </c>
      <c r="K177" s="2">
        <f t="shared" si="42"/>
        <v>5.1242937853107344</v>
      </c>
      <c r="L177" s="2">
        <f t="shared" si="43"/>
        <v>38.819047619047623</v>
      </c>
      <c r="M177" s="2">
        <v>1.66</v>
      </c>
      <c r="N177" s="2">
        <v>41020</v>
      </c>
      <c r="O177" s="2">
        <v>2089</v>
      </c>
      <c r="P177" s="2">
        <v>19</v>
      </c>
      <c r="Q177" s="2">
        <v>4.29</v>
      </c>
      <c r="R177" s="2">
        <v>1770</v>
      </c>
      <c r="S177" s="2">
        <v>218</v>
      </c>
      <c r="T177" s="2">
        <v>2014</v>
      </c>
      <c r="U177" s="2">
        <v>338</v>
      </c>
      <c r="X177" s="3" t="str" cm="1">
        <f t="array" ref="X177">_xlfn.IFS((D177/F177) &lt;= (640/SQRT($AT$32)), "Compact", L177 &lt;= ($AT$32*(0.79-(0.002*((E177-G177/2)/(2*F177))*SQRT($AT$32)))), "Non-Compact", L177 &gt; ($AT$32*(0.79-(0.002*((E177-G177/2)/(2*F177))*SQRT($AT$32)))), "Slender")</f>
        <v>Compact</v>
      </c>
      <c r="Y177" s="3" t="str" cm="1">
        <f t="array" ref="Y177">_xlfn.IFS(K177 &lt;= (65/SQRT($AT$32)), "Compact", K177 &lt;= (95/SQRT($AT$32)), "Non-Compact", K177 &gt; (95/SQRT($AT$32)), "Slender")</f>
        <v>Slender</v>
      </c>
      <c r="Z177" s="2">
        <f t="shared" si="38"/>
        <v>10.841807909604521</v>
      </c>
      <c r="AA177" s="2">
        <f t="shared" si="39"/>
        <v>44.133333333333333</v>
      </c>
      <c r="AB177" s="2" t="str" cm="1">
        <f t="array" ref="AB177">_xlfn.IFS(Z177 &lt;= 9, "1", Z177 &lt;= 12, "2", Z177 &lt;= 15, "3", Z177 &gt; 15, "4")</f>
        <v>2</v>
      </c>
      <c r="AC177" s="2" t="str" cm="1">
        <f t="array" ref="AC177">_xlfn.IFS(AA177 &lt;= 200, "1", L177 &lt;= 300, "2", L177 &lt;= 400, "3", L177 &gt; 400, "4")</f>
        <v>1</v>
      </c>
      <c r="AD177" s="3">
        <f t="shared" si="40"/>
        <v>40595.531524171478</v>
      </c>
      <c r="AG177" s="3">
        <f t="shared" si="41"/>
        <v>1730.6596141356047</v>
      </c>
      <c r="AJ177" s="2" t="s">
        <v>231</v>
      </c>
      <c r="AK177" s="2">
        <f t="shared" si="44"/>
        <v>89.3</v>
      </c>
      <c r="AL177" s="2"/>
      <c r="AM177" s="2"/>
      <c r="AN177" s="2">
        <f t="shared" si="45"/>
        <v>1680.6</v>
      </c>
      <c r="AO177" s="2"/>
      <c r="AP177" s="2"/>
      <c r="AQ177" s="2" t="s">
        <v>231</v>
      </c>
      <c r="BB177" s="2">
        <f t="shared" si="46"/>
        <v>22</v>
      </c>
      <c r="BC177" s="2">
        <f t="shared" si="47"/>
        <v>1213.7333333333333</v>
      </c>
      <c r="BD177" s="2" t="s">
        <v>231</v>
      </c>
      <c r="BI177">
        <f t="shared" si="48"/>
        <v>40</v>
      </c>
      <c r="BJ177">
        <f t="shared" si="49"/>
        <v>1454.1143281365999</v>
      </c>
      <c r="BK177" s="2" t="s">
        <v>231</v>
      </c>
      <c r="BP177">
        <f t="shared" si="50"/>
        <v>26</v>
      </c>
      <c r="BQ177">
        <f t="shared" si="51"/>
        <v>1111.3333333333335</v>
      </c>
      <c r="BR177" s="2" t="s">
        <v>231</v>
      </c>
      <c r="BW177">
        <f t="shared" si="52"/>
        <v>10</v>
      </c>
      <c r="BX177">
        <f t="shared" si="53"/>
        <v>1145.4666666666667</v>
      </c>
      <c r="BY177" s="2" t="s">
        <v>231</v>
      </c>
      <c r="CD177">
        <f t="shared" si="54"/>
        <v>54.309739581793927</v>
      </c>
      <c r="CE177">
        <f t="shared" si="55"/>
        <v>1499.9015716076174</v>
      </c>
      <c r="CF177" s="2" t="s">
        <v>231</v>
      </c>
    </row>
    <row r="178" spans="1:84" x14ac:dyDescent="0.35">
      <c r="A178" s="2" t="s">
        <v>232</v>
      </c>
      <c r="B178" s="3" t="s">
        <v>33</v>
      </c>
      <c r="C178" s="2">
        <v>96.7</v>
      </c>
      <c r="D178" s="2">
        <v>466.1</v>
      </c>
      <c r="E178" s="2">
        <v>192.8</v>
      </c>
      <c r="F178" s="2">
        <v>19.100000000000001</v>
      </c>
      <c r="G178" s="2">
        <v>11.4</v>
      </c>
      <c r="H178" s="2">
        <v>10.199999999999999</v>
      </c>
      <c r="I178" s="2">
        <v>407.6</v>
      </c>
      <c r="J178" s="2">
        <v>123</v>
      </c>
      <c r="K178" s="2">
        <f t="shared" si="42"/>
        <v>4.7486910994764395</v>
      </c>
      <c r="L178" s="2">
        <f t="shared" si="43"/>
        <v>35.754385964912281</v>
      </c>
      <c r="M178" s="2">
        <v>1.66</v>
      </c>
      <c r="N178" s="2">
        <v>44590</v>
      </c>
      <c r="O178" s="2">
        <v>2281</v>
      </c>
      <c r="P178" s="2">
        <v>19</v>
      </c>
      <c r="Q178" s="2">
        <v>4.3</v>
      </c>
      <c r="R178" s="2">
        <v>1913</v>
      </c>
      <c r="S178" s="2">
        <v>237</v>
      </c>
      <c r="T178" s="2">
        <v>2184</v>
      </c>
      <c r="U178" s="2">
        <v>369</v>
      </c>
      <c r="X178" s="3" t="str" cm="1">
        <f t="array" ref="X178">_xlfn.IFS((D178/F178) &lt;= (640/SQRT($AT$32)), "Compact", L178 &lt;= ($AT$32*(0.79-(0.002*((E178-G178/2)/(2*F178))*SQRT($AT$32)))), "Non-Compact", L178 &gt; ($AT$32*(0.79-(0.002*((E178-G178/2)/(2*F178))*SQRT($AT$32)))), "Slender")</f>
        <v>Compact</v>
      </c>
      <c r="Y178" s="3" t="str" cm="1">
        <f t="array" ref="Y178">_xlfn.IFS(K178 &lt;= (65/SQRT($AT$32)), "Compact", K178 &lt;= (95/SQRT($AT$32)), "Non-Compact", K178 &gt; (95/SQRT($AT$32)), "Slender")</f>
        <v>Non-Compact</v>
      </c>
      <c r="Z178" s="2">
        <f t="shared" si="38"/>
        <v>10.094240837696335</v>
      </c>
      <c r="AA178" s="2">
        <f t="shared" si="39"/>
        <v>40.885964912280706</v>
      </c>
      <c r="AB178" s="2" t="str" cm="1">
        <f t="array" ref="AB178">_xlfn.IFS(Z178 &lt;= 9, "1", Z178 &lt;= 12, "2", Z178 &lt;= 15, "3", Z178 &gt; 15, "4")</f>
        <v>2</v>
      </c>
      <c r="AC178" s="2" t="str" cm="1">
        <f t="array" ref="AC178">_xlfn.IFS(AA178 &lt;= 200, "1", L178 &lt;= 300, "2", L178 &lt;= 400, "3", L178 &gt; 400, "4")</f>
        <v>1</v>
      </c>
      <c r="AD178" s="3">
        <f t="shared" si="40"/>
        <v>44170.516175951576</v>
      </c>
      <c r="AG178" s="3">
        <f t="shared" si="41"/>
        <v>1872.3904560748006</v>
      </c>
      <c r="AJ178" s="2" t="s">
        <v>232</v>
      </c>
      <c r="AK178" s="2">
        <f t="shared" si="44"/>
        <v>98.3</v>
      </c>
      <c r="AL178" s="2"/>
      <c r="AM178" s="2"/>
      <c r="AN178" s="2">
        <f t="shared" si="45"/>
        <v>1823.6</v>
      </c>
      <c r="AO178" s="2"/>
      <c r="AP178" s="2"/>
      <c r="AQ178" s="2" t="s">
        <v>232</v>
      </c>
      <c r="BB178" s="2">
        <f t="shared" si="46"/>
        <v>31</v>
      </c>
      <c r="BC178" s="2">
        <f t="shared" si="47"/>
        <v>1356.7333333333333</v>
      </c>
      <c r="BD178" s="2" t="s">
        <v>232</v>
      </c>
      <c r="BI178">
        <f t="shared" si="48"/>
        <v>49</v>
      </c>
      <c r="BJ178">
        <f t="shared" si="49"/>
        <v>1597.1143281365999</v>
      </c>
      <c r="BK178" s="2" t="s">
        <v>232</v>
      </c>
      <c r="BP178">
        <f t="shared" si="50"/>
        <v>17</v>
      </c>
      <c r="BQ178">
        <f t="shared" si="51"/>
        <v>1254.3333333333335</v>
      </c>
      <c r="BR178" s="2" t="s">
        <v>232</v>
      </c>
      <c r="BW178">
        <f t="shared" si="52"/>
        <v>1</v>
      </c>
      <c r="BX178">
        <f t="shared" si="53"/>
        <v>1288.4666666666667</v>
      </c>
      <c r="BY178" s="2" t="s">
        <v>232</v>
      </c>
      <c r="CD178">
        <f t="shared" si="54"/>
        <v>63.309739581793927</v>
      </c>
      <c r="CE178">
        <f t="shared" si="55"/>
        <v>1642.9015716076174</v>
      </c>
      <c r="CF178" s="2" t="s">
        <v>232</v>
      </c>
    </row>
    <row r="179" spans="1:84" x14ac:dyDescent="0.35">
      <c r="A179" s="2" t="s">
        <v>233</v>
      </c>
      <c r="B179" s="3" t="s">
        <v>33</v>
      </c>
      <c r="C179" s="2">
        <v>98.3</v>
      </c>
      <c r="D179" s="2">
        <v>467.2</v>
      </c>
      <c r="E179" s="2">
        <v>192.8</v>
      </c>
      <c r="F179" s="2">
        <v>19.600000000000001</v>
      </c>
      <c r="G179" s="2">
        <v>11.4</v>
      </c>
      <c r="H179" s="2">
        <v>10.199999999999999</v>
      </c>
      <c r="I179" s="2">
        <v>407.6</v>
      </c>
      <c r="J179" s="2">
        <v>125</v>
      </c>
      <c r="K179" s="2">
        <f t="shared" si="42"/>
        <v>4.6275510204081627</v>
      </c>
      <c r="L179" s="2">
        <f t="shared" si="43"/>
        <v>35.754385964912281</v>
      </c>
      <c r="M179" s="2">
        <v>1.67</v>
      </c>
      <c r="N179" s="2">
        <v>45730</v>
      </c>
      <c r="O179" s="2">
        <v>2347</v>
      </c>
      <c r="P179" s="2">
        <v>19.100000000000001</v>
      </c>
      <c r="Q179" s="2">
        <v>4.33</v>
      </c>
      <c r="R179" s="2">
        <v>1957</v>
      </c>
      <c r="S179" s="2">
        <v>243</v>
      </c>
      <c r="T179" s="2">
        <v>2232</v>
      </c>
      <c r="U179" s="2">
        <v>379</v>
      </c>
      <c r="X179" s="3" t="str" cm="1">
        <f t="array" ref="X179">_xlfn.IFS((D179/F179) &lt;= (640/SQRT($AT$32)), "Compact", L179 &lt;= ($AT$32*(0.79-(0.002*((E179-G179/2)/(2*F179))*SQRT($AT$32)))), "Non-Compact", L179 &gt; ($AT$32*(0.79-(0.002*((E179-G179/2)/(2*F179))*SQRT($AT$32)))), "Slender")</f>
        <v>Compact</v>
      </c>
      <c r="Y179" s="3" t="str" cm="1">
        <f t="array" ref="Y179">_xlfn.IFS(K179 &lt;= (65/SQRT($AT$32)), "Compact", K179 &lt;= (95/SQRT($AT$32)), "Non-Compact", K179 &gt; (95/SQRT($AT$32)), "Slender")</f>
        <v>Non-Compact</v>
      </c>
      <c r="Z179" s="2">
        <f t="shared" si="38"/>
        <v>9.8367346938775508</v>
      </c>
      <c r="AA179" s="2">
        <f t="shared" si="39"/>
        <v>40.982456140350877</v>
      </c>
      <c r="AB179" s="2" t="str" cm="1">
        <f t="array" ref="AB179">_xlfn.IFS(Z179 &lt;= 9, "1", Z179 &lt;= 12, "2", Z179 &lt;= 15, "3", Z179 &gt; 15, "4")</f>
        <v>2</v>
      </c>
      <c r="AC179" s="2" t="str" cm="1">
        <f t="array" ref="AC179">_xlfn.IFS(AA179 &lt;= 200, "1", L179 &lt;= 300, "2", L179 &lt;= 400, "3", L179 &gt; 400, "4")</f>
        <v>1</v>
      </c>
      <c r="AD179" s="3">
        <f t="shared" si="40"/>
        <v>45312.341159335389</v>
      </c>
      <c r="AG179" s="3">
        <f t="shared" si="41"/>
        <v>1916.1314438211173</v>
      </c>
      <c r="AJ179" s="2" t="s">
        <v>233</v>
      </c>
      <c r="AK179" s="2">
        <f t="shared" si="44"/>
        <v>100.3</v>
      </c>
      <c r="AL179" s="2"/>
      <c r="AM179" s="2"/>
      <c r="AN179" s="2">
        <f t="shared" si="45"/>
        <v>1867.6</v>
      </c>
      <c r="AO179" s="2"/>
      <c r="AP179" s="2"/>
      <c r="AQ179" s="2" t="s">
        <v>233</v>
      </c>
      <c r="BB179" s="2">
        <f t="shared" si="46"/>
        <v>33</v>
      </c>
      <c r="BC179" s="2">
        <f t="shared" si="47"/>
        <v>1400.7333333333333</v>
      </c>
      <c r="BD179" s="2" t="s">
        <v>233</v>
      </c>
      <c r="BI179">
        <f t="shared" si="48"/>
        <v>51</v>
      </c>
      <c r="BJ179">
        <f t="shared" si="49"/>
        <v>1641.1143281365999</v>
      </c>
      <c r="BK179" s="2" t="s">
        <v>233</v>
      </c>
      <c r="BP179">
        <f t="shared" si="50"/>
        <v>15</v>
      </c>
      <c r="BQ179">
        <f t="shared" si="51"/>
        <v>1298.3333333333335</v>
      </c>
      <c r="BR179" s="2" t="s">
        <v>233</v>
      </c>
      <c r="BW179">
        <f t="shared" si="52"/>
        <v>1</v>
      </c>
      <c r="BX179">
        <f t="shared" si="53"/>
        <v>1332.4666666666667</v>
      </c>
      <c r="BY179" s="2" t="s">
        <v>233</v>
      </c>
      <c r="CD179">
        <f t="shared" si="54"/>
        <v>65.309739581793934</v>
      </c>
      <c r="CE179">
        <f t="shared" si="55"/>
        <v>1686.9015716076174</v>
      </c>
      <c r="CF179" s="2" t="s">
        <v>233</v>
      </c>
    </row>
    <row r="180" spans="1:84" x14ac:dyDescent="0.35">
      <c r="A180" s="2" t="s">
        <v>234</v>
      </c>
      <c r="B180" s="3" t="s">
        <v>33</v>
      </c>
      <c r="C180" s="2">
        <v>105.7</v>
      </c>
      <c r="D180" s="2">
        <v>469.1</v>
      </c>
      <c r="E180" s="2">
        <v>193.9</v>
      </c>
      <c r="F180" s="2">
        <v>20.6</v>
      </c>
      <c r="G180" s="2">
        <v>12.6</v>
      </c>
      <c r="H180" s="2">
        <v>10.199999999999999</v>
      </c>
      <c r="I180" s="2">
        <v>407.6</v>
      </c>
      <c r="J180" s="2">
        <v>134</v>
      </c>
      <c r="K180" s="2">
        <f t="shared" si="42"/>
        <v>4.400485436893204</v>
      </c>
      <c r="L180" s="2">
        <f t="shared" si="43"/>
        <v>32.349206349206355</v>
      </c>
      <c r="M180" s="2">
        <v>1.67</v>
      </c>
      <c r="N180" s="2">
        <v>48760</v>
      </c>
      <c r="O180" s="2">
        <v>2507</v>
      </c>
      <c r="P180" s="2">
        <v>19</v>
      </c>
      <c r="Q180" s="2">
        <v>4.32</v>
      </c>
      <c r="R180" s="2">
        <v>2079</v>
      </c>
      <c r="S180" s="2">
        <v>259</v>
      </c>
      <c r="T180" s="2">
        <v>2383</v>
      </c>
      <c r="U180" s="2">
        <v>404</v>
      </c>
      <c r="X180" s="3" t="str" cm="1">
        <f t="array" ref="X180">_xlfn.IFS((D180/F180) &lt;= (640/SQRT($AT$32)), "Compact", L180 &lt;= ($AT$32*(0.79-(0.002*((E180-G180/2)/(2*F180))*SQRT($AT$32)))), "Non-Compact", L180 &gt; ($AT$32*(0.79-(0.002*((E180-G180/2)/(2*F180))*SQRT($AT$32)))), "Slender")</f>
        <v>Compact</v>
      </c>
      <c r="Y180" s="3" t="str" cm="1">
        <f t="array" ref="Y180">_xlfn.IFS(K180 &lt;= (65/SQRT($AT$32)), "Compact", K180 &lt;= (95/SQRT($AT$32)), "Non-Compact", K180 &gt; (95/SQRT($AT$32)), "Slender")</f>
        <v>Non-Compact</v>
      </c>
      <c r="Z180" s="2">
        <f t="shared" si="38"/>
        <v>9.4126213592233015</v>
      </c>
      <c r="AA180" s="2">
        <f t="shared" si="39"/>
        <v>37.230158730158735</v>
      </c>
      <c r="AB180" s="2" t="str" cm="1">
        <f t="array" ref="AB180">_xlfn.IFS(Z180 &lt;= 9, "1", Z180 &lt;= 12, "2", Z180 &lt;= 15, "3", Z180 &gt; 15, "4")</f>
        <v>2</v>
      </c>
      <c r="AC180" s="2" t="str" cm="1">
        <f t="array" ref="AC180">_xlfn.IFS(AA180 &lt;= 200, "1", L180 &lt;= 300, "2", L180 &lt;= 400, "3", L180 &gt; 400, "4")</f>
        <v>1</v>
      </c>
      <c r="AD180" s="3">
        <f t="shared" si="40"/>
        <v>48346.45444290615</v>
      </c>
      <c r="AG180" s="3">
        <f t="shared" si="41"/>
        <v>2037.3391396623194</v>
      </c>
      <c r="AJ180" s="2" t="s">
        <v>234</v>
      </c>
      <c r="AK180" s="2">
        <f t="shared" si="44"/>
        <v>109.3</v>
      </c>
      <c r="AL180" s="2"/>
      <c r="AM180" s="2"/>
      <c r="AN180" s="2">
        <f t="shared" si="45"/>
        <v>1989.6</v>
      </c>
      <c r="AO180" s="2"/>
      <c r="AP180" s="2"/>
      <c r="AQ180" s="2" t="s">
        <v>234</v>
      </c>
      <c r="BB180" s="2">
        <f t="shared" si="46"/>
        <v>42</v>
      </c>
      <c r="BC180" s="2">
        <f t="shared" si="47"/>
        <v>1522.7333333333333</v>
      </c>
      <c r="BD180" s="2" t="s">
        <v>234</v>
      </c>
      <c r="BI180">
        <f t="shared" si="48"/>
        <v>60</v>
      </c>
      <c r="BJ180">
        <f t="shared" si="49"/>
        <v>1763.1143281365999</v>
      </c>
      <c r="BK180" s="2" t="s">
        <v>234</v>
      </c>
      <c r="BP180">
        <f t="shared" si="50"/>
        <v>6</v>
      </c>
      <c r="BQ180">
        <f t="shared" si="51"/>
        <v>1420.3333333333335</v>
      </c>
      <c r="BR180" s="2" t="s">
        <v>234</v>
      </c>
      <c r="BW180">
        <f t="shared" si="52"/>
        <v>10</v>
      </c>
      <c r="BX180">
        <f t="shared" si="53"/>
        <v>1454.4666666666667</v>
      </c>
      <c r="BY180" s="2" t="s">
        <v>234</v>
      </c>
      <c r="CD180">
        <f t="shared" si="54"/>
        <v>74.309739581793934</v>
      </c>
      <c r="CE180">
        <f t="shared" si="55"/>
        <v>1808.9015716076174</v>
      </c>
      <c r="CF180" s="2" t="s">
        <v>234</v>
      </c>
    </row>
    <row r="181" spans="1:84" x14ac:dyDescent="0.35">
      <c r="A181" s="2" t="s">
        <v>235</v>
      </c>
      <c r="B181" s="3" t="s">
        <v>33</v>
      </c>
      <c r="C181" s="2">
        <v>113.1</v>
      </c>
      <c r="D181" s="2">
        <v>462.5</v>
      </c>
      <c r="E181" s="2">
        <v>280.3</v>
      </c>
      <c r="F181" s="2">
        <v>17.3</v>
      </c>
      <c r="G181" s="2">
        <v>10.8</v>
      </c>
      <c r="H181" s="2">
        <v>10.199999999999999</v>
      </c>
      <c r="I181" s="2">
        <v>407.6</v>
      </c>
      <c r="J181" s="2">
        <v>144</v>
      </c>
      <c r="K181" s="2">
        <f t="shared" si="42"/>
        <v>7.789017341040462</v>
      </c>
      <c r="L181" s="2">
        <f t="shared" si="43"/>
        <v>37.74074074074074</v>
      </c>
      <c r="M181" s="2">
        <v>2.0099999999999998</v>
      </c>
      <c r="N181" s="2">
        <v>55460</v>
      </c>
      <c r="O181" s="2">
        <v>6344</v>
      </c>
      <c r="P181" s="2">
        <v>19.600000000000001</v>
      </c>
      <c r="Q181" s="2">
        <v>6.64</v>
      </c>
      <c r="R181" s="2">
        <v>2398</v>
      </c>
      <c r="S181" s="2">
        <v>453</v>
      </c>
      <c r="T181" s="2">
        <v>2669</v>
      </c>
      <c r="U181" s="2">
        <v>692</v>
      </c>
      <c r="X181" s="3" t="str" cm="1">
        <f t="array" ref="X181">_xlfn.IFS((D181/F181) &lt;= (640/SQRT($AT$32)), "Compact", L181 &lt;= ($AT$32*(0.79-(0.002*((E181-G181/2)/(2*F181))*SQRT($AT$32)))), "Non-Compact", L181 &gt; ($AT$32*(0.79-(0.002*((E181-G181/2)/(2*F181))*SQRT($AT$32)))), "Slender")</f>
        <v>Compact</v>
      </c>
      <c r="Y181" s="3" t="str" cm="1">
        <f t="array" ref="Y181">_xlfn.IFS(K181 &lt;= (65/SQRT($AT$32)), "Compact", K181 &lt;= (95/SQRT($AT$32)), "Non-Compact", K181 &gt; (95/SQRT($AT$32)), "Slender")</f>
        <v>Slender</v>
      </c>
      <c r="Z181" s="2">
        <f t="shared" si="38"/>
        <v>16.202312138728324</v>
      </c>
      <c r="AA181" s="2">
        <f t="shared" si="39"/>
        <v>42.824074074074069</v>
      </c>
      <c r="AB181" s="2" t="str" cm="1">
        <f t="array" ref="AB181">_xlfn.IFS(Z181 &lt;= 9, "1", Z181 &lt;= 12, "2", Z181 &lt;= 15, "3", Z181 &gt; 15, "4")</f>
        <v>4</v>
      </c>
      <c r="AC181" s="2" t="str" cm="1">
        <f t="array" ref="AC181">_xlfn.IFS(AA181 &lt;= 200, "1", L181 &lt;= 300, "2", L181 &lt;= 400, "3", L181 &gt; 400, "4")</f>
        <v>1</v>
      </c>
      <c r="AD181" s="3">
        <f t="shared" si="40"/>
        <v>55336.070569566102</v>
      </c>
      <c r="AG181" s="3">
        <f t="shared" si="41"/>
        <v>2380.4074546178012</v>
      </c>
      <c r="AJ181" s="2" t="s">
        <v>235</v>
      </c>
      <c r="AK181" s="2">
        <f t="shared" si="44"/>
        <v>119.3</v>
      </c>
      <c r="AL181" s="2"/>
      <c r="AM181" s="2"/>
      <c r="AN181" s="2">
        <f t="shared" si="45"/>
        <v>2308.6</v>
      </c>
      <c r="AO181" s="2"/>
      <c r="AP181" s="2"/>
      <c r="AQ181" s="2" t="s">
        <v>235</v>
      </c>
      <c r="BB181" s="2">
        <f t="shared" si="46"/>
        <v>52</v>
      </c>
      <c r="BC181" s="2">
        <f t="shared" si="47"/>
        <v>1841.7333333333333</v>
      </c>
      <c r="BD181" s="2" t="s">
        <v>235</v>
      </c>
      <c r="BI181">
        <f t="shared" si="48"/>
        <v>70</v>
      </c>
      <c r="BJ181">
        <f t="shared" si="49"/>
        <v>2082.1143281365999</v>
      </c>
      <c r="BK181" s="2" t="s">
        <v>235</v>
      </c>
      <c r="BP181">
        <f t="shared" si="50"/>
        <v>4</v>
      </c>
      <c r="BQ181">
        <f t="shared" si="51"/>
        <v>1739.3333333333335</v>
      </c>
      <c r="BR181" s="2" t="s">
        <v>235</v>
      </c>
      <c r="BW181">
        <f t="shared" si="52"/>
        <v>20</v>
      </c>
      <c r="BX181">
        <f t="shared" si="53"/>
        <v>1773.4666666666667</v>
      </c>
      <c r="BY181" s="2" t="s">
        <v>235</v>
      </c>
      <c r="CD181">
        <f t="shared" si="54"/>
        <v>84.309739581793934</v>
      </c>
      <c r="CE181">
        <f t="shared" si="55"/>
        <v>2127.9015716076174</v>
      </c>
      <c r="CF181" s="2" t="s">
        <v>235</v>
      </c>
    </row>
    <row r="182" spans="1:84" x14ac:dyDescent="0.35">
      <c r="A182" s="2" t="s">
        <v>236</v>
      </c>
      <c r="B182" s="3" t="s">
        <v>33</v>
      </c>
      <c r="C182" s="2">
        <v>128</v>
      </c>
      <c r="D182" s="2">
        <v>467.1</v>
      </c>
      <c r="E182" s="2">
        <v>281.7</v>
      </c>
      <c r="F182" s="2">
        <v>19.600000000000001</v>
      </c>
      <c r="G182" s="2">
        <v>12.1</v>
      </c>
      <c r="H182" s="2">
        <v>10.199999999999999</v>
      </c>
      <c r="I182" s="2">
        <v>407.6</v>
      </c>
      <c r="J182" s="2">
        <v>163</v>
      </c>
      <c r="K182" s="2">
        <f t="shared" si="42"/>
        <v>6.8775510204081618</v>
      </c>
      <c r="L182" s="2">
        <f t="shared" si="43"/>
        <v>33.685950413223146</v>
      </c>
      <c r="M182" s="2">
        <v>2.02</v>
      </c>
      <c r="N182" s="2">
        <v>63520</v>
      </c>
      <c r="O182" s="2">
        <v>7295</v>
      </c>
      <c r="P182" s="2">
        <v>19.7</v>
      </c>
      <c r="Q182" s="2">
        <v>6.69</v>
      </c>
      <c r="R182" s="2">
        <v>2720</v>
      </c>
      <c r="S182" s="2">
        <v>518</v>
      </c>
      <c r="T182" s="2">
        <v>3039</v>
      </c>
      <c r="U182" s="2">
        <v>792</v>
      </c>
      <c r="X182" s="3" t="str" cm="1">
        <f t="array" ref="X182">_xlfn.IFS((D182/F182) &lt;= (640/SQRT($AT$32)), "Compact", L182 &lt;= ($AT$32*(0.79-(0.002*((E182-G182/2)/(2*F182))*SQRT($AT$32)))), "Non-Compact", L182 &gt; ($AT$32*(0.79-(0.002*((E182-G182/2)/(2*F182))*SQRT($AT$32)))), "Slender")</f>
        <v>Compact</v>
      </c>
      <c r="Y182" s="3" t="str" cm="1">
        <f t="array" ref="Y182">_xlfn.IFS(K182 &lt;= (65/SQRT($AT$32)), "Compact", K182 &lt;= (95/SQRT($AT$32)), "Non-Compact", K182 &gt; (95/SQRT($AT$32)), "Slender")</f>
        <v>Slender</v>
      </c>
      <c r="Z182" s="2">
        <f t="shared" si="38"/>
        <v>14.372448979591836</v>
      </c>
      <c r="AA182" s="2">
        <f t="shared" si="39"/>
        <v>38.603305785123972</v>
      </c>
      <c r="AB182" s="2" t="str" cm="1">
        <f t="array" ref="AB182">_xlfn.IFS(Z182 &lt;= 9, "1", Z182 &lt;= 12, "2", Z182 &lt;= 15, "3", Z182 &gt; 15, "4")</f>
        <v>3</v>
      </c>
      <c r="AC182" s="2" t="str" cm="1">
        <f t="array" ref="AC182">_xlfn.IFS(AA182 &lt;= 200, "1", L182 &lt;= 300, "2", L182 &lt;= 400, "3", L182 &gt; 400, "4")</f>
        <v>1</v>
      </c>
      <c r="AD182" s="3">
        <f t="shared" si="40"/>
        <v>63451.722095779245</v>
      </c>
      <c r="AG182" s="3">
        <f t="shared" si="41"/>
        <v>2705.4825613926992</v>
      </c>
      <c r="AJ182" s="2" t="s">
        <v>236</v>
      </c>
      <c r="AK182" s="2">
        <f t="shared" si="44"/>
        <v>138.30000000000001</v>
      </c>
      <c r="AL182" s="2"/>
      <c r="AM182" s="2"/>
      <c r="AN182" s="2">
        <f t="shared" si="45"/>
        <v>2630.6</v>
      </c>
      <c r="AO182" s="2"/>
      <c r="AP182" s="2"/>
      <c r="AQ182" s="2" t="s">
        <v>236</v>
      </c>
      <c r="BB182" s="2">
        <f t="shared" si="46"/>
        <v>71</v>
      </c>
      <c r="BC182" s="2">
        <f t="shared" si="47"/>
        <v>2163.7333333333336</v>
      </c>
      <c r="BD182" s="2" t="s">
        <v>236</v>
      </c>
      <c r="BI182">
        <f t="shared" si="48"/>
        <v>89</v>
      </c>
      <c r="BJ182">
        <f t="shared" si="49"/>
        <v>2404.1143281365999</v>
      </c>
      <c r="BK182" s="2" t="s">
        <v>236</v>
      </c>
      <c r="BP182">
        <f t="shared" si="50"/>
        <v>23</v>
      </c>
      <c r="BQ182">
        <f t="shared" si="51"/>
        <v>2061.3333333333335</v>
      </c>
      <c r="BR182" s="2" t="s">
        <v>236</v>
      </c>
      <c r="BW182">
        <f t="shared" si="52"/>
        <v>39</v>
      </c>
      <c r="BX182">
        <f t="shared" si="53"/>
        <v>2095.4666666666667</v>
      </c>
      <c r="BY182" s="2" t="s">
        <v>236</v>
      </c>
      <c r="CD182">
        <f t="shared" si="54"/>
        <v>103.30973958179393</v>
      </c>
      <c r="CE182">
        <f t="shared" si="55"/>
        <v>2449.9015716076174</v>
      </c>
      <c r="CF182" s="2" t="s">
        <v>236</v>
      </c>
    </row>
    <row r="183" spans="1:84" x14ac:dyDescent="0.35">
      <c r="A183" s="2" t="s">
        <v>237</v>
      </c>
      <c r="B183" s="3" t="s">
        <v>33</v>
      </c>
      <c r="C183" s="2">
        <v>144.4</v>
      </c>
      <c r="D183" s="2">
        <v>472.2</v>
      </c>
      <c r="E183" s="2">
        <v>283.10000000000002</v>
      </c>
      <c r="F183" s="2">
        <v>22.1</v>
      </c>
      <c r="G183" s="2">
        <v>13.6</v>
      </c>
      <c r="H183" s="2">
        <v>10.199999999999999</v>
      </c>
      <c r="I183" s="2">
        <v>407.6</v>
      </c>
      <c r="J183" s="2">
        <v>184</v>
      </c>
      <c r="K183" s="2">
        <f t="shared" si="42"/>
        <v>6.0972850678733028</v>
      </c>
      <c r="L183" s="2">
        <f t="shared" si="43"/>
        <v>29.97058823529412</v>
      </c>
      <c r="M183" s="2">
        <v>2.0299999999999998</v>
      </c>
      <c r="N183" s="2">
        <v>72710</v>
      </c>
      <c r="O183" s="2">
        <v>8367</v>
      </c>
      <c r="P183" s="2">
        <v>19.899999999999999</v>
      </c>
      <c r="Q183" s="2">
        <v>6.74</v>
      </c>
      <c r="R183" s="2">
        <v>3079</v>
      </c>
      <c r="S183" s="2">
        <v>591</v>
      </c>
      <c r="T183" s="2">
        <v>3457</v>
      </c>
      <c r="U183" s="2">
        <v>906</v>
      </c>
      <c r="X183" s="3" t="str" cm="1">
        <f t="array" ref="X183">_xlfn.IFS((D183/F183) &lt;= (640/SQRT($AT$32)), "Compact", L183 &lt;= ($AT$32*(0.79-(0.002*((E183-G183/2)/(2*F183))*SQRT($AT$32)))), "Non-Compact", L183 &gt; ($AT$32*(0.79-(0.002*((E183-G183/2)/(2*F183))*SQRT($AT$32)))), "Slender")</f>
        <v>Compact</v>
      </c>
      <c r="Y183" s="3" t="str" cm="1">
        <f t="array" ref="Y183">_xlfn.IFS(K183 &lt;= (65/SQRT($AT$32)), "Compact", K183 &lt;= (95/SQRT($AT$32)), "Non-Compact", K183 &gt; (95/SQRT($AT$32)), "Slender")</f>
        <v>Slender</v>
      </c>
      <c r="Z183" s="2">
        <f t="shared" si="38"/>
        <v>12.809954751131222</v>
      </c>
      <c r="AA183" s="2">
        <f t="shared" si="39"/>
        <v>34.720588235294116</v>
      </c>
      <c r="AB183" s="2" t="str" cm="1">
        <f t="array" ref="AB183">_xlfn.IFS(Z183 &lt;= 9, "1", Z183 &lt;= 12, "2", Z183 &lt;= 15, "3", Z183 &gt; 15, "4")</f>
        <v>3</v>
      </c>
      <c r="AC183" s="2" t="str" cm="1">
        <f t="array" ref="AC183">_xlfn.IFS(AA183 &lt;= 200, "1", L183 &lt;= 300, "2", L183 &lt;= 400, "3", L183 &gt; 400, "4")</f>
        <v>1</v>
      </c>
      <c r="AD183" s="3">
        <f t="shared" si="40"/>
        <v>72703.852822598055</v>
      </c>
      <c r="AG183" s="3">
        <f t="shared" si="41"/>
        <v>3068.8627242025668</v>
      </c>
      <c r="AJ183" s="2" t="s">
        <v>237</v>
      </c>
      <c r="AK183" s="2">
        <f t="shared" si="44"/>
        <v>159.30000000000001</v>
      </c>
      <c r="AL183" s="2"/>
      <c r="AM183" s="2"/>
      <c r="AN183" s="2">
        <f t="shared" si="45"/>
        <v>2989.6</v>
      </c>
      <c r="AO183" s="2"/>
      <c r="AP183" s="2"/>
      <c r="AQ183" s="2" t="s">
        <v>237</v>
      </c>
      <c r="BB183" s="2">
        <f t="shared" si="46"/>
        <v>92</v>
      </c>
      <c r="BC183" s="2">
        <f t="shared" si="47"/>
        <v>2522.7333333333336</v>
      </c>
      <c r="BD183" s="2" t="s">
        <v>237</v>
      </c>
      <c r="BI183">
        <f t="shared" si="48"/>
        <v>110</v>
      </c>
      <c r="BJ183">
        <f t="shared" si="49"/>
        <v>2763.1143281365999</v>
      </c>
      <c r="BK183" s="2" t="s">
        <v>237</v>
      </c>
      <c r="BP183">
        <f t="shared" si="50"/>
        <v>44</v>
      </c>
      <c r="BQ183">
        <f t="shared" si="51"/>
        <v>2420.3333333333335</v>
      </c>
      <c r="BR183" s="2" t="s">
        <v>237</v>
      </c>
      <c r="BW183">
        <f t="shared" si="52"/>
        <v>60</v>
      </c>
      <c r="BX183">
        <f t="shared" si="53"/>
        <v>2454.4666666666667</v>
      </c>
      <c r="BY183" s="2" t="s">
        <v>237</v>
      </c>
      <c r="CD183">
        <f t="shared" si="54"/>
        <v>124.30973958179393</v>
      </c>
      <c r="CE183">
        <f t="shared" si="55"/>
        <v>2808.9015716076174</v>
      </c>
      <c r="CF183" s="2" t="s">
        <v>237</v>
      </c>
    </row>
    <row r="184" spans="1:84" x14ac:dyDescent="0.35">
      <c r="A184" s="2" t="s">
        <v>238</v>
      </c>
      <c r="B184" s="3" t="s">
        <v>33</v>
      </c>
      <c r="C184" s="2">
        <v>157.69999999999999</v>
      </c>
      <c r="D184" s="2">
        <v>475.7</v>
      </c>
      <c r="E184" s="2">
        <v>284.5</v>
      </c>
      <c r="F184" s="2">
        <v>23.9</v>
      </c>
      <c r="G184" s="2">
        <v>15</v>
      </c>
      <c r="H184" s="2">
        <v>10.199999999999999</v>
      </c>
      <c r="I184" s="2">
        <v>407.5</v>
      </c>
      <c r="J184" s="2">
        <v>201</v>
      </c>
      <c r="K184" s="2">
        <f t="shared" si="42"/>
        <v>5.6380753138075317</v>
      </c>
      <c r="L184" s="2">
        <f t="shared" si="43"/>
        <v>27.166666666666668</v>
      </c>
      <c r="M184" s="2">
        <v>2.04</v>
      </c>
      <c r="N184" s="2">
        <v>79600</v>
      </c>
      <c r="O184" s="2">
        <v>9178</v>
      </c>
      <c r="P184" s="2">
        <v>19.899999999999999</v>
      </c>
      <c r="Q184" s="2">
        <v>6.76</v>
      </c>
      <c r="R184" s="2">
        <v>3347</v>
      </c>
      <c r="S184" s="2">
        <v>645</v>
      </c>
      <c r="T184" s="2">
        <v>3775</v>
      </c>
      <c r="U184" s="2">
        <v>991</v>
      </c>
      <c r="X184" s="3" t="str" cm="1">
        <f t="array" ref="X184">_xlfn.IFS((D184/F184) &lt;= (640/SQRT($AT$32)), "Compact", L184 &lt;= ($AT$32*(0.79-(0.002*((E184-G184/2)/(2*F184))*SQRT($AT$32)))), "Non-Compact", L184 &gt; ($AT$32*(0.79-(0.002*((E184-G184/2)/(2*F184))*SQRT($AT$32)))), "Slender")</f>
        <v>Compact</v>
      </c>
      <c r="Y184" s="3" t="str" cm="1">
        <f t="array" ref="Y184">_xlfn.IFS(K184 &lt;= (65/SQRT($AT$32)), "Compact", K184 &lt;= (95/SQRT($AT$32)), "Non-Compact", K184 &gt; (95/SQRT($AT$32)), "Slender")</f>
        <v>Slender</v>
      </c>
      <c r="Z184" s="2">
        <f t="shared" si="38"/>
        <v>11.90376569037657</v>
      </c>
      <c r="AA184" s="2">
        <f t="shared" si="39"/>
        <v>31.713333333333331</v>
      </c>
      <c r="AB184" s="2" t="str" cm="1">
        <f t="array" ref="AB184">_xlfn.IFS(Z184 &lt;= 9, "1", Z184 &lt;= 12, "2", Z184 &lt;= 15, "3", Z184 &gt; 15, "4")</f>
        <v>2</v>
      </c>
      <c r="AC184" s="2" t="str" cm="1">
        <f t="array" ref="AC184">_xlfn.IFS(AA184 &lt;= 200, "1", L184 &lt;= 300, "2", L184 &lt;= 400, "3", L184 &gt; 400, "4")</f>
        <v>1</v>
      </c>
      <c r="AD184" s="3">
        <f t="shared" si="40"/>
        <v>79641.286491115898</v>
      </c>
      <c r="AG184" s="3">
        <f t="shared" si="41"/>
        <v>3340.4545993023166</v>
      </c>
      <c r="AJ184" s="2" t="s">
        <v>238</v>
      </c>
      <c r="AK184" s="2">
        <f t="shared" si="44"/>
        <v>176.3</v>
      </c>
      <c r="AL184" s="2"/>
      <c r="AM184" s="2"/>
      <c r="AN184" s="2">
        <f t="shared" si="45"/>
        <v>3257.6</v>
      </c>
      <c r="AO184" s="2"/>
      <c r="AP184" s="2"/>
      <c r="AQ184" s="2" t="s">
        <v>238</v>
      </c>
      <c r="BB184" s="2">
        <f t="shared" si="46"/>
        <v>109</v>
      </c>
      <c r="BC184" s="2">
        <f t="shared" si="47"/>
        <v>2790.7333333333336</v>
      </c>
      <c r="BD184" s="2" t="s">
        <v>238</v>
      </c>
      <c r="BI184">
        <f t="shared" si="48"/>
        <v>127</v>
      </c>
      <c r="BJ184">
        <f t="shared" si="49"/>
        <v>3031.1143281365999</v>
      </c>
      <c r="BK184" s="2" t="s">
        <v>238</v>
      </c>
      <c r="BP184">
        <f t="shared" si="50"/>
        <v>61</v>
      </c>
      <c r="BQ184">
        <f t="shared" si="51"/>
        <v>2688.3333333333335</v>
      </c>
      <c r="BR184" s="2" t="s">
        <v>238</v>
      </c>
      <c r="BW184">
        <f t="shared" si="52"/>
        <v>77</v>
      </c>
      <c r="BX184">
        <f t="shared" si="53"/>
        <v>2722.4666666666667</v>
      </c>
      <c r="BY184" s="2" t="s">
        <v>238</v>
      </c>
      <c r="CD184">
        <f t="shared" si="54"/>
        <v>141.30973958179393</v>
      </c>
      <c r="CE184">
        <f t="shared" si="55"/>
        <v>3076.9015716076174</v>
      </c>
      <c r="CF184" s="2" t="s">
        <v>238</v>
      </c>
    </row>
    <row r="185" spans="1:84" x14ac:dyDescent="0.35">
      <c r="A185" s="2" t="s">
        <v>239</v>
      </c>
      <c r="B185" s="3" t="s">
        <v>33</v>
      </c>
      <c r="C185" s="2">
        <v>177.1</v>
      </c>
      <c r="D185" s="2">
        <v>481.8</v>
      </c>
      <c r="E185" s="2">
        <v>286.10000000000002</v>
      </c>
      <c r="F185" s="2">
        <v>26.9</v>
      </c>
      <c r="G185" s="2">
        <v>16.600000000000001</v>
      </c>
      <c r="H185" s="2">
        <v>10.199999999999999</v>
      </c>
      <c r="I185" s="2">
        <v>407.6</v>
      </c>
      <c r="J185" s="2">
        <v>226</v>
      </c>
      <c r="K185" s="2">
        <f t="shared" si="42"/>
        <v>5.0092936802973984</v>
      </c>
      <c r="L185" s="2">
        <f t="shared" si="43"/>
        <v>24.554216867469879</v>
      </c>
      <c r="M185" s="2">
        <v>2.06</v>
      </c>
      <c r="N185" s="2">
        <v>91040</v>
      </c>
      <c r="O185" s="2">
        <v>10530</v>
      </c>
      <c r="P185" s="2">
        <v>20.100000000000001</v>
      </c>
      <c r="Q185" s="2">
        <v>6.82</v>
      </c>
      <c r="R185" s="2">
        <v>3779</v>
      </c>
      <c r="S185" s="2">
        <v>736</v>
      </c>
      <c r="T185" s="2">
        <v>4284</v>
      </c>
      <c r="U185" s="2">
        <v>1132</v>
      </c>
      <c r="X185" s="3" t="str" cm="1">
        <f t="array" ref="X185">_xlfn.IFS((D185/F185) &lt;= (640/SQRT($AT$32)), "Compact", L185 &lt;= ($AT$32*(0.79-(0.002*((E185-G185/2)/(2*F185))*SQRT($AT$32)))), "Non-Compact", L185 &gt; ($AT$32*(0.79-(0.002*((E185-G185/2)/(2*F185))*SQRT($AT$32)))), "Slender")</f>
        <v>Compact</v>
      </c>
      <c r="Y185" s="3" t="str" cm="1">
        <f t="array" ref="Y185">_xlfn.IFS(K185 &lt;= (65/SQRT($AT$32)), "Compact", K185 &lt;= (95/SQRT($AT$32)), "Non-Compact", K185 &gt; (95/SQRT($AT$32)), "Slender")</f>
        <v>Non-Compact</v>
      </c>
      <c r="Z185" s="2">
        <f t="shared" si="38"/>
        <v>10.635687732342008</v>
      </c>
      <c r="AA185" s="2">
        <f t="shared" si="39"/>
        <v>29.024096385542165</v>
      </c>
      <c r="AB185" s="2" t="str" cm="1">
        <f t="array" ref="AB185">_xlfn.IFS(Z185 &lt;= 9, "1", Z185 &lt;= 12, "2", Z185 &lt;= 15, "3", Z185 &gt; 15, "4")</f>
        <v>2</v>
      </c>
      <c r="AC185" s="2" t="str" cm="1">
        <f t="array" ref="AC185">_xlfn.IFS(AA185 &lt;= 200, "1", L185 &lt;= 300, "2", L185 &lt;= 400, "3", L185 &gt; 400, "4")</f>
        <v>1</v>
      </c>
      <c r="AD185" s="3">
        <f t="shared" si="40"/>
        <v>91160.706799640378</v>
      </c>
      <c r="AG185" s="3">
        <f t="shared" si="41"/>
        <v>3779.546583917177</v>
      </c>
      <c r="AJ185" s="2" t="s">
        <v>239</v>
      </c>
      <c r="AK185" s="2">
        <f t="shared" si="44"/>
        <v>201.3</v>
      </c>
      <c r="AL185" s="2"/>
      <c r="AM185" s="2"/>
      <c r="AN185" s="2">
        <f t="shared" si="45"/>
        <v>3689.6</v>
      </c>
      <c r="AO185" s="2"/>
      <c r="AP185" s="2"/>
      <c r="AQ185" s="2" t="s">
        <v>239</v>
      </c>
      <c r="BB185" s="2">
        <f t="shared" si="46"/>
        <v>134</v>
      </c>
      <c r="BC185" s="2">
        <f t="shared" si="47"/>
        <v>3222.7333333333336</v>
      </c>
      <c r="BD185" s="2" t="s">
        <v>239</v>
      </c>
      <c r="BI185">
        <f t="shared" si="48"/>
        <v>152</v>
      </c>
      <c r="BJ185">
        <f t="shared" si="49"/>
        <v>3463.1143281365999</v>
      </c>
      <c r="BK185" s="2" t="s">
        <v>239</v>
      </c>
      <c r="BP185">
        <f t="shared" si="50"/>
        <v>86</v>
      </c>
      <c r="BQ185">
        <f t="shared" si="51"/>
        <v>3120.3333333333335</v>
      </c>
      <c r="BR185" s="2" t="s">
        <v>239</v>
      </c>
      <c r="BW185">
        <f t="shared" si="52"/>
        <v>102</v>
      </c>
      <c r="BX185">
        <f t="shared" si="53"/>
        <v>3154.4666666666667</v>
      </c>
      <c r="BY185" s="2" t="s">
        <v>239</v>
      </c>
      <c r="CD185">
        <f t="shared" si="54"/>
        <v>166.30973958179393</v>
      </c>
      <c r="CE185">
        <f t="shared" si="55"/>
        <v>3508.9015716076174</v>
      </c>
      <c r="CF185" s="2" t="s">
        <v>239</v>
      </c>
    </row>
    <row r="186" spans="1:84" x14ac:dyDescent="0.35">
      <c r="A186" s="2" t="s">
        <v>240</v>
      </c>
      <c r="B186" s="3" t="s">
        <v>33</v>
      </c>
      <c r="C186" s="2">
        <v>193.5</v>
      </c>
      <c r="D186" s="2">
        <v>489</v>
      </c>
      <c r="E186" s="2">
        <v>283.5</v>
      </c>
      <c r="F186" s="2">
        <v>30.5</v>
      </c>
      <c r="G186" s="2">
        <v>17</v>
      </c>
      <c r="H186" s="2">
        <v>10.199999999999999</v>
      </c>
      <c r="I186" s="2">
        <v>407.6</v>
      </c>
      <c r="J186" s="2">
        <v>247</v>
      </c>
      <c r="K186" s="2">
        <f t="shared" si="42"/>
        <v>4.3688524590163933</v>
      </c>
      <c r="L186" s="2">
        <f t="shared" si="43"/>
        <v>23.976470588235294</v>
      </c>
      <c r="M186" s="2">
        <v>2.06</v>
      </c>
      <c r="N186" s="2">
        <v>102500</v>
      </c>
      <c r="O186" s="2">
        <v>11590</v>
      </c>
      <c r="P186" s="2">
        <v>20.399999999999999</v>
      </c>
      <c r="Q186" s="2">
        <v>6.86</v>
      </c>
      <c r="R186" s="2">
        <v>4192</v>
      </c>
      <c r="S186" s="2">
        <v>818</v>
      </c>
      <c r="T186" s="2">
        <v>4761</v>
      </c>
      <c r="U186" s="2">
        <v>1257</v>
      </c>
      <c r="X186" s="3" t="str" cm="1">
        <f t="array" ref="X186">_xlfn.IFS((D186/F186) &lt;= (640/SQRT($AT$32)), "Compact", L186 &lt;= ($AT$32*(0.79-(0.002*((E186-G186/2)/(2*F186))*SQRT($AT$32)))), "Non-Compact", L186 &gt; ($AT$32*(0.79-(0.002*((E186-G186/2)/(2*F186))*SQRT($AT$32)))), "Slender")</f>
        <v>Compact</v>
      </c>
      <c r="Y186" s="3" t="str" cm="1">
        <f t="array" ref="Y186">_xlfn.IFS(K186 &lt;= (65/SQRT($AT$32)), "Compact", K186 &lt;= (95/SQRT($AT$32)), "Non-Compact", K186 &gt; (95/SQRT($AT$32)), "Slender")</f>
        <v>Non-Compact</v>
      </c>
      <c r="Z186" s="2">
        <f t="shared" si="38"/>
        <v>9.2950819672131146</v>
      </c>
      <c r="AA186" s="2">
        <f t="shared" si="39"/>
        <v>28.764705882352942</v>
      </c>
      <c r="AB186" s="2" t="str" cm="1">
        <f t="array" ref="AB186">_xlfn.IFS(Z186 &lt;= 9, "1", Z186 &lt;= 12, "2", Z186 &lt;= 15, "3", Z186 &gt; 15, "4")</f>
        <v>2</v>
      </c>
      <c r="AC186" s="2" t="str" cm="1">
        <f t="array" ref="AC186">_xlfn.IFS(AA186 &lt;= 200, "1", L186 &lt;= 300, "2", L186 &lt;= 400, "3", L186 &gt; 400, "4")</f>
        <v>1</v>
      </c>
      <c r="AD186" s="3">
        <f t="shared" si="40"/>
        <v>102667.11813940234</v>
      </c>
      <c r="AG186" s="3">
        <f t="shared" si="41"/>
        <v>4198.8095241389556</v>
      </c>
      <c r="AJ186" s="2" t="s">
        <v>240</v>
      </c>
      <c r="AK186" s="2">
        <f t="shared" si="44"/>
        <v>222.3</v>
      </c>
      <c r="AL186" s="2"/>
      <c r="AM186" s="2"/>
      <c r="AN186" s="2">
        <f t="shared" si="45"/>
        <v>4102.6000000000004</v>
      </c>
      <c r="AO186" s="2"/>
      <c r="AP186" s="2"/>
      <c r="AQ186" s="2" t="s">
        <v>240</v>
      </c>
      <c r="BB186" s="2">
        <f t="shared" si="46"/>
        <v>155</v>
      </c>
      <c r="BC186" s="2">
        <f t="shared" si="47"/>
        <v>3635.7333333333336</v>
      </c>
      <c r="BD186" s="2" t="s">
        <v>240</v>
      </c>
      <c r="BI186">
        <f t="shared" si="48"/>
        <v>173</v>
      </c>
      <c r="BJ186">
        <f t="shared" si="49"/>
        <v>3876.1143281365999</v>
      </c>
      <c r="BK186" s="2" t="s">
        <v>240</v>
      </c>
      <c r="BP186">
        <f t="shared" si="50"/>
        <v>107</v>
      </c>
      <c r="BQ186">
        <f t="shared" si="51"/>
        <v>3533.3333333333335</v>
      </c>
      <c r="BR186" s="2" t="s">
        <v>240</v>
      </c>
      <c r="BW186">
        <f t="shared" si="52"/>
        <v>123</v>
      </c>
      <c r="BX186">
        <f t="shared" si="53"/>
        <v>3567.4666666666667</v>
      </c>
      <c r="BY186" s="2" t="s">
        <v>240</v>
      </c>
      <c r="CD186">
        <f t="shared" si="54"/>
        <v>187.30973958179393</v>
      </c>
      <c r="CE186">
        <f t="shared" si="55"/>
        <v>3921.9015716076174</v>
      </c>
      <c r="CF186" s="2" t="s">
        <v>240</v>
      </c>
    </row>
    <row r="187" spans="1:84" x14ac:dyDescent="0.35">
      <c r="A187" s="2" t="s">
        <v>241</v>
      </c>
      <c r="B187" s="3" t="s">
        <v>33</v>
      </c>
      <c r="C187" s="2">
        <v>212.8</v>
      </c>
      <c r="D187" s="2">
        <v>495</v>
      </c>
      <c r="E187" s="2">
        <v>285</v>
      </c>
      <c r="F187" s="2">
        <v>33.5</v>
      </c>
      <c r="G187" s="2">
        <v>18.5</v>
      </c>
      <c r="H187" s="2">
        <v>10.199999999999999</v>
      </c>
      <c r="I187" s="2">
        <v>407.5</v>
      </c>
      <c r="J187" s="2">
        <v>271</v>
      </c>
      <c r="K187" s="2">
        <f t="shared" si="42"/>
        <v>3.9776119402985075</v>
      </c>
      <c r="L187" s="2">
        <f t="shared" si="43"/>
        <v>22.027027027027028</v>
      </c>
      <c r="M187" s="2">
        <v>2.08</v>
      </c>
      <c r="N187" s="2">
        <v>114400</v>
      </c>
      <c r="O187" s="2">
        <v>12960</v>
      </c>
      <c r="P187" s="2">
        <v>20.5</v>
      </c>
      <c r="Q187" s="2">
        <v>6.91</v>
      </c>
      <c r="R187" s="2">
        <v>4624</v>
      </c>
      <c r="S187" s="2">
        <v>910</v>
      </c>
      <c r="T187" s="2">
        <v>5278</v>
      </c>
      <c r="U187" s="2">
        <v>1400</v>
      </c>
      <c r="X187" s="3" t="str" cm="1">
        <f t="array" ref="X187">_xlfn.IFS((D187/F187) &lt;= (640/SQRT($AT$32)), "Compact", L187 &lt;= ($AT$32*(0.79-(0.002*((E187-G187/2)/(2*F187))*SQRT($AT$32)))), "Non-Compact", L187 &gt; ($AT$32*(0.79-(0.002*((E187-G187/2)/(2*F187))*SQRT($AT$32)))), "Slender")</f>
        <v>Compact</v>
      </c>
      <c r="Y187" s="3" t="str" cm="1">
        <f t="array" ref="Y187">_xlfn.IFS(K187 &lt;= (65/SQRT($AT$32)), "Compact", K187 &lt;= (95/SQRT($AT$32)), "Non-Compact", K187 &gt; (95/SQRT($AT$32)), "Slender")</f>
        <v>Non-Compact</v>
      </c>
      <c r="Z187" s="2">
        <f t="shared" si="38"/>
        <v>8.5074626865671643</v>
      </c>
      <c r="AA187" s="2">
        <f t="shared" si="39"/>
        <v>26.756756756756758</v>
      </c>
      <c r="AB187" s="2" t="str" cm="1">
        <f t="array" ref="AB187">_xlfn.IFS(Z187 &lt;= 9, "1", Z187 &lt;= 12, "2", Z187 &lt;= 15, "3", Z187 &gt; 15, "4")</f>
        <v>1</v>
      </c>
      <c r="AC187" s="2" t="str" cm="1">
        <f t="array" ref="AC187">_xlfn.IFS(AA187 &lt;= 200, "1", L187 &lt;= 300, "2", L187 &lt;= 400, "3", L187 &gt; 400, "4")</f>
        <v>1</v>
      </c>
      <c r="AD187" s="3">
        <f t="shared" si="40"/>
        <v>114645.60098887353</v>
      </c>
      <c r="AG187" s="3">
        <f t="shared" si="41"/>
        <v>4638.9335487803664</v>
      </c>
      <c r="AJ187" s="2" t="s">
        <v>241</v>
      </c>
      <c r="AK187" s="2">
        <f t="shared" si="44"/>
        <v>246.3</v>
      </c>
      <c r="AL187" s="2"/>
      <c r="AM187" s="2"/>
      <c r="AN187" s="2">
        <f t="shared" si="45"/>
        <v>4534.6000000000004</v>
      </c>
      <c r="AO187" s="2"/>
      <c r="AP187" s="2"/>
      <c r="AQ187" s="2" t="s">
        <v>241</v>
      </c>
      <c r="BB187" s="2">
        <f t="shared" si="46"/>
        <v>179</v>
      </c>
      <c r="BC187" s="2">
        <f t="shared" si="47"/>
        <v>4067.7333333333336</v>
      </c>
      <c r="BD187" s="2" t="s">
        <v>241</v>
      </c>
      <c r="BI187">
        <f t="shared" si="48"/>
        <v>197</v>
      </c>
      <c r="BJ187">
        <f t="shared" si="49"/>
        <v>4308.1143281365994</v>
      </c>
      <c r="BK187" s="2" t="s">
        <v>241</v>
      </c>
      <c r="BP187">
        <f t="shared" si="50"/>
        <v>131</v>
      </c>
      <c r="BQ187">
        <f t="shared" si="51"/>
        <v>3965.3333333333335</v>
      </c>
      <c r="BR187" s="2" t="s">
        <v>241</v>
      </c>
      <c r="BW187">
        <f t="shared" si="52"/>
        <v>147</v>
      </c>
      <c r="BX187">
        <f t="shared" si="53"/>
        <v>3999.4666666666667</v>
      </c>
      <c r="BY187" s="2" t="s">
        <v>241</v>
      </c>
      <c r="CD187">
        <f t="shared" si="54"/>
        <v>211.30973958179393</v>
      </c>
      <c r="CE187">
        <f t="shared" si="55"/>
        <v>4353.9015716076174</v>
      </c>
      <c r="CF187" s="2" t="s">
        <v>241</v>
      </c>
    </row>
    <row r="188" spans="1:84" x14ac:dyDescent="0.35">
      <c r="A188" s="2" t="s">
        <v>242</v>
      </c>
      <c r="B188" s="3" t="s">
        <v>33</v>
      </c>
      <c r="C188" s="2">
        <v>235</v>
      </c>
      <c r="D188" s="2">
        <v>501</v>
      </c>
      <c r="E188" s="2">
        <v>287</v>
      </c>
      <c r="F188" s="2">
        <v>36.6</v>
      </c>
      <c r="G188" s="2">
        <v>20.6</v>
      </c>
      <c r="H188" s="2">
        <v>10.199999999999999</v>
      </c>
      <c r="I188" s="2">
        <v>407.8</v>
      </c>
      <c r="J188" s="2">
        <v>299</v>
      </c>
      <c r="K188" s="2">
        <f t="shared" si="42"/>
        <v>3.6393442622950816</v>
      </c>
      <c r="L188" s="2">
        <f t="shared" si="43"/>
        <v>19.796116504854368</v>
      </c>
      <c r="M188" s="2">
        <v>2.09</v>
      </c>
      <c r="N188" s="2">
        <v>127300</v>
      </c>
      <c r="O188" s="2">
        <v>14450</v>
      </c>
      <c r="P188" s="2">
        <v>20.6</v>
      </c>
      <c r="Q188" s="2">
        <v>6.95</v>
      </c>
      <c r="R188" s="2">
        <v>5083</v>
      </c>
      <c r="S188" s="2">
        <v>1007</v>
      </c>
      <c r="T188" s="2">
        <v>5839</v>
      </c>
      <c r="U188" s="2">
        <v>1554</v>
      </c>
      <c r="X188" s="3" t="str" cm="1">
        <f t="array" ref="X188">_xlfn.IFS((D188/F188) &lt;= (640/SQRT($AT$32)), "Compact", L188 &lt;= ($AT$32*(0.79-(0.002*((E188-G188/2)/(2*F188))*SQRT($AT$32)))), "Non-Compact", L188 &gt; ($AT$32*(0.79-(0.002*((E188-G188/2)/(2*F188))*SQRT($AT$32)))), "Slender")</f>
        <v>Compact</v>
      </c>
      <c r="Y188" s="3" t="str" cm="1">
        <f t="array" ref="Y188">_xlfn.IFS(K188 &lt;= (65/SQRT($AT$32)), "Compact", K188 &lt;= (95/SQRT($AT$32)), "Non-Compact", K188 &gt; (95/SQRT($AT$32)), "Slender")</f>
        <v>Non-Compact</v>
      </c>
      <c r="Z188" s="2">
        <f t="shared" si="38"/>
        <v>7.8415300546448083</v>
      </c>
      <c r="AA188" s="2">
        <f t="shared" si="39"/>
        <v>24.320388349514563</v>
      </c>
      <c r="AB188" s="2" t="str" cm="1">
        <f t="array" ref="AB188">_xlfn.IFS(Z188 &lt;= 9, "1", Z188 &lt;= 12, "2", Z188 &lt;= 15, "3", Z188 &gt; 15, "4")</f>
        <v>1</v>
      </c>
      <c r="AC188" s="2" t="str" cm="1">
        <f t="array" ref="AC188">_xlfn.IFS(AA188 &lt;= 200, "1", L188 &lt;= 300, "2", L188 &lt;= 400, "3", L188 &gt; 400, "4")</f>
        <v>1</v>
      </c>
      <c r="AD188" s="3">
        <f t="shared" si="40"/>
        <v>127631.24917237158</v>
      </c>
      <c r="AG188" s="3">
        <f t="shared" si="41"/>
        <v>5106.7115710601875</v>
      </c>
      <c r="AJ188" s="2" t="s">
        <v>242</v>
      </c>
      <c r="AK188" s="2">
        <f t="shared" si="44"/>
        <v>274.3</v>
      </c>
      <c r="AL188" s="2"/>
      <c r="AM188" s="2"/>
      <c r="AN188" s="2">
        <f t="shared" si="45"/>
        <v>4993.6000000000004</v>
      </c>
      <c r="AO188" s="2"/>
      <c r="AP188" s="2"/>
      <c r="AQ188" s="2" t="s">
        <v>242</v>
      </c>
      <c r="BB188" s="2">
        <f t="shared" si="46"/>
        <v>207</v>
      </c>
      <c r="BC188" s="2">
        <f t="shared" si="47"/>
        <v>4526.7333333333336</v>
      </c>
      <c r="BD188" s="2" t="s">
        <v>242</v>
      </c>
      <c r="BI188">
        <f t="shared" si="48"/>
        <v>225</v>
      </c>
      <c r="BJ188">
        <f t="shared" si="49"/>
        <v>4767.1143281365994</v>
      </c>
      <c r="BK188" s="2" t="s">
        <v>242</v>
      </c>
      <c r="BP188">
        <f t="shared" si="50"/>
        <v>159</v>
      </c>
      <c r="BQ188">
        <f t="shared" si="51"/>
        <v>4424.333333333333</v>
      </c>
      <c r="BR188" s="2" t="s">
        <v>242</v>
      </c>
      <c r="BW188">
        <f t="shared" si="52"/>
        <v>175</v>
      </c>
      <c r="BX188">
        <f t="shared" si="53"/>
        <v>4458.4666666666662</v>
      </c>
      <c r="BY188" s="2" t="s">
        <v>242</v>
      </c>
      <c r="CD188">
        <f t="shared" si="54"/>
        <v>239.30973958179393</v>
      </c>
      <c r="CE188">
        <f t="shared" si="55"/>
        <v>4812.9015716076174</v>
      </c>
      <c r="CF188" s="2" t="s">
        <v>242</v>
      </c>
    </row>
    <row r="189" spans="1:84" x14ac:dyDescent="0.35">
      <c r="A189" s="2" t="s">
        <v>243</v>
      </c>
      <c r="B189" s="3" t="s">
        <v>33</v>
      </c>
      <c r="C189" s="2">
        <v>260</v>
      </c>
      <c r="D189" s="2">
        <v>509</v>
      </c>
      <c r="E189" s="2">
        <v>289</v>
      </c>
      <c r="F189" s="2">
        <v>40.4</v>
      </c>
      <c r="G189" s="2">
        <v>22.6</v>
      </c>
      <c r="H189" s="2">
        <v>10.199999999999999</v>
      </c>
      <c r="I189" s="2">
        <v>408.2</v>
      </c>
      <c r="J189" s="2">
        <v>331</v>
      </c>
      <c r="K189" s="2">
        <f t="shared" si="42"/>
        <v>3.2970297029702968</v>
      </c>
      <c r="L189" s="2">
        <f t="shared" si="43"/>
        <v>18.061946902654867</v>
      </c>
      <c r="M189" s="2">
        <v>2.11</v>
      </c>
      <c r="N189" s="2">
        <v>143700</v>
      </c>
      <c r="O189" s="2">
        <v>16300</v>
      </c>
      <c r="P189" s="2">
        <v>20.8</v>
      </c>
      <c r="Q189" s="2">
        <v>7.01</v>
      </c>
      <c r="R189" s="2">
        <v>5646</v>
      </c>
      <c r="S189" s="2">
        <v>1128</v>
      </c>
      <c r="T189" s="2">
        <v>6525</v>
      </c>
      <c r="U189" s="2">
        <v>1743</v>
      </c>
      <c r="X189" s="3" t="str" cm="1">
        <f t="array" ref="X189">_xlfn.IFS((D189/F189) &lt;= (640/SQRT($AT$32)), "Compact", L189 &lt;= ($AT$32*(0.79-(0.002*((E189-G189/2)/(2*F189))*SQRT($AT$32)))), "Non-Compact", L189 &gt; ($AT$32*(0.79-(0.002*((E189-G189/2)/(2*F189))*SQRT($AT$32)))), "Slender")</f>
        <v>Compact</v>
      </c>
      <c r="Y189" s="3" t="str" cm="1">
        <f t="array" ref="Y189">_xlfn.IFS(K189 &lt;= (65/SQRT($AT$32)), "Compact", K189 &lt;= (95/SQRT($AT$32)), "Non-Compact", K189 &gt; (95/SQRT($AT$32)), "Slender")</f>
        <v>Compact</v>
      </c>
      <c r="Z189" s="2">
        <f t="shared" si="38"/>
        <v>7.153465346534654</v>
      </c>
      <c r="AA189" s="2">
        <f t="shared" si="39"/>
        <v>22.522123893805308</v>
      </c>
      <c r="AB189" s="2" t="str" cm="1">
        <f t="array" ref="AB189">_xlfn.IFS(Z189 &lt;= 9, "1", Z189 &lt;= 12, "2", Z189 &lt;= 15, "3", Z189 &gt; 15, "4")</f>
        <v>1</v>
      </c>
      <c r="AC189" s="2" t="str" cm="1">
        <f t="array" ref="AC189">_xlfn.IFS(AA189 &lt;= 200, "1", L189 &lt;= 300, "2", L189 &lt;= 400, "3", L189 &gt; 400, "4")</f>
        <v>1</v>
      </c>
      <c r="AD189" s="3">
        <f t="shared" si="40"/>
        <v>144135.20317292374</v>
      </c>
      <c r="AG189" s="3">
        <f t="shared" si="41"/>
        <v>5681.2149114427984</v>
      </c>
      <c r="AJ189" s="2" t="s">
        <v>243</v>
      </c>
      <c r="AK189" s="2">
        <f t="shared" si="44"/>
        <v>306.3</v>
      </c>
      <c r="AL189" s="2"/>
      <c r="AM189" s="2"/>
      <c r="AN189" s="2">
        <f t="shared" si="45"/>
        <v>5556.6</v>
      </c>
      <c r="AO189" s="2"/>
      <c r="AP189" s="2"/>
      <c r="AQ189" s="2" t="s">
        <v>243</v>
      </c>
      <c r="BB189" s="2">
        <f t="shared" si="46"/>
        <v>239</v>
      </c>
      <c r="BC189" s="2">
        <f t="shared" si="47"/>
        <v>5089.7333333333336</v>
      </c>
      <c r="BD189" s="2" t="s">
        <v>243</v>
      </c>
      <c r="BI189">
        <f t="shared" si="48"/>
        <v>257</v>
      </c>
      <c r="BJ189">
        <f t="shared" si="49"/>
        <v>5330.1143281365994</v>
      </c>
      <c r="BK189" s="2" t="s">
        <v>243</v>
      </c>
      <c r="BP189">
        <f t="shared" si="50"/>
        <v>191</v>
      </c>
      <c r="BQ189">
        <f t="shared" si="51"/>
        <v>4987.333333333333</v>
      </c>
      <c r="BR189" s="2" t="s">
        <v>243</v>
      </c>
      <c r="BW189">
        <f t="shared" si="52"/>
        <v>207</v>
      </c>
      <c r="BX189">
        <f t="shared" si="53"/>
        <v>5021.4666666666662</v>
      </c>
      <c r="BY189" s="2" t="s">
        <v>243</v>
      </c>
      <c r="CD189">
        <f t="shared" si="54"/>
        <v>271.30973958179391</v>
      </c>
      <c r="CE189">
        <f t="shared" si="55"/>
        <v>5375.9015716076174</v>
      </c>
      <c r="CF189" s="2" t="s">
        <v>243</v>
      </c>
    </row>
    <row r="190" spans="1:84" x14ac:dyDescent="0.35">
      <c r="A190" s="2" t="s">
        <v>244</v>
      </c>
      <c r="B190" s="3" t="s">
        <v>33</v>
      </c>
      <c r="C190" s="2">
        <v>65.5</v>
      </c>
      <c r="D190" s="2">
        <v>524.79999999999995</v>
      </c>
      <c r="E190" s="2">
        <v>165.1</v>
      </c>
      <c r="F190" s="2">
        <v>11.4</v>
      </c>
      <c r="G190" s="2">
        <v>8.9</v>
      </c>
      <c r="H190" s="2">
        <v>12.7</v>
      </c>
      <c r="I190" s="2">
        <v>476.6</v>
      </c>
      <c r="J190" s="2">
        <v>84</v>
      </c>
      <c r="K190" s="2">
        <f t="shared" si="42"/>
        <v>6.8508771929824555</v>
      </c>
      <c r="L190" s="2">
        <f t="shared" si="43"/>
        <v>53.550561797752806</v>
      </c>
      <c r="M190" s="2">
        <v>1.67</v>
      </c>
      <c r="N190" s="2">
        <v>35030</v>
      </c>
      <c r="O190" s="2">
        <v>859</v>
      </c>
      <c r="P190" s="2">
        <v>20.5</v>
      </c>
      <c r="Q190" s="2">
        <v>3.2</v>
      </c>
      <c r="R190" s="2">
        <v>1335</v>
      </c>
      <c r="S190" s="2">
        <v>104</v>
      </c>
      <c r="T190" s="2">
        <v>1561</v>
      </c>
      <c r="U190" s="2">
        <v>166</v>
      </c>
      <c r="X190" s="3" t="str" cm="1">
        <f t="array" ref="X190">_xlfn.IFS((D190/F190) &lt;= (640/SQRT($AT$32)), "Compact", L190 &lt;= ($AT$32*(0.79-(0.002*((E190-G190/2)/(2*F190))*SQRT($AT$32)))), "Non-Compact", L190 &gt; ($AT$32*(0.79-(0.002*((E190-G190/2)/(2*F190))*SQRT($AT$32)))), "Slender")</f>
        <v>Non-Compact</v>
      </c>
      <c r="Y190" s="3" t="str" cm="1">
        <f t="array" ref="Y190">_xlfn.IFS(K190 &lt;= (65/SQRT($AT$32)), "Compact", K190 &lt;= (95/SQRT($AT$32)), "Non-Compact", K190 &gt; (95/SQRT($AT$32)), "Slender")</f>
        <v>Slender</v>
      </c>
      <c r="Z190" s="2">
        <f t="shared" si="38"/>
        <v>14.482456140350877</v>
      </c>
      <c r="AA190" s="2">
        <f t="shared" si="39"/>
        <v>58.966292134831455</v>
      </c>
      <c r="AB190" s="2" t="str" cm="1">
        <f t="array" ref="AB190">_xlfn.IFS(Z190 &lt;= 9, "1", Z190 &lt;= 12, "2", Z190 &lt;= 15, "3", Z190 &gt; 15, "4")</f>
        <v>3</v>
      </c>
      <c r="AC190" s="2" t="str" cm="1">
        <f t="array" ref="AC190">_xlfn.IFS(AA190 &lt;= 200, "1", L190 &lt;= 300, "2", L190 &lt;= 400, "3", L190 &gt; 400, "4")</f>
        <v>1</v>
      </c>
      <c r="AD190" s="3">
        <f t="shared" si="40"/>
        <v>34567.664859084711</v>
      </c>
      <c r="AG190" s="3">
        <f t="shared" si="41"/>
        <v>1317.695936094515</v>
      </c>
      <c r="AJ190" s="2" t="s">
        <v>244</v>
      </c>
      <c r="AK190" s="2">
        <f t="shared" si="44"/>
        <v>59.3</v>
      </c>
      <c r="AL190" s="2"/>
      <c r="AM190" s="2"/>
      <c r="AN190" s="2">
        <f t="shared" si="45"/>
        <v>1245.5999999999999</v>
      </c>
      <c r="AO190" s="2"/>
      <c r="AP190" s="2"/>
      <c r="AQ190" s="2" t="s">
        <v>244</v>
      </c>
      <c r="BB190" s="2">
        <f t="shared" si="46"/>
        <v>8</v>
      </c>
      <c r="BC190" s="2">
        <f t="shared" si="47"/>
        <v>778.73333333333335</v>
      </c>
      <c r="BD190" s="2" t="s">
        <v>244</v>
      </c>
      <c r="BI190">
        <f t="shared" si="48"/>
        <v>10</v>
      </c>
      <c r="BJ190">
        <f t="shared" si="49"/>
        <v>1019.1143281365999</v>
      </c>
      <c r="BK190" s="2" t="s">
        <v>244</v>
      </c>
      <c r="BP190">
        <f t="shared" si="50"/>
        <v>56</v>
      </c>
      <c r="BQ190">
        <f t="shared" si="51"/>
        <v>676.33333333333337</v>
      </c>
      <c r="BR190" s="2" t="s">
        <v>244</v>
      </c>
      <c r="BW190">
        <f t="shared" si="52"/>
        <v>40</v>
      </c>
      <c r="BX190">
        <f t="shared" si="53"/>
        <v>710.46666666666658</v>
      </c>
      <c r="BY190" s="2" t="s">
        <v>244</v>
      </c>
      <c r="CD190">
        <f t="shared" si="54"/>
        <v>24.309739581793927</v>
      </c>
      <c r="CE190">
        <f t="shared" si="55"/>
        <v>1064.9015716076174</v>
      </c>
      <c r="CF190" s="2" t="s">
        <v>244</v>
      </c>
    </row>
    <row r="191" spans="1:84" x14ac:dyDescent="0.35">
      <c r="A191" s="2" t="s">
        <v>245</v>
      </c>
      <c r="B191" s="3" t="s">
        <v>33</v>
      </c>
      <c r="C191" s="2">
        <v>74.400000000000006</v>
      </c>
      <c r="D191" s="2">
        <v>529.1</v>
      </c>
      <c r="E191" s="2">
        <v>165.9</v>
      </c>
      <c r="F191" s="2">
        <v>13.5</v>
      </c>
      <c r="G191" s="2">
        <v>9.6999999999999993</v>
      </c>
      <c r="H191" s="2">
        <v>12.7</v>
      </c>
      <c r="I191" s="2">
        <v>476.7</v>
      </c>
      <c r="J191" s="2">
        <v>95</v>
      </c>
      <c r="K191" s="2">
        <f t="shared" si="42"/>
        <v>5.7851851851851857</v>
      </c>
      <c r="L191" s="2">
        <f t="shared" si="43"/>
        <v>49.144329896907216</v>
      </c>
      <c r="M191" s="2">
        <v>1.68</v>
      </c>
      <c r="N191" s="2">
        <v>40810</v>
      </c>
      <c r="O191" s="2">
        <v>1032</v>
      </c>
      <c r="P191" s="2">
        <v>20.8</v>
      </c>
      <c r="Q191" s="2">
        <v>3.3</v>
      </c>
      <c r="R191" s="2">
        <v>1543</v>
      </c>
      <c r="S191" s="2">
        <v>124</v>
      </c>
      <c r="T191" s="2">
        <v>1797</v>
      </c>
      <c r="U191" s="2">
        <v>199</v>
      </c>
      <c r="X191" s="3" t="str" cm="1">
        <f t="array" ref="X191">_xlfn.IFS((D191/F191) &lt;= (640/SQRT($AT$32)), "Compact", L191 &lt;= ($AT$32*(0.79-(0.002*((E191-G191/2)/(2*F191))*SQRT($AT$32)))), "Non-Compact", L191 &gt; ($AT$32*(0.79-(0.002*((E191-G191/2)/(2*F191))*SQRT($AT$32)))), "Slender")</f>
        <v>Non-Compact</v>
      </c>
      <c r="Y191" s="3" t="str" cm="1">
        <f t="array" ref="Y191">_xlfn.IFS(K191 &lt;= (65/SQRT($AT$32)), "Compact", K191 &lt;= (95/SQRT($AT$32)), "Non-Compact", K191 &gt; (95/SQRT($AT$32)), "Slender")</f>
        <v>Slender</v>
      </c>
      <c r="Z191" s="2">
        <f t="shared" si="38"/>
        <v>12.28888888888889</v>
      </c>
      <c r="AA191" s="2">
        <f t="shared" si="39"/>
        <v>54.546391752577328</v>
      </c>
      <c r="AB191" s="2" t="str" cm="1">
        <f t="array" ref="AB191">_xlfn.IFS(Z191 &lt;= 9, "1", Z191 &lt;= 12, "2", Z191 &lt;= 15, "3", Z191 &gt; 15, "4")</f>
        <v>3</v>
      </c>
      <c r="AC191" s="2" t="str" cm="1">
        <f t="array" ref="AC191">_xlfn.IFS(AA191 &lt;= 200, "1", L191 &lt;= 300, "2", L191 &lt;= 400, "3", L191 &gt; 400, "4")</f>
        <v>1</v>
      </c>
      <c r="AD191" s="3">
        <f t="shared" si="40"/>
        <v>40349.69441519973</v>
      </c>
      <c r="AG191" s="3">
        <f t="shared" si="41"/>
        <v>1518.1550546633898</v>
      </c>
      <c r="AJ191" s="2" t="s">
        <v>245</v>
      </c>
      <c r="AK191" s="2">
        <f t="shared" si="44"/>
        <v>70.3</v>
      </c>
      <c r="AL191" s="2"/>
      <c r="AM191" s="2"/>
      <c r="AN191" s="2">
        <f t="shared" si="45"/>
        <v>1453.6</v>
      </c>
      <c r="AO191" s="2"/>
      <c r="AP191" s="2"/>
      <c r="AQ191" s="2" t="s">
        <v>245</v>
      </c>
      <c r="BB191" s="2">
        <f t="shared" si="46"/>
        <v>3</v>
      </c>
      <c r="BC191" s="2">
        <f t="shared" si="47"/>
        <v>986.73333333333335</v>
      </c>
      <c r="BD191" s="2" t="s">
        <v>245</v>
      </c>
      <c r="BI191">
        <f t="shared" si="48"/>
        <v>21</v>
      </c>
      <c r="BJ191">
        <f t="shared" si="49"/>
        <v>1227.1143281365999</v>
      </c>
      <c r="BK191" s="2" t="s">
        <v>245</v>
      </c>
      <c r="BP191">
        <f t="shared" si="50"/>
        <v>45</v>
      </c>
      <c r="BQ191">
        <f t="shared" si="51"/>
        <v>884.33333333333337</v>
      </c>
      <c r="BR191" s="2" t="s">
        <v>245</v>
      </c>
      <c r="BW191">
        <f t="shared" si="52"/>
        <v>29</v>
      </c>
      <c r="BX191">
        <f t="shared" si="53"/>
        <v>918.46666666666658</v>
      </c>
      <c r="BY191" s="2" t="s">
        <v>245</v>
      </c>
      <c r="CD191">
        <f t="shared" si="54"/>
        <v>35.309739581793927</v>
      </c>
      <c r="CE191">
        <f t="shared" si="55"/>
        <v>1272.9015716076174</v>
      </c>
      <c r="CF191" s="2" t="s">
        <v>245</v>
      </c>
    </row>
    <row r="192" spans="1:84" x14ac:dyDescent="0.35">
      <c r="A192" s="2" t="s">
        <v>246</v>
      </c>
      <c r="B192" s="3" t="s">
        <v>33</v>
      </c>
      <c r="C192" s="2">
        <v>84.8</v>
      </c>
      <c r="D192" s="2">
        <v>534.9</v>
      </c>
      <c r="E192" s="2">
        <v>166.5</v>
      </c>
      <c r="F192" s="2">
        <v>16.5</v>
      </c>
      <c r="G192" s="2">
        <v>10.3</v>
      </c>
      <c r="H192" s="2">
        <v>12.7</v>
      </c>
      <c r="I192" s="2">
        <v>476.5</v>
      </c>
      <c r="J192" s="2">
        <v>108</v>
      </c>
      <c r="K192" s="2">
        <f t="shared" si="42"/>
        <v>4.7333333333333334</v>
      </c>
      <c r="L192" s="2">
        <f t="shared" si="43"/>
        <v>46.262135922330096</v>
      </c>
      <c r="M192" s="2">
        <v>1.69</v>
      </c>
      <c r="N192" s="2">
        <v>48640</v>
      </c>
      <c r="O192" s="2">
        <v>1276</v>
      </c>
      <c r="P192" s="2">
        <v>21.2</v>
      </c>
      <c r="Q192" s="2">
        <v>3.44</v>
      </c>
      <c r="R192" s="2">
        <v>1819</v>
      </c>
      <c r="S192" s="2">
        <v>153</v>
      </c>
      <c r="T192" s="2">
        <v>2107</v>
      </c>
      <c r="U192" s="2">
        <v>243</v>
      </c>
      <c r="X192" s="3" t="str" cm="1">
        <f t="array" ref="X192">_xlfn.IFS((D192/F192) &lt;= (640/SQRT($AT$32)), "Compact", L192 &lt;= ($AT$32*(0.79-(0.002*((E192-G192/2)/(2*F192))*SQRT($AT$32)))), "Non-Compact", L192 &gt; ($AT$32*(0.79-(0.002*((E192-G192/2)/(2*F192))*SQRT($AT$32)))), "Slender")</f>
        <v>Compact</v>
      </c>
      <c r="Y192" s="3" t="str" cm="1">
        <f t="array" ref="Y192">_xlfn.IFS(K192 &lt;= (65/SQRT($AT$32)), "Compact", K192 &lt;= (95/SQRT($AT$32)), "Non-Compact", K192 &gt; (95/SQRT($AT$32)), "Slender")</f>
        <v>Non-Compact</v>
      </c>
      <c r="Z192" s="2">
        <f t="shared" si="38"/>
        <v>10.090909090909092</v>
      </c>
      <c r="AA192" s="2">
        <f t="shared" si="39"/>
        <v>51.932038834951449</v>
      </c>
      <c r="AB192" s="2" t="str" cm="1">
        <f t="array" ref="AB192">_xlfn.IFS(Z192 &lt;= 9, "1", Z192 &lt;= 12, "2", Z192 &lt;= 15, "3", Z192 &gt; 15, "4")</f>
        <v>2</v>
      </c>
      <c r="AC192" s="2" t="str" cm="1">
        <f t="array" ref="AC192">_xlfn.IFS(AA192 &lt;= 200, "1", L192 &lt;= 300, "2", L192 &lt;= 400, "3", L192 &gt; 400, "4")</f>
        <v>1</v>
      </c>
      <c r="AD192" s="3">
        <f t="shared" si="40"/>
        <v>48182.879866193136</v>
      </c>
      <c r="AG192" s="3">
        <f t="shared" si="41"/>
        <v>1787.346628385216</v>
      </c>
      <c r="AJ192" s="2" t="s">
        <v>246</v>
      </c>
      <c r="AK192" s="2">
        <f t="shared" si="44"/>
        <v>83.3</v>
      </c>
      <c r="AL192" s="2"/>
      <c r="AM192" s="2"/>
      <c r="AN192" s="2">
        <f t="shared" si="45"/>
        <v>1729.6</v>
      </c>
      <c r="AO192" s="2"/>
      <c r="AP192" s="2"/>
      <c r="AQ192" s="2" t="s">
        <v>246</v>
      </c>
      <c r="BB192" s="2">
        <f t="shared" si="46"/>
        <v>16</v>
      </c>
      <c r="BC192" s="2">
        <f t="shared" si="47"/>
        <v>1262.7333333333333</v>
      </c>
      <c r="BD192" s="2" t="s">
        <v>246</v>
      </c>
      <c r="BI192">
        <f t="shared" si="48"/>
        <v>34</v>
      </c>
      <c r="BJ192">
        <f t="shared" si="49"/>
        <v>1503.1143281365999</v>
      </c>
      <c r="BK192" s="2" t="s">
        <v>246</v>
      </c>
      <c r="BP192">
        <f t="shared" si="50"/>
        <v>32</v>
      </c>
      <c r="BQ192">
        <f t="shared" si="51"/>
        <v>1160.3333333333335</v>
      </c>
      <c r="BR192" s="2" t="s">
        <v>246</v>
      </c>
      <c r="BW192">
        <f t="shared" si="52"/>
        <v>16</v>
      </c>
      <c r="BX192">
        <f t="shared" si="53"/>
        <v>1194.4666666666667</v>
      </c>
      <c r="BY192" s="2" t="s">
        <v>246</v>
      </c>
      <c r="CD192">
        <f t="shared" si="54"/>
        <v>48.309739581793927</v>
      </c>
      <c r="CE192">
        <f t="shared" si="55"/>
        <v>1548.9015716076174</v>
      </c>
      <c r="CF192" s="2" t="s">
        <v>246</v>
      </c>
    </row>
    <row r="193" spans="1:84" x14ac:dyDescent="0.35">
      <c r="A193" s="2" t="s">
        <v>247</v>
      </c>
      <c r="B193" s="3" t="s">
        <v>33</v>
      </c>
      <c r="C193" s="2">
        <v>71.400000000000006</v>
      </c>
      <c r="D193" s="2">
        <v>523.20000000000005</v>
      </c>
      <c r="E193" s="2">
        <v>206.8</v>
      </c>
      <c r="F193" s="2">
        <v>10.9</v>
      </c>
      <c r="G193" s="2">
        <v>8.9</v>
      </c>
      <c r="H193" s="2">
        <v>12.7</v>
      </c>
      <c r="I193" s="2">
        <v>476.5</v>
      </c>
      <c r="J193" s="2">
        <v>91</v>
      </c>
      <c r="K193" s="2">
        <f t="shared" si="42"/>
        <v>9.0779816513761471</v>
      </c>
      <c r="L193" s="2">
        <f t="shared" si="43"/>
        <v>53.539325842696627</v>
      </c>
      <c r="M193" s="2">
        <v>1.85</v>
      </c>
      <c r="N193" s="2">
        <v>39917</v>
      </c>
      <c r="O193" s="2">
        <v>1611</v>
      </c>
      <c r="P193" s="2">
        <v>20.9</v>
      </c>
      <c r="Q193" s="2">
        <v>4.2</v>
      </c>
      <c r="R193" s="2">
        <v>1524</v>
      </c>
      <c r="S193" s="2">
        <v>156</v>
      </c>
      <c r="T193" s="2">
        <v>1753</v>
      </c>
      <c r="U193" s="2">
        <v>244</v>
      </c>
      <c r="X193" s="3" t="str" cm="1">
        <f t="array" ref="X193">_xlfn.IFS((D193/F193) &lt;= (640/SQRT($AT$32)), "Compact", L193 &lt;= ($AT$32*(0.79-(0.002*((E193-G193/2)/(2*F193))*SQRT($AT$32)))), "Non-Compact", L193 &gt; ($AT$32*(0.79-(0.002*((E193-G193/2)/(2*F193))*SQRT($AT$32)))), "Slender")</f>
        <v>Non-Compact</v>
      </c>
      <c r="Y193" s="3" t="str" cm="1">
        <f t="array" ref="Y193">_xlfn.IFS(K193 &lt;= (65/SQRT($AT$32)), "Compact", K193 &lt;= (95/SQRT($AT$32)), "Non-Compact", K193 &gt; (95/SQRT($AT$32)), "Slender")</f>
        <v>Slender</v>
      </c>
      <c r="Z193" s="2">
        <f t="shared" si="38"/>
        <v>18.972477064220183</v>
      </c>
      <c r="AA193" s="2">
        <f t="shared" si="39"/>
        <v>58.786516853932589</v>
      </c>
      <c r="AB193" s="2" t="str" cm="1">
        <f t="array" ref="AB193">_xlfn.IFS(Z193 &lt;= 9, "1", Z193 &lt;= 12, "2", Z193 &lt;= 15, "3", Z193 &gt; 15, "4")</f>
        <v>4</v>
      </c>
      <c r="AC193" s="2" t="str" cm="1">
        <f t="array" ref="AC193">_xlfn.IFS(AA193 &lt;= 200, "1", L193 &lt;= 300, "2", L193 &lt;= 400, "3", L193 &gt; 400, "4")</f>
        <v>1</v>
      </c>
      <c r="AD193" s="3">
        <f t="shared" si="40"/>
        <v>39474.022925716607</v>
      </c>
      <c r="AG193" s="3">
        <f t="shared" si="41"/>
        <v>1502.9095481764693</v>
      </c>
      <c r="AJ193" s="2" t="s">
        <v>247</v>
      </c>
      <c r="AK193" s="2">
        <f t="shared" si="44"/>
        <v>66.3</v>
      </c>
      <c r="AL193" s="2"/>
      <c r="AM193" s="2"/>
      <c r="AN193" s="2">
        <f t="shared" si="45"/>
        <v>1434.6</v>
      </c>
      <c r="AO193" s="2"/>
      <c r="AP193" s="2"/>
      <c r="AQ193" s="2" t="s">
        <v>247</v>
      </c>
      <c r="BB193" s="2">
        <f t="shared" si="46"/>
        <v>1</v>
      </c>
      <c r="BC193" s="2">
        <f t="shared" si="47"/>
        <v>967.73333333333335</v>
      </c>
      <c r="BD193" s="2" t="s">
        <v>247</v>
      </c>
      <c r="BI193">
        <f t="shared" si="48"/>
        <v>17</v>
      </c>
      <c r="BJ193">
        <f t="shared" si="49"/>
        <v>1208.1143281365999</v>
      </c>
      <c r="BK193" s="2" t="s">
        <v>247</v>
      </c>
      <c r="BP193">
        <f t="shared" si="50"/>
        <v>49</v>
      </c>
      <c r="BQ193">
        <f t="shared" si="51"/>
        <v>865.33333333333337</v>
      </c>
      <c r="BR193" s="2" t="s">
        <v>247</v>
      </c>
      <c r="BW193">
        <f t="shared" si="52"/>
        <v>33</v>
      </c>
      <c r="BX193">
        <f t="shared" si="53"/>
        <v>899.46666666666658</v>
      </c>
      <c r="BY193" s="2" t="s">
        <v>247</v>
      </c>
      <c r="CD193">
        <f t="shared" si="54"/>
        <v>31.309739581793927</v>
      </c>
      <c r="CE193">
        <f t="shared" si="55"/>
        <v>1253.9015716076174</v>
      </c>
      <c r="CF193" s="2" t="s">
        <v>247</v>
      </c>
    </row>
    <row r="194" spans="1:84" x14ac:dyDescent="0.35">
      <c r="A194" s="2" t="s">
        <v>248</v>
      </c>
      <c r="B194" s="3" t="s">
        <v>33</v>
      </c>
      <c r="C194" s="2">
        <v>82.2</v>
      </c>
      <c r="D194" s="2">
        <v>528.29999999999995</v>
      </c>
      <c r="E194" s="2">
        <v>208.8</v>
      </c>
      <c r="F194" s="2">
        <v>13.2</v>
      </c>
      <c r="G194" s="2">
        <v>9.6</v>
      </c>
      <c r="H194" s="2">
        <v>12.7</v>
      </c>
      <c r="I194" s="2">
        <v>476.5</v>
      </c>
      <c r="J194" s="2">
        <v>105</v>
      </c>
      <c r="K194" s="2">
        <f t="shared" si="42"/>
        <v>7.5454545454545467</v>
      </c>
      <c r="L194" s="2">
        <f t="shared" si="43"/>
        <v>49.635416666666671</v>
      </c>
      <c r="M194" s="2">
        <v>1.85</v>
      </c>
      <c r="N194" s="2">
        <v>47540</v>
      </c>
      <c r="O194" s="2">
        <v>2008</v>
      </c>
      <c r="P194" s="2">
        <v>21.3</v>
      </c>
      <c r="Q194" s="2">
        <v>4.38</v>
      </c>
      <c r="R194" s="2">
        <v>1800</v>
      </c>
      <c r="S194" s="2">
        <v>192</v>
      </c>
      <c r="T194" s="2">
        <v>2059</v>
      </c>
      <c r="U194" s="2">
        <v>300</v>
      </c>
      <c r="X194" s="3" t="str" cm="1">
        <f t="array" ref="X194">_xlfn.IFS((D194/F194) &lt;= (640/SQRT($AT$32)), "Compact", L194 &lt;= ($AT$32*(0.79-(0.002*((E194-G194/2)/(2*F194))*SQRT($AT$32)))), "Non-Compact", L194 &gt; ($AT$32*(0.79-(0.002*((E194-G194/2)/(2*F194))*SQRT($AT$32)))), "Slender")</f>
        <v>Non-Compact</v>
      </c>
      <c r="Y194" s="3" t="str" cm="1">
        <f t="array" ref="Y194">_xlfn.IFS(K194 &lt;= (65/SQRT($AT$32)), "Compact", K194 &lt;= (95/SQRT($AT$32)), "Non-Compact", K194 &gt; (95/SQRT($AT$32)), "Slender")</f>
        <v>Slender</v>
      </c>
      <c r="Z194" s="2">
        <f t="shared" si="38"/>
        <v>15.81818181818182</v>
      </c>
      <c r="AA194" s="2">
        <f t="shared" si="39"/>
        <v>55.03125</v>
      </c>
      <c r="AB194" s="2" t="str" cm="1">
        <f t="array" ref="AB194">_xlfn.IFS(Z194 &lt;= 9, "1", Z194 &lt;= 12, "2", Z194 &lt;= 15, "3", Z194 &gt; 15, "4")</f>
        <v>4</v>
      </c>
      <c r="AC194" s="2" t="str" cm="1">
        <f t="array" ref="AC194">_xlfn.IFS(AA194 &lt;= 200, "1", L194 &lt;= 300, "2", L194 &lt;= 400, "3", L194 &gt; 400, "4")</f>
        <v>1</v>
      </c>
      <c r="AD194" s="3">
        <f t="shared" si="40"/>
        <v>47106.278681827542</v>
      </c>
      <c r="AG194" s="3">
        <f t="shared" si="41"/>
        <v>1772.5135881002436</v>
      </c>
      <c r="AJ194" s="2" t="s">
        <v>248</v>
      </c>
      <c r="AK194" s="2">
        <f t="shared" si="44"/>
        <v>80.3</v>
      </c>
      <c r="AL194" s="2"/>
      <c r="AM194" s="2"/>
      <c r="AN194" s="2">
        <f t="shared" si="45"/>
        <v>1710.6</v>
      </c>
      <c r="AO194" s="2"/>
      <c r="AP194" s="2"/>
      <c r="AQ194" s="2" t="s">
        <v>248</v>
      </c>
      <c r="BB194" s="2">
        <f t="shared" si="46"/>
        <v>13</v>
      </c>
      <c r="BC194" s="2">
        <f t="shared" si="47"/>
        <v>1243.7333333333333</v>
      </c>
      <c r="BD194" s="2" t="s">
        <v>248</v>
      </c>
      <c r="BI194">
        <f t="shared" si="48"/>
        <v>31</v>
      </c>
      <c r="BJ194">
        <f t="shared" si="49"/>
        <v>1484.1143281365999</v>
      </c>
      <c r="BK194" s="2" t="s">
        <v>248</v>
      </c>
      <c r="BP194">
        <f t="shared" si="50"/>
        <v>35</v>
      </c>
      <c r="BQ194">
        <f t="shared" si="51"/>
        <v>1141.3333333333335</v>
      </c>
      <c r="BR194" s="2" t="s">
        <v>248</v>
      </c>
      <c r="BW194">
        <f t="shared" si="52"/>
        <v>19</v>
      </c>
      <c r="BX194">
        <f t="shared" si="53"/>
        <v>1175.4666666666667</v>
      </c>
      <c r="BY194" s="2" t="s">
        <v>248</v>
      </c>
      <c r="CD194">
        <f t="shared" si="54"/>
        <v>45.309739581793927</v>
      </c>
      <c r="CE194">
        <f t="shared" si="55"/>
        <v>1529.9015716076174</v>
      </c>
      <c r="CF194" s="2" t="s">
        <v>248</v>
      </c>
    </row>
    <row r="195" spans="1:84" x14ac:dyDescent="0.35">
      <c r="A195" s="2" t="s">
        <v>249</v>
      </c>
      <c r="B195" s="3" t="s">
        <v>33</v>
      </c>
      <c r="C195" s="2">
        <v>92.1</v>
      </c>
      <c r="D195" s="2">
        <v>533.1</v>
      </c>
      <c r="E195" s="2">
        <v>209.3</v>
      </c>
      <c r="F195" s="2">
        <v>15.6</v>
      </c>
      <c r="G195" s="2">
        <v>10.1</v>
      </c>
      <c r="H195" s="2">
        <v>12.7</v>
      </c>
      <c r="I195" s="2">
        <v>476.5</v>
      </c>
      <c r="J195" s="2">
        <v>117</v>
      </c>
      <c r="K195" s="2">
        <f t="shared" si="42"/>
        <v>6.384615384615385</v>
      </c>
      <c r="L195" s="2">
        <f t="shared" si="43"/>
        <v>47.178217821782177</v>
      </c>
      <c r="M195" s="2">
        <v>1.86</v>
      </c>
      <c r="N195" s="2">
        <v>55230</v>
      </c>
      <c r="O195" s="2">
        <v>2389</v>
      </c>
      <c r="P195" s="2">
        <v>21.7</v>
      </c>
      <c r="Q195" s="2">
        <v>4.51</v>
      </c>
      <c r="R195" s="2">
        <v>2072</v>
      </c>
      <c r="S195" s="2">
        <v>228</v>
      </c>
      <c r="T195" s="2">
        <v>2360</v>
      </c>
      <c r="U195" s="2">
        <v>356</v>
      </c>
      <c r="X195" s="3" t="str" cm="1">
        <f t="array" ref="X195">_xlfn.IFS((D195/F195) &lt;= (640/SQRT($AT$32)), "Compact", L195 &lt;= ($AT$32*(0.79-(0.002*((E195-G195/2)/(2*F195))*SQRT($AT$32)))), "Non-Compact", L195 &gt; ($AT$32*(0.79-(0.002*((E195-G195/2)/(2*F195))*SQRT($AT$32)))), "Slender")</f>
        <v>Compact</v>
      </c>
      <c r="Y195" s="3" t="str" cm="1">
        <f t="array" ref="Y195">_xlfn.IFS(K195 &lt;= (65/SQRT($AT$32)), "Compact", K195 &lt;= (95/SQRT($AT$32)), "Non-Compact", K195 &gt; (95/SQRT($AT$32)), "Slender")</f>
        <v>Slender</v>
      </c>
      <c r="Z195" s="2">
        <f t="shared" si="38"/>
        <v>13.416666666666668</v>
      </c>
      <c r="AA195" s="2">
        <f t="shared" si="39"/>
        <v>52.782178217821787</v>
      </c>
      <c r="AB195" s="2" t="str" cm="1">
        <f t="array" ref="AB195">_xlfn.IFS(Z195 &lt;= 9, "1", Z195 &lt;= 12, "2", Z195 &lt;= 15, "3", Z195 &gt; 15, "4")</f>
        <v>3</v>
      </c>
      <c r="AC195" s="2" t="str" cm="1">
        <f t="array" ref="AC195">_xlfn.IFS(AA195 &lt;= 200, "1", L195 &lt;= 300, "2", L195 &lt;= 400, "3", L195 &gt; 400, "4")</f>
        <v>1</v>
      </c>
      <c r="AD195" s="3">
        <f t="shared" si="40"/>
        <v>54805.117956263901</v>
      </c>
      <c r="AG195" s="3">
        <f t="shared" si="41"/>
        <v>2040.4464143907333</v>
      </c>
      <c r="AJ195" s="2" t="s">
        <v>249</v>
      </c>
      <c r="AK195" s="2">
        <f t="shared" si="44"/>
        <v>92.3</v>
      </c>
      <c r="AL195" s="2"/>
      <c r="AM195" s="2"/>
      <c r="AN195" s="2">
        <f t="shared" si="45"/>
        <v>1982.6</v>
      </c>
      <c r="AO195" s="2"/>
      <c r="AP195" s="2"/>
      <c r="AQ195" s="2" t="s">
        <v>249</v>
      </c>
      <c r="BB195" s="2">
        <f t="shared" si="46"/>
        <v>25</v>
      </c>
      <c r="BC195" s="2">
        <f t="shared" si="47"/>
        <v>1515.7333333333333</v>
      </c>
      <c r="BD195" s="2" t="s">
        <v>249</v>
      </c>
      <c r="BI195">
        <f t="shared" si="48"/>
        <v>43</v>
      </c>
      <c r="BJ195">
        <f t="shared" si="49"/>
        <v>1756.1143281365999</v>
      </c>
      <c r="BK195" s="2" t="s">
        <v>249</v>
      </c>
      <c r="BP195">
        <f t="shared" si="50"/>
        <v>23</v>
      </c>
      <c r="BQ195">
        <f t="shared" si="51"/>
        <v>1413.3333333333335</v>
      </c>
      <c r="BR195" s="2" t="s">
        <v>249</v>
      </c>
      <c r="BW195">
        <f t="shared" si="52"/>
        <v>7</v>
      </c>
      <c r="BX195">
        <f t="shared" si="53"/>
        <v>1447.4666666666667</v>
      </c>
      <c r="BY195" s="2" t="s">
        <v>249</v>
      </c>
      <c r="CD195">
        <f t="shared" si="54"/>
        <v>57.309739581793927</v>
      </c>
      <c r="CE195">
        <f t="shared" si="55"/>
        <v>1801.9015716076174</v>
      </c>
      <c r="CF195" s="2" t="s">
        <v>249</v>
      </c>
    </row>
    <row r="196" spans="1:84" x14ac:dyDescent="0.35">
      <c r="A196" s="2" t="s">
        <v>250</v>
      </c>
      <c r="B196" s="3" t="s">
        <v>33</v>
      </c>
      <c r="C196" s="2">
        <v>101</v>
      </c>
      <c r="D196" s="2">
        <v>536.70000000000005</v>
      </c>
      <c r="E196" s="2">
        <v>210</v>
      </c>
      <c r="F196" s="2">
        <v>17.399999999999999</v>
      </c>
      <c r="G196" s="2">
        <v>10.8</v>
      </c>
      <c r="H196" s="2">
        <v>12.7</v>
      </c>
      <c r="I196" s="2">
        <v>476.5</v>
      </c>
      <c r="J196" s="2">
        <v>129</v>
      </c>
      <c r="K196" s="2">
        <f t="shared" si="42"/>
        <v>5.7241379310344831</v>
      </c>
      <c r="L196" s="2">
        <f t="shared" si="43"/>
        <v>44.120370370370367</v>
      </c>
      <c r="M196" s="2">
        <v>1.87</v>
      </c>
      <c r="N196" s="2">
        <v>61520</v>
      </c>
      <c r="O196" s="2">
        <v>2692</v>
      </c>
      <c r="P196" s="2">
        <v>21.9</v>
      </c>
      <c r="Q196" s="2">
        <v>4.57</v>
      </c>
      <c r="R196" s="2">
        <v>2292</v>
      </c>
      <c r="S196" s="2">
        <v>256</v>
      </c>
      <c r="T196" s="2">
        <v>2612</v>
      </c>
      <c r="U196" s="2">
        <v>399</v>
      </c>
      <c r="X196" s="3" t="str" cm="1">
        <f t="array" ref="X196">_xlfn.IFS((D196/F196) &lt;= (640/SQRT($AT$32)), "Compact", L196 &lt;= ($AT$32*(0.79-(0.002*((E196-G196/2)/(2*F196))*SQRT($AT$32)))), "Non-Compact", L196 &gt; ($AT$32*(0.79-(0.002*((E196-G196/2)/(2*F196))*SQRT($AT$32)))), "Slender")</f>
        <v>Compact</v>
      </c>
      <c r="Y196" s="3" t="str" cm="1">
        <f t="array" ref="Y196">_xlfn.IFS(K196 &lt;= (65/SQRT($AT$32)), "Compact", K196 &lt;= (95/SQRT($AT$32)), "Non-Compact", K196 &gt; (95/SQRT($AT$32)), "Slender")</f>
        <v>Slender</v>
      </c>
      <c r="Z196" s="2">
        <f t="shared" ref="Z196:Z259" si="56">E196/F196</f>
        <v>12.068965517241381</v>
      </c>
      <c r="AA196" s="2">
        <f t="shared" ref="AA196:AA259" si="57">D196/G196</f>
        <v>49.694444444444443</v>
      </c>
      <c r="AB196" s="2" t="str" cm="1">
        <f t="array" ref="AB196">_xlfn.IFS(Z196 &lt;= 9, "1", Z196 &lt;= 12, "2", Z196 &lt;= 15, "3", Z196 &gt; 15, "4")</f>
        <v>3</v>
      </c>
      <c r="AC196" s="2" t="str" cm="1">
        <f t="array" ref="AC196">_xlfn.IFS(AA196 &lt;= 200, "1", L196 &lt;= 300, "2", L196 &lt;= 400, "3", L196 &gt; 400, "4")</f>
        <v>1</v>
      </c>
      <c r="AD196" s="3">
        <f t="shared" ref="AD196:AD259" si="58">SQRT((((VLOOKUP($AT$4,$A$4:$D$1021,4,FALSE))-D196)^2)+(((VLOOKUP($AT$4,$A$4:$E$1021,5,FALSE))-E196)^2)+(((VLOOKUP($AT$4,$A$4:$N$1021,14,FALSE))-N196)^2)+(((VLOOKUP($AT$4,$A$4:$O$1021,15,FALSE))-O196)^2))</f>
        <v>61102.099117869919</v>
      </c>
      <c r="AG196" s="3">
        <f t="shared" ref="AG196:AG259" si="59">SQRT((((VLOOKUP($AT$4,$A$4:$D$1021,4,FALSE))-D196)^2)+(((VLOOKUP($AT$4,$A$4:$E$1021,5,FALSE))-E196)^2)+(((VLOOKUP($AT$4,$A$4:$R$1021,18,FALSE))-R196)^2)+(((VLOOKUP($AT$4,$A$4:$S$1021,19,FALSE))-S196)^2))</f>
        <v>2258.1442336573632</v>
      </c>
      <c r="AJ196" s="2" t="s">
        <v>250</v>
      </c>
      <c r="AK196" s="2">
        <f t="shared" si="44"/>
        <v>104.3</v>
      </c>
      <c r="AL196" s="2"/>
      <c r="AM196" s="2"/>
      <c r="AN196" s="2">
        <f t="shared" si="45"/>
        <v>2202.6</v>
      </c>
      <c r="AO196" s="2"/>
      <c r="AP196" s="2"/>
      <c r="AQ196" s="2" t="s">
        <v>250</v>
      </c>
      <c r="BB196" s="2">
        <f t="shared" si="46"/>
        <v>37</v>
      </c>
      <c r="BC196" s="2">
        <f t="shared" si="47"/>
        <v>1735.7333333333333</v>
      </c>
      <c r="BD196" s="2" t="s">
        <v>250</v>
      </c>
      <c r="BI196">
        <f t="shared" si="48"/>
        <v>55</v>
      </c>
      <c r="BJ196">
        <f t="shared" si="49"/>
        <v>1976.1143281365999</v>
      </c>
      <c r="BK196" s="2" t="s">
        <v>250</v>
      </c>
      <c r="BP196">
        <f t="shared" si="50"/>
        <v>11</v>
      </c>
      <c r="BQ196">
        <f t="shared" si="51"/>
        <v>1633.3333333333335</v>
      </c>
      <c r="BR196" s="2" t="s">
        <v>250</v>
      </c>
      <c r="BW196">
        <f t="shared" si="52"/>
        <v>5</v>
      </c>
      <c r="BX196">
        <f t="shared" si="53"/>
        <v>1667.4666666666667</v>
      </c>
      <c r="BY196" s="2" t="s">
        <v>250</v>
      </c>
      <c r="CD196">
        <f t="shared" si="54"/>
        <v>69.309739581793934</v>
      </c>
      <c r="CE196">
        <f t="shared" si="55"/>
        <v>2021.9015716076174</v>
      </c>
      <c r="CF196" s="2" t="s">
        <v>250</v>
      </c>
    </row>
    <row r="197" spans="1:84" x14ac:dyDescent="0.35">
      <c r="A197" s="2" t="s">
        <v>251</v>
      </c>
      <c r="B197" s="3" t="s">
        <v>33</v>
      </c>
      <c r="C197" s="2">
        <v>109</v>
      </c>
      <c r="D197" s="2">
        <v>539.5</v>
      </c>
      <c r="E197" s="2">
        <v>210.8</v>
      </c>
      <c r="F197" s="2">
        <v>18.8</v>
      </c>
      <c r="G197" s="2">
        <v>11.6</v>
      </c>
      <c r="H197" s="2">
        <v>12.7</v>
      </c>
      <c r="I197" s="2">
        <v>476.5</v>
      </c>
      <c r="J197" s="2">
        <v>139</v>
      </c>
      <c r="K197" s="2">
        <f t="shared" ref="K197:K260" si="60">((E197-G197)/2)/F197</f>
        <v>5.2978723404255321</v>
      </c>
      <c r="L197" s="2">
        <f t="shared" ref="L197:L260" si="61">I197/G197</f>
        <v>41.077586206896555</v>
      </c>
      <c r="M197" s="2">
        <v>1.88</v>
      </c>
      <c r="N197" s="2">
        <v>66820</v>
      </c>
      <c r="O197" s="2">
        <v>2943</v>
      </c>
      <c r="P197" s="2">
        <v>21.9</v>
      </c>
      <c r="Q197" s="2">
        <v>4.5999999999999996</v>
      </c>
      <c r="R197" s="2">
        <v>2477</v>
      </c>
      <c r="S197" s="2">
        <v>279</v>
      </c>
      <c r="T197" s="2">
        <v>2828</v>
      </c>
      <c r="U197" s="2">
        <v>436</v>
      </c>
      <c r="X197" s="3" t="str" cm="1">
        <f t="array" ref="X197">_xlfn.IFS((D197/F197) &lt;= (640/SQRT($AT$32)), "Compact", L197 &lt;= ($AT$32*(0.79-(0.002*((E197-G197/2)/(2*F197))*SQRT($AT$32)))), "Non-Compact", L197 &gt; ($AT$32*(0.79-(0.002*((E197-G197/2)/(2*F197))*SQRT($AT$32)))), "Slender")</f>
        <v>Compact</v>
      </c>
      <c r="Y197" s="3" t="str" cm="1">
        <f t="array" ref="Y197">_xlfn.IFS(K197 &lt;= (65/SQRT($AT$32)), "Compact", K197 &lt;= (95/SQRT($AT$32)), "Non-Compact", K197 &gt; (95/SQRT($AT$32)), "Slender")</f>
        <v>Slender</v>
      </c>
      <c r="Z197" s="2">
        <f t="shared" si="56"/>
        <v>11.212765957446809</v>
      </c>
      <c r="AA197" s="2">
        <f t="shared" si="57"/>
        <v>46.508620689655174</v>
      </c>
      <c r="AB197" s="2" t="str" cm="1">
        <f t="array" ref="AB197">_xlfn.IFS(Z197 &lt;= 9, "1", Z197 &lt;= 12, "2", Z197 &lt;= 15, "3", Z197 &gt; 15, "4")</f>
        <v>2</v>
      </c>
      <c r="AC197" s="2" t="str" cm="1">
        <f t="array" ref="AC197">_xlfn.IFS(AA197 &lt;= 200, "1", L197 &lt;= 300, "2", L197 &lt;= 400, "3", L197 &gt; 400, "4")</f>
        <v>1</v>
      </c>
      <c r="AD197" s="3">
        <f t="shared" si="58"/>
        <v>66407.845731735637</v>
      </c>
      <c r="AG197" s="3">
        <f t="shared" si="59"/>
        <v>2441.6940635550559</v>
      </c>
      <c r="AJ197" s="2" t="s">
        <v>251</v>
      </c>
      <c r="AK197" s="2">
        <f t="shared" ref="AK197:AK260" si="62">SQRT(((VLOOKUP($AT$4,$A$4:$J$1021,10,FALSE))-J197)^2)</f>
        <v>114.3</v>
      </c>
      <c r="AL197" s="2"/>
      <c r="AM197" s="2"/>
      <c r="AN197" s="2">
        <f t="shared" ref="AN197:AN260" si="63">SQRT(((VLOOKUP($AT$4,$A$4:$R$1021,18,FALSE))-R197)^2)</f>
        <v>2387.6</v>
      </c>
      <c r="AO197" s="2"/>
      <c r="AP197" s="2"/>
      <c r="AQ197" s="2" t="s">
        <v>251</v>
      </c>
      <c r="BB197" s="2">
        <f t="shared" ref="BB197:BB260" si="64">SQRT(($J$1022-J197)^2)</f>
        <v>47</v>
      </c>
      <c r="BC197" s="2">
        <f t="shared" ref="BC197:BC260" si="65">SQRT(($R$1022-R197)^2)</f>
        <v>1920.7333333333333</v>
      </c>
      <c r="BD197" s="2" t="s">
        <v>251</v>
      </c>
      <c r="BI197">
        <f t="shared" ref="BI197:BI260" si="66">SQRT(($J$1023-J197)^2)</f>
        <v>65</v>
      </c>
      <c r="BJ197">
        <f t="shared" ref="BJ197:BJ260" si="67">SQRT(($R$1023-R197)^2)</f>
        <v>2161.1143281365999</v>
      </c>
      <c r="BK197" s="2" t="s">
        <v>251</v>
      </c>
      <c r="BP197">
        <f t="shared" ref="BP197:BP260" si="68">SQRT(($J$1024-J197)^2)</f>
        <v>1</v>
      </c>
      <c r="BQ197">
        <f t="shared" ref="BQ197:BQ260" si="69">SQRT(($R$1024-R197)^2)</f>
        <v>1818.3333333333335</v>
      </c>
      <c r="BR197" s="2" t="s">
        <v>251</v>
      </c>
      <c r="BW197">
        <f t="shared" ref="BW197:BW260" si="70">SQRT(($J$1025-J197)^2)</f>
        <v>15</v>
      </c>
      <c r="BX197">
        <f t="shared" ref="BX197:BX260" si="71">SQRT(($R$1025-R197)^2)</f>
        <v>1852.4666666666667</v>
      </c>
      <c r="BY197" s="2" t="s">
        <v>251</v>
      </c>
      <c r="CD197">
        <f t="shared" ref="CD197:CD260" si="72">SQRT(($J$1026-J197)^2)</f>
        <v>79.309739581793934</v>
      </c>
      <c r="CE197">
        <f t="shared" ref="CE197:CE260" si="73">SQRT(($R$1026-R197)^2)</f>
        <v>2206.9015716076174</v>
      </c>
      <c r="CF197" s="2" t="s">
        <v>251</v>
      </c>
    </row>
    <row r="198" spans="1:84" x14ac:dyDescent="0.35">
      <c r="A198" s="2" t="s">
        <v>252</v>
      </c>
      <c r="B198" s="3" t="s">
        <v>33</v>
      </c>
      <c r="C198" s="2">
        <v>122</v>
      </c>
      <c r="D198" s="2">
        <v>544.5</v>
      </c>
      <c r="E198" s="2">
        <v>211.9</v>
      </c>
      <c r="F198" s="2">
        <v>21.3</v>
      </c>
      <c r="G198" s="2">
        <v>12.7</v>
      </c>
      <c r="H198" s="2">
        <v>12.7</v>
      </c>
      <c r="I198" s="2">
        <v>476.5</v>
      </c>
      <c r="J198" s="2">
        <v>155</v>
      </c>
      <c r="K198" s="2">
        <f t="shared" si="60"/>
        <v>4.676056338028169</v>
      </c>
      <c r="L198" s="2">
        <f t="shared" si="61"/>
        <v>37.519685039370081</v>
      </c>
      <c r="M198" s="2">
        <v>1.89</v>
      </c>
      <c r="N198" s="2">
        <v>76040</v>
      </c>
      <c r="O198" s="2">
        <v>3388</v>
      </c>
      <c r="P198" s="2">
        <v>22.1</v>
      </c>
      <c r="Q198" s="2">
        <v>4.67</v>
      </c>
      <c r="R198" s="2">
        <v>2793</v>
      </c>
      <c r="S198" s="2">
        <v>320</v>
      </c>
      <c r="T198" s="2">
        <v>3196</v>
      </c>
      <c r="U198" s="2">
        <v>500</v>
      </c>
      <c r="X198" s="3" t="str" cm="1">
        <f t="array" ref="X198">_xlfn.IFS((D198/F198) &lt;= (640/SQRT($AT$32)), "Compact", L198 &lt;= ($AT$32*(0.79-(0.002*((E198-G198/2)/(2*F198))*SQRT($AT$32)))), "Non-Compact", L198 &gt; ($AT$32*(0.79-(0.002*((E198-G198/2)/(2*F198))*SQRT($AT$32)))), "Slender")</f>
        <v>Compact</v>
      </c>
      <c r="Y198" s="3" t="str" cm="1">
        <f t="array" ref="Y198">_xlfn.IFS(K198 &lt;= (65/SQRT($AT$32)), "Compact", K198 &lt;= (95/SQRT($AT$32)), "Non-Compact", K198 &gt; (95/SQRT($AT$32)), "Slender")</f>
        <v>Non-Compact</v>
      </c>
      <c r="Z198" s="2">
        <f t="shared" si="56"/>
        <v>9.9483568075117379</v>
      </c>
      <c r="AA198" s="2">
        <f t="shared" si="57"/>
        <v>42.874015748031496</v>
      </c>
      <c r="AB198" s="2" t="str" cm="1">
        <f t="array" ref="AB198">_xlfn.IFS(Z198 &lt;= 9, "1", Z198 &lt;= 12, "2", Z198 &lt;= 15, "3", Z198 &gt; 15, "4")</f>
        <v>2</v>
      </c>
      <c r="AC198" s="2" t="str" cm="1">
        <f t="array" ref="AC198">_xlfn.IFS(AA198 &lt;= 200, "1", L198 &lt;= 300, "2", L198 &lt;= 400, "3", L198 &gt; 400, "4")</f>
        <v>1</v>
      </c>
      <c r="AD198" s="3">
        <f t="shared" si="58"/>
        <v>75638.264065749157</v>
      </c>
      <c r="AG198" s="3">
        <f t="shared" si="59"/>
        <v>2756.3198381174852</v>
      </c>
      <c r="AJ198" s="2" t="s">
        <v>252</v>
      </c>
      <c r="AK198" s="2">
        <f t="shared" si="62"/>
        <v>130.30000000000001</v>
      </c>
      <c r="AL198" s="2"/>
      <c r="AM198" s="2"/>
      <c r="AN198" s="2">
        <f t="shared" si="63"/>
        <v>2703.6</v>
      </c>
      <c r="AO198" s="2"/>
      <c r="AP198" s="2"/>
      <c r="AQ198" s="2" t="s">
        <v>252</v>
      </c>
      <c r="BB198" s="2">
        <f t="shared" si="64"/>
        <v>63</v>
      </c>
      <c r="BC198" s="2">
        <f t="shared" si="65"/>
        <v>2236.7333333333336</v>
      </c>
      <c r="BD198" s="2" t="s">
        <v>252</v>
      </c>
      <c r="BI198">
        <f t="shared" si="66"/>
        <v>81</v>
      </c>
      <c r="BJ198">
        <f t="shared" si="67"/>
        <v>2477.1143281365999</v>
      </c>
      <c r="BK198" s="2" t="s">
        <v>252</v>
      </c>
      <c r="BP198">
        <f t="shared" si="68"/>
        <v>15</v>
      </c>
      <c r="BQ198">
        <f t="shared" si="69"/>
        <v>2134.3333333333335</v>
      </c>
      <c r="BR198" s="2" t="s">
        <v>252</v>
      </c>
      <c r="BW198">
        <f t="shared" si="70"/>
        <v>31</v>
      </c>
      <c r="BX198">
        <f t="shared" si="71"/>
        <v>2168.4666666666667</v>
      </c>
      <c r="BY198" s="2" t="s">
        <v>252</v>
      </c>
      <c r="CD198">
        <f t="shared" si="72"/>
        <v>95.309739581793934</v>
      </c>
      <c r="CE198">
        <f t="shared" si="73"/>
        <v>2522.9015716076174</v>
      </c>
      <c r="CF198" s="2" t="s">
        <v>252</v>
      </c>
    </row>
    <row r="199" spans="1:84" x14ac:dyDescent="0.35">
      <c r="A199" s="2" t="s">
        <v>253</v>
      </c>
      <c r="B199" s="3" t="s">
        <v>33</v>
      </c>
      <c r="C199" s="2">
        <v>123.5</v>
      </c>
      <c r="D199" s="2">
        <v>544.29999999999995</v>
      </c>
      <c r="E199" s="2">
        <v>212.2</v>
      </c>
      <c r="F199" s="2">
        <v>21.2</v>
      </c>
      <c r="G199" s="2">
        <v>13.1</v>
      </c>
      <c r="H199" s="2">
        <v>12.7</v>
      </c>
      <c r="I199" s="2">
        <v>476.5</v>
      </c>
      <c r="J199" s="2">
        <v>157</v>
      </c>
      <c r="K199" s="2">
        <f t="shared" si="60"/>
        <v>4.6957547169811322</v>
      </c>
      <c r="L199" s="2">
        <f t="shared" si="61"/>
        <v>36.374045801526719</v>
      </c>
      <c r="M199" s="2">
        <v>1.89</v>
      </c>
      <c r="N199" s="2">
        <v>76240</v>
      </c>
      <c r="O199" s="2">
        <v>3389</v>
      </c>
      <c r="P199" s="2">
        <v>22</v>
      </c>
      <c r="Q199" s="2">
        <v>4.6500000000000004</v>
      </c>
      <c r="R199" s="2">
        <v>2801</v>
      </c>
      <c r="S199" s="2">
        <v>319</v>
      </c>
      <c r="T199" s="2">
        <v>3212</v>
      </c>
      <c r="U199" s="2">
        <v>500</v>
      </c>
      <c r="X199" s="3" t="str" cm="1">
        <f t="array" ref="X199">_xlfn.IFS((D199/F199) &lt;= (640/SQRT($AT$32)), "Compact", L199 &lt;= ($AT$32*(0.79-(0.002*((E199-G199/2)/(2*F199))*SQRT($AT$32)))), "Non-Compact", L199 &gt; ($AT$32*(0.79-(0.002*((E199-G199/2)/(2*F199))*SQRT($AT$32)))), "Slender")</f>
        <v>Compact</v>
      </c>
      <c r="Y199" s="3" t="str" cm="1">
        <f t="array" ref="Y199">_xlfn.IFS(K199 &lt;= (65/SQRT($AT$32)), "Compact", K199 &lt;= (95/SQRT($AT$32)), "Non-Compact", K199 &gt; (95/SQRT($AT$32)), "Slender")</f>
        <v>Non-Compact</v>
      </c>
      <c r="Z199" s="2">
        <f t="shared" si="56"/>
        <v>10.009433962264151</v>
      </c>
      <c r="AA199" s="2">
        <f t="shared" si="57"/>
        <v>41.549618320610683</v>
      </c>
      <c r="AB199" s="2" t="str" cm="1">
        <f t="array" ref="AB199">_xlfn.IFS(Z199 &lt;= 9, "1", Z199 &lt;= 12, "2", Z199 &lt;= 15, "3", Z199 &gt; 15, "4")</f>
        <v>2</v>
      </c>
      <c r="AC199" s="2" t="str" cm="1">
        <f t="array" ref="AC199">_xlfn.IFS(AA199 &lt;= 200, "1", L199 &lt;= 300, "2", L199 &lt;= 400, "3", L199 &gt; 400, "4")</f>
        <v>1</v>
      </c>
      <c r="AD199" s="3">
        <f t="shared" si="58"/>
        <v>75838.120610745624</v>
      </c>
      <c r="AG199" s="3">
        <f t="shared" si="59"/>
        <v>2764.0430061777256</v>
      </c>
      <c r="AJ199" s="2" t="s">
        <v>253</v>
      </c>
      <c r="AK199" s="2">
        <f t="shared" si="62"/>
        <v>132.30000000000001</v>
      </c>
      <c r="AL199" s="2"/>
      <c r="AM199" s="2"/>
      <c r="AN199" s="2">
        <f t="shared" si="63"/>
        <v>2711.6</v>
      </c>
      <c r="AO199" s="2"/>
      <c r="AP199" s="2"/>
      <c r="AQ199" s="2" t="s">
        <v>253</v>
      </c>
      <c r="BB199" s="2">
        <f t="shared" si="64"/>
        <v>65</v>
      </c>
      <c r="BC199" s="2">
        <f t="shared" si="65"/>
        <v>2244.7333333333336</v>
      </c>
      <c r="BD199" s="2" t="s">
        <v>253</v>
      </c>
      <c r="BI199">
        <f t="shared" si="66"/>
        <v>83</v>
      </c>
      <c r="BJ199">
        <f t="shared" si="67"/>
        <v>2485.1143281365999</v>
      </c>
      <c r="BK199" s="2" t="s">
        <v>253</v>
      </c>
      <c r="BP199">
        <f t="shared" si="68"/>
        <v>17</v>
      </c>
      <c r="BQ199">
        <f t="shared" si="69"/>
        <v>2142.3333333333335</v>
      </c>
      <c r="BR199" s="2" t="s">
        <v>253</v>
      </c>
      <c r="BW199">
        <f t="shared" si="70"/>
        <v>33</v>
      </c>
      <c r="BX199">
        <f t="shared" si="71"/>
        <v>2176.4666666666667</v>
      </c>
      <c r="BY199" s="2" t="s">
        <v>253</v>
      </c>
      <c r="CD199">
        <f t="shared" si="72"/>
        <v>97.309739581793934</v>
      </c>
      <c r="CE199">
        <f t="shared" si="73"/>
        <v>2530.9015716076174</v>
      </c>
      <c r="CF199" s="2" t="s">
        <v>253</v>
      </c>
    </row>
    <row r="200" spans="1:84" x14ac:dyDescent="0.35">
      <c r="A200" s="2" t="s">
        <v>254</v>
      </c>
      <c r="B200" s="3" t="s">
        <v>33</v>
      </c>
      <c r="C200" s="2">
        <v>138.4</v>
      </c>
      <c r="D200" s="2">
        <v>549.1</v>
      </c>
      <c r="E200" s="2">
        <v>213.9</v>
      </c>
      <c r="F200" s="2">
        <v>23.6</v>
      </c>
      <c r="G200" s="2">
        <v>14.7</v>
      </c>
      <c r="H200" s="2">
        <v>12.7</v>
      </c>
      <c r="I200" s="2">
        <v>476.5</v>
      </c>
      <c r="J200" s="2">
        <v>176</v>
      </c>
      <c r="K200" s="2">
        <f t="shared" si="60"/>
        <v>4.2203389830508478</v>
      </c>
      <c r="L200" s="2">
        <f t="shared" si="61"/>
        <v>32.414965986394556</v>
      </c>
      <c r="M200" s="2">
        <v>1.9</v>
      </c>
      <c r="N200" s="2">
        <v>86170</v>
      </c>
      <c r="O200" s="2">
        <v>3868</v>
      </c>
      <c r="P200" s="2">
        <v>22.1</v>
      </c>
      <c r="Q200" s="2">
        <v>4.68</v>
      </c>
      <c r="R200" s="2">
        <v>3139</v>
      </c>
      <c r="S200" s="2">
        <v>362</v>
      </c>
      <c r="T200" s="2">
        <v>3617</v>
      </c>
      <c r="U200" s="2">
        <v>569</v>
      </c>
      <c r="X200" s="3" t="str" cm="1">
        <f t="array" ref="X200">_xlfn.IFS((D200/F200) &lt;= (640/SQRT($AT$32)), "Compact", L200 &lt;= ($AT$32*(0.79-(0.002*((E200-G200/2)/(2*F200))*SQRT($AT$32)))), "Non-Compact", L200 &gt; ($AT$32*(0.79-(0.002*((E200-G200/2)/(2*F200))*SQRT($AT$32)))), "Slender")</f>
        <v>Compact</v>
      </c>
      <c r="Y200" s="3" t="str" cm="1">
        <f t="array" ref="Y200">_xlfn.IFS(K200 &lt;= (65/SQRT($AT$32)), "Compact", K200 &lt;= (95/SQRT($AT$32)), "Non-Compact", K200 &gt; (95/SQRT($AT$32)), "Slender")</f>
        <v>Non-Compact</v>
      </c>
      <c r="Z200" s="2">
        <f t="shared" si="56"/>
        <v>9.0635593220338979</v>
      </c>
      <c r="AA200" s="2">
        <f t="shared" si="57"/>
        <v>37.353741496598644</v>
      </c>
      <c r="AB200" s="2" t="str" cm="1">
        <f t="array" ref="AB200">_xlfn.IFS(Z200 &lt;= 9, "1", Z200 &lt;= 12, "2", Z200 &lt;= 15, "3", Z200 &gt; 15, "4")</f>
        <v>2</v>
      </c>
      <c r="AC200" s="2" t="str" cm="1">
        <f t="array" ref="AC200">_xlfn.IFS(AA200 &lt;= 200, "1", L200 &lt;= 300, "2", L200 &lt;= 400, "3", L200 &gt; 400, "4")</f>
        <v>1</v>
      </c>
      <c r="AD200" s="3">
        <f t="shared" si="58"/>
        <v>85779.399322914353</v>
      </c>
      <c r="AG200" s="3">
        <f t="shared" si="59"/>
        <v>3101.3602128743446</v>
      </c>
      <c r="AJ200" s="2" t="s">
        <v>254</v>
      </c>
      <c r="AK200" s="2">
        <f t="shared" si="62"/>
        <v>151.30000000000001</v>
      </c>
      <c r="AL200" s="2"/>
      <c r="AM200" s="2"/>
      <c r="AN200" s="2">
        <f t="shared" si="63"/>
        <v>3049.6</v>
      </c>
      <c r="AO200" s="2"/>
      <c r="AP200" s="2"/>
      <c r="AQ200" s="2" t="s">
        <v>254</v>
      </c>
      <c r="BB200" s="2">
        <f t="shared" si="64"/>
        <v>84</v>
      </c>
      <c r="BC200" s="2">
        <f t="shared" si="65"/>
        <v>2582.7333333333336</v>
      </c>
      <c r="BD200" s="2" t="s">
        <v>254</v>
      </c>
      <c r="BI200">
        <f t="shared" si="66"/>
        <v>102</v>
      </c>
      <c r="BJ200">
        <f t="shared" si="67"/>
        <v>2823.1143281365999</v>
      </c>
      <c r="BK200" s="2" t="s">
        <v>254</v>
      </c>
      <c r="BP200">
        <f t="shared" si="68"/>
        <v>36</v>
      </c>
      <c r="BQ200">
        <f t="shared" si="69"/>
        <v>2480.3333333333335</v>
      </c>
      <c r="BR200" s="2" t="s">
        <v>254</v>
      </c>
      <c r="BW200">
        <f t="shared" si="70"/>
        <v>52</v>
      </c>
      <c r="BX200">
        <f t="shared" si="71"/>
        <v>2514.4666666666667</v>
      </c>
      <c r="BY200" s="2" t="s">
        <v>254</v>
      </c>
      <c r="CD200">
        <f t="shared" si="72"/>
        <v>116.30973958179393</v>
      </c>
      <c r="CE200">
        <f t="shared" si="73"/>
        <v>2868.9015716076174</v>
      </c>
      <c r="CF200" s="2" t="s">
        <v>254</v>
      </c>
    </row>
    <row r="201" spans="1:84" x14ac:dyDescent="0.35">
      <c r="A201" s="2" t="s">
        <v>255</v>
      </c>
      <c r="B201" s="3" t="s">
        <v>33</v>
      </c>
      <c r="C201" s="2">
        <v>150.30000000000001</v>
      </c>
      <c r="D201" s="2">
        <v>542.5</v>
      </c>
      <c r="E201" s="2">
        <v>312.2</v>
      </c>
      <c r="F201" s="2">
        <v>20.3</v>
      </c>
      <c r="G201" s="2">
        <v>12.7</v>
      </c>
      <c r="H201" s="2">
        <v>12.7</v>
      </c>
      <c r="I201" s="2">
        <v>476.5</v>
      </c>
      <c r="J201" s="2">
        <v>192</v>
      </c>
      <c r="K201" s="2">
        <f t="shared" si="60"/>
        <v>7.3768472906403941</v>
      </c>
      <c r="L201" s="2">
        <f t="shared" si="61"/>
        <v>37.519685039370081</v>
      </c>
      <c r="M201" s="2">
        <v>2.29</v>
      </c>
      <c r="N201" s="2">
        <v>100800</v>
      </c>
      <c r="O201" s="2">
        <v>10320</v>
      </c>
      <c r="P201" s="2">
        <v>22.9</v>
      </c>
      <c r="Q201" s="2">
        <v>7.33</v>
      </c>
      <c r="R201" s="2">
        <v>3715</v>
      </c>
      <c r="S201" s="2">
        <v>661</v>
      </c>
      <c r="T201" s="2">
        <v>4147</v>
      </c>
      <c r="U201" s="2">
        <v>1012</v>
      </c>
      <c r="X201" s="3" t="str" cm="1">
        <f t="array" ref="X201">_xlfn.IFS((D201/F201) &lt;= (640/SQRT($AT$32)), "Compact", L201 &lt;= ($AT$32*(0.79-(0.002*((E201-G201/2)/(2*F201))*SQRT($AT$32)))), "Non-Compact", L201 &gt; ($AT$32*(0.79-(0.002*((E201-G201/2)/(2*F201))*SQRT($AT$32)))), "Slender")</f>
        <v>Compact</v>
      </c>
      <c r="Y201" s="3" t="str" cm="1">
        <f t="array" ref="Y201">_xlfn.IFS(K201 &lt;= (65/SQRT($AT$32)), "Compact", K201 &lt;= (95/SQRT($AT$32)), "Non-Compact", K201 &gt; (95/SQRT($AT$32)), "Slender")</f>
        <v>Slender</v>
      </c>
      <c r="Z201" s="2">
        <f t="shared" si="56"/>
        <v>15.379310344827585</v>
      </c>
      <c r="AA201" s="2">
        <f t="shared" si="57"/>
        <v>42.716535433070867</v>
      </c>
      <c r="AB201" s="2" t="str" cm="1">
        <f t="array" ref="AB201">_xlfn.IFS(Z201 &lt;= 9, "1", Z201 &lt;= 12, "2", Z201 &lt;= 15, "3", Z201 &gt; 15, "4")</f>
        <v>4</v>
      </c>
      <c r="AC201" s="2" t="str" cm="1">
        <f t="array" ref="AC201">_xlfn.IFS(AA201 &lt;= 200, "1", L201 &lt;= 300, "2", L201 &lt;= 400, "3", L201 &gt; 400, "4")</f>
        <v>1</v>
      </c>
      <c r="AD201" s="3">
        <f t="shared" si="58"/>
        <v>100842.29123264703</v>
      </c>
      <c r="AG201" s="3">
        <f t="shared" si="59"/>
        <v>3711.639317067325</v>
      </c>
      <c r="AJ201" s="2" t="s">
        <v>255</v>
      </c>
      <c r="AK201" s="2">
        <f t="shared" si="62"/>
        <v>167.3</v>
      </c>
      <c r="AL201" s="2"/>
      <c r="AM201" s="2"/>
      <c r="AN201" s="2">
        <f t="shared" si="63"/>
        <v>3625.6</v>
      </c>
      <c r="AO201" s="2"/>
      <c r="AP201" s="2"/>
      <c r="AQ201" s="2" t="s">
        <v>255</v>
      </c>
      <c r="BB201" s="2">
        <f t="shared" si="64"/>
        <v>100</v>
      </c>
      <c r="BC201" s="2">
        <f t="shared" si="65"/>
        <v>3158.7333333333336</v>
      </c>
      <c r="BD201" s="2" t="s">
        <v>255</v>
      </c>
      <c r="BI201">
        <f t="shared" si="66"/>
        <v>118</v>
      </c>
      <c r="BJ201">
        <f t="shared" si="67"/>
        <v>3399.1143281365999</v>
      </c>
      <c r="BK201" s="2" t="s">
        <v>255</v>
      </c>
      <c r="BP201">
        <f t="shared" si="68"/>
        <v>52</v>
      </c>
      <c r="BQ201">
        <f t="shared" si="69"/>
        <v>3056.3333333333335</v>
      </c>
      <c r="BR201" s="2" t="s">
        <v>255</v>
      </c>
      <c r="BW201">
        <f t="shared" si="70"/>
        <v>68</v>
      </c>
      <c r="BX201">
        <f t="shared" si="71"/>
        <v>3090.4666666666667</v>
      </c>
      <c r="BY201" s="2" t="s">
        <v>255</v>
      </c>
      <c r="CD201">
        <f t="shared" si="72"/>
        <v>132.30973958179393</v>
      </c>
      <c r="CE201">
        <f t="shared" si="73"/>
        <v>3444.9015716076174</v>
      </c>
      <c r="CF201" s="2" t="s">
        <v>255</v>
      </c>
    </row>
    <row r="202" spans="1:84" x14ac:dyDescent="0.35">
      <c r="A202" s="2" t="s">
        <v>256</v>
      </c>
      <c r="B202" s="3" t="s">
        <v>33</v>
      </c>
      <c r="C202" s="2">
        <v>165.2</v>
      </c>
      <c r="D202" s="2">
        <v>546.4</v>
      </c>
      <c r="E202" s="2">
        <v>313.39999999999998</v>
      </c>
      <c r="F202" s="2">
        <v>22.2</v>
      </c>
      <c r="G202" s="2">
        <v>14</v>
      </c>
      <c r="H202" s="2">
        <v>12.7</v>
      </c>
      <c r="I202" s="2">
        <v>476.6</v>
      </c>
      <c r="J202" s="2">
        <v>211</v>
      </c>
      <c r="K202" s="2">
        <f t="shared" si="60"/>
        <v>6.743243243243243</v>
      </c>
      <c r="L202" s="2">
        <f t="shared" si="61"/>
        <v>34.042857142857144</v>
      </c>
      <c r="M202" s="2">
        <v>2.2999999999999998</v>
      </c>
      <c r="N202" s="2">
        <v>111300</v>
      </c>
      <c r="O202" s="2">
        <v>11410</v>
      </c>
      <c r="P202" s="2">
        <v>23</v>
      </c>
      <c r="Q202" s="2">
        <v>7.36</v>
      </c>
      <c r="R202" s="2">
        <v>4074</v>
      </c>
      <c r="S202" s="2">
        <v>728</v>
      </c>
      <c r="T202" s="2">
        <v>4565</v>
      </c>
      <c r="U202" s="2">
        <v>1117</v>
      </c>
      <c r="X202" s="3" t="str" cm="1">
        <f t="array" ref="X202">_xlfn.IFS((D202/F202) &lt;= (640/SQRT($AT$32)), "Compact", L202 &lt;= ($AT$32*(0.79-(0.002*((E202-G202/2)/(2*F202))*SQRT($AT$32)))), "Non-Compact", L202 &gt; ($AT$32*(0.79-(0.002*((E202-G202/2)/(2*F202))*SQRT($AT$32)))), "Slender")</f>
        <v>Compact</v>
      </c>
      <c r="Y202" s="3" t="str" cm="1">
        <f t="array" ref="Y202">_xlfn.IFS(K202 &lt;= (65/SQRT($AT$32)), "Compact", K202 &lt;= (95/SQRT($AT$32)), "Non-Compact", K202 &gt; (95/SQRT($AT$32)), "Slender")</f>
        <v>Slender</v>
      </c>
      <c r="Z202" s="2">
        <f t="shared" si="56"/>
        <v>14.117117117117116</v>
      </c>
      <c r="AA202" s="2">
        <f t="shared" si="57"/>
        <v>39.028571428571425</v>
      </c>
      <c r="AB202" s="2" t="str" cm="1">
        <f t="array" ref="AB202">_xlfn.IFS(Z202 &lt;= 9, "1", Z202 &lt;= 12, "2", Z202 &lt;= 15, "3", Z202 &gt; 15, "4")</f>
        <v>3</v>
      </c>
      <c r="AC202" s="2" t="str" cm="1">
        <f t="array" ref="AC202">_xlfn.IFS(AA202 &lt;= 200, "1", L202 &lt;= 300, "2", L202 &lt;= 400, "3", L202 &gt; 400, "4")</f>
        <v>1</v>
      </c>
      <c r="AD202" s="3">
        <f t="shared" si="58"/>
        <v>111398.5930188528</v>
      </c>
      <c r="AG202" s="3">
        <f t="shared" si="59"/>
        <v>4074.4508034825994</v>
      </c>
      <c r="AJ202" s="2" t="s">
        <v>256</v>
      </c>
      <c r="AK202" s="2">
        <f t="shared" si="62"/>
        <v>186.3</v>
      </c>
      <c r="AL202" s="2"/>
      <c r="AM202" s="2"/>
      <c r="AN202" s="2">
        <f t="shared" si="63"/>
        <v>3984.6</v>
      </c>
      <c r="AO202" s="2"/>
      <c r="AP202" s="2"/>
      <c r="AQ202" s="2" t="s">
        <v>256</v>
      </c>
      <c r="BB202" s="2">
        <f t="shared" si="64"/>
        <v>119</v>
      </c>
      <c r="BC202" s="2">
        <f t="shared" si="65"/>
        <v>3517.7333333333336</v>
      </c>
      <c r="BD202" s="2" t="s">
        <v>256</v>
      </c>
      <c r="BI202">
        <f t="shared" si="66"/>
        <v>137</v>
      </c>
      <c r="BJ202">
        <f t="shared" si="67"/>
        <v>3758.1143281365999</v>
      </c>
      <c r="BK202" s="2" t="s">
        <v>256</v>
      </c>
      <c r="BP202">
        <f t="shared" si="68"/>
        <v>71</v>
      </c>
      <c r="BQ202">
        <f t="shared" si="69"/>
        <v>3415.3333333333335</v>
      </c>
      <c r="BR202" s="2" t="s">
        <v>256</v>
      </c>
      <c r="BW202">
        <f t="shared" si="70"/>
        <v>87</v>
      </c>
      <c r="BX202">
        <f t="shared" si="71"/>
        <v>3449.4666666666667</v>
      </c>
      <c r="BY202" s="2" t="s">
        <v>256</v>
      </c>
      <c r="CD202">
        <f t="shared" si="72"/>
        <v>151.30973958179393</v>
      </c>
      <c r="CE202">
        <f t="shared" si="73"/>
        <v>3803.9015716076174</v>
      </c>
      <c r="CF202" s="2" t="s">
        <v>256</v>
      </c>
    </row>
    <row r="203" spans="1:84" x14ac:dyDescent="0.35">
      <c r="A203" s="2" t="s">
        <v>257</v>
      </c>
      <c r="B203" s="3" t="s">
        <v>33</v>
      </c>
      <c r="C203" s="2">
        <v>181.6</v>
      </c>
      <c r="D203" s="2">
        <v>550.70000000000005</v>
      </c>
      <c r="E203" s="2">
        <v>314.7</v>
      </c>
      <c r="F203" s="2">
        <v>24.4</v>
      </c>
      <c r="G203" s="2">
        <v>15.2</v>
      </c>
      <c r="H203" s="2">
        <v>12.7</v>
      </c>
      <c r="I203" s="2">
        <v>476.5</v>
      </c>
      <c r="J203" s="2">
        <v>231</v>
      </c>
      <c r="K203" s="2">
        <f t="shared" si="60"/>
        <v>6.1372950819672134</v>
      </c>
      <c r="L203" s="2">
        <f t="shared" si="61"/>
        <v>31.348684210526319</v>
      </c>
      <c r="M203" s="2">
        <v>2.31</v>
      </c>
      <c r="N203" s="2">
        <v>123300</v>
      </c>
      <c r="O203" s="2">
        <v>12680</v>
      </c>
      <c r="P203" s="2">
        <v>23.1</v>
      </c>
      <c r="Q203" s="2">
        <v>7.4</v>
      </c>
      <c r="R203" s="2">
        <v>4476</v>
      </c>
      <c r="S203" s="2">
        <v>806</v>
      </c>
      <c r="T203" s="2">
        <v>5032</v>
      </c>
      <c r="U203" s="2">
        <v>1238</v>
      </c>
      <c r="X203" s="3" t="str" cm="1">
        <f t="array" ref="X203">_xlfn.IFS((D203/F203) &lt;= (640/SQRT($AT$32)), "Compact", L203 &lt;= ($AT$32*(0.79-(0.002*((E203-G203/2)/(2*F203))*SQRT($AT$32)))), "Non-Compact", L203 &gt; ($AT$32*(0.79-(0.002*((E203-G203/2)/(2*F203))*SQRT($AT$32)))), "Slender")</f>
        <v>Compact</v>
      </c>
      <c r="Y203" s="3" t="str" cm="1">
        <f t="array" ref="Y203">_xlfn.IFS(K203 &lt;= (65/SQRT($AT$32)), "Compact", K203 &lt;= (95/SQRT($AT$32)), "Non-Compact", K203 &gt; (95/SQRT($AT$32)), "Slender")</f>
        <v>Slender</v>
      </c>
      <c r="Z203" s="2">
        <f t="shared" si="56"/>
        <v>12.897540983606557</v>
      </c>
      <c r="AA203" s="2">
        <f t="shared" si="57"/>
        <v>36.23026315789474</v>
      </c>
      <c r="AB203" s="2" t="str" cm="1">
        <f t="array" ref="AB203">_xlfn.IFS(Z203 &lt;= 9, "1", Z203 &lt;= 12, "2", Z203 &lt;= 15, "3", Z203 &gt; 15, "4")</f>
        <v>3</v>
      </c>
      <c r="AC203" s="2" t="str" cm="1">
        <f t="array" ref="AC203">_xlfn.IFS(AA203 &lt;= 200, "1", L203 &lt;= 300, "2", L203 &lt;= 400, "3", L203 &gt; 400, "4")</f>
        <v>1</v>
      </c>
      <c r="AD203" s="3">
        <f t="shared" si="58"/>
        <v>123465.42343328353</v>
      </c>
      <c r="AG203" s="3">
        <f t="shared" si="59"/>
        <v>4481.6882008903749</v>
      </c>
      <c r="AJ203" s="2" t="s">
        <v>257</v>
      </c>
      <c r="AK203" s="2">
        <f t="shared" si="62"/>
        <v>206.3</v>
      </c>
      <c r="AL203" s="2"/>
      <c r="AM203" s="2"/>
      <c r="AN203" s="2">
        <f t="shared" si="63"/>
        <v>4386.6000000000004</v>
      </c>
      <c r="AO203" s="2"/>
      <c r="AP203" s="2"/>
      <c r="AQ203" s="2" t="s">
        <v>257</v>
      </c>
      <c r="BB203" s="2">
        <f t="shared" si="64"/>
        <v>139</v>
      </c>
      <c r="BC203" s="2">
        <f t="shared" si="65"/>
        <v>3919.7333333333336</v>
      </c>
      <c r="BD203" s="2" t="s">
        <v>257</v>
      </c>
      <c r="BI203">
        <f t="shared" si="66"/>
        <v>157</v>
      </c>
      <c r="BJ203">
        <f t="shared" si="67"/>
        <v>4160.1143281365994</v>
      </c>
      <c r="BK203" s="2" t="s">
        <v>257</v>
      </c>
      <c r="BP203">
        <f t="shared" si="68"/>
        <v>91</v>
      </c>
      <c r="BQ203">
        <f t="shared" si="69"/>
        <v>3817.3333333333335</v>
      </c>
      <c r="BR203" s="2" t="s">
        <v>257</v>
      </c>
      <c r="BW203">
        <f t="shared" si="70"/>
        <v>107</v>
      </c>
      <c r="BX203">
        <f t="shared" si="71"/>
        <v>3851.4666666666667</v>
      </c>
      <c r="BY203" s="2" t="s">
        <v>257</v>
      </c>
      <c r="CD203">
        <f t="shared" si="72"/>
        <v>171.30973958179393</v>
      </c>
      <c r="CE203">
        <f t="shared" si="73"/>
        <v>4205.9015716076174</v>
      </c>
      <c r="CF203" s="2" t="s">
        <v>257</v>
      </c>
    </row>
    <row r="204" spans="1:84" x14ac:dyDescent="0.35">
      <c r="A204" s="2" t="s">
        <v>258</v>
      </c>
      <c r="B204" s="3" t="s">
        <v>33</v>
      </c>
      <c r="C204" s="2">
        <v>196.4</v>
      </c>
      <c r="D204" s="2">
        <v>554.5</v>
      </c>
      <c r="E204" s="2">
        <v>316</v>
      </c>
      <c r="F204" s="2">
        <v>26.3</v>
      </c>
      <c r="G204" s="2">
        <v>16.5</v>
      </c>
      <c r="H204" s="2">
        <v>12.7</v>
      </c>
      <c r="I204" s="2">
        <v>476.5</v>
      </c>
      <c r="J204" s="2">
        <v>250</v>
      </c>
      <c r="K204" s="2">
        <f t="shared" si="60"/>
        <v>5.6939163498098857</v>
      </c>
      <c r="L204" s="2">
        <f t="shared" si="61"/>
        <v>28.878787878787879</v>
      </c>
      <c r="M204" s="2">
        <v>2.3199999999999998</v>
      </c>
      <c r="N204" s="2">
        <v>134200</v>
      </c>
      <c r="O204" s="2">
        <v>13850</v>
      </c>
      <c r="P204" s="2">
        <v>23.2</v>
      </c>
      <c r="Q204" s="2">
        <v>7.44</v>
      </c>
      <c r="R204" s="2">
        <v>4842</v>
      </c>
      <c r="S204" s="2">
        <v>876</v>
      </c>
      <c r="T204" s="2">
        <v>5462</v>
      </c>
      <c r="U204" s="2">
        <v>1348</v>
      </c>
      <c r="X204" s="3" t="str" cm="1">
        <f t="array" ref="X204">_xlfn.IFS((D204/F204) &lt;= (640/SQRT($AT$32)), "Compact", L204 &lt;= ($AT$32*(0.79-(0.002*((E204-G204/2)/(2*F204))*SQRT($AT$32)))), "Non-Compact", L204 &gt; ($AT$32*(0.79-(0.002*((E204-G204/2)/(2*F204))*SQRT($AT$32)))), "Slender")</f>
        <v>Compact</v>
      </c>
      <c r="Y204" s="3" t="str" cm="1">
        <f t="array" ref="Y204">_xlfn.IFS(K204 &lt;= (65/SQRT($AT$32)), "Compact", K204 &lt;= (95/SQRT($AT$32)), "Non-Compact", K204 &gt; (95/SQRT($AT$32)), "Slender")</f>
        <v>Slender</v>
      </c>
      <c r="Z204" s="2">
        <f t="shared" si="56"/>
        <v>12.015209125475284</v>
      </c>
      <c r="AA204" s="2">
        <f t="shared" si="57"/>
        <v>33.606060606060609</v>
      </c>
      <c r="AB204" s="2" t="str" cm="1">
        <f t="array" ref="AB204">_xlfn.IFS(Z204 &lt;= 9, "1", Z204 &lt;= 12, "2", Z204 &lt;= 15, "3", Z204 &gt; 15, "4")</f>
        <v>3</v>
      </c>
      <c r="AC204" s="2" t="str" cm="1">
        <f t="array" ref="AC204">_xlfn.IFS(AA204 &lt;= 200, "1", L204 &lt;= 300, "2", L204 &lt;= 400, "3", L204 &gt; 400, "4")</f>
        <v>1</v>
      </c>
      <c r="AD204" s="3">
        <f t="shared" si="58"/>
        <v>134427.82759477294</v>
      </c>
      <c r="AG204" s="3">
        <f t="shared" si="59"/>
        <v>4852.6086407209887</v>
      </c>
      <c r="AJ204" s="2" t="s">
        <v>258</v>
      </c>
      <c r="AK204" s="2">
        <f t="shared" si="62"/>
        <v>225.3</v>
      </c>
      <c r="AL204" s="2"/>
      <c r="AM204" s="2"/>
      <c r="AN204" s="2">
        <f t="shared" si="63"/>
        <v>4752.6000000000004</v>
      </c>
      <c r="AO204" s="2"/>
      <c r="AP204" s="2"/>
      <c r="AQ204" s="2" t="s">
        <v>258</v>
      </c>
      <c r="BB204" s="2">
        <f t="shared" si="64"/>
        <v>158</v>
      </c>
      <c r="BC204" s="2">
        <f t="shared" si="65"/>
        <v>4285.7333333333336</v>
      </c>
      <c r="BD204" s="2" t="s">
        <v>258</v>
      </c>
      <c r="BI204">
        <f t="shared" si="66"/>
        <v>176</v>
      </c>
      <c r="BJ204">
        <f t="shared" si="67"/>
        <v>4526.1143281365994</v>
      </c>
      <c r="BK204" s="2" t="s">
        <v>258</v>
      </c>
      <c r="BP204">
        <f t="shared" si="68"/>
        <v>110</v>
      </c>
      <c r="BQ204">
        <f t="shared" si="69"/>
        <v>4183.333333333333</v>
      </c>
      <c r="BR204" s="2" t="s">
        <v>258</v>
      </c>
      <c r="BW204">
        <f t="shared" si="70"/>
        <v>126</v>
      </c>
      <c r="BX204">
        <f t="shared" si="71"/>
        <v>4217.4666666666662</v>
      </c>
      <c r="BY204" s="2" t="s">
        <v>258</v>
      </c>
      <c r="CD204">
        <f t="shared" si="72"/>
        <v>190.30973958179393</v>
      </c>
      <c r="CE204">
        <f t="shared" si="73"/>
        <v>4571.9015716076174</v>
      </c>
      <c r="CF204" s="2" t="s">
        <v>258</v>
      </c>
    </row>
    <row r="205" spans="1:84" x14ac:dyDescent="0.35">
      <c r="A205" s="2" t="s">
        <v>259</v>
      </c>
      <c r="B205" s="3" t="s">
        <v>33</v>
      </c>
      <c r="C205" s="2">
        <v>218.8</v>
      </c>
      <c r="D205" s="2">
        <v>560.29999999999995</v>
      </c>
      <c r="E205" s="2">
        <v>317.8</v>
      </c>
      <c r="F205" s="2">
        <v>29.2</v>
      </c>
      <c r="G205" s="2">
        <v>18.3</v>
      </c>
      <c r="H205" s="2">
        <v>12.7</v>
      </c>
      <c r="I205" s="2">
        <v>476.5</v>
      </c>
      <c r="J205" s="2">
        <v>279</v>
      </c>
      <c r="K205" s="2">
        <f t="shared" si="60"/>
        <v>5.1284246575342465</v>
      </c>
      <c r="L205" s="2">
        <f t="shared" si="61"/>
        <v>26.038251366120218</v>
      </c>
      <c r="M205" s="2">
        <v>2.33</v>
      </c>
      <c r="N205" s="2">
        <v>151200</v>
      </c>
      <c r="O205" s="2">
        <v>15650</v>
      </c>
      <c r="P205" s="2">
        <v>23.3</v>
      </c>
      <c r="Q205" s="2">
        <v>7.49</v>
      </c>
      <c r="R205" s="2">
        <v>5396</v>
      </c>
      <c r="S205" s="2">
        <v>985</v>
      </c>
      <c r="T205" s="2">
        <v>6116</v>
      </c>
      <c r="U205" s="2">
        <v>1519</v>
      </c>
      <c r="X205" s="3" t="str" cm="1">
        <f t="array" ref="X205">_xlfn.IFS((D205/F205) &lt;= (640/SQRT($AT$32)), "Compact", L205 &lt;= ($AT$32*(0.79-(0.002*((E205-G205/2)/(2*F205))*SQRT($AT$32)))), "Non-Compact", L205 &gt; ($AT$32*(0.79-(0.002*((E205-G205/2)/(2*F205))*SQRT($AT$32)))), "Slender")</f>
        <v>Compact</v>
      </c>
      <c r="Y205" s="3" t="str" cm="1">
        <f t="array" ref="Y205">_xlfn.IFS(K205 &lt;= (65/SQRT($AT$32)), "Compact", K205 &lt;= (95/SQRT($AT$32)), "Non-Compact", K205 &gt; (95/SQRT($AT$32)), "Slender")</f>
        <v>Slender</v>
      </c>
      <c r="Z205" s="2">
        <f t="shared" si="56"/>
        <v>10.883561643835618</v>
      </c>
      <c r="AA205" s="2">
        <f t="shared" si="57"/>
        <v>30.617486338797811</v>
      </c>
      <c r="AB205" s="2" t="str" cm="1">
        <f t="array" ref="AB205">_xlfn.IFS(Z205 &lt;= 9, "1", Z205 &lt;= 12, "2", Z205 &lt;= 15, "3", Z205 &gt; 15, "4")</f>
        <v>2</v>
      </c>
      <c r="AC205" s="2" t="str" cm="1">
        <f t="array" ref="AC205">_xlfn.IFS(AA205 &lt;= 200, "1", L205 &lt;= 300, "2", L205 &lt;= 400, "3", L205 &gt; 400, "4")</f>
        <v>1</v>
      </c>
      <c r="AD205" s="3">
        <f t="shared" si="58"/>
        <v>151522.68094661605</v>
      </c>
      <c r="AG205" s="3">
        <f t="shared" si="59"/>
        <v>5415.0425686230765</v>
      </c>
      <c r="AJ205" s="2" t="s">
        <v>259</v>
      </c>
      <c r="AK205" s="2">
        <f t="shared" si="62"/>
        <v>254.3</v>
      </c>
      <c r="AL205" s="2"/>
      <c r="AM205" s="2"/>
      <c r="AN205" s="2">
        <f t="shared" si="63"/>
        <v>5306.6</v>
      </c>
      <c r="AO205" s="2"/>
      <c r="AP205" s="2"/>
      <c r="AQ205" s="2" t="s">
        <v>259</v>
      </c>
      <c r="BB205" s="2">
        <f t="shared" si="64"/>
        <v>187</v>
      </c>
      <c r="BC205" s="2">
        <f t="shared" si="65"/>
        <v>4839.7333333333336</v>
      </c>
      <c r="BD205" s="2" t="s">
        <v>259</v>
      </c>
      <c r="BI205">
        <f t="shared" si="66"/>
        <v>205</v>
      </c>
      <c r="BJ205">
        <f t="shared" si="67"/>
        <v>5080.1143281365994</v>
      </c>
      <c r="BK205" s="2" t="s">
        <v>259</v>
      </c>
      <c r="BP205">
        <f t="shared" si="68"/>
        <v>139</v>
      </c>
      <c r="BQ205">
        <f t="shared" si="69"/>
        <v>4737.333333333333</v>
      </c>
      <c r="BR205" s="2" t="s">
        <v>259</v>
      </c>
      <c r="BW205">
        <f t="shared" si="70"/>
        <v>155</v>
      </c>
      <c r="BX205">
        <f t="shared" si="71"/>
        <v>4771.4666666666662</v>
      </c>
      <c r="BY205" s="2" t="s">
        <v>259</v>
      </c>
      <c r="CD205">
        <f t="shared" si="72"/>
        <v>219.30973958179393</v>
      </c>
      <c r="CE205">
        <f t="shared" si="73"/>
        <v>5125.9015716076174</v>
      </c>
      <c r="CF205" s="2" t="s">
        <v>259</v>
      </c>
    </row>
    <row r="206" spans="1:84" x14ac:dyDescent="0.35">
      <c r="A206" s="2" t="s">
        <v>260</v>
      </c>
      <c r="B206" s="3" t="s">
        <v>33</v>
      </c>
      <c r="C206" s="2">
        <v>247</v>
      </c>
      <c r="D206" s="2">
        <v>571</v>
      </c>
      <c r="E206" s="2">
        <v>315.5</v>
      </c>
      <c r="F206" s="2">
        <v>34.5</v>
      </c>
      <c r="G206" s="2">
        <v>19.100000000000001</v>
      </c>
      <c r="H206" s="2">
        <v>12.7</v>
      </c>
      <c r="I206" s="2">
        <v>476.5</v>
      </c>
      <c r="J206" s="2">
        <v>315</v>
      </c>
      <c r="K206" s="2">
        <f t="shared" si="60"/>
        <v>4.2956521739130435</v>
      </c>
      <c r="L206" s="2">
        <f t="shared" si="61"/>
        <v>24.947643979057588</v>
      </c>
      <c r="M206" s="2">
        <v>2.34</v>
      </c>
      <c r="N206" s="2">
        <v>178000</v>
      </c>
      <c r="O206" s="2">
        <v>18110</v>
      </c>
      <c r="P206" s="2">
        <v>23.8</v>
      </c>
      <c r="Q206" s="2">
        <v>7.58</v>
      </c>
      <c r="R206" s="2">
        <v>6233</v>
      </c>
      <c r="S206" s="2">
        <v>1148</v>
      </c>
      <c r="T206" s="2">
        <v>7080</v>
      </c>
      <c r="U206" s="2">
        <v>1766</v>
      </c>
      <c r="X206" s="3" t="str" cm="1">
        <f t="array" ref="X206">_xlfn.IFS((D206/F206) &lt;= (640/SQRT($AT$32)), "Compact", L206 &lt;= ($AT$32*(0.79-(0.002*((E206-G206/2)/(2*F206))*SQRT($AT$32)))), "Non-Compact", L206 &gt; ($AT$32*(0.79-(0.002*((E206-G206/2)/(2*F206))*SQRT($AT$32)))), "Slender")</f>
        <v>Compact</v>
      </c>
      <c r="Y206" s="3" t="str" cm="1">
        <f t="array" ref="Y206">_xlfn.IFS(K206 &lt;= (65/SQRT($AT$32)), "Compact", K206 &lt;= (95/SQRT($AT$32)), "Non-Compact", K206 &gt; (95/SQRT($AT$32)), "Slender")</f>
        <v>Non-Compact</v>
      </c>
      <c r="Z206" s="2">
        <f t="shared" si="56"/>
        <v>9.1449275362318847</v>
      </c>
      <c r="AA206" s="2">
        <f t="shared" si="57"/>
        <v>29.89528795811518</v>
      </c>
      <c r="AB206" s="2" t="str" cm="1">
        <f t="array" ref="AB206">_xlfn.IFS(Z206 &lt;= 9, "1", Z206 &lt;= 12, "2", Z206 &lt;= 15, "3", Z206 &gt; 15, "4")</f>
        <v>2</v>
      </c>
      <c r="AC206" s="2" t="str" cm="1">
        <f t="array" ref="AC206">_xlfn.IFS(AA206 &lt;= 200, "1", L206 &lt;= 300, "2", L206 &lt;= 400, "3", L206 &gt; 400, "4")</f>
        <v>1</v>
      </c>
      <c r="AD206" s="3">
        <f t="shared" si="58"/>
        <v>178433.89504757777</v>
      </c>
      <c r="AG206" s="3">
        <f t="shared" si="59"/>
        <v>6265.2138367337475</v>
      </c>
      <c r="AJ206" s="2" t="s">
        <v>260</v>
      </c>
      <c r="AK206" s="2">
        <f t="shared" si="62"/>
        <v>290.3</v>
      </c>
      <c r="AL206" s="2"/>
      <c r="AM206" s="2"/>
      <c r="AN206" s="2">
        <f t="shared" si="63"/>
        <v>6143.6</v>
      </c>
      <c r="AO206" s="2"/>
      <c r="AP206" s="2"/>
      <c r="AQ206" s="2" t="s">
        <v>260</v>
      </c>
      <c r="BB206" s="2">
        <f t="shared" si="64"/>
        <v>223</v>
      </c>
      <c r="BC206" s="2">
        <f t="shared" si="65"/>
        <v>5676.7333333333336</v>
      </c>
      <c r="BD206" s="2" t="s">
        <v>260</v>
      </c>
      <c r="BI206">
        <f t="shared" si="66"/>
        <v>241</v>
      </c>
      <c r="BJ206">
        <f t="shared" si="67"/>
        <v>5917.1143281365994</v>
      </c>
      <c r="BK206" s="2" t="s">
        <v>260</v>
      </c>
      <c r="BP206">
        <f t="shared" si="68"/>
        <v>175</v>
      </c>
      <c r="BQ206">
        <f t="shared" si="69"/>
        <v>5574.333333333333</v>
      </c>
      <c r="BR206" s="2" t="s">
        <v>260</v>
      </c>
      <c r="BW206">
        <f t="shared" si="70"/>
        <v>191</v>
      </c>
      <c r="BX206">
        <f t="shared" si="71"/>
        <v>5608.4666666666662</v>
      </c>
      <c r="BY206" s="2" t="s">
        <v>260</v>
      </c>
      <c r="CD206">
        <f t="shared" si="72"/>
        <v>255.30973958179393</v>
      </c>
      <c r="CE206">
        <f t="shared" si="73"/>
        <v>5962.9015716076174</v>
      </c>
      <c r="CF206" s="2" t="s">
        <v>260</v>
      </c>
    </row>
    <row r="207" spans="1:84" x14ac:dyDescent="0.35">
      <c r="A207" s="2" t="s">
        <v>261</v>
      </c>
      <c r="B207" s="3" t="s">
        <v>33</v>
      </c>
      <c r="C207" s="2">
        <v>270.8</v>
      </c>
      <c r="D207" s="2">
        <v>577.1</v>
      </c>
      <c r="E207" s="2">
        <v>317.8</v>
      </c>
      <c r="F207" s="2">
        <v>37.6</v>
      </c>
      <c r="G207" s="2">
        <v>21.1</v>
      </c>
      <c r="H207" s="2">
        <v>12.7</v>
      </c>
      <c r="I207" s="2">
        <v>476.5</v>
      </c>
      <c r="J207" s="2">
        <v>346</v>
      </c>
      <c r="K207" s="2">
        <f t="shared" si="60"/>
        <v>3.9454787234042552</v>
      </c>
      <c r="L207" s="2">
        <f t="shared" si="61"/>
        <v>22.582938388625593</v>
      </c>
      <c r="M207" s="2">
        <v>2.36</v>
      </c>
      <c r="N207" s="2">
        <v>197200</v>
      </c>
      <c r="O207" s="2">
        <v>20150</v>
      </c>
      <c r="P207" s="2">
        <v>23.9</v>
      </c>
      <c r="Q207" s="2">
        <v>7.63</v>
      </c>
      <c r="R207" s="2">
        <v>6834</v>
      </c>
      <c r="S207" s="2">
        <v>1268</v>
      </c>
      <c r="T207" s="2">
        <v>7807</v>
      </c>
      <c r="U207" s="2">
        <v>1956</v>
      </c>
      <c r="X207" s="3" t="str" cm="1">
        <f t="array" ref="X207">_xlfn.IFS((D207/F207) &lt;= (640/SQRT($AT$32)), "Compact", L207 &lt;= ($AT$32*(0.79-(0.002*((E207-G207/2)/(2*F207))*SQRT($AT$32)))), "Non-Compact", L207 &gt; ($AT$32*(0.79-(0.002*((E207-G207/2)/(2*F207))*SQRT($AT$32)))), "Slender")</f>
        <v>Compact</v>
      </c>
      <c r="Y207" s="3" t="str" cm="1">
        <f t="array" ref="Y207">_xlfn.IFS(K207 &lt;= (65/SQRT($AT$32)), "Compact", K207 &lt;= (95/SQRT($AT$32)), "Non-Compact", K207 &gt; (95/SQRT($AT$32)), "Slender")</f>
        <v>Non-Compact</v>
      </c>
      <c r="Z207" s="2">
        <f t="shared" si="56"/>
        <v>8.4521276595744688</v>
      </c>
      <c r="AA207" s="2">
        <f t="shared" si="57"/>
        <v>27.350710900473931</v>
      </c>
      <c r="AB207" s="2" t="str" cm="1">
        <f t="array" ref="AB207">_xlfn.IFS(Z207 &lt;= 9, "1", Z207 &lt;= 12, "2", Z207 &lt;= 15, "3", Z207 &gt; 15, "4")</f>
        <v>1</v>
      </c>
      <c r="AC207" s="2" t="str" cm="1">
        <f t="array" ref="AC207">_xlfn.IFS(AA207 &lt;= 200, "1", L207 &lt;= 300, "2", L207 &lt;= 400, "3", L207 &gt; 400, "4")</f>
        <v>1</v>
      </c>
      <c r="AD207" s="3">
        <f t="shared" si="58"/>
        <v>197741.68604027326</v>
      </c>
      <c r="AG207" s="3">
        <f t="shared" si="59"/>
        <v>6876.61725123625</v>
      </c>
      <c r="AJ207" s="2" t="s">
        <v>261</v>
      </c>
      <c r="AK207" s="2">
        <f t="shared" si="62"/>
        <v>321.3</v>
      </c>
      <c r="AL207" s="2"/>
      <c r="AM207" s="2"/>
      <c r="AN207" s="2">
        <f t="shared" si="63"/>
        <v>6744.6</v>
      </c>
      <c r="AO207" s="2"/>
      <c r="AP207" s="2"/>
      <c r="AQ207" s="2" t="s">
        <v>261</v>
      </c>
      <c r="BB207" s="2">
        <f t="shared" si="64"/>
        <v>254</v>
      </c>
      <c r="BC207" s="2">
        <f t="shared" si="65"/>
        <v>6277.7333333333336</v>
      </c>
      <c r="BD207" s="2" t="s">
        <v>261</v>
      </c>
      <c r="BI207">
        <f t="shared" si="66"/>
        <v>272</v>
      </c>
      <c r="BJ207">
        <f t="shared" si="67"/>
        <v>6518.1143281365994</v>
      </c>
      <c r="BK207" s="2" t="s">
        <v>261</v>
      </c>
      <c r="BP207">
        <f t="shared" si="68"/>
        <v>206</v>
      </c>
      <c r="BQ207">
        <f t="shared" si="69"/>
        <v>6175.333333333333</v>
      </c>
      <c r="BR207" s="2" t="s">
        <v>261</v>
      </c>
      <c r="BW207">
        <f t="shared" si="70"/>
        <v>222</v>
      </c>
      <c r="BX207">
        <f t="shared" si="71"/>
        <v>6209.4666666666662</v>
      </c>
      <c r="BY207" s="2" t="s">
        <v>261</v>
      </c>
      <c r="CD207">
        <f t="shared" si="72"/>
        <v>286.30973958179391</v>
      </c>
      <c r="CE207">
        <f t="shared" si="73"/>
        <v>6563.9015716076174</v>
      </c>
      <c r="CF207" s="2" t="s">
        <v>261</v>
      </c>
    </row>
    <row r="208" spans="1:84" x14ac:dyDescent="0.35">
      <c r="A208" s="2" t="s">
        <v>262</v>
      </c>
      <c r="B208" s="3" t="s">
        <v>33</v>
      </c>
      <c r="C208" s="2">
        <v>300</v>
      </c>
      <c r="D208" s="2">
        <v>585</v>
      </c>
      <c r="E208" s="2">
        <v>319</v>
      </c>
      <c r="F208" s="2">
        <v>41.4</v>
      </c>
      <c r="G208" s="2">
        <v>23.1</v>
      </c>
      <c r="H208" s="2">
        <v>12.7</v>
      </c>
      <c r="I208" s="2">
        <v>476.8</v>
      </c>
      <c r="J208" s="2">
        <v>382</v>
      </c>
      <c r="K208" s="2">
        <f t="shared" si="60"/>
        <v>3.5736714975845407</v>
      </c>
      <c r="L208" s="2">
        <f t="shared" si="61"/>
        <v>20.640692640692642</v>
      </c>
      <c r="M208" s="2">
        <v>2.38</v>
      </c>
      <c r="N208" s="2">
        <v>220700</v>
      </c>
      <c r="O208" s="2">
        <v>22450</v>
      </c>
      <c r="P208" s="2">
        <v>24.1</v>
      </c>
      <c r="Q208" s="2">
        <v>7.67</v>
      </c>
      <c r="R208" s="2">
        <v>7547</v>
      </c>
      <c r="S208" s="2">
        <v>1408</v>
      </c>
      <c r="T208" s="2">
        <v>8670</v>
      </c>
      <c r="U208" s="2">
        <v>2175</v>
      </c>
      <c r="X208" s="3" t="str" cm="1">
        <f t="array" ref="X208">_xlfn.IFS((D208/F208) &lt;= (640/SQRT($AT$32)), "Compact", L208 &lt;= ($AT$32*(0.79-(0.002*((E208-G208/2)/(2*F208))*SQRT($AT$32)))), "Non-Compact", L208 &gt; ($AT$32*(0.79-(0.002*((E208-G208/2)/(2*F208))*SQRT($AT$32)))), "Slender")</f>
        <v>Compact</v>
      </c>
      <c r="Y208" s="3" t="str" cm="1">
        <f t="array" ref="Y208">_xlfn.IFS(K208 &lt;= (65/SQRT($AT$32)), "Compact", K208 &lt;= (95/SQRT($AT$32)), "Non-Compact", K208 &gt; (95/SQRT($AT$32)), "Slender")</f>
        <v>Non-Compact</v>
      </c>
      <c r="Z208" s="2">
        <f t="shared" si="56"/>
        <v>7.7053140096618362</v>
      </c>
      <c r="AA208" s="2">
        <f t="shared" si="57"/>
        <v>25.324675324675322</v>
      </c>
      <c r="AB208" s="2" t="str" cm="1">
        <f t="array" ref="AB208">_xlfn.IFS(Z208 &lt;= 9, "1", Z208 &lt;= 12, "2", Z208 &lt;= 15, "3", Z208 &gt; 15, "4")</f>
        <v>1</v>
      </c>
      <c r="AC208" s="2" t="str" cm="1">
        <f t="array" ref="AC208">_xlfn.IFS(AA208 &lt;= 200, "1", L208 &lt;= 300, "2", L208 &lt;= 400, "3", L208 &gt; 400, "4")</f>
        <v>1</v>
      </c>
      <c r="AD208" s="3">
        <f t="shared" si="58"/>
        <v>221353.77210542405</v>
      </c>
      <c r="AG208" s="3">
        <f t="shared" si="59"/>
        <v>7601.8413999504091</v>
      </c>
      <c r="AJ208" s="2" t="s">
        <v>262</v>
      </c>
      <c r="AK208" s="2">
        <f t="shared" si="62"/>
        <v>357.3</v>
      </c>
      <c r="AL208" s="2"/>
      <c r="AM208" s="2"/>
      <c r="AN208" s="2">
        <f t="shared" si="63"/>
        <v>7457.6</v>
      </c>
      <c r="AO208" s="2"/>
      <c r="AP208" s="2"/>
      <c r="AQ208" s="2" t="s">
        <v>262</v>
      </c>
      <c r="BB208" s="2">
        <f t="shared" si="64"/>
        <v>290</v>
      </c>
      <c r="BC208" s="2">
        <f t="shared" si="65"/>
        <v>6990.7333333333336</v>
      </c>
      <c r="BD208" s="2" t="s">
        <v>262</v>
      </c>
      <c r="BI208">
        <f t="shared" si="66"/>
        <v>308</v>
      </c>
      <c r="BJ208">
        <f t="shared" si="67"/>
        <v>7231.1143281365994</v>
      </c>
      <c r="BK208" s="2" t="s">
        <v>262</v>
      </c>
      <c r="BP208">
        <f t="shared" si="68"/>
        <v>242</v>
      </c>
      <c r="BQ208">
        <f t="shared" si="69"/>
        <v>6888.333333333333</v>
      </c>
      <c r="BR208" s="2" t="s">
        <v>262</v>
      </c>
      <c r="BW208">
        <f t="shared" si="70"/>
        <v>258</v>
      </c>
      <c r="BX208">
        <f t="shared" si="71"/>
        <v>6922.4666666666662</v>
      </c>
      <c r="BY208" s="2" t="s">
        <v>262</v>
      </c>
      <c r="CD208">
        <f t="shared" si="72"/>
        <v>322.30973958179391</v>
      </c>
      <c r="CE208">
        <f t="shared" si="73"/>
        <v>7276.9015716076174</v>
      </c>
      <c r="CF208" s="2" t="s">
        <v>262</v>
      </c>
    </row>
    <row r="209" spans="1:84" x14ac:dyDescent="0.35">
      <c r="A209" s="2" t="s">
        <v>263</v>
      </c>
      <c r="B209" s="3" t="s">
        <v>33</v>
      </c>
      <c r="C209" s="2">
        <v>331</v>
      </c>
      <c r="D209" s="2">
        <v>593</v>
      </c>
      <c r="E209" s="2">
        <v>322</v>
      </c>
      <c r="F209" s="2">
        <v>45.5</v>
      </c>
      <c r="G209" s="2">
        <v>25.4</v>
      </c>
      <c r="H209" s="2">
        <v>12.7</v>
      </c>
      <c r="I209" s="2">
        <v>476.6</v>
      </c>
      <c r="J209" s="2">
        <v>422</v>
      </c>
      <c r="K209" s="2">
        <f t="shared" si="60"/>
        <v>3.2593406593406598</v>
      </c>
      <c r="L209" s="2">
        <f t="shared" si="61"/>
        <v>18.763779527559056</v>
      </c>
      <c r="M209" s="2">
        <v>2.4</v>
      </c>
      <c r="N209" s="2">
        <v>247700</v>
      </c>
      <c r="O209" s="2">
        <v>25390</v>
      </c>
      <c r="P209" s="2">
        <v>24.2</v>
      </c>
      <c r="Q209" s="2">
        <v>7.76</v>
      </c>
      <c r="R209" s="2">
        <v>8355</v>
      </c>
      <c r="S209" s="2">
        <v>1577</v>
      </c>
      <c r="T209" s="2">
        <v>9656</v>
      </c>
      <c r="U209" s="2">
        <v>2442</v>
      </c>
      <c r="X209" s="3" t="str" cm="1">
        <f t="array" ref="X209">_xlfn.IFS((D209/F209) &lt;= (640/SQRT($AT$32)), "Compact", L209 &lt;= ($AT$32*(0.79-(0.002*((E209-G209/2)/(2*F209))*SQRT($AT$32)))), "Non-Compact", L209 &gt; ($AT$32*(0.79-(0.002*((E209-G209/2)/(2*F209))*SQRT($AT$32)))), "Slender")</f>
        <v>Compact</v>
      </c>
      <c r="Y209" s="3" t="str" cm="1">
        <f t="array" ref="Y209">_xlfn.IFS(K209 &lt;= (65/SQRT($AT$32)), "Compact", K209 &lt;= (95/SQRT($AT$32)), "Non-Compact", K209 &gt; (95/SQRT($AT$32)), "Slender")</f>
        <v>Compact</v>
      </c>
      <c r="Z209" s="2">
        <f t="shared" si="56"/>
        <v>7.0769230769230766</v>
      </c>
      <c r="AA209" s="2">
        <f t="shared" si="57"/>
        <v>23.346456692913389</v>
      </c>
      <c r="AB209" s="2" t="str" cm="1">
        <f t="array" ref="AB209">_xlfn.IFS(Z209 &lt;= 9, "1", Z209 &lt;= 12, "2", Z209 &lt;= 15, "3", Z209 &gt; 15, "4")</f>
        <v>1</v>
      </c>
      <c r="AC209" s="2" t="str" cm="1">
        <f t="array" ref="AC209">_xlfn.IFS(AA209 &lt;= 200, "1", L209 &lt;= 300, "2", L209 &lt;= 400, "3", L209 &gt; 400, "4")</f>
        <v>1</v>
      </c>
      <c r="AD209" s="3">
        <f t="shared" si="58"/>
        <v>248512.61992603113</v>
      </c>
      <c r="AG209" s="3">
        <f t="shared" si="59"/>
        <v>8425.8725761786827</v>
      </c>
      <c r="AJ209" s="2" t="s">
        <v>263</v>
      </c>
      <c r="AK209" s="2">
        <f t="shared" si="62"/>
        <v>397.3</v>
      </c>
      <c r="AL209" s="2"/>
      <c r="AM209" s="2"/>
      <c r="AN209" s="2">
        <f t="shared" si="63"/>
        <v>8265.6</v>
      </c>
      <c r="AO209" s="2"/>
      <c r="AP209" s="2"/>
      <c r="AQ209" s="2" t="s">
        <v>263</v>
      </c>
      <c r="BB209" s="2">
        <f t="shared" si="64"/>
        <v>330</v>
      </c>
      <c r="BC209" s="2">
        <f t="shared" si="65"/>
        <v>7798.7333333333336</v>
      </c>
      <c r="BD209" s="2" t="s">
        <v>263</v>
      </c>
      <c r="BI209">
        <f t="shared" si="66"/>
        <v>348</v>
      </c>
      <c r="BJ209">
        <f t="shared" si="67"/>
        <v>8039.1143281365994</v>
      </c>
      <c r="BK209" s="2" t="s">
        <v>263</v>
      </c>
      <c r="BP209">
        <f t="shared" si="68"/>
        <v>282</v>
      </c>
      <c r="BQ209">
        <f t="shared" si="69"/>
        <v>7696.333333333333</v>
      </c>
      <c r="BR209" s="2" t="s">
        <v>263</v>
      </c>
      <c r="BW209">
        <f t="shared" si="70"/>
        <v>298</v>
      </c>
      <c r="BX209">
        <f t="shared" si="71"/>
        <v>7730.4666666666662</v>
      </c>
      <c r="BY209" s="2" t="s">
        <v>263</v>
      </c>
      <c r="CD209">
        <f t="shared" si="72"/>
        <v>362.30973958179391</v>
      </c>
      <c r="CE209">
        <f t="shared" si="73"/>
        <v>8084.9015716076174</v>
      </c>
      <c r="CF209" s="2" t="s">
        <v>263</v>
      </c>
    </row>
    <row r="210" spans="1:84" x14ac:dyDescent="0.35">
      <c r="A210" s="2" t="s">
        <v>264</v>
      </c>
      <c r="B210" s="3" t="s">
        <v>33</v>
      </c>
      <c r="C210" s="2">
        <v>370</v>
      </c>
      <c r="D210" s="2">
        <v>603</v>
      </c>
      <c r="E210" s="2">
        <v>324</v>
      </c>
      <c r="F210" s="2">
        <v>50.5</v>
      </c>
      <c r="G210" s="2">
        <v>26.2</v>
      </c>
      <c r="H210" s="2">
        <v>12.7</v>
      </c>
      <c r="I210" s="2">
        <v>476.6</v>
      </c>
      <c r="J210" s="2">
        <v>460</v>
      </c>
      <c r="K210" s="2">
        <f t="shared" si="60"/>
        <v>2.9485148514851485</v>
      </c>
      <c r="L210" s="2">
        <f t="shared" si="61"/>
        <v>18.190839694656489</v>
      </c>
      <c r="M210" s="2">
        <v>2.4300000000000002</v>
      </c>
      <c r="N210" s="2">
        <v>278900</v>
      </c>
      <c r="O210" s="2">
        <v>28710</v>
      </c>
      <c r="P210" s="2">
        <v>24.6</v>
      </c>
      <c r="Q210" s="2">
        <v>7.9</v>
      </c>
      <c r="R210" s="2">
        <v>9250</v>
      </c>
      <c r="S210" s="2">
        <v>1772</v>
      </c>
      <c r="T210" s="2">
        <v>10730</v>
      </c>
      <c r="U210" s="2">
        <v>2739</v>
      </c>
      <c r="X210" s="3" t="str" cm="1">
        <f t="array" ref="X210">_xlfn.IFS((D210/F210) &lt;= (640/SQRT($AT$32)), "Compact", L210 &lt;= ($AT$32*(0.79-(0.002*((E210-G210/2)/(2*F210))*SQRT($AT$32)))), "Non-Compact", L210 &gt; ($AT$32*(0.79-(0.002*((E210-G210/2)/(2*F210))*SQRT($AT$32)))), "Slender")</f>
        <v>Compact</v>
      </c>
      <c r="Y210" s="3" t="str" cm="1">
        <f t="array" ref="Y210">_xlfn.IFS(K210 &lt;= (65/SQRT($AT$32)), "Compact", K210 &lt;= (95/SQRT($AT$32)), "Non-Compact", K210 &gt; (95/SQRT($AT$32)), "Slender")</f>
        <v>Compact</v>
      </c>
      <c r="Z210" s="2">
        <f t="shared" si="56"/>
        <v>6.4158415841584162</v>
      </c>
      <c r="AA210" s="2">
        <f t="shared" si="57"/>
        <v>23.015267175572518</v>
      </c>
      <c r="AB210" s="2" t="str" cm="1">
        <f t="array" ref="AB210">_xlfn.IFS(Z210 &lt;= 9, "1", Z210 &lt;= 12, "2", Z210 &lt;= 15, "3", Z210 &gt; 15, "4")</f>
        <v>1</v>
      </c>
      <c r="AC210" s="2" t="str" cm="1">
        <f t="array" ref="AC210">_xlfn.IFS(AA210 &lt;= 200, "1", L210 &lt;= 300, "2", L210 &lt;= 400, "3", L210 &gt; 400, "4")</f>
        <v>1</v>
      </c>
      <c r="AD210" s="3">
        <f t="shared" si="58"/>
        <v>279888.45954790636</v>
      </c>
      <c r="AG210" s="3">
        <f t="shared" si="59"/>
        <v>9340.4191163994346</v>
      </c>
      <c r="AJ210" s="2" t="s">
        <v>264</v>
      </c>
      <c r="AK210" s="2">
        <f t="shared" si="62"/>
        <v>435.3</v>
      </c>
      <c r="AL210" s="2"/>
      <c r="AM210" s="2"/>
      <c r="AN210" s="2">
        <f t="shared" si="63"/>
        <v>9160.6</v>
      </c>
      <c r="AO210" s="2"/>
      <c r="AP210" s="2"/>
      <c r="AQ210" s="2" t="s">
        <v>264</v>
      </c>
      <c r="BB210" s="2">
        <f t="shared" si="64"/>
        <v>368</v>
      </c>
      <c r="BC210" s="2">
        <f t="shared" si="65"/>
        <v>8693.7333333333336</v>
      </c>
      <c r="BD210" s="2" t="s">
        <v>264</v>
      </c>
      <c r="BI210">
        <f t="shared" si="66"/>
        <v>386</v>
      </c>
      <c r="BJ210">
        <f t="shared" si="67"/>
        <v>8934.1143281366003</v>
      </c>
      <c r="BK210" s="2" t="s">
        <v>264</v>
      </c>
      <c r="BP210">
        <f t="shared" si="68"/>
        <v>320</v>
      </c>
      <c r="BQ210">
        <f t="shared" si="69"/>
        <v>8591.3333333333339</v>
      </c>
      <c r="BR210" s="2" t="s">
        <v>264</v>
      </c>
      <c r="BW210">
        <f t="shared" si="70"/>
        <v>336</v>
      </c>
      <c r="BX210">
        <f t="shared" si="71"/>
        <v>8625.4666666666672</v>
      </c>
      <c r="BY210" s="2" t="s">
        <v>264</v>
      </c>
      <c r="CD210">
        <f t="shared" si="72"/>
        <v>400.30973958179391</v>
      </c>
      <c r="CE210">
        <f t="shared" si="73"/>
        <v>8979.9015716076174</v>
      </c>
      <c r="CF210" s="2" t="s">
        <v>264</v>
      </c>
    </row>
    <row r="211" spans="1:84" x14ac:dyDescent="0.35">
      <c r="A211" s="2" t="s">
        <v>265</v>
      </c>
      <c r="B211" s="3" t="s">
        <v>33</v>
      </c>
      <c r="C211" s="2">
        <v>409</v>
      </c>
      <c r="D211" s="2">
        <v>613</v>
      </c>
      <c r="E211" s="2">
        <v>327</v>
      </c>
      <c r="F211" s="2">
        <v>55.6</v>
      </c>
      <c r="G211" s="2">
        <v>31</v>
      </c>
      <c r="H211" s="2">
        <v>12.7</v>
      </c>
      <c r="I211" s="2">
        <v>476.4</v>
      </c>
      <c r="J211" s="2">
        <v>521</v>
      </c>
      <c r="K211" s="2">
        <f t="shared" si="60"/>
        <v>2.6618705035971222</v>
      </c>
      <c r="L211" s="2">
        <f t="shared" si="61"/>
        <v>15.36774193548387</v>
      </c>
      <c r="M211" s="2">
        <v>2.4500000000000002</v>
      </c>
      <c r="N211" s="2">
        <v>316900</v>
      </c>
      <c r="O211" s="2">
        <v>32530</v>
      </c>
      <c r="P211" s="2">
        <v>24.7</v>
      </c>
      <c r="Q211" s="2">
        <v>7.91</v>
      </c>
      <c r="R211" s="2">
        <v>10340</v>
      </c>
      <c r="S211" s="2">
        <v>1990</v>
      </c>
      <c r="T211" s="2">
        <v>12120</v>
      </c>
      <c r="U211" s="2">
        <v>3096</v>
      </c>
      <c r="X211" s="3" t="str" cm="1">
        <f t="array" ref="X211">_xlfn.IFS((D211/F211) &lt;= (640/SQRT($AT$32)), "Compact", L211 &lt;= ($AT$32*(0.79-(0.002*((E211-G211/2)/(2*F211))*SQRT($AT$32)))), "Non-Compact", L211 &gt; ($AT$32*(0.79-(0.002*((E211-G211/2)/(2*F211))*SQRT($AT$32)))), "Slender")</f>
        <v>Compact</v>
      </c>
      <c r="Y211" s="3" t="str" cm="1">
        <f t="array" ref="Y211">_xlfn.IFS(K211 &lt;= (65/SQRT($AT$32)), "Compact", K211 &lt;= (95/SQRT($AT$32)), "Non-Compact", K211 &gt; (95/SQRT($AT$32)), "Slender")</f>
        <v>Compact</v>
      </c>
      <c r="Z211" s="2">
        <f t="shared" si="56"/>
        <v>5.8812949640287773</v>
      </c>
      <c r="AA211" s="2">
        <f t="shared" si="57"/>
        <v>19.774193548387096</v>
      </c>
      <c r="AB211" s="2" t="str" cm="1">
        <f t="array" ref="AB211">_xlfn.IFS(Z211 &lt;= 9, "1", Z211 &lt;= 12, "2", Z211 &lt;= 15, "3", Z211 &gt; 15, "4")</f>
        <v>1</v>
      </c>
      <c r="AC211" s="2" t="str" cm="1">
        <f t="array" ref="AC211">_xlfn.IFS(AA211 &lt;= 200, "1", L211 &lt;= 300, "2", L211 &lt;= 400, "3", L211 &gt; 400, "4")</f>
        <v>1</v>
      </c>
      <c r="AD211" s="3">
        <f t="shared" si="58"/>
        <v>318079.86979452189</v>
      </c>
      <c r="AG211" s="3">
        <f t="shared" si="59"/>
        <v>10450.816909218151</v>
      </c>
      <c r="AJ211" s="2" t="s">
        <v>265</v>
      </c>
      <c r="AK211" s="2">
        <f t="shared" si="62"/>
        <v>496.3</v>
      </c>
      <c r="AL211" s="2"/>
      <c r="AM211" s="2"/>
      <c r="AN211" s="2">
        <f t="shared" si="63"/>
        <v>10250.6</v>
      </c>
      <c r="AO211" s="2"/>
      <c r="AP211" s="2"/>
      <c r="AQ211" s="2" t="s">
        <v>265</v>
      </c>
      <c r="BB211" s="2">
        <f t="shared" si="64"/>
        <v>429</v>
      </c>
      <c r="BC211" s="2">
        <f t="shared" si="65"/>
        <v>9783.7333333333336</v>
      </c>
      <c r="BD211" s="2" t="s">
        <v>265</v>
      </c>
      <c r="BI211">
        <f t="shared" si="66"/>
        <v>447</v>
      </c>
      <c r="BJ211">
        <f t="shared" si="67"/>
        <v>10024.1143281366</v>
      </c>
      <c r="BK211" s="2" t="s">
        <v>265</v>
      </c>
      <c r="BP211">
        <f t="shared" si="68"/>
        <v>381</v>
      </c>
      <c r="BQ211">
        <f t="shared" si="69"/>
        <v>9681.3333333333339</v>
      </c>
      <c r="BR211" s="2" t="s">
        <v>265</v>
      </c>
      <c r="BW211">
        <f t="shared" si="70"/>
        <v>397</v>
      </c>
      <c r="BX211">
        <f t="shared" si="71"/>
        <v>9715.4666666666672</v>
      </c>
      <c r="BY211" s="2" t="s">
        <v>265</v>
      </c>
      <c r="CD211">
        <f t="shared" si="72"/>
        <v>461.30973958179391</v>
      </c>
      <c r="CE211">
        <f t="shared" si="73"/>
        <v>10069.901571607617</v>
      </c>
      <c r="CF211" s="2" t="s">
        <v>265</v>
      </c>
    </row>
    <row r="212" spans="1:84" x14ac:dyDescent="0.35">
      <c r="A212" s="2" t="s">
        <v>266</v>
      </c>
      <c r="B212" s="3" t="s">
        <v>33</v>
      </c>
      <c r="C212" s="2">
        <v>81.900000000000006</v>
      </c>
      <c r="D212" s="2">
        <v>598.70000000000005</v>
      </c>
      <c r="E212" s="2">
        <v>177.9</v>
      </c>
      <c r="F212" s="2">
        <v>12.8</v>
      </c>
      <c r="G212" s="2">
        <v>10</v>
      </c>
      <c r="H212" s="2">
        <v>12.7</v>
      </c>
      <c r="I212" s="2">
        <v>547.6</v>
      </c>
      <c r="J212" s="2">
        <v>105</v>
      </c>
      <c r="K212" s="2">
        <f t="shared" si="60"/>
        <v>6.55859375</v>
      </c>
      <c r="L212" s="2">
        <f t="shared" si="61"/>
        <v>54.760000000000005</v>
      </c>
      <c r="M212" s="2">
        <v>1.87</v>
      </c>
      <c r="N212" s="2">
        <v>56020</v>
      </c>
      <c r="O212" s="2">
        <v>1210</v>
      </c>
      <c r="P212" s="2">
        <v>23.2</v>
      </c>
      <c r="Q212" s="2">
        <v>3.4</v>
      </c>
      <c r="R212" s="2">
        <v>1871</v>
      </c>
      <c r="S212" s="2">
        <v>136</v>
      </c>
      <c r="T212" s="2">
        <v>2200</v>
      </c>
      <c r="U212" s="2">
        <v>219</v>
      </c>
      <c r="X212" s="3" t="str" cm="1">
        <f t="array" ref="X212">_xlfn.IFS((D212/F212) &lt;= (640/SQRT($AT$32)), "Compact", L212 &lt;= ($AT$32*(0.79-(0.002*((E212-G212/2)/(2*F212))*SQRT($AT$32)))), "Non-Compact", L212 &gt; ($AT$32*(0.79-(0.002*((E212-G212/2)/(2*F212))*SQRT($AT$32)))), "Slender")</f>
        <v>Non-Compact</v>
      </c>
      <c r="Y212" s="3" t="str" cm="1">
        <f t="array" ref="Y212">_xlfn.IFS(K212 &lt;= (65/SQRT($AT$32)), "Compact", K212 &lt;= (95/SQRT($AT$32)), "Non-Compact", K212 &gt; (95/SQRT($AT$32)), "Slender")</f>
        <v>Slender</v>
      </c>
      <c r="Z212" s="2">
        <f t="shared" si="56"/>
        <v>13.8984375</v>
      </c>
      <c r="AA212" s="2">
        <f t="shared" si="57"/>
        <v>59.870000000000005</v>
      </c>
      <c r="AB212" s="2" t="str" cm="1">
        <f t="array" ref="AB212">_xlfn.IFS(Z212 &lt;= 9, "1", Z212 &lt;= 12, "2", Z212 &lt;= 15, "3", Z212 &gt; 15, "4")</f>
        <v>3</v>
      </c>
      <c r="AC212" s="2" t="str" cm="1">
        <f t="array" ref="AC212">_xlfn.IFS(AA212 &lt;= 200, "1", L212 &lt;= 300, "2", L212 &lt;= 400, "3", L212 &gt; 400, "4")</f>
        <v>1</v>
      </c>
      <c r="AD212" s="3">
        <f t="shared" si="58"/>
        <v>55560.160619278271</v>
      </c>
      <c r="AG212" s="3">
        <f t="shared" si="59"/>
        <v>1853.0371313063317</v>
      </c>
      <c r="AJ212" s="2" t="s">
        <v>266</v>
      </c>
      <c r="AK212" s="2">
        <f t="shared" si="62"/>
        <v>80.3</v>
      </c>
      <c r="AL212" s="2"/>
      <c r="AM212" s="2"/>
      <c r="AN212" s="2">
        <f t="shared" si="63"/>
        <v>1781.6</v>
      </c>
      <c r="AO212" s="2"/>
      <c r="AP212" s="2"/>
      <c r="AQ212" s="2" t="s">
        <v>266</v>
      </c>
      <c r="BB212" s="2">
        <f t="shared" si="64"/>
        <v>13</v>
      </c>
      <c r="BC212" s="2">
        <f t="shared" si="65"/>
        <v>1314.7333333333333</v>
      </c>
      <c r="BD212" s="2" t="s">
        <v>266</v>
      </c>
      <c r="BI212">
        <f t="shared" si="66"/>
        <v>31</v>
      </c>
      <c r="BJ212">
        <f t="shared" si="67"/>
        <v>1555.1143281365999</v>
      </c>
      <c r="BK212" s="2" t="s">
        <v>266</v>
      </c>
      <c r="BP212">
        <f t="shared" si="68"/>
        <v>35</v>
      </c>
      <c r="BQ212">
        <f t="shared" si="69"/>
        <v>1212.3333333333335</v>
      </c>
      <c r="BR212" s="2" t="s">
        <v>266</v>
      </c>
      <c r="BW212">
        <f t="shared" si="70"/>
        <v>19</v>
      </c>
      <c r="BX212">
        <f t="shared" si="71"/>
        <v>1246.4666666666667</v>
      </c>
      <c r="BY212" s="2" t="s">
        <v>266</v>
      </c>
      <c r="CD212">
        <f t="shared" si="72"/>
        <v>45.309739581793927</v>
      </c>
      <c r="CE212">
        <f t="shared" si="73"/>
        <v>1600.9015716076174</v>
      </c>
      <c r="CF212" s="2" t="s">
        <v>266</v>
      </c>
    </row>
    <row r="213" spans="1:84" x14ac:dyDescent="0.35">
      <c r="A213" s="2" t="s">
        <v>267</v>
      </c>
      <c r="B213" s="3" t="s">
        <v>33</v>
      </c>
      <c r="C213" s="2">
        <v>91</v>
      </c>
      <c r="D213" s="2">
        <v>602.5</v>
      </c>
      <c r="E213" s="2">
        <v>178.4</v>
      </c>
      <c r="F213" s="2">
        <v>15</v>
      </c>
      <c r="G213" s="2">
        <v>10.6</v>
      </c>
      <c r="H213" s="2">
        <v>12.7</v>
      </c>
      <c r="I213" s="2">
        <v>547.1</v>
      </c>
      <c r="J213" s="2">
        <v>116</v>
      </c>
      <c r="K213" s="2">
        <f t="shared" si="60"/>
        <v>5.5933333333333337</v>
      </c>
      <c r="L213" s="2">
        <f t="shared" si="61"/>
        <v>51.613207547169814</v>
      </c>
      <c r="M213" s="2">
        <v>1.88</v>
      </c>
      <c r="N213" s="2">
        <v>63880</v>
      </c>
      <c r="O213" s="2">
        <v>1426</v>
      </c>
      <c r="P213" s="2">
        <v>23.5</v>
      </c>
      <c r="Q213" s="2">
        <v>3.51</v>
      </c>
      <c r="R213" s="2">
        <v>2120</v>
      </c>
      <c r="S213" s="2">
        <v>160</v>
      </c>
      <c r="T213" s="2">
        <v>2480</v>
      </c>
      <c r="U213" s="2">
        <v>256</v>
      </c>
      <c r="X213" s="3" t="str" cm="1">
        <f t="array" ref="X213">_xlfn.IFS((D213/F213) &lt;= (640/SQRT($AT$32)), "Compact", L213 &lt;= ($AT$32*(0.79-(0.002*((E213-G213/2)/(2*F213))*SQRT($AT$32)))), "Non-Compact", L213 &gt; ($AT$32*(0.79-(0.002*((E213-G213/2)/(2*F213))*SQRT($AT$32)))), "Slender")</f>
        <v>Non-Compact</v>
      </c>
      <c r="Y213" s="3" t="str" cm="1">
        <f t="array" ref="Y213">_xlfn.IFS(K213 &lt;= (65/SQRT($AT$32)), "Compact", K213 &lt;= (95/SQRT($AT$32)), "Non-Compact", K213 &gt; (95/SQRT($AT$32)), "Slender")</f>
        <v>Slender</v>
      </c>
      <c r="Z213" s="2">
        <f t="shared" si="56"/>
        <v>11.893333333333334</v>
      </c>
      <c r="AA213" s="2">
        <f t="shared" si="57"/>
        <v>56.839622641509436</v>
      </c>
      <c r="AB213" s="2" t="str" cm="1">
        <f t="array" ref="AB213">_xlfn.IFS(Z213 &lt;= 9, "1", Z213 &lt;= 12, "2", Z213 &lt;= 15, "3", Z213 &gt; 15, "4")</f>
        <v>2</v>
      </c>
      <c r="AC213" s="2" t="str" cm="1">
        <f t="array" ref="AC213">_xlfn.IFS(AA213 &lt;= 200, "1", L213 &lt;= 300, "2", L213 &lt;= 400, "3", L213 &gt; 400, "4")</f>
        <v>1</v>
      </c>
      <c r="AD213" s="3">
        <f t="shared" si="58"/>
        <v>63422.627668128036</v>
      </c>
      <c r="AG213" s="3">
        <f t="shared" si="59"/>
        <v>2095.8129448975164</v>
      </c>
      <c r="AJ213" s="2" t="s">
        <v>267</v>
      </c>
      <c r="AK213" s="2">
        <f t="shared" si="62"/>
        <v>91.3</v>
      </c>
      <c r="AL213" s="2"/>
      <c r="AM213" s="2"/>
      <c r="AN213" s="2">
        <f t="shared" si="63"/>
        <v>2030.6</v>
      </c>
      <c r="AO213" s="2"/>
      <c r="AP213" s="2"/>
      <c r="AQ213" s="2" t="s">
        <v>267</v>
      </c>
      <c r="BB213" s="2">
        <f t="shared" si="64"/>
        <v>24</v>
      </c>
      <c r="BC213" s="2">
        <f t="shared" si="65"/>
        <v>1563.7333333333333</v>
      </c>
      <c r="BD213" s="2" t="s">
        <v>267</v>
      </c>
      <c r="BI213">
        <f t="shared" si="66"/>
        <v>42</v>
      </c>
      <c r="BJ213">
        <f t="shared" si="67"/>
        <v>1804.1143281365999</v>
      </c>
      <c r="BK213" s="2" t="s">
        <v>267</v>
      </c>
      <c r="BP213">
        <f t="shared" si="68"/>
        <v>24</v>
      </c>
      <c r="BQ213">
        <f t="shared" si="69"/>
        <v>1461.3333333333335</v>
      </c>
      <c r="BR213" s="2" t="s">
        <v>267</v>
      </c>
      <c r="BW213">
        <f t="shared" si="70"/>
        <v>8</v>
      </c>
      <c r="BX213">
        <f t="shared" si="71"/>
        <v>1495.4666666666667</v>
      </c>
      <c r="BY213" s="2" t="s">
        <v>267</v>
      </c>
      <c r="CD213">
        <f t="shared" si="72"/>
        <v>56.309739581793927</v>
      </c>
      <c r="CE213">
        <f t="shared" si="73"/>
        <v>1849.9015716076174</v>
      </c>
      <c r="CF213" s="2" t="s">
        <v>267</v>
      </c>
    </row>
    <row r="214" spans="1:84" x14ac:dyDescent="0.35">
      <c r="A214" s="2" t="s">
        <v>268</v>
      </c>
      <c r="B214" s="3" t="s">
        <v>33</v>
      </c>
      <c r="C214" s="2">
        <v>92.3</v>
      </c>
      <c r="D214" s="2">
        <v>603</v>
      </c>
      <c r="E214" s="2">
        <v>178.8</v>
      </c>
      <c r="F214" s="2">
        <v>15</v>
      </c>
      <c r="G214" s="2">
        <v>10.9</v>
      </c>
      <c r="H214" s="2">
        <v>12.7</v>
      </c>
      <c r="I214" s="2">
        <v>547.6</v>
      </c>
      <c r="J214" s="2">
        <v>118</v>
      </c>
      <c r="K214" s="2">
        <f t="shared" si="60"/>
        <v>5.5966666666666667</v>
      </c>
      <c r="L214" s="2">
        <f t="shared" si="61"/>
        <v>50.238532110091747</v>
      </c>
      <c r="M214" s="2">
        <v>1.88</v>
      </c>
      <c r="N214" s="2">
        <v>64580</v>
      </c>
      <c r="O214" s="2">
        <v>1436</v>
      </c>
      <c r="P214" s="2">
        <v>23.4</v>
      </c>
      <c r="Q214" s="2">
        <v>3.49</v>
      </c>
      <c r="R214" s="2">
        <v>2142</v>
      </c>
      <c r="S214" s="2">
        <v>161</v>
      </c>
      <c r="T214" s="2">
        <v>2512</v>
      </c>
      <c r="U214" s="2">
        <v>258</v>
      </c>
      <c r="X214" s="3" t="str" cm="1">
        <f t="array" ref="X214">_xlfn.IFS((D214/F214) &lt;= (640/SQRT($AT$32)), "Compact", L214 &lt;= ($AT$32*(0.79-(0.002*((E214-G214/2)/(2*F214))*SQRT($AT$32)))), "Non-Compact", L214 &gt; ($AT$32*(0.79-(0.002*((E214-G214/2)/(2*F214))*SQRT($AT$32)))), "Slender")</f>
        <v>Non-Compact</v>
      </c>
      <c r="Y214" s="3" t="str" cm="1">
        <f t="array" ref="Y214">_xlfn.IFS(K214 &lt;= (65/SQRT($AT$32)), "Compact", K214 &lt;= (95/SQRT($AT$32)), "Non-Compact", K214 &gt; (95/SQRT($AT$32)), "Slender")</f>
        <v>Slender</v>
      </c>
      <c r="Z214" s="2">
        <f t="shared" si="56"/>
        <v>11.92</v>
      </c>
      <c r="AA214" s="2">
        <f t="shared" si="57"/>
        <v>55.321100917431188</v>
      </c>
      <c r="AB214" s="2" t="str" cm="1">
        <f t="array" ref="AB214">_xlfn.IFS(Z214 &lt;= 9, "1", Z214 &lt;= 12, "2", Z214 &lt;= 15, "3", Z214 &gt; 15, "4")</f>
        <v>2</v>
      </c>
      <c r="AC214" s="2" t="str" cm="1">
        <f t="array" ref="AC214">_xlfn.IFS(AA214 &lt;= 200, "1", L214 &lt;= 300, "2", L214 &lt;= 400, "3", L214 &gt; 400, "4")</f>
        <v>1</v>
      </c>
      <c r="AD214" s="3">
        <f t="shared" si="58"/>
        <v>64122.670544667744</v>
      </c>
      <c r="AG214" s="3">
        <f t="shared" si="59"/>
        <v>2117.3281630394472</v>
      </c>
      <c r="AJ214" s="2" t="s">
        <v>268</v>
      </c>
      <c r="AK214" s="2">
        <f t="shared" si="62"/>
        <v>93.3</v>
      </c>
      <c r="AL214" s="2"/>
      <c r="AM214" s="2"/>
      <c r="AN214" s="2">
        <f t="shared" si="63"/>
        <v>2052.6</v>
      </c>
      <c r="AO214" s="2"/>
      <c r="AP214" s="2"/>
      <c r="AQ214" s="2" t="s">
        <v>268</v>
      </c>
      <c r="BB214" s="2">
        <f t="shared" si="64"/>
        <v>26</v>
      </c>
      <c r="BC214" s="2">
        <f t="shared" si="65"/>
        <v>1585.7333333333333</v>
      </c>
      <c r="BD214" s="2" t="s">
        <v>268</v>
      </c>
      <c r="BI214">
        <f t="shared" si="66"/>
        <v>44</v>
      </c>
      <c r="BJ214">
        <f t="shared" si="67"/>
        <v>1826.1143281365999</v>
      </c>
      <c r="BK214" s="2" t="s">
        <v>268</v>
      </c>
      <c r="BP214">
        <f t="shared" si="68"/>
        <v>22</v>
      </c>
      <c r="BQ214">
        <f t="shared" si="69"/>
        <v>1483.3333333333335</v>
      </c>
      <c r="BR214" s="2" t="s">
        <v>268</v>
      </c>
      <c r="BW214">
        <f t="shared" si="70"/>
        <v>6</v>
      </c>
      <c r="BX214">
        <f t="shared" si="71"/>
        <v>1517.4666666666667</v>
      </c>
      <c r="BY214" s="2" t="s">
        <v>268</v>
      </c>
      <c r="CD214">
        <f t="shared" si="72"/>
        <v>58.309739581793927</v>
      </c>
      <c r="CE214">
        <f t="shared" si="73"/>
        <v>1871.9015716076174</v>
      </c>
      <c r="CF214" s="2" t="s">
        <v>268</v>
      </c>
    </row>
    <row r="215" spans="1:84" x14ac:dyDescent="0.35">
      <c r="A215" s="2" t="s">
        <v>269</v>
      </c>
      <c r="B215" s="3" t="s">
        <v>33</v>
      </c>
      <c r="C215" s="2">
        <v>101.2</v>
      </c>
      <c r="D215" s="2">
        <v>602.6</v>
      </c>
      <c r="E215" s="2">
        <v>227.6</v>
      </c>
      <c r="F215" s="2">
        <v>14.8</v>
      </c>
      <c r="G215" s="2">
        <v>10.5</v>
      </c>
      <c r="H215" s="2">
        <v>12.7</v>
      </c>
      <c r="I215" s="2">
        <v>547.6</v>
      </c>
      <c r="J215" s="2">
        <v>129</v>
      </c>
      <c r="K215" s="2">
        <f t="shared" si="60"/>
        <v>7.3344594594594588</v>
      </c>
      <c r="L215" s="2">
        <f t="shared" si="61"/>
        <v>52.152380952380952</v>
      </c>
      <c r="M215" s="2">
        <v>2.0699999999999998</v>
      </c>
      <c r="N215" s="2">
        <v>75780</v>
      </c>
      <c r="O215" s="2">
        <v>2915</v>
      </c>
      <c r="P215" s="2">
        <v>24.2</v>
      </c>
      <c r="Q215" s="2">
        <v>4.76</v>
      </c>
      <c r="R215" s="2">
        <v>2515</v>
      </c>
      <c r="S215" s="2">
        <v>256</v>
      </c>
      <c r="T215" s="2">
        <v>2881</v>
      </c>
      <c r="U215" s="2">
        <v>400</v>
      </c>
      <c r="X215" s="3" t="str" cm="1">
        <f t="array" ref="X215">_xlfn.IFS((D215/F215) &lt;= (640/SQRT($AT$32)), "Compact", L215 &lt;= ($AT$32*(0.79-(0.002*((E215-G215/2)/(2*F215))*SQRT($AT$32)))), "Non-Compact", L215 &gt; ($AT$32*(0.79-(0.002*((E215-G215/2)/(2*F215))*SQRT($AT$32)))), "Slender")</f>
        <v>Non-Compact</v>
      </c>
      <c r="Y215" s="3" t="str" cm="1">
        <f t="array" ref="Y215">_xlfn.IFS(K215 &lt;= (65/SQRT($AT$32)), "Compact", K215 &lt;= (95/SQRT($AT$32)), "Non-Compact", K215 &gt; (95/SQRT($AT$32)), "Slender")</f>
        <v>Slender</v>
      </c>
      <c r="Z215" s="2">
        <f t="shared" si="56"/>
        <v>15.378378378378377</v>
      </c>
      <c r="AA215" s="2">
        <f t="shared" si="57"/>
        <v>57.390476190476193</v>
      </c>
      <c r="AB215" s="2" t="str" cm="1">
        <f t="array" ref="AB215">_xlfn.IFS(Z215 &lt;= 9, "1", Z215 &lt;= 12, "2", Z215 &lt;= 15, "3", Z215 &gt; 15, "4")</f>
        <v>4</v>
      </c>
      <c r="AC215" s="2" t="str" cm="1">
        <f t="array" ref="AC215">_xlfn.IFS(AA215 &lt;= 200, "1", L215 &lt;= 300, "2", L215 &lt;= 400, "3", L215 &gt; 400, "4")</f>
        <v>1</v>
      </c>
      <c r="AD215" s="3">
        <f t="shared" si="58"/>
        <v>75360.117428650541</v>
      </c>
      <c r="AG215" s="3">
        <f t="shared" si="59"/>
        <v>2489.2820712004495</v>
      </c>
      <c r="AJ215" s="2" t="s">
        <v>269</v>
      </c>
      <c r="AK215" s="2">
        <f t="shared" si="62"/>
        <v>104.3</v>
      </c>
      <c r="AL215" s="2"/>
      <c r="AM215" s="2"/>
      <c r="AN215" s="2">
        <f t="shared" si="63"/>
        <v>2425.6</v>
      </c>
      <c r="AO215" s="2"/>
      <c r="AP215" s="2"/>
      <c r="AQ215" s="2" t="s">
        <v>269</v>
      </c>
      <c r="BB215" s="2">
        <f t="shared" si="64"/>
        <v>37</v>
      </c>
      <c r="BC215" s="2">
        <f t="shared" si="65"/>
        <v>1958.7333333333333</v>
      </c>
      <c r="BD215" s="2" t="s">
        <v>269</v>
      </c>
      <c r="BI215">
        <f t="shared" si="66"/>
        <v>55</v>
      </c>
      <c r="BJ215">
        <f t="shared" si="67"/>
        <v>2199.1143281365999</v>
      </c>
      <c r="BK215" s="2" t="s">
        <v>269</v>
      </c>
      <c r="BP215">
        <f t="shared" si="68"/>
        <v>11</v>
      </c>
      <c r="BQ215">
        <f t="shared" si="69"/>
        <v>1856.3333333333335</v>
      </c>
      <c r="BR215" s="2" t="s">
        <v>269</v>
      </c>
      <c r="BW215">
        <f t="shared" si="70"/>
        <v>5</v>
      </c>
      <c r="BX215">
        <f t="shared" si="71"/>
        <v>1890.4666666666667</v>
      </c>
      <c r="BY215" s="2" t="s">
        <v>269</v>
      </c>
      <c r="CD215">
        <f t="shared" si="72"/>
        <v>69.309739581793934</v>
      </c>
      <c r="CE215">
        <f t="shared" si="73"/>
        <v>2244.9015716076174</v>
      </c>
      <c r="CF215" s="2" t="s">
        <v>269</v>
      </c>
    </row>
    <row r="216" spans="1:84" x14ac:dyDescent="0.35">
      <c r="A216" s="2" t="s">
        <v>270</v>
      </c>
      <c r="B216" s="3" t="s">
        <v>33</v>
      </c>
      <c r="C216" s="2">
        <v>113</v>
      </c>
      <c r="D216" s="2">
        <v>607.6</v>
      </c>
      <c r="E216" s="2">
        <v>228.2</v>
      </c>
      <c r="F216" s="2">
        <v>17.3</v>
      </c>
      <c r="G216" s="2">
        <v>11.1</v>
      </c>
      <c r="H216" s="2">
        <v>12.7</v>
      </c>
      <c r="I216" s="2">
        <v>547.6</v>
      </c>
      <c r="J216" s="2">
        <v>144</v>
      </c>
      <c r="K216" s="2">
        <f t="shared" si="60"/>
        <v>6.2745664739884388</v>
      </c>
      <c r="L216" s="2">
        <f t="shared" si="61"/>
        <v>49.333333333333336</v>
      </c>
      <c r="M216" s="2">
        <v>2.08</v>
      </c>
      <c r="N216" s="2">
        <v>87320</v>
      </c>
      <c r="O216" s="2">
        <v>3434</v>
      </c>
      <c r="P216" s="2">
        <v>24.6</v>
      </c>
      <c r="Q216" s="2">
        <v>4.88</v>
      </c>
      <c r="R216" s="2">
        <v>2874</v>
      </c>
      <c r="S216" s="2">
        <v>301</v>
      </c>
      <c r="T216" s="2">
        <v>3281</v>
      </c>
      <c r="U216" s="2">
        <v>469</v>
      </c>
      <c r="X216" s="3" t="str" cm="1">
        <f t="array" ref="X216">_xlfn.IFS((D216/F216) &lt;= (640/SQRT($AT$32)), "Compact", L216 &lt;= ($AT$32*(0.79-(0.002*((E216-G216/2)/(2*F216))*SQRT($AT$32)))), "Non-Compact", L216 &gt; ($AT$32*(0.79-(0.002*((E216-G216/2)/(2*F216))*SQRT($AT$32)))), "Slender")</f>
        <v>Non-Compact</v>
      </c>
      <c r="Y216" s="3" t="str" cm="1">
        <f t="array" ref="Y216">_xlfn.IFS(K216 &lt;= (65/SQRT($AT$32)), "Compact", K216 &lt;= (95/SQRT($AT$32)), "Non-Compact", K216 &gt; (95/SQRT($AT$32)), "Slender")</f>
        <v>Slender</v>
      </c>
      <c r="Z216" s="2">
        <f t="shared" si="56"/>
        <v>13.190751445086704</v>
      </c>
      <c r="AA216" s="2">
        <f t="shared" si="57"/>
        <v>54.738738738738739</v>
      </c>
      <c r="AB216" s="2" t="str" cm="1">
        <f t="array" ref="AB216">_xlfn.IFS(Z216 &lt;= 9, "1", Z216 &lt;= 12, "2", Z216 &lt;= 15, "3", Z216 &gt; 15, "4")</f>
        <v>3</v>
      </c>
      <c r="AC216" s="2" t="str" cm="1">
        <f t="array" ref="AC216">_xlfn.IFS(AA216 &lt;= 200, "1", L216 &lt;= 300, "2", L216 &lt;= 400, "3", L216 &gt; 400, "4")</f>
        <v>1</v>
      </c>
      <c r="AD216" s="3">
        <f t="shared" si="58"/>
        <v>86911.229042166931</v>
      </c>
      <c r="AG216" s="3">
        <f t="shared" si="59"/>
        <v>2845.0653401987097</v>
      </c>
      <c r="AJ216" s="2" t="s">
        <v>270</v>
      </c>
      <c r="AK216" s="2">
        <f t="shared" si="62"/>
        <v>119.3</v>
      </c>
      <c r="AL216" s="2"/>
      <c r="AM216" s="2"/>
      <c r="AN216" s="2">
        <f t="shared" si="63"/>
        <v>2784.6</v>
      </c>
      <c r="AO216" s="2"/>
      <c r="AP216" s="2"/>
      <c r="AQ216" s="2" t="s">
        <v>270</v>
      </c>
      <c r="BB216" s="2">
        <f t="shared" si="64"/>
        <v>52</v>
      </c>
      <c r="BC216" s="2">
        <f t="shared" si="65"/>
        <v>2317.7333333333336</v>
      </c>
      <c r="BD216" s="2" t="s">
        <v>270</v>
      </c>
      <c r="BI216">
        <f t="shared" si="66"/>
        <v>70</v>
      </c>
      <c r="BJ216">
        <f t="shared" si="67"/>
        <v>2558.1143281365999</v>
      </c>
      <c r="BK216" s="2" t="s">
        <v>270</v>
      </c>
      <c r="BP216">
        <f t="shared" si="68"/>
        <v>4</v>
      </c>
      <c r="BQ216">
        <f t="shared" si="69"/>
        <v>2215.3333333333335</v>
      </c>
      <c r="BR216" s="2" t="s">
        <v>270</v>
      </c>
      <c r="BW216">
        <f t="shared" si="70"/>
        <v>20</v>
      </c>
      <c r="BX216">
        <f t="shared" si="71"/>
        <v>2249.4666666666667</v>
      </c>
      <c r="BY216" s="2" t="s">
        <v>270</v>
      </c>
      <c r="CD216">
        <f t="shared" si="72"/>
        <v>84.309739581793934</v>
      </c>
      <c r="CE216">
        <f t="shared" si="73"/>
        <v>2603.9015716076174</v>
      </c>
      <c r="CF216" s="2" t="s">
        <v>270</v>
      </c>
    </row>
    <row r="217" spans="1:84" x14ac:dyDescent="0.35">
      <c r="A217" s="2" t="s">
        <v>271</v>
      </c>
      <c r="B217" s="3" t="s">
        <v>33</v>
      </c>
      <c r="C217" s="2">
        <v>125.1</v>
      </c>
      <c r="D217" s="2">
        <v>612.20000000000005</v>
      </c>
      <c r="E217" s="2">
        <v>229</v>
      </c>
      <c r="F217" s="2">
        <v>19.3</v>
      </c>
      <c r="G217" s="2">
        <v>11.9</v>
      </c>
      <c r="H217" s="2">
        <v>12.7</v>
      </c>
      <c r="I217" s="2">
        <v>548.20000000000005</v>
      </c>
      <c r="J217" s="2">
        <v>158</v>
      </c>
      <c r="K217" s="2">
        <f t="shared" si="60"/>
        <v>5.6243523316062172</v>
      </c>
      <c r="L217" s="2">
        <f t="shared" si="61"/>
        <v>46.067226890756302</v>
      </c>
      <c r="M217" s="2">
        <v>2.09</v>
      </c>
      <c r="N217" s="2">
        <v>97540</v>
      </c>
      <c r="O217" s="2">
        <v>3872</v>
      </c>
      <c r="P217" s="2">
        <v>24.8</v>
      </c>
      <c r="Q217" s="2">
        <v>4.95</v>
      </c>
      <c r="R217" s="2">
        <v>3187</v>
      </c>
      <c r="S217" s="2">
        <v>338</v>
      </c>
      <c r="T217" s="2">
        <v>3639</v>
      </c>
      <c r="U217" s="2">
        <v>528</v>
      </c>
      <c r="X217" s="3" t="str" cm="1">
        <f t="array" ref="X217">_xlfn.IFS((D217/F217) &lt;= (640/SQRT($AT$32)), "Compact", L217 &lt;= ($AT$32*(0.79-(0.002*((E217-G217/2)/(2*F217))*SQRT($AT$32)))), "Non-Compact", L217 &gt; ($AT$32*(0.79-(0.002*((E217-G217/2)/(2*F217))*SQRT($AT$32)))), "Slender")</f>
        <v>Compact</v>
      </c>
      <c r="Y217" s="3" t="str" cm="1">
        <f t="array" ref="Y217">_xlfn.IFS(K217 &lt;= (65/SQRT($AT$32)), "Compact", K217 &lt;= (95/SQRT($AT$32)), "Non-Compact", K217 &gt; (95/SQRT($AT$32)), "Slender")</f>
        <v>Slender</v>
      </c>
      <c r="Z217" s="2">
        <f t="shared" si="56"/>
        <v>11.865284974093264</v>
      </c>
      <c r="AA217" s="2">
        <f t="shared" si="57"/>
        <v>51.445378151260506</v>
      </c>
      <c r="AB217" s="2" t="str" cm="1">
        <f t="array" ref="AB217">_xlfn.IFS(Z217 &lt;= 9, "1", Z217 &lt;= 12, "2", Z217 &lt;= 15, "3", Z217 &gt; 15, "4")</f>
        <v>2</v>
      </c>
      <c r="AC217" s="2" t="str" cm="1">
        <f t="array" ref="AC217">_xlfn.IFS(AA217 &lt;= 200, "1", L217 &lt;= 300, "2", L217 &lt;= 400, "3", L217 &gt; 400, "4")</f>
        <v>1</v>
      </c>
      <c r="AD217" s="3">
        <f t="shared" si="58"/>
        <v>97140.351868108861</v>
      </c>
      <c r="AG217" s="3">
        <f t="shared" si="59"/>
        <v>3156.2171075513802</v>
      </c>
      <c r="AJ217" s="2" t="s">
        <v>271</v>
      </c>
      <c r="AK217" s="2">
        <f t="shared" si="62"/>
        <v>133.30000000000001</v>
      </c>
      <c r="AL217" s="2"/>
      <c r="AM217" s="2"/>
      <c r="AN217" s="2">
        <f t="shared" si="63"/>
        <v>3097.6</v>
      </c>
      <c r="AO217" s="2"/>
      <c r="AP217" s="2"/>
      <c r="AQ217" s="2" t="s">
        <v>271</v>
      </c>
      <c r="BB217" s="2">
        <f t="shared" si="64"/>
        <v>66</v>
      </c>
      <c r="BC217" s="2">
        <f t="shared" si="65"/>
        <v>2630.7333333333336</v>
      </c>
      <c r="BD217" s="2" t="s">
        <v>271</v>
      </c>
      <c r="BI217">
        <f t="shared" si="66"/>
        <v>84</v>
      </c>
      <c r="BJ217">
        <f t="shared" si="67"/>
        <v>2871.1143281365999</v>
      </c>
      <c r="BK217" s="2" t="s">
        <v>271</v>
      </c>
      <c r="BP217">
        <f t="shared" si="68"/>
        <v>18</v>
      </c>
      <c r="BQ217">
        <f t="shared" si="69"/>
        <v>2528.3333333333335</v>
      </c>
      <c r="BR217" s="2" t="s">
        <v>271</v>
      </c>
      <c r="BW217">
        <f t="shared" si="70"/>
        <v>34</v>
      </c>
      <c r="BX217">
        <f t="shared" si="71"/>
        <v>2562.4666666666667</v>
      </c>
      <c r="BY217" s="2" t="s">
        <v>271</v>
      </c>
      <c r="CD217">
        <f t="shared" si="72"/>
        <v>98.309739581793934</v>
      </c>
      <c r="CE217">
        <f t="shared" si="73"/>
        <v>2916.9015716076174</v>
      </c>
      <c r="CF217" s="2" t="s">
        <v>271</v>
      </c>
    </row>
    <row r="218" spans="1:84" x14ac:dyDescent="0.35">
      <c r="A218" s="2" t="s">
        <v>272</v>
      </c>
      <c r="B218" s="3" t="s">
        <v>33</v>
      </c>
      <c r="C218" s="2">
        <v>139.9</v>
      </c>
      <c r="D218" s="2">
        <v>617.20000000000005</v>
      </c>
      <c r="E218" s="2">
        <v>230.2</v>
      </c>
      <c r="F218" s="2">
        <v>22.1</v>
      </c>
      <c r="G218" s="2">
        <v>13.1</v>
      </c>
      <c r="H218" s="2">
        <v>12.7</v>
      </c>
      <c r="I218" s="2">
        <v>547.6</v>
      </c>
      <c r="J218" s="2">
        <v>178</v>
      </c>
      <c r="K218" s="2">
        <f t="shared" si="60"/>
        <v>4.9117647058823524</v>
      </c>
      <c r="L218" s="2">
        <f t="shared" si="61"/>
        <v>41.801526717557252</v>
      </c>
      <c r="M218" s="2">
        <v>2.11</v>
      </c>
      <c r="N218" s="2">
        <v>111800</v>
      </c>
      <c r="O218" s="2">
        <v>4505</v>
      </c>
      <c r="P218" s="2">
        <v>25</v>
      </c>
      <c r="Q218" s="2">
        <v>5.03</v>
      </c>
      <c r="R218" s="2">
        <v>3622</v>
      </c>
      <c r="S218" s="2">
        <v>391</v>
      </c>
      <c r="T218" s="2">
        <v>4142</v>
      </c>
      <c r="U218" s="2">
        <v>611</v>
      </c>
      <c r="X218" s="3" t="str" cm="1">
        <f t="array" ref="X218">_xlfn.IFS((D218/F218) &lt;= (640/SQRT($AT$32)), "Compact", L218 &lt;= ($AT$32*(0.79-(0.002*((E218-G218/2)/(2*F218))*SQRT($AT$32)))), "Non-Compact", L218 &gt; ($AT$32*(0.79-(0.002*((E218-G218/2)/(2*F218))*SQRT($AT$32)))), "Slender")</f>
        <v>Compact</v>
      </c>
      <c r="Y218" s="3" t="str" cm="1">
        <f t="array" ref="Y218">_xlfn.IFS(K218 &lt;= (65/SQRT($AT$32)), "Compact", K218 &lt;= (95/SQRT($AT$32)), "Non-Compact", K218 &gt; (95/SQRT($AT$32)), "Slender")</f>
        <v>Non-Compact</v>
      </c>
      <c r="Z218" s="2">
        <f t="shared" si="56"/>
        <v>10.41628959276018</v>
      </c>
      <c r="AA218" s="2">
        <f t="shared" si="57"/>
        <v>47.114503816793899</v>
      </c>
      <c r="AB218" s="2" t="str" cm="1">
        <f t="array" ref="AB218">_xlfn.IFS(Z218 &lt;= 9, "1", Z218 &lt;= 12, "2", Z218 &lt;= 15, "3", Z218 &gt; 15, "4")</f>
        <v>2</v>
      </c>
      <c r="AC218" s="2" t="str" cm="1">
        <f t="array" ref="AC218">_xlfn.IFS(AA218 &lt;= 200, "1", L218 &lt;= 300, "2", L218 &lt;= 400, "3", L218 &gt; 400, "4")</f>
        <v>1</v>
      </c>
      <c r="AD218" s="3">
        <f t="shared" si="58"/>
        <v>111414.00448624042</v>
      </c>
      <c r="AG218" s="3">
        <f t="shared" si="59"/>
        <v>3589.7879366335833</v>
      </c>
      <c r="AJ218" s="2" t="s">
        <v>272</v>
      </c>
      <c r="AK218" s="2">
        <f t="shared" si="62"/>
        <v>153.30000000000001</v>
      </c>
      <c r="AL218" s="2"/>
      <c r="AM218" s="2"/>
      <c r="AN218" s="2">
        <f t="shared" si="63"/>
        <v>3532.6</v>
      </c>
      <c r="AO218" s="2"/>
      <c r="AP218" s="2"/>
      <c r="AQ218" s="2" t="s">
        <v>272</v>
      </c>
      <c r="BB218" s="2">
        <f t="shared" si="64"/>
        <v>86</v>
      </c>
      <c r="BC218" s="2">
        <f t="shared" si="65"/>
        <v>3065.7333333333336</v>
      </c>
      <c r="BD218" s="2" t="s">
        <v>272</v>
      </c>
      <c r="BI218">
        <f t="shared" si="66"/>
        <v>104</v>
      </c>
      <c r="BJ218">
        <f t="shared" si="67"/>
        <v>3306.1143281365999</v>
      </c>
      <c r="BK218" s="2" t="s">
        <v>272</v>
      </c>
      <c r="BP218">
        <f t="shared" si="68"/>
        <v>38</v>
      </c>
      <c r="BQ218">
        <f t="shared" si="69"/>
        <v>2963.3333333333335</v>
      </c>
      <c r="BR218" s="2" t="s">
        <v>272</v>
      </c>
      <c r="BW218">
        <f t="shared" si="70"/>
        <v>54</v>
      </c>
      <c r="BX218">
        <f t="shared" si="71"/>
        <v>2997.4666666666667</v>
      </c>
      <c r="BY218" s="2" t="s">
        <v>272</v>
      </c>
      <c r="CD218">
        <f t="shared" si="72"/>
        <v>118.30973958179393</v>
      </c>
      <c r="CE218">
        <f t="shared" si="73"/>
        <v>3351.9015716076174</v>
      </c>
      <c r="CF218" s="2" t="s">
        <v>272</v>
      </c>
    </row>
    <row r="219" spans="1:84" x14ac:dyDescent="0.35">
      <c r="A219" s="2" t="s">
        <v>273</v>
      </c>
      <c r="B219" s="3" t="s">
        <v>33</v>
      </c>
      <c r="C219" s="2">
        <v>153</v>
      </c>
      <c r="D219" s="2">
        <v>623.1</v>
      </c>
      <c r="E219" s="2">
        <v>228.6</v>
      </c>
      <c r="F219" s="2">
        <v>24.9</v>
      </c>
      <c r="G219" s="2">
        <v>14</v>
      </c>
      <c r="H219" s="2">
        <v>12.7</v>
      </c>
      <c r="I219" s="2">
        <v>547.9</v>
      </c>
      <c r="J219" s="2">
        <v>195</v>
      </c>
      <c r="K219" s="2">
        <f t="shared" si="60"/>
        <v>4.309236947791165</v>
      </c>
      <c r="L219" s="2">
        <f t="shared" si="61"/>
        <v>39.135714285714286</v>
      </c>
      <c r="M219" s="2">
        <v>2.11</v>
      </c>
      <c r="N219" s="2">
        <v>125000</v>
      </c>
      <c r="O219" s="2">
        <v>4972</v>
      </c>
      <c r="P219" s="2">
        <v>25.3</v>
      </c>
      <c r="Q219" s="2">
        <v>5.04</v>
      </c>
      <c r="R219" s="2">
        <v>4012</v>
      </c>
      <c r="S219" s="2">
        <v>435</v>
      </c>
      <c r="T219" s="2">
        <v>4595</v>
      </c>
      <c r="U219" s="2">
        <v>680</v>
      </c>
      <c r="X219" s="3" t="str" cm="1">
        <f t="array" ref="X219">_xlfn.IFS((D219/F219) &lt;= (640/SQRT($AT$32)), "Compact", L219 &lt;= ($AT$32*(0.79-(0.002*((E219-G219/2)/(2*F219))*SQRT($AT$32)))), "Non-Compact", L219 &gt; ($AT$32*(0.79-(0.002*((E219-G219/2)/(2*F219))*SQRT($AT$32)))), "Slender")</f>
        <v>Compact</v>
      </c>
      <c r="Y219" s="3" t="str" cm="1">
        <f t="array" ref="Y219">_xlfn.IFS(K219 &lt;= (65/SQRT($AT$32)), "Compact", K219 &lt;= (95/SQRT($AT$32)), "Non-Compact", K219 &gt; (95/SQRT($AT$32)), "Slender")</f>
        <v>Non-Compact</v>
      </c>
      <c r="Z219" s="2">
        <f t="shared" si="56"/>
        <v>9.1807228915662655</v>
      </c>
      <c r="AA219" s="2">
        <f t="shared" si="57"/>
        <v>44.50714285714286</v>
      </c>
      <c r="AB219" s="2" t="str" cm="1">
        <f t="array" ref="AB219">_xlfn.IFS(Z219 &lt;= 9, "1", Z219 &lt;= 12, "2", Z219 &lt;= 15, "3", Z219 &gt; 15, "4")</f>
        <v>2</v>
      </c>
      <c r="AC219" s="2" t="str" cm="1">
        <f t="array" ref="AC219">_xlfn.IFS(AA219 &lt;= 200, "1", L219 &lt;= 300, "2", L219 &lt;= 400, "3", L219 &gt; 400, "4")</f>
        <v>1</v>
      </c>
      <c r="AD219" s="3">
        <f t="shared" si="58"/>
        <v>124622.07501486244</v>
      </c>
      <c r="AG219" s="3">
        <f t="shared" si="59"/>
        <v>3979.1178645523937</v>
      </c>
      <c r="AJ219" s="2" t="s">
        <v>273</v>
      </c>
      <c r="AK219" s="2">
        <f t="shared" si="62"/>
        <v>170.3</v>
      </c>
      <c r="AL219" s="2"/>
      <c r="AM219" s="2"/>
      <c r="AN219" s="2">
        <f t="shared" si="63"/>
        <v>3922.6</v>
      </c>
      <c r="AO219" s="2"/>
      <c r="AP219" s="2"/>
      <c r="AQ219" s="2" t="s">
        <v>273</v>
      </c>
      <c r="BB219" s="2">
        <f t="shared" si="64"/>
        <v>103</v>
      </c>
      <c r="BC219" s="2">
        <f t="shared" si="65"/>
        <v>3455.7333333333336</v>
      </c>
      <c r="BD219" s="2" t="s">
        <v>273</v>
      </c>
      <c r="BI219">
        <f t="shared" si="66"/>
        <v>121</v>
      </c>
      <c r="BJ219">
        <f t="shared" si="67"/>
        <v>3696.1143281365999</v>
      </c>
      <c r="BK219" s="2" t="s">
        <v>273</v>
      </c>
      <c r="BP219">
        <f t="shared" si="68"/>
        <v>55</v>
      </c>
      <c r="BQ219">
        <f t="shared" si="69"/>
        <v>3353.3333333333335</v>
      </c>
      <c r="BR219" s="2" t="s">
        <v>273</v>
      </c>
      <c r="BW219">
        <f t="shared" si="70"/>
        <v>71</v>
      </c>
      <c r="BX219">
        <f t="shared" si="71"/>
        <v>3387.4666666666667</v>
      </c>
      <c r="BY219" s="2" t="s">
        <v>273</v>
      </c>
      <c r="CD219">
        <f t="shared" si="72"/>
        <v>135.30973958179393</v>
      </c>
      <c r="CE219">
        <f t="shared" si="73"/>
        <v>3741.9015716076174</v>
      </c>
      <c r="CF219" s="2" t="s">
        <v>273</v>
      </c>
    </row>
    <row r="220" spans="1:84" x14ac:dyDescent="0.35">
      <c r="A220" s="2" t="s">
        <v>274</v>
      </c>
      <c r="B220" s="3" t="s">
        <v>33</v>
      </c>
      <c r="C220" s="2">
        <v>171</v>
      </c>
      <c r="D220" s="2">
        <v>628.9</v>
      </c>
      <c r="E220" s="2">
        <v>229.9</v>
      </c>
      <c r="F220" s="2">
        <v>27.9</v>
      </c>
      <c r="G220" s="2">
        <v>15.5</v>
      </c>
      <c r="H220" s="2">
        <v>12.7</v>
      </c>
      <c r="I220" s="2">
        <v>547.70000000000005</v>
      </c>
      <c r="J220" s="2">
        <v>218</v>
      </c>
      <c r="K220" s="2">
        <f t="shared" si="60"/>
        <v>3.8422939068100361</v>
      </c>
      <c r="L220" s="2">
        <f t="shared" si="61"/>
        <v>35.335483870967742</v>
      </c>
      <c r="M220" s="2">
        <v>2.12</v>
      </c>
      <c r="N220" s="2">
        <v>141400</v>
      </c>
      <c r="O220" s="2">
        <v>5670</v>
      </c>
      <c r="P220" s="2">
        <v>25.4</v>
      </c>
      <c r="Q220" s="2">
        <v>5.09</v>
      </c>
      <c r="R220" s="2">
        <v>4495</v>
      </c>
      <c r="S220" s="2">
        <v>493</v>
      </c>
      <c r="T220" s="2">
        <v>5167</v>
      </c>
      <c r="U220" s="2">
        <v>773</v>
      </c>
      <c r="X220" s="3" t="str" cm="1">
        <f t="array" ref="X220">_xlfn.IFS((D220/F220) &lt;= (640/SQRT($AT$32)), "Compact", L220 &lt;= ($AT$32*(0.79-(0.002*((E220-G220/2)/(2*F220))*SQRT($AT$32)))), "Non-Compact", L220 &gt; ($AT$32*(0.79-(0.002*((E220-G220/2)/(2*F220))*SQRT($AT$32)))), "Slender")</f>
        <v>Compact</v>
      </c>
      <c r="Y220" s="3" t="str" cm="1">
        <f t="array" ref="Y220">_xlfn.IFS(K220 &lt;= (65/SQRT($AT$32)), "Compact", K220 &lt;= (95/SQRT($AT$32)), "Non-Compact", K220 &gt; (95/SQRT($AT$32)), "Slender")</f>
        <v>Non-Compact</v>
      </c>
      <c r="Z220" s="2">
        <f t="shared" si="56"/>
        <v>8.2401433691756285</v>
      </c>
      <c r="AA220" s="2">
        <f t="shared" si="57"/>
        <v>40.574193548387093</v>
      </c>
      <c r="AB220" s="2" t="str" cm="1">
        <f t="array" ref="AB220">_xlfn.IFS(Z220 &lt;= 9, "1", Z220 &lt;= 12, "2", Z220 &lt;= 15, "3", Z220 &gt; 15, "4")</f>
        <v>1</v>
      </c>
      <c r="AC220" s="2" t="str" cm="1">
        <f t="array" ref="AC220">_xlfn.IFS(AA220 &lt;= 200, "1", L220 &lt;= 300, "2", L220 &lt;= 400, "3", L220 &gt; 400, "4")</f>
        <v>1</v>
      </c>
      <c r="AD220" s="3">
        <f t="shared" si="58"/>
        <v>141036.70125353895</v>
      </c>
      <c r="AG220" s="3">
        <f t="shared" si="59"/>
        <v>4462.340131590151</v>
      </c>
      <c r="AJ220" s="2" t="s">
        <v>274</v>
      </c>
      <c r="AK220" s="2">
        <f t="shared" si="62"/>
        <v>193.3</v>
      </c>
      <c r="AL220" s="2"/>
      <c r="AM220" s="2"/>
      <c r="AN220" s="2">
        <f t="shared" si="63"/>
        <v>4405.6000000000004</v>
      </c>
      <c r="AO220" s="2"/>
      <c r="AP220" s="2"/>
      <c r="AQ220" s="2" t="s">
        <v>274</v>
      </c>
      <c r="BB220" s="2">
        <f t="shared" si="64"/>
        <v>126</v>
      </c>
      <c r="BC220" s="2">
        <f t="shared" si="65"/>
        <v>3938.7333333333336</v>
      </c>
      <c r="BD220" s="2" t="s">
        <v>274</v>
      </c>
      <c r="BI220">
        <f t="shared" si="66"/>
        <v>144</v>
      </c>
      <c r="BJ220">
        <f t="shared" si="67"/>
        <v>4179.1143281365994</v>
      </c>
      <c r="BK220" s="2" t="s">
        <v>274</v>
      </c>
      <c r="BP220">
        <f t="shared" si="68"/>
        <v>78</v>
      </c>
      <c r="BQ220">
        <f t="shared" si="69"/>
        <v>3836.3333333333335</v>
      </c>
      <c r="BR220" s="2" t="s">
        <v>274</v>
      </c>
      <c r="BW220">
        <f t="shared" si="70"/>
        <v>94</v>
      </c>
      <c r="BX220">
        <f t="shared" si="71"/>
        <v>3870.4666666666667</v>
      </c>
      <c r="BY220" s="2" t="s">
        <v>274</v>
      </c>
      <c r="CD220">
        <f t="shared" si="72"/>
        <v>158.30973958179393</v>
      </c>
      <c r="CE220">
        <f t="shared" si="73"/>
        <v>4224.9015716076174</v>
      </c>
      <c r="CF220" s="2" t="s">
        <v>274</v>
      </c>
    </row>
    <row r="221" spans="1:84" x14ac:dyDescent="0.35">
      <c r="A221" s="2" t="s">
        <v>275</v>
      </c>
      <c r="B221" s="3" t="s">
        <v>33</v>
      </c>
      <c r="C221" s="2">
        <v>191</v>
      </c>
      <c r="D221" s="2">
        <v>635</v>
      </c>
      <c r="E221" s="2">
        <v>231.5</v>
      </c>
      <c r="F221" s="2">
        <v>30.9</v>
      </c>
      <c r="G221" s="2">
        <v>17</v>
      </c>
      <c r="H221" s="2">
        <v>12.7</v>
      </c>
      <c r="I221" s="2">
        <v>547.79999999999995</v>
      </c>
      <c r="J221" s="2">
        <v>242</v>
      </c>
      <c r="K221" s="2">
        <f t="shared" si="60"/>
        <v>3.470873786407767</v>
      </c>
      <c r="L221" s="2">
        <f t="shared" si="61"/>
        <v>32.223529411764702</v>
      </c>
      <c r="M221" s="2">
        <v>2.14</v>
      </c>
      <c r="N221" s="2">
        <v>158400</v>
      </c>
      <c r="O221" s="2">
        <v>6415</v>
      </c>
      <c r="P221" s="2">
        <v>25.6</v>
      </c>
      <c r="Q221" s="2">
        <v>5.15</v>
      </c>
      <c r="R221" s="2">
        <v>4990</v>
      </c>
      <c r="S221" s="2">
        <v>554</v>
      </c>
      <c r="T221" s="2">
        <v>5757</v>
      </c>
      <c r="U221" s="2">
        <v>871</v>
      </c>
      <c r="X221" s="3" t="str" cm="1">
        <f t="array" ref="X221">_xlfn.IFS((D221/F221) &lt;= (640/SQRT($AT$32)), "Compact", L221 &lt;= ($AT$32*(0.79-(0.002*((E221-G221/2)/(2*F221))*SQRT($AT$32)))), "Non-Compact", L221 &gt; ($AT$32*(0.79-(0.002*((E221-G221/2)/(2*F221))*SQRT($AT$32)))), "Slender")</f>
        <v>Compact</v>
      </c>
      <c r="Y221" s="3" t="str" cm="1">
        <f t="array" ref="Y221">_xlfn.IFS(K221 &lt;= (65/SQRT($AT$32)), "Compact", K221 &lt;= (95/SQRT($AT$32)), "Non-Compact", K221 &gt; (95/SQRT($AT$32)), "Slender")</f>
        <v>Compact</v>
      </c>
      <c r="Z221" s="2">
        <f t="shared" si="56"/>
        <v>7.491909385113269</v>
      </c>
      <c r="AA221" s="2">
        <f t="shared" si="57"/>
        <v>37.352941176470587</v>
      </c>
      <c r="AB221" s="2" t="str" cm="1">
        <f t="array" ref="AB221">_xlfn.IFS(Z221 &lt;= 9, "1", Z221 &lt;= 12, "2", Z221 &lt;= 15, "3", Z221 &gt; 15, "4")</f>
        <v>1</v>
      </c>
      <c r="AC221" s="2" t="str" cm="1">
        <f t="array" ref="AC221">_xlfn.IFS(AA221 &lt;= 200, "1", L221 &lt;= 300, "2", L221 &lt;= 400, "3", L221 &gt; 400, "4")</f>
        <v>1</v>
      </c>
      <c r="AD221" s="3">
        <f t="shared" si="58"/>
        <v>158052.75971665283</v>
      </c>
      <c r="AG221" s="3">
        <f t="shared" si="59"/>
        <v>4958.4221099055294</v>
      </c>
      <c r="AJ221" s="2" t="s">
        <v>275</v>
      </c>
      <c r="AK221" s="2">
        <f t="shared" si="62"/>
        <v>217.3</v>
      </c>
      <c r="AL221" s="2"/>
      <c r="AM221" s="2"/>
      <c r="AN221" s="2">
        <f t="shared" si="63"/>
        <v>4900.6000000000004</v>
      </c>
      <c r="AO221" s="2"/>
      <c r="AP221" s="2"/>
      <c r="AQ221" s="2" t="s">
        <v>275</v>
      </c>
      <c r="BB221" s="2">
        <f t="shared" si="64"/>
        <v>150</v>
      </c>
      <c r="BC221" s="2">
        <f t="shared" si="65"/>
        <v>4433.7333333333336</v>
      </c>
      <c r="BD221" s="2" t="s">
        <v>275</v>
      </c>
      <c r="BI221">
        <f t="shared" si="66"/>
        <v>168</v>
      </c>
      <c r="BJ221">
        <f t="shared" si="67"/>
        <v>4674.1143281365994</v>
      </c>
      <c r="BK221" s="2" t="s">
        <v>275</v>
      </c>
      <c r="BP221">
        <f t="shared" si="68"/>
        <v>102</v>
      </c>
      <c r="BQ221">
        <f t="shared" si="69"/>
        <v>4331.333333333333</v>
      </c>
      <c r="BR221" s="2" t="s">
        <v>275</v>
      </c>
      <c r="BW221">
        <f t="shared" si="70"/>
        <v>118</v>
      </c>
      <c r="BX221">
        <f t="shared" si="71"/>
        <v>4365.4666666666662</v>
      </c>
      <c r="BY221" s="2" t="s">
        <v>275</v>
      </c>
      <c r="CD221">
        <f t="shared" si="72"/>
        <v>182.30973958179393</v>
      </c>
      <c r="CE221">
        <f t="shared" si="73"/>
        <v>4719.9015716076174</v>
      </c>
      <c r="CF221" s="2" t="s">
        <v>275</v>
      </c>
    </row>
    <row r="222" spans="1:84" x14ac:dyDescent="0.35">
      <c r="A222" s="2" t="s">
        <v>276</v>
      </c>
      <c r="B222" s="3" t="s">
        <v>33</v>
      </c>
      <c r="C222" s="2">
        <v>217</v>
      </c>
      <c r="D222" s="2">
        <v>643.1</v>
      </c>
      <c r="E222" s="2">
        <v>234.1</v>
      </c>
      <c r="F222" s="2">
        <v>35.1</v>
      </c>
      <c r="G222" s="2">
        <v>19.600000000000001</v>
      </c>
      <c r="H222" s="2">
        <v>12.7</v>
      </c>
      <c r="I222" s="2">
        <v>547.5</v>
      </c>
      <c r="J222" s="2">
        <v>278</v>
      </c>
      <c r="K222" s="2">
        <f t="shared" si="60"/>
        <v>3.0555555555555554</v>
      </c>
      <c r="L222" s="2">
        <f t="shared" si="61"/>
        <v>27.933673469387752</v>
      </c>
      <c r="M222" s="2">
        <v>2.16</v>
      </c>
      <c r="N222" s="2">
        <v>183900</v>
      </c>
      <c r="O222" s="2">
        <v>7544</v>
      </c>
      <c r="P222" s="2">
        <v>25.7</v>
      </c>
      <c r="Q222" s="2">
        <v>5.21</v>
      </c>
      <c r="R222" s="2">
        <v>5718</v>
      </c>
      <c r="S222" s="2">
        <v>644</v>
      </c>
      <c r="T222" s="2">
        <v>6643</v>
      </c>
      <c r="U222" s="2">
        <v>1019</v>
      </c>
      <c r="X222" s="3" t="str" cm="1">
        <f t="array" ref="X222">_xlfn.IFS((D222/F222) &lt;= (640/SQRT($AT$32)), "Compact", L222 &lt;= ($AT$32*(0.79-(0.002*((E222-G222/2)/(2*F222))*SQRT($AT$32)))), "Non-Compact", L222 &gt; ($AT$32*(0.79-(0.002*((E222-G222/2)/(2*F222))*SQRT($AT$32)))), "Slender")</f>
        <v>Compact</v>
      </c>
      <c r="Y222" s="3" t="str" cm="1">
        <f t="array" ref="Y222">_xlfn.IFS(K222 &lt;= (65/SQRT($AT$32)), "Compact", K222 &lt;= (95/SQRT($AT$32)), "Non-Compact", K222 &gt; (95/SQRT($AT$32)), "Slender")</f>
        <v>Compact</v>
      </c>
      <c r="Z222" s="2">
        <f t="shared" si="56"/>
        <v>6.6695156695156692</v>
      </c>
      <c r="AA222" s="2">
        <f t="shared" si="57"/>
        <v>32.811224489795919</v>
      </c>
      <c r="AB222" s="2" t="str" cm="1">
        <f t="array" ref="AB222">_xlfn.IFS(Z222 &lt;= 9, "1", Z222 &lt;= 12, "2", Z222 &lt;= 15, "3", Z222 &gt; 15, "4")</f>
        <v>1</v>
      </c>
      <c r="AC222" s="2" t="str" cm="1">
        <f t="array" ref="AC222">_xlfn.IFS(AA222 &lt;= 200, "1", L222 &lt;= 300, "2", L222 &lt;= 400, "3", L222 &gt; 400, "4")</f>
        <v>1</v>
      </c>
      <c r="AD222" s="3">
        <f t="shared" si="58"/>
        <v>183577.39675613662</v>
      </c>
      <c r="AG222" s="3">
        <f t="shared" si="59"/>
        <v>5688.8262524004022</v>
      </c>
      <c r="AJ222" s="2" t="s">
        <v>276</v>
      </c>
      <c r="AK222" s="2">
        <f t="shared" si="62"/>
        <v>253.3</v>
      </c>
      <c r="AL222" s="2"/>
      <c r="AM222" s="2"/>
      <c r="AN222" s="2">
        <f t="shared" si="63"/>
        <v>5628.6</v>
      </c>
      <c r="AO222" s="2"/>
      <c r="AP222" s="2"/>
      <c r="AQ222" s="2" t="s">
        <v>276</v>
      </c>
      <c r="BB222" s="2">
        <f t="shared" si="64"/>
        <v>186</v>
      </c>
      <c r="BC222" s="2">
        <f t="shared" si="65"/>
        <v>5161.7333333333336</v>
      </c>
      <c r="BD222" s="2" t="s">
        <v>276</v>
      </c>
      <c r="BI222">
        <f t="shared" si="66"/>
        <v>204</v>
      </c>
      <c r="BJ222">
        <f t="shared" si="67"/>
        <v>5402.1143281365994</v>
      </c>
      <c r="BK222" s="2" t="s">
        <v>276</v>
      </c>
      <c r="BP222">
        <f t="shared" si="68"/>
        <v>138</v>
      </c>
      <c r="BQ222">
        <f t="shared" si="69"/>
        <v>5059.333333333333</v>
      </c>
      <c r="BR222" s="2" t="s">
        <v>276</v>
      </c>
      <c r="BW222">
        <f t="shared" si="70"/>
        <v>154</v>
      </c>
      <c r="BX222">
        <f t="shared" si="71"/>
        <v>5093.4666666666662</v>
      </c>
      <c r="BY222" s="2" t="s">
        <v>276</v>
      </c>
      <c r="CD222">
        <f t="shared" si="72"/>
        <v>218.30973958179393</v>
      </c>
      <c r="CE222">
        <f t="shared" si="73"/>
        <v>5447.9015716076174</v>
      </c>
      <c r="CF222" s="2" t="s">
        <v>276</v>
      </c>
    </row>
    <row r="223" spans="1:84" x14ac:dyDescent="0.35">
      <c r="A223" s="2" t="s">
        <v>277</v>
      </c>
      <c r="B223" s="3" t="s">
        <v>33</v>
      </c>
      <c r="C223" s="2">
        <v>243</v>
      </c>
      <c r="D223" s="2">
        <v>651</v>
      </c>
      <c r="E223" s="2">
        <v>235.9</v>
      </c>
      <c r="F223" s="2">
        <v>39.1</v>
      </c>
      <c r="G223" s="2">
        <v>21.6</v>
      </c>
      <c r="H223" s="2">
        <v>12.7</v>
      </c>
      <c r="I223" s="2">
        <v>547.4</v>
      </c>
      <c r="J223" s="2">
        <v>310</v>
      </c>
      <c r="K223" s="2">
        <f t="shared" si="60"/>
        <v>2.7404092071611252</v>
      </c>
      <c r="L223" s="2">
        <f t="shared" si="61"/>
        <v>25.342592592592588</v>
      </c>
      <c r="M223" s="2">
        <v>2.1800000000000002</v>
      </c>
      <c r="N223" s="2">
        <v>207900</v>
      </c>
      <c r="O223" s="2">
        <v>8606</v>
      </c>
      <c r="P223" s="2">
        <v>25.9</v>
      </c>
      <c r="Q223" s="2">
        <v>5.27</v>
      </c>
      <c r="R223" s="2">
        <v>6386</v>
      </c>
      <c r="S223" s="2">
        <v>730</v>
      </c>
      <c r="T223" s="2">
        <v>7455</v>
      </c>
      <c r="U223" s="2">
        <v>1157</v>
      </c>
      <c r="X223" s="3" t="str" cm="1">
        <f t="array" ref="X223">_xlfn.IFS((D223/F223) &lt;= (640/SQRT($AT$32)), "Compact", L223 &lt;= ($AT$32*(0.79-(0.002*((E223-G223/2)/(2*F223))*SQRT($AT$32)))), "Non-Compact", L223 &gt; ($AT$32*(0.79-(0.002*((E223-G223/2)/(2*F223))*SQRT($AT$32)))), "Slender")</f>
        <v>Compact</v>
      </c>
      <c r="Y223" s="3" t="str" cm="1">
        <f t="array" ref="Y223">_xlfn.IFS(K223 &lt;= (65/SQRT($AT$32)), "Compact", K223 &lt;= (95/SQRT($AT$32)), "Non-Compact", K223 &gt; (95/SQRT($AT$32)), "Slender")</f>
        <v>Compact</v>
      </c>
      <c r="Z223" s="2">
        <f t="shared" si="56"/>
        <v>6.0332480818414318</v>
      </c>
      <c r="AA223" s="2">
        <f t="shared" si="57"/>
        <v>30.138888888888886</v>
      </c>
      <c r="AB223" s="2" t="str" cm="1">
        <f t="array" ref="AB223">_xlfn.IFS(Z223 &lt;= 9, "1", Z223 &lt;= 12, "2", Z223 &lt;= 15, "3", Z223 &gt; 15, "4")</f>
        <v>1</v>
      </c>
      <c r="AC223" s="2" t="str" cm="1">
        <f t="array" ref="AC223">_xlfn.IFS(AA223 &lt;= 200, "1", L223 &lt;= 300, "2", L223 &lt;= 400, "3", L223 &gt; 400, "4")</f>
        <v>1</v>
      </c>
      <c r="AD223" s="3">
        <f t="shared" si="58"/>
        <v>207600.63845742383</v>
      </c>
      <c r="AG223" s="3">
        <f t="shared" si="59"/>
        <v>6360.0802432044838</v>
      </c>
      <c r="AJ223" s="2" t="s">
        <v>277</v>
      </c>
      <c r="AK223" s="2">
        <f t="shared" si="62"/>
        <v>285.3</v>
      </c>
      <c r="AL223" s="2"/>
      <c r="AM223" s="2"/>
      <c r="AN223" s="2">
        <f t="shared" si="63"/>
        <v>6296.6</v>
      </c>
      <c r="AO223" s="2"/>
      <c r="AP223" s="2"/>
      <c r="AQ223" s="2" t="s">
        <v>277</v>
      </c>
      <c r="BB223" s="2">
        <f t="shared" si="64"/>
        <v>218</v>
      </c>
      <c r="BC223" s="2">
        <f t="shared" si="65"/>
        <v>5829.7333333333336</v>
      </c>
      <c r="BD223" s="2" t="s">
        <v>277</v>
      </c>
      <c r="BI223">
        <f t="shared" si="66"/>
        <v>236</v>
      </c>
      <c r="BJ223">
        <f t="shared" si="67"/>
        <v>6070.1143281365994</v>
      </c>
      <c r="BK223" s="2" t="s">
        <v>277</v>
      </c>
      <c r="BP223">
        <f t="shared" si="68"/>
        <v>170</v>
      </c>
      <c r="BQ223">
        <f t="shared" si="69"/>
        <v>5727.333333333333</v>
      </c>
      <c r="BR223" s="2" t="s">
        <v>277</v>
      </c>
      <c r="BW223">
        <f t="shared" si="70"/>
        <v>186</v>
      </c>
      <c r="BX223">
        <f t="shared" si="71"/>
        <v>5761.4666666666662</v>
      </c>
      <c r="BY223" s="2" t="s">
        <v>277</v>
      </c>
      <c r="CD223">
        <f t="shared" si="72"/>
        <v>250.30973958179393</v>
      </c>
      <c r="CE223">
        <f t="shared" si="73"/>
        <v>6115.9015716076174</v>
      </c>
      <c r="CF223" s="2" t="s">
        <v>277</v>
      </c>
    </row>
    <row r="224" spans="1:84" x14ac:dyDescent="0.35">
      <c r="A224" s="2" t="s">
        <v>278</v>
      </c>
      <c r="B224" s="3" t="s">
        <v>33</v>
      </c>
      <c r="C224" s="2">
        <v>270</v>
      </c>
      <c r="D224" s="2">
        <v>658.6</v>
      </c>
      <c r="E224" s="2">
        <v>238.5</v>
      </c>
      <c r="F224" s="2">
        <v>42.9</v>
      </c>
      <c r="G224" s="2">
        <v>23.9</v>
      </c>
      <c r="H224" s="2">
        <v>12.7</v>
      </c>
      <c r="I224" s="2">
        <v>547.4</v>
      </c>
      <c r="J224" s="2">
        <v>343</v>
      </c>
      <c r="K224" s="2">
        <f t="shared" si="60"/>
        <v>2.5011655011655014</v>
      </c>
      <c r="L224" s="2">
        <f t="shared" si="61"/>
        <v>22.90376569037657</v>
      </c>
      <c r="M224" s="2">
        <v>2.2000000000000002</v>
      </c>
      <c r="N224" s="2">
        <v>232800</v>
      </c>
      <c r="O224" s="2">
        <v>9768</v>
      </c>
      <c r="P224" s="2">
        <v>26.1</v>
      </c>
      <c r="Q224" s="2">
        <v>5.34</v>
      </c>
      <c r="R224" s="2">
        <v>7069</v>
      </c>
      <c r="S224" s="2">
        <v>819</v>
      </c>
      <c r="T224" s="2">
        <v>8299</v>
      </c>
      <c r="U224" s="2">
        <v>1304</v>
      </c>
      <c r="X224" s="3" t="str" cm="1">
        <f t="array" ref="X224">_xlfn.IFS((D224/F224) &lt;= (640/SQRT($AT$32)), "Compact", L224 &lt;= ($AT$32*(0.79-(0.002*((E224-G224/2)/(2*F224))*SQRT($AT$32)))), "Non-Compact", L224 &gt; ($AT$32*(0.79-(0.002*((E224-G224/2)/(2*F224))*SQRT($AT$32)))), "Slender")</f>
        <v>Compact</v>
      </c>
      <c r="Y224" s="3" t="str" cm="1">
        <f t="array" ref="Y224">_xlfn.IFS(K224 &lt;= (65/SQRT($AT$32)), "Compact", K224 &lt;= (95/SQRT($AT$32)), "Non-Compact", K224 &gt; (95/SQRT($AT$32)), "Slender")</f>
        <v>Compact</v>
      </c>
      <c r="Z224" s="2">
        <f t="shared" si="56"/>
        <v>5.55944055944056</v>
      </c>
      <c r="AA224" s="2">
        <f t="shared" si="57"/>
        <v>27.556485355648537</v>
      </c>
      <c r="AB224" s="2" t="str" cm="1">
        <f t="array" ref="AB224">_xlfn.IFS(Z224 &lt;= 9, "1", Z224 &lt;= 12, "2", Z224 &lt;= 15, "3", Z224 &gt; 15, "4")</f>
        <v>1</v>
      </c>
      <c r="AC224" s="2" t="str" cm="1">
        <f t="array" ref="AC224">_xlfn.IFS(AA224 &lt;= 200, "1", L224 &lt;= 300, "2", L224 &lt;= 400, "3", L224 &gt; 400, "4")</f>
        <v>1</v>
      </c>
      <c r="AD224" s="3">
        <f t="shared" si="58"/>
        <v>232527.28287142995</v>
      </c>
      <c r="AG224" s="3">
        <f t="shared" si="59"/>
        <v>7046.9592123127832</v>
      </c>
      <c r="AJ224" s="2" t="s">
        <v>278</v>
      </c>
      <c r="AK224" s="2">
        <f t="shared" si="62"/>
        <v>318.3</v>
      </c>
      <c r="AL224" s="2"/>
      <c r="AM224" s="2"/>
      <c r="AN224" s="2">
        <f t="shared" si="63"/>
        <v>6979.6</v>
      </c>
      <c r="AO224" s="2"/>
      <c r="AP224" s="2"/>
      <c r="AQ224" s="2" t="s">
        <v>278</v>
      </c>
      <c r="BB224" s="2">
        <f t="shared" si="64"/>
        <v>251</v>
      </c>
      <c r="BC224" s="2">
        <f t="shared" si="65"/>
        <v>6512.7333333333336</v>
      </c>
      <c r="BD224" s="2" t="s">
        <v>278</v>
      </c>
      <c r="BI224">
        <f t="shared" si="66"/>
        <v>269</v>
      </c>
      <c r="BJ224">
        <f t="shared" si="67"/>
        <v>6753.1143281365994</v>
      </c>
      <c r="BK224" s="2" t="s">
        <v>278</v>
      </c>
      <c r="BP224">
        <f t="shared" si="68"/>
        <v>203</v>
      </c>
      <c r="BQ224">
        <f t="shared" si="69"/>
        <v>6410.333333333333</v>
      </c>
      <c r="BR224" s="2" t="s">
        <v>278</v>
      </c>
      <c r="BW224">
        <f t="shared" si="70"/>
        <v>219</v>
      </c>
      <c r="BX224">
        <f t="shared" si="71"/>
        <v>6444.4666666666662</v>
      </c>
      <c r="BY224" s="2" t="s">
        <v>278</v>
      </c>
      <c r="CD224">
        <f t="shared" si="72"/>
        <v>283.30973958179391</v>
      </c>
      <c r="CE224">
        <f t="shared" si="73"/>
        <v>6798.9015716076174</v>
      </c>
      <c r="CF224" s="2" t="s">
        <v>278</v>
      </c>
    </row>
    <row r="225" spans="1:84" x14ac:dyDescent="0.35">
      <c r="A225" s="2" t="s">
        <v>279</v>
      </c>
      <c r="B225" s="3" t="s">
        <v>33</v>
      </c>
      <c r="C225" s="2">
        <v>295</v>
      </c>
      <c r="D225" s="2">
        <v>667</v>
      </c>
      <c r="E225" s="2">
        <v>240.5</v>
      </c>
      <c r="F225" s="2">
        <v>47</v>
      </c>
      <c r="G225" s="2">
        <v>25.9</v>
      </c>
      <c r="H225" s="2">
        <v>12.7</v>
      </c>
      <c r="I225" s="2">
        <v>547.6</v>
      </c>
      <c r="J225" s="2">
        <v>376</v>
      </c>
      <c r="K225" s="2">
        <f t="shared" si="60"/>
        <v>2.2829787234042551</v>
      </c>
      <c r="L225" s="2">
        <f t="shared" si="61"/>
        <v>21.142857142857146</v>
      </c>
      <c r="M225" s="2">
        <v>2.2200000000000002</v>
      </c>
      <c r="N225" s="2">
        <v>259400</v>
      </c>
      <c r="O225" s="2">
        <v>10980</v>
      </c>
      <c r="P225" s="2">
        <v>26.3</v>
      </c>
      <c r="Q225" s="2">
        <v>5.41</v>
      </c>
      <c r="R225" s="2">
        <v>7778</v>
      </c>
      <c r="S225" s="2">
        <v>913</v>
      </c>
      <c r="T225" s="2">
        <v>9173</v>
      </c>
      <c r="U225" s="2">
        <v>1458</v>
      </c>
      <c r="X225" s="3" t="str" cm="1">
        <f t="array" ref="X225">_xlfn.IFS((D225/F225) &lt;= (640/SQRT($AT$32)), "Compact", L225 &lt;= ($AT$32*(0.79-(0.002*((E225-G225/2)/(2*F225))*SQRT($AT$32)))), "Non-Compact", L225 &gt; ($AT$32*(0.79-(0.002*((E225-G225/2)/(2*F225))*SQRT($AT$32)))), "Slender")</f>
        <v>Compact</v>
      </c>
      <c r="Y225" s="3" t="str" cm="1">
        <f t="array" ref="Y225">_xlfn.IFS(K225 &lt;= (65/SQRT($AT$32)), "Compact", K225 &lt;= (95/SQRT($AT$32)), "Non-Compact", K225 &gt; (95/SQRT($AT$32)), "Slender")</f>
        <v>Compact</v>
      </c>
      <c r="Z225" s="2">
        <f t="shared" si="56"/>
        <v>5.1170212765957448</v>
      </c>
      <c r="AA225" s="2">
        <f t="shared" si="57"/>
        <v>25.752895752895753</v>
      </c>
      <c r="AB225" s="2" t="str" cm="1">
        <f t="array" ref="AB225">_xlfn.IFS(Z225 &lt;= 9, "1", Z225 &lt;= 12, "2", Z225 &lt;= 15, "3", Z225 &gt; 15, "4")</f>
        <v>1</v>
      </c>
      <c r="AC225" s="2" t="str" cm="1">
        <f t="array" ref="AC225">_xlfn.IFS(AA225 &lt;= 200, "1", L225 &lt;= 300, "2", L225 &lt;= 400, "3", L225 &gt; 400, "4")</f>
        <v>1</v>
      </c>
      <c r="AD225" s="3">
        <f t="shared" si="58"/>
        <v>259154.61701549907</v>
      </c>
      <c r="AG225" s="3">
        <f t="shared" si="59"/>
        <v>7760.5575843492079</v>
      </c>
      <c r="AJ225" s="2" t="s">
        <v>279</v>
      </c>
      <c r="AK225" s="2">
        <f t="shared" si="62"/>
        <v>351.3</v>
      </c>
      <c r="AL225" s="2"/>
      <c r="AM225" s="2"/>
      <c r="AN225" s="2">
        <f t="shared" si="63"/>
        <v>7688.6</v>
      </c>
      <c r="AO225" s="2"/>
      <c r="AP225" s="2"/>
      <c r="AQ225" s="2" t="s">
        <v>279</v>
      </c>
      <c r="BB225" s="2">
        <f t="shared" si="64"/>
        <v>284</v>
      </c>
      <c r="BC225" s="2">
        <f t="shared" si="65"/>
        <v>7221.7333333333336</v>
      </c>
      <c r="BD225" s="2" t="s">
        <v>279</v>
      </c>
      <c r="BI225">
        <f t="shared" si="66"/>
        <v>302</v>
      </c>
      <c r="BJ225">
        <f t="shared" si="67"/>
        <v>7462.1143281365994</v>
      </c>
      <c r="BK225" s="2" t="s">
        <v>279</v>
      </c>
      <c r="BP225">
        <f t="shared" si="68"/>
        <v>236</v>
      </c>
      <c r="BQ225">
        <f t="shared" si="69"/>
        <v>7119.333333333333</v>
      </c>
      <c r="BR225" s="2" t="s">
        <v>279</v>
      </c>
      <c r="BW225">
        <f t="shared" si="70"/>
        <v>252</v>
      </c>
      <c r="BX225">
        <f t="shared" si="71"/>
        <v>7153.4666666666662</v>
      </c>
      <c r="BY225" s="2" t="s">
        <v>279</v>
      </c>
      <c r="CD225">
        <f t="shared" si="72"/>
        <v>316.30973958179391</v>
      </c>
      <c r="CE225">
        <f t="shared" si="73"/>
        <v>7507.9015716076174</v>
      </c>
      <c r="CF225" s="2" t="s">
        <v>279</v>
      </c>
    </row>
    <row r="226" spans="1:84" x14ac:dyDescent="0.35">
      <c r="A226" s="2" t="s">
        <v>280</v>
      </c>
      <c r="B226" s="3" t="s">
        <v>33</v>
      </c>
      <c r="C226" s="2">
        <v>325</v>
      </c>
      <c r="D226" s="2">
        <v>675.1</v>
      </c>
      <c r="E226" s="2">
        <v>243.1</v>
      </c>
      <c r="F226" s="2">
        <v>51</v>
      </c>
      <c r="G226" s="2">
        <v>28.4</v>
      </c>
      <c r="H226" s="2">
        <v>12.7</v>
      </c>
      <c r="I226" s="2">
        <v>547.70000000000005</v>
      </c>
      <c r="J226" s="2">
        <v>412</v>
      </c>
      <c r="K226" s="2">
        <f t="shared" si="60"/>
        <v>2.1049019607843138</v>
      </c>
      <c r="L226" s="2">
        <f t="shared" si="61"/>
        <v>19.285211267605636</v>
      </c>
      <c r="M226" s="2">
        <v>2.2400000000000002</v>
      </c>
      <c r="N226" s="2">
        <v>287700</v>
      </c>
      <c r="O226" s="2">
        <v>12330</v>
      </c>
      <c r="P226" s="2">
        <v>26.4</v>
      </c>
      <c r="Q226" s="2">
        <v>5.47</v>
      </c>
      <c r="R226" s="2">
        <v>8522</v>
      </c>
      <c r="S226" s="2">
        <v>1014</v>
      </c>
      <c r="T226" s="2">
        <v>10110</v>
      </c>
      <c r="U226" s="2">
        <v>1625</v>
      </c>
      <c r="X226" s="3" t="str" cm="1">
        <f t="array" ref="X226">_xlfn.IFS((D226/F226) &lt;= (640/SQRT($AT$32)), "Compact", L226 &lt;= ($AT$32*(0.79-(0.002*((E226-G226/2)/(2*F226))*SQRT($AT$32)))), "Non-Compact", L226 &gt; ($AT$32*(0.79-(0.002*((E226-G226/2)/(2*F226))*SQRT($AT$32)))), "Slender")</f>
        <v>Compact</v>
      </c>
      <c r="Y226" s="3" t="str" cm="1">
        <f t="array" ref="Y226">_xlfn.IFS(K226 &lt;= (65/SQRT($AT$32)), "Compact", K226 &lt;= (95/SQRT($AT$32)), "Non-Compact", K226 &gt; (95/SQRT($AT$32)), "Slender")</f>
        <v>Compact</v>
      </c>
      <c r="Z226" s="2">
        <f t="shared" si="56"/>
        <v>4.7666666666666666</v>
      </c>
      <c r="AA226" s="2">
        <f t="shared" si="57"/>
        <v>23.771126760563384</v>
      </c>
      <c r="AB226" s="2" t="str" cm="1">
        <f t="array" ref="AB226">_xlfn.IFS(Z226 &lt;= 9, "1", Z226 &lt;= 12, "2", Z226 &lt;= 15, "3", Z226 &gt; 15, "4")</f>
        <v>1</v>
      </c>
      <c r="AC226" s="2" t="str" cm="1">
        <f t="array" ref="AC226">_xlfn.IFS(AA226 &lt;= 200, "1", L226 &lt;= 300, "2", L226 &lt;= 400, "3", L226 &gt; 400, "4")</f>
        <v>1</v>
      </c>
      <c r="AD226" s="3">
        <f t="shared" si="58"/>
        <v>287486.30697888898</v>
      </c>
      <c r="AG226" s="3">
        <f t="shared" si="59"/>
        <v>8509.914895579157</v>
      </c>
      <c r="AJ226" s="2" t="s">
        <v>280</v>
      </c>
      <c r="AK226" s="2">
        <f t="shared" si="62"/>
        <v>387.3</v>
      </c>
      <c r="AL226" s="2"/>
      <c r="AM226" s="2"/>
      <c r="AN226" s="2">
        <f t="shared" si="63"/>
        <v>8432.6</v>
      </c>
      <c r="AO226" s="2"/>
      <c r="AP226" s="2"/>
      <c r="AQ226" s="2" t="s">
        <v>280</v>
      </c>
      <c r="BB226" s="2">
        <f t="shared" si="64"/>
        <v>320</v>
      </c>
      <c r="BC226" s="2">
        <f t="shared" si="65"/>
        <v>7965.7333333333336</v>
      </c>
      <c r="BD226" s="2" t="s">
        <v>280</v>
      </c>
      <c r="BI226">
        <f t="shared" si="66"/>
        <v>338</v>
      </c>
      <c r="BJ226">
        <f t="shared" si="67"/>
        <v>8206.1143281366003</v>
      </c>
      <c r="BK226" s="2" t="s">
        <v>280</v>
      </c>
      <c r="BP226">
        <f t="shared" si="68"/>
        <v>272</v>
      </c>
      <c r="BQ226">
        <f t="shared" si="69"/>
        <v>7863.333333333333</v>
      </c>
      <c r="BR226" s="2" t="s">
        <v>280</v>
      </c>
      <c r="BW226">
        <f t="shared" si="70"/>
        <v>288</v>
      </c>
      <c r="BX226">
        <f t="shared" si="71"/>
        <v>7897.4666666666662</v>
      </c>
      <c r="BY226" s="2" t="s">
        <v>280</v>
      </c>
      <c r="CD226">
        <f t="shared" si="72"/>
        <v>352.30973958179391</v>
      </c>
      <c r="CE226">
        <f t="shared" si="73"/>
        <v>8251.9015716076174</v>
      </c>
      <c r="CF226" s="2" t="s">
        <v>280</v>
      </c>
    </row>
    <row r="227" spans="1:84" x14ac:dyDescent="0.35">
      <c r="A227" s="2" t="s">
        <v>281</v>
      </c>
      <c r="B227" s="3" t="s">
        <v>33</v>
      </c>
      <c r="C227" s="2">
        <v>356</v>
      </c>
      <c r="D227" s="2">
        <v>685</v>
      </c>
      <c r="E227" s="2">
        <v>245.6</v>
      </c>
      <c r="F227" s="2">
        <v>55.9</v>
      </c>
      <c r="G227" s="2">
        <v>31</v>
      </c>
      <c r="H227" s="2">
        <v>12.7</v>
      </c>
      <c r="I227" s="2">
        <v>547.79999999999995</v>
      </c>
      <c r="J227" s="2">
        <v>454</v>
      </c>
      <c r="K227" s="2">
        <f t="shared" si="60"/>
        <v>1.9194991055456172</v>
      </c>
      <c r="L227" s="2">
        <f t="shared" si="61"/>
        <v>17.670967741935481</v>
      </c>
      <c r="M227" s="2">
        <v>2.27</v>
      </c>
      <c r="N227" s="2">
        <v>322200</v>
      </c>
      <c r="O227" s="2">
        <v>13950</v>
      </c>
      <c r="P227" s="2">
        <v>26.6</v>
      </c>
      <c r="Q227" s="2">
        <v>5.55</v>
      </c>
      <c r="R227" s="2">
        <v>9406</v>
      </c>
      <c r="S227" s="2">
        <v>1136</v>
      </c>
      <c r="T227" s="2">
        <v>11220</v>
      </c>
      <c r="U227" s="2">
        <v>1826</v>
      </c>
      <c r="X227" s="3" t="str" cm="1">
        <f t="array" ref="X227">_xlfn.IFS((D227/F227) &lt;= (640/SQRT($AT$32)), "Compact", L227 &lt;= ($AT$32*(0.79-(0.002*((E227-G227/2)/(2*F227))*SQRT($AT$32)))), "Non-Compact", L227 &gt; ($AT$32*(0.79-(0.002*((E227-G227/2)/(2*F227))*SQRT($AT$32)))), "Slender")</f>
        <v>Compact</v>
      </c>
      <c r="Y227" s="3" t="str" cm="1">
        <f t="array" ref="Y227">_xlfn.IFS(K227 &lt;= (65/SQRT($AT$32)), "Compact", K227 &lt;= (95/SQRT($AT$32)), "Non-Compact", K227 &gt; (95/SQRT($AT$32)), "Slender")</f>
        <v>Compact</v>
      </c>
      <c r="Z227" s="2">
        <f t="shared" si="56"/>
        <v>4.3935599284436497</v>
      </c>
      <c r="AA227" s="2">
        <f t="shared" si="57"/>
        <v>22.096774193548388</v>
      </c>
      <c r="AB227" s="2" t="str" cm="1">
        <f t="array" ref="AB227">_xlfn.IFS(Z227 &lt;= 9, "1", Z227 &lt;= 12, "2", Z227 &lt;= 15, "3", Z227 &gt; 15, "4")</f>
        <v>1</v>
      </c>
      <c r="AC227" s="2" t="str" cm="1">
        <f t="array" ref="AC227">_xlfn.IFS(AA227 &lt;= 200, "1", L227 &lt;= 300, "2", L227 &lt;= 400, "3", L227 &gt; 400, "4")</f>
        <v>1</v>
      </c>
      <c r="AD227" s="3">
        <f t="shared" si="58"/>
        <v>322023.95249226416</v>
      </c>
      <c r="AG227" s="3">
        <f t="shared" si="59"/>
        <v>9400.8368941280969</v>
      </c>
      <c r="AJ227" s="2" t="s">
        <v>281</v>
      </c>
      <c r="AK227" s="2">
        <f t="shared" si="62"/>
        <v>429.3</v>
      </c>
      <c r="AL227" s="2"/>
      <c r="AM227" s="2"/>
      <c r="AN227" s="2">
        <f t="shared" si="63"/>
        <v>9316.6</v>
      </c>
      <c r="AO227" s="2"/>
      <c r="AP227" s="2"/>
      <c r="AQ227" s="2" t="s">
        <v>281</v>
      </c>
      <c r="BB227" s="2">
        <f t="shared" si="64"/>
        <v>362</v>
      </c>
      <c r="BC227" s="2">
        <f t="shared" si="65"/>
        <v>8849.7333333333336</v>
      </c>
      <c r="BD227" s="2" t="s">
        <v>281</v>
      </c>
      <c r="BI227">
        <f t="shared" si="66"/>
        <v>380</v>
      </c>
      <c r="BJ227">
        <f t="shared" si="67"/>
        <v>9090.1143281366003</v>
      </c>
      <c r="BK227" s="2" t="s">
        <v>281</v>
      </c>
      <c r="BP227">
        <f t="shared" si="68"/>
        <v>314</v>
      </c>
      <c r="BQ227">
        <f t="shared" si="69"/>
        <v>8747.3333333333339</v>
      </c>
      <c r="BR227" s="2" t="s">
        <v>281</v>
      </c>
      <c r="BW227">
        <f t="shared" si="70"/>
        <v>330</v>
      </c>
      <c r="BX227">
        <f t="shared" si="71"/>
        <v>8781.4666666666672</v>
      </c>
      <c r="BY227" s="2" t="s">
        <v>281</v>
      </c>
      <c r="CD227">
        <f t="shared" si="72"/>
        <v>394.30973958179391</v>
      </c>
      <c r="CE227">
        <f t="shared" si="73"/>
        <v>9135.9015716076174</v>
      </c>
      <c r="CF227" s="2" t="s">
        <v>281</v>
      </c>
    </row>
    <row r="228" spans="1:84" x14ac:dyDescent="0.35">
      <c r="A228" s="2" t="s">
        <v>282</v>
      </c>
      <c r="B228" s="3" t="s">
        <v>33</v>
      </c>
      <c r="C228" s="2">
        <v>149.1</v>
      </c>
      <c r="D228" s="2">
        <v>612.4</v>
      </c>
      <c r="E228" s="2">
        <v>304.8</v>
      </c>
      <c r="F228" s="2">
        <v>19.7</v>
      </c>
      <c r="G228" s="2">
        <v>11.8</v>
      </c>
      <c r="H228" s="2">
        <v>16.5</v>
      </c>
      <c r="I228" s="2">
        <v>540</v>
      </c>
      <c r="J228" s="2">
        <v>190</v>
      </c>
      <c r="K228" s="2">
        <f t="shared" si="60"/>
        <v>7.436548223350254</v>
      </c>
      <c r="L228" s="2">
        <f t="shared" si="61"/>
        <v>45.762711864406775</v>
      </c>
      <c r="M228" s="2">
        <v>2.39</v>
      </c>
      <c r="N228" s="2">
        <v>125900</v>
      </c>
      <c r="O228" s="2">
        <v>9308</v>
      </c>
      <c r="P228" s="2">
        <v>25.7</v>
      </c>
      <c r="Q228" s="2">
        <v>7</v>
      </c>
      <c r="R228" s="2">
        <v>4111</v>
      </c>
      <c r="S228" s="2">
        <v>611</v>
      </c>
      <c r="T228" s="2">
        <v>4594</v>
      </c>
      <c r="U228" s="2">
        <v>937</v>
      </c>
      <c r="X228" s="3" t="str" cm="1">
        <f t="array" ref="X228">_xlfn.IFS((D228/F228) &lt;= (640/SQRT($AT$32)), "Compact", L228 &lt;= ($AT$32*(0.79-(0.002*((E228-G228/2)/(2*F228))*SQRT($AT$32)))), "Non-Compact", L228 &gt; ($AT$32*(0.79-(0.002*((E228-G228/2)/(2*F228))*SQRT($AT$32)))), "Slender")</f>
        <v>Compact</v>
      </c>
      <c r="Y228" s="3" t="str" cm="1">
        <f t="array" ref="Y228">_xlfn.IFS(K228 &lt;= (65/SQRT($AT$32)), "Compact", K228 &lt;= (95/SQRT($AT$32)), "Non-Compact", K228 &gt; (95/SQRT($AT$32)), "Slender")</f>
        <v>Slender</v>
      </c>
      <c r="Z228" s="2">
        <f t="shared" si="56"/>
        <v>15.472081218274113</v>
      </c>
      <c r="AA228" s="2">
        <f t="shared" si="57"/>
        <v>51.898305084745758</v>
      </c>
      <c r="AB228" s="2" t="str" cm="1">
        <f t="array" ref="AB228">_xlfn.IFS(Z228 &lt;= 9, "1", Z228 &lt;= 12, "2", Z228 &lt;= 15, "3", Z228 &gt; 15, "4")</f>
        <v>4</v>
      </c>
      <c r="AC228" s="2" t="str" cm="1">
        <f t="array" ref="AC228">_xlfn.IFS(AA228 &lt;= 200, "1", L228 &lt;= 300, "2", L228 &lt;= 400, "3", L228 &gt; 400, "4")</f>
        <v>1</v>
      </c>
      <c r="AD228" s="3">
        <f t="shared" si="58"/>
        <v>125762.34140544618</v>
      </c>
      <c r="AG228" s="3">
        <f t="shared" si="59"/>
        <v>4099.6314895365895</v>
      </c>
      <c r="AJ228" s="2" t="s">
        <v>282</v>
      </c>
      <c r="AK228" s="2">
        <f t="shared" si="62"/>
        <v>165.3</v>
      </c>
      <c r="AL228" s="2"/>
      <c r="AM228" s="2"/>
      <c r="AN228" s="2">
        <f t="shared" si="63"/>
        <v>4021.6</v>
      </c>
      <c r="AO228" s="2"/>
      <c r="AP228" s="2"/>
      <c r="AQ228" s="2" t="s">
        <v>282</v>
      </c>
      <c r="BB228" s="2">
        <f t="shared" si="64"/>
        <v>98</v>
      </c>
      <c r="BC228" s="2">
        <f t="shared" si="65"/>
        <v>3554.7333333333336</v>
      </c>
      <c r="BD228" s="2" t="s">
        <v>282</v>
      </c>
      <c r="BI228">
        <f t="shared" si="66"/>
        <v>116</v>
      </c>
      <c r="BJ228">
        <f t="shared" si="67"/>
        <v>3795.1143281365999</v>
      </c>
      <c r="BK228" s="2" t="s">
        <v>282</v>
      </c>
      <c r="BP228">
        <f t="shared" si="68"/>
        <v>50</v>
      </c>
      <c r="BQ228">
        <f t="shared" si="69"/>
        <v>3452.3333333333335</v>
      </c>
      <c r="BR228" s="2" t="s">
        <v>282</v>
      </c>
      <c r="BW228">
        <f t="shared" si="70"/>
        <v>66</v>
      </c>
      <c r="BX228">
        <f t="shared" si="71"/>
        <v>3486.4666666666667</v>
      </c>
      <c r="BY228" s="2" t="s">
        <v>282</v>
      </c>
      <c r="CD228">
        <f t="shared" si="72"/>
        <v>130.30973958179393</v>
      </c>
      <c r="CE228">
        <f t="shared" si="73"/>
        <v>3840.9015716076174</v>
      </c>
      <c r="CF228" s="2" t="s">
        <v>282</v>
      </c>
    </row>
    <row r="229" spans="1:84" x14ac:dyDescent="0.35">
      <c r="A229" s="2" t="s">
        <v>283</v>
      </c>
      <c r="B229" s="3" t="s">
        <v>33</v>
      </c>
      <c r="C229" s="2">
        <v>179</v>
      </c>
      <c r="D229" s="2">
        <v>620.20000000000005</v>
      </c>
      <c r="E229" s="2">
        <v>307.10000000000002</v>
      </c>
      <c r="F229" s="2">
        <v>23.6</v>
      </c>
      <c r="G229" s="2">
        <v>14.1</v>
      </c>
      <c r="H229" s="2">
        <v>16.5</v>
      </c>
      <c r="I229" s="2">
        <v>540</v>
      </c>
      <c r="J229" s="2">
        <v>228</v>
      </c>
      <c r="K229" s="2">
        <f t="shared" si="60"/>
        <v>6.2076271186440675</v>
      </c>
      <c r="L229" s="2">
        <f t="shared" si="61"/>
        <v>38.297872340425535</v>
      </c>
      <c r="M229" s="2">
        <v>2.41</v>
      </c>
      <c r="N229" s="2">
        <v>153000</v>
      </c>
      <c r="O229" s="2">
        <v>11410</v>
      </c>
      <c r="P229" s="2">
        <v>25.9</v>
      </c>
      <c r="Q229" s="2">
        <v>7.07</v>
      </c>
      <c r="R229" s="2">
        <v>4935</v>
      </c>
      <c r="S229" s="2">
        <v>743</v>
      </c>
      <c r="T229" s="2">
        <v>5547</v>
      </c>
      <c r="U229" s="2">
        <v>1144</v>
      </c>
      <c r="X229" s="3" t="str" cm="1">
        <f t="array" ref="X229">_xlfn.IFS((D229/F229) &lt;= (640/SQRT($AT$32)), "Compact", L229 &lt;= ($AT$32*(0.79-(0.002*((E229-G229/2)/(2*F229))*SQRT($AT$32)))), "Non-Compact", L229 &gt; ($AT$32*(0.79-(0.002*((E229-G229/2)/(2*F229))*SQRT($AT$32)))), "Slender")</f>
        <v>Compact</v>
      </c>
      <c r="Y229" s="3" t="str" cm="1">
        <f t="array" ref="Y229">_xlfn.IFS(K229 &lt;= (65/SQRT($AT$32)), "Compact", K229 &lt;= (95/SQRT($AT$32)), "Non-Compact", K229 &gt; (95/SQRT($AT$32)), "Slender")</f>
        <v>Slender</v>
      </c>
      <c r="Z229" s="2">
        <f t="shared" si="56"/>
        <v>13.01271186440678</v>
      </c>
      <c r="AA229" s="2">
        <f t="shared" si="57"/>
        <v>43.985815602836887</v>
      </c>
      <c r="AB229" s="2" t="str" cm="1">
        <f t="array" ref="AB229">_xlfn.IFS(Z229 &lt;= 9, "1", Z229 &lt;= 12, "2", Z229 &lt;= 15, "3", Z229 &gt; 15, "4")</f>
        <v>3</v>
      </c>
      <c r="AC229" s="2" t="str" cm="1">
        <f t="array" ref="AC229">_xlfn.IFS(AA229 &lt;= 200, "1", L229 &lt;= 300, "2", L229 &lt;= 400, "3", L229 &gt; 400, "4")</f>
        <v>1</v>
      </c>
      <c r="AD229" s="3">
        <f t="shared" si="58"/>
        <v>152943.32156145296</v>
      </c>
      <c r="AG229" s="3">
        <f t="shared" si="59"/>
        <v>4928.7896303250764</v>
      </c>
      <c r="AJ229" s="2" t="s">
        <v>283</v>
      </c>
      <c r="AK229" s="2">
        <f t="shared" si="62"/>
        <v>203.3</v>
      </c>
      <c r="AL229" s="2"/>
      <c r="AM229" s="2"/>
      <c r="AN229" s="2">
        <f t="shared" si="63"/>
        <v>4845.6000000000004</v>
      </c>
      <c r="AO229" s="2"/>
      <c r="AP229" s="2"/>
      <c r="AQ229" s="2" t="s">
        <v>283</v>
      </c>
      <c r="BB229" s="2">
        <f t="shared" si="64"/>
        <v>136</v>
      </c>
      <c r="BC229" s="2">
        <f t="shared" si="65"/>
        <v>4378.7333333333336</v>
      </c>
      <c r="BD229" s="2" t="s">
        <v>283</v>
      </c>
      <c r="BI229">
        <f t="shared" si="66"/>
        <v>154</v>
      </c>
      <c r="BJ229">
        <f t="shared" si="67"/>
        <v>4619.1143281365994</v>
      </c>
      <c r="BK229" s="2" t="s">
        <v>283</v>
      </c>
      <c r="BP229">
        <f t="shared" si="68"/>
        <v>88</v>
      </c>
      <c r="BQ229">
        <f t="shared" si="69"/>
        <v>4276.333333333333</v>
      </c>
      <c r="BR229" s="2" t="s">
        <v>283</v>
      </c>
      <c r="BW229">
        <f t="shared" si="70"/>
        <v>104</v>
      </c>
      <c r="BX229">
        <f t="shared" si="71"/>
        <v>4310.4666666666662</v>
      </c>
      <c r="BY229" s="2" t="s">
        <v>283</v>
      </c>
      <c r="CD229">
        <f t="shared" si="72"/>
        <v>168.30973958179393</v>
      </c>
      <c r="CE229">
        <f t="shared" si="73"/>
        <v>4664.9015716076174</v>
      </c>
      <c r="CF229" s="2" t="s">
        <v>283</v>
      </c>
    </row>
    <row r="230" spans="1:84" x14ac:dyDescent="0.35">
      <c r="A230" s="2" t="s">
        <v>284</v>
      </c>
      <c r="B230" s="3" t="s">
        <v>33</v>
      </c>
      <c r="C230" s="2">
        <v>238.1</v>
      </c>
      <c r="D230" s="2">
        <v>635.79999999999995</v>
      </c>
      <c r="E230" s="2">
        <v>311.39999999999998</v>
      </c>
      <c r="F230" s="2">
        <v>31.4</v>
      </c>
      <c r="G230" s="2">
        <v>18.399999999999999</v>
      </c>
      <c r="H230" s="2">
        <v>16.5</v>
      </c>
      <c r="I230" s="2">
        <v>540</v>
      </c>
      <c r="J230" s="2">
        <v>303</v>
      </c>
      <c r="K230" s="2">
        <f t="shared" si="60"/>
        <v>4.6656050955414017</v>
      </c>
      <c r="L230" s="2">
        <f t="shared" si="61"/>
        <v>29.347826086956523</v>
      </c>
      <c r="M230" s="2">
        <v>2.4500000000000002</v>
      </c>
      <c r="N230" s="2">
        <v>209500</v>
      </c>
      <c r="O230" s="2">
        <v>15840</v>
      </c>
      <c r="P230" s="2">
        <v>26.3</v>
      </c>
      <c r="Q230" s="2">
        <v>7.23</v>
      </c>
      <c r="R230" s="2">
        <v>6589</v>
      </c>
      <c r="S230" s="2">
        <v>1017</v>
      </c>
      <c r="T230" s="2">
        <v>7486</v>
      </c>
      <c r="U230" s="2">
        <v>1574</v>
      </c>
      <c r="X230" s="3" t="str" cm="1">
        <f t="array" ref="X230">_xlfn.IFS((D230/F230) &lt;= (640/SQRT($AT$32)), "Compact", L230 &lt;= ($AT$32*(0.79-(0.002*((E230-G230/2)/(2*F230))*SQRT($AT$32)))), "Non-Compact", L230 &gt; ($AT$32*(0.79-(0.002*((E230-G230/2)/(2*F230))*SQRT($AT$32)))), "Slender")</f>
        <v>Compact</v>
      </c>
      <c r="Y230" s="3" t="str" cm="1">
        <f t="array" ref="Y230">_xlfn.IFS(K230 &lt;= (65/SQRT($AT$32)), "Compact", K230 &lt;= (95/SQRT($AT$32)), "Non-Compact", K230 &gt; (95/SQRT($AT$32)), "Slender")</f>
        <v>Non-Compact</v>
      </c>
      <c r="Z230" s="2">
        <f t="shared" si="56"/>
        <v>9.9171974522292992</v>
      </c>
      <c r="AA230" s="2">
        <f t="shared" si="57"/>
        <v>34.554347826086953</v>
      </c>
      <c r="AB230" s="2" t="str" cm="1">
        <f t="array" ref="AB230">_xlfn.IFS(Z230 &lt;= 9, "1", Z230 &lt;= 12, "2", Z230 &lt;= 15, "3", Z230 &gt; 15, "4")</f>
        <v>2</v>
      </c>
      <c r="AC230" s="2" t="str" cm="1">
        <f t="array" ref="AC230">_xlfn.IFS(AA230 &lt;= 200, "1", L230 &lt;= 300, "2", L230 &lt;= 400, "3", L230 &gt; 400, "4")</f>
        <v>1</v>
      </c>
      <c r="AD230" s="3">
        <f t="shared" si="58"/>
        <v>209616.05754068558</v>
      </c>
      <c r="AG230" s="3">
        <f t="shared" si="59"/>
        <v>6598.5751393766823</v>
      </c>
      <c r="AJ230" s="2" t="s">
        <v>284</v>
      </c>
      <c r="AK230" s="2">
        <f t="shared" si="62"/>
        <v>278.3</v>
      </c>
      <c r="AL230" s="2"/>
      <c r="AM230" s="2"/>
      <c r="AN230" s="2">
        <f t="shared" si="63"/>
        <v>6499.6</v>
      </c>
      <c r="AO230" s="2"/>
      <c r="AP230" s="2"/>
      <c r="AQ230" s="2" t="s">
        <v>284</v>
      </c>
      <c r="BB230" s="2">
        <f t="shared" si="64"/>
        <v>211</v>
      </c>
      <c r="BC230" s="2">
        <f t="shared" si="65"/>
        <v>6032.7333333333336</v>
      </c>
      <c r="BD230" s="2" t="s">
        <v>284</v>
      </c>
      <c r="BI230">
        <f t="shared" si="66"/>
        <v>229</v>
      </c>
      <c r="BJ230">
        <f t="shared" si="67"/>
        <v>6273.1143281365994</v>
      </c>
      <c r="BK230" s="2" t="s">
        <v>284</v>
      </c>
      <c r="BP230">
        <f t="shared" si="68"/>
        <v>163</v>
      </c>
      <c r="BQ230">
        <f t="shared" si="69"/>
        <v>5930.333333333333</v>
      </c>
      <c r="BR230" s="2" t="s">
        <v>284</v>
      </c>
      <c r="BW230">
        <f t="shared" si="70"/>
        <v>179</v>
      </c>
      <c r="BX230">
        <f t="shared" si="71"/>
        <v>5964.4666666666662</v>
      </c>
      <c r="BY230" s="2" t="s">
        <v>284</v>
      </c>
      <c r="CD230">
        <f t="shared" si="72"/>
        <v>243.30973958179393</v>
      </c>
      <c r="CE230">
        <f t="shared" si="73"/>
        <v>6318.9015716076174</v>
      </c>
      <c r="CF230" s="2" t="s">
        <v>284</v>
      </c>
    </row>
    <row r="231" spans="1:84" x14ac:dyDescent="0.35">
      <c r="A231" s="2" t="s">
        <v>285</v>
      </c>
      <c r="B231" s="3" t="s">
        <v>33</v>
      </c>
      <c r="C231" s="2">
        <v>154.80000000000001</v>
      </c>
      <c r="D231" s="2">
        <v>611.1</v>
      </c>
      <c r="E231" s="2">
        <v>323.8</v>
      </c>
      <c r="F231" s="2">
        <v>19.100000000000001</v>
      </c>
      <c r="G231" s="2">
        <v>12.7</v>
      </c>
      <c r="H231" s="2">
        <v>12.7</v>
      </c>
      <c r="I231" s="2">
        <v>547.6</v>
      </c>
      <c r="J231" s="2">
        <v>198</v>
      </c>
      <c r="K231" s="2">
        <f t="shared" si="60"/>
        <v>8.1439790575916238</v>
      </c>
      <c r="L231" s="2">
        <f t="shared" si="61"/>
        <v>43.118110236220474</v>
      </c>
      <c r="M231" s="2">
        <v>2.4700000000000002</v>
      </c>
      <c r="N231" s="2">
        <v>129200</v>
      </c>
      <c r="O231" s="2">
        <v>10790</v>
      </c>
      <c r="P231" s="2">
        <v>25.6</v>
      </c>
      <c r="Q231" s="2">
        <v>7.39</v>
      </c>
      <c r="R231" s="2">
        <v>4227</v>
      </c>
      <c r="S231" s="2">
        <v>666</v>
      </c>
      <c r="T231" s="2">
        <v>4734</v>
      </c>
      <c r="U231" s="2">
        <v>1023</v>
      </c>
      <c r="X231" s="3" t="str" cm="1">
        <f t="array" ref="X231">_xlfn.IFS((D231/F231) &lt;= (640/SQRT($AT$32)), "Compact", L231 &lt;= ($AT$32*(0.79-(0.002*((E231-G231/2)/(2*F231))*SQRT($AT$32)))), "Non-Compact", L231 &gt; ($AT$32*(0.79-(0.002*((E231-G231/2)/(2*F231))*SQRT($AT$32)))), "Slender")</f>
        <v>Compact</v>
      </c>
      <c r="Y231" s="3" t="str" cm="1">
        <f t="array" ref="Y231">_xlfn.IFS(K231 &lt;= (65/SQRT($AT$32)), "Compact", K231 &lt;= (95/SQRT($AT$32)), "Non-Compact", K231 &gt; (95/SQRT($AT$32)), "Slender")</f>
        <v>Slender</v>
      </c>
      <c r="Z231" s="2">
        <f t="shared" si="56"/>
        <v>16.95287958115183</v>
      </c>
      <c r="AA231" s="2">
        <f t="shared" si="57"/>
        <v>48.118110236220474</v>
      </c>
      <c r="AB231" s="2" t="str" cm="1">
        <f t="array" ref="AB231">_xlfn.IFS(Z231 &lt;= 9, "1", Z231 &lt;= 12, "2", Z231 &lt;= 15, "3", Z231 &gt; 15, "4")</f>
        <v>4</v>
      </c>
      <c r="AC231" s="2" t="str" cm="1">
        <f t="array" ref="AC231">_xlfn.IFS(AA231 &lt;= 200, "1", L231 &lt;= 300, "2", L231 &lt;= 400, "3", L231 &gt; 400, "4")</f>
        <v>1</v>
      </c>
      <c r="AD231" s="3">
        <f t="shared" si="58"/>
        <v>129167.32954447111</v>
      </c>
      <c r="AG231" s="3">
        <f t="shared" si="59"/>
        <v>4222.1995949978491</v>
      </c>
      <c r="AJ231" s="2" t="s">
        <v>285</v>
      </c>
      <c r="AK231" s="2">
        <f t="shared" si="62"/>
        <v>173.3</v>
      </c>
      <c r="AL231" s="2"/>
      <c r="AM231" s="2"/>
      <c r="AN231" s="2">
        <f t="shared" si="63"/>
        <v>4137.6000000000004</v>
      </c>
      <c r="AO231" s="2"/>
      <c r="AP231" s="2"/>
      <c r="AQ231" s="2" t="s">
        <v>285</v>
      </c>
      <c r="BB231" s="2">
        <f t="shared" si="64"/>
        <v>106</v>
      </c>
      <c r="BC231" s="2">
        <f t="shared" si="65"/>
        <v>3670.7333333333336</v>
      </c>
      <c r="BD231" s="2" t="s">
        <v>285</v>
      </c>
      <c r="BI231">
        <f t="shared" si="66"/>
        <v>124</v>
      </c>
      <c r="BJ231">
        <f t="shared" si="67"/>
        <v>3911.1143281365999</v>
      </c>
      <c r="BK231" s="2" t="s">
        <v>285</v>
      </c>
      <c r="BP231">
        <f t="shared" si="68"/>
        <v>58</v>
      </c>
      <c r="BQ231">
        <f t="shared" si="69"/>
        <v>3568.3333333333335</v>
      </c>
      <c r="BR231" s="2" t="s">
        <v>285</v>
      </c>
      <c r="BW231">
        <f t="shared" si="70"/>
        <v>74</v>
      </c>
      <c r="BX231">
        <f t="shared" si="71"/>
        <v>3602.4666666666667</v>
      </c>
      <c r="BY231" s="2" t="s">
        <v>285</v>
      </c>
      <c r="CD231">
        <f t="shared" si="72"/>
        <v>138.30973958179393</v>
      </c>
      <c r="CE231">
        <f t="shared" si="73"/>
        <v>3956.9015716076174</v>
      </c>
      <c r="CF231" s="2" t="s">
        <v>285</v>
      </c>
    </row>
    <row r="232" spans="1:84" x14ac:dyDescent="0.35">
      <c r="A232" s="2" t="s">
        <v>286</v>
      </c>
      <c r="B232" s="3" t="s">
        <v>33</v>
      </c>
      <c r="C232" s="2">
        <v>174.1</v>
      </c>
      <c r="D232" s="2">
        <v>616.20000000000005</v>
      </c>
      <c r="E232" s="2">
        <v>325.10000000000002</v>
      </c>
      <c r="F232" s="2">
        <v>21.6</v>
      </c>
      <c r="G232" s="2">
        <v>14</v>
      </c>
      <c r="H232" s="2">
        <v>12.7</v>
      </c>
      <c r="I232" s="2">
        <v>547.6</v>
      </c>
      <c r="J232" s="2">
        <v>222</v>
      </c>
      <c r="K232" s="2">
        <f t="shared" si="60"/>
        <v>7.2013888888888893</v>
      </c>
      <c r="L232" s="2">
        <f t="shared" si="61"/>
        <v>39.114285714285714</v>
      </c>
      <c r="M232" s="2">
        <v>2.48</v>
      </c>
      <c r="N232" s="2">
        <v>147200</v>
      </c>
      <c r="O232" s="2">
        <v>12380</v>
      </c>
      <c r="P232" s="2">
        <v>25.8</v>
      </c>
      <c r="Q232" s="2">
        <v>7.47</v>
      </c>
      <c r="R232" s="2">
        <v>4776</v>
      </c>
      <c r="S232" s="2">
        <v>762</v>
      </c>
      <c r="T232" s="2">
        <v>5360</v>
      </c>
      <c r="U232" s="2">
        <v>1170</v>
      </c>
      <c r="X232" s="3" t="str" cm="1">
        <f t="array" ref="X232">_xlfn.IFS((D232/F232) &lt;= (640/SQRT($AT$32)), "Compact", L232 &lt;= ($AT$32*(0.79-(0.002*((E232-G232/2)/(2*F232))*SQRT($AT$32)))), "Non-Compact", L232 &gt; ($AT$32*(0.79-(0.002*((E232-G232/2)/(2*F232))*SQRT($AT$32)))), "Slender")</f>
        <v>Compact</v>
      </c>
      <c r="Y232" s="3" t="str" cm="1">
        <f t="array" ref="Y232">_xlfn.IFS(K232 &lt;= (65/SQRT($AT$32)), "Compact", K232 &lt;= (95/SQRT($AT$32)), "Non-Compact", K232 &gt; (95/SQRT($AT$32)), "Slender")</f>
        <v>Slender</v>
      </c>
      <c r="Z232" s="2">
        <f t="shared" si="56"/>
        <v>15.050925925925926</v>
      </c>
      <c r="AA232" s="2">
        <f t="shared" si="57"/>
        <v>44.01428571428572</v>
      </c>
      <c r="AB232" s="2" t="str" cm="1">
        <f t="array" ref="AB232">_xlfn.IFS(Z232 &lt;= 9, "1", Z232 &lt;= 12, "2", Z232 &lt;= 15, "3", Z232 &gt; 15, "4")</f>
        <v>4</v>
      </c>
      <c r="AC232" s="2" t="str" cm="1">
        <f t="array" ref="AC232">_xlfn.IFS(AA232 &lt;= 200, "1", L232 &lt;= 300, "2", L232 &lt;= 400, "3", L232 &gt; 400, "4")</f>
        <v>1</v>
      </c>
      <c r="AD232" s="3">
        <f t="shared" si="58"/>
        <v>147237.03432985194</v>
      </c>
      <c r="AG232" s="3">
        <f t="shared" si="59"/>
        <v>4775.8065936551493</v>
      </c>
      <c r="AJ232" s="2" t="s">
        <v>286</v>
      </c>
      <c r="AK232" s="2">
        <f t="shared" si="62"/>
        <v>197.3</v>
      </c>
      <c r="AL232" s="2"/>
      <c r="AM232" s="2"/>
      <c r="AN232" s="2">
        <f t="shared" si="63"/>
        <v>4686.6000000000004</v>
      </c>
      <c r="AO232" s="2"/>
      <c r="AP232" s="2"/>
      <c r="AQ232" s="2" t="s">
        <v>286</v>
      </c>
      <c r="BB232" s="2">
        <f t="shared" si="64"/>
        <v>130</v>
      </c>
      <c r="BC232" s="2">
        <f t="shared" si="65"/>
        <v>4219.7333333333336</v>
      </c>
      <c r="BD232" s="2" t="s">
        <v>286</v>
      </c>
      <c r="BI232">
        <f t="shared" si="66"/>
        <v>148</v>
      </c>
      <c r="BJ232">
        <f t="shared" si="67"/>
        <v>4460.1143281365994</v>
      </c>
      <c r="BK232" s="2" t="s">
        <v>286</v>
      </c>
      <c r="BP232">
        <f t="shared" si="68"/>
        <v>82</v>
      </c>
      <c r="BQ232">
        <f t="shared" si="69"/>
        <v>4117.333333333333</v>
      </c>
      <c r="BR232" s="2" t="s">
        <v>286</v>
      </c>
      <c r="BW232">
        <f t="shared" si="70"/>
        <v>98</v>
      </c>
      <c r="BX232">
        <f t="shared" si="71"/>
        <v>4151.4666666666662</v>
      </c>
      <c r="BY232" s="2" t="s">
        <v>286</v>
      </c>
      <c r="CD232">
        <f t="shared" si="72"/>
        <v>162.30973958179393</v>
      </c>
      <c r="CE232">
        <f t="shared" si="73"/>
        <v>4505.9015716076174</v>
      </c>
      <c r="CF232" s="2" t="s">
        <v>286</v>
      </c>
    </row>
    <row r="233" spans="1:84" x14ac:dyDescent="0.35">
      <c r="A233" s="2" t="s">
        <v>287</v>
      </c>
      <c r="B233" s="3" t="s">
        <v>33</v>
      </c>
      <c r="C233" s="2">
        <v>194.9</v>
      </c>
      <c r="D233" s="2">
        <v>621.79999999999995</v>
      </c>
      <c r="E233" s="2">
        <v>326.5</v>
      </c>
      <c r="F233" s="2">
        <v>24.4</v>
      </c>
      <c r="G233" s="2">
        <v>15.4</v>
      </c>
      <c r="H233" s="2">
        <v>12.7</v>
      </c>
      <c r="I233" s="2">
        <v>547.6</v>
      </c>
      <c r="J233" s="2">
        <v>249</v>
      </c>
      <c r="K233" s="2">
        <f t="shared" si="60"/>
        <v>6.3750000000000009</v>
      </c>
      <c r="L233" s="2">
        <f t="shared" si="61"/>
        <v>35.558441558441558</v>
      </c>
      <c r="M233" s="2">
        <v>2.5</v>
      </c>
      <c r="N233" s="2">
        <v>167300</v>
      </c>
      <c r="O233" s="2">
        <v>14160</v>
      </c>
      <c r="P233" s="2">
        <v>25.9</v>
      </c>
      <c r="Q233" s="2">
        <v>7.55</v>
      </c>
      <c r="R233" s="2">
        <v>5383</v>
      </c>
      <c r="S233" s="2">
        <v>867</v>
      </c>
      <c r="T233" s="2">
        <v>6057</v>
      </c>
      <c r="U233" s="2">
        <v>1335</v>
      </c>
      <c r="X233" s="3" t="str" cm="1">
        <f t="array" ref="X233">_xlfn.IFS((D233/F233) &lt;= (640/SQRT($AT$32)), "Compact", L233 &lt;= ($AT$32*(0.79-(0.002*((E233-G233/2)/(2*F233))*SQRT($AT$32)))), "Non-Compact", L233 &gt; ($AT$32*(0.79-(0.002*((E233-G233/2)/(2*F233))*SQRT($AT$32)))), "Slender")</f>
        <v>Compact</v>
      </c>
      <c r="Y233" s="3" t="str" cm="1">
        <f t="array" ref="Y233">_xlfn.IFS(K233 &lt;= (65/SQRT($AT$32)), "Compact", K233 &lt;= (95/SQRT($AT$32)), "Non-Compact", K233 &gt; (95/SQRT($AT$32)), "Slender")</f>
        <v>Slender</v>
      </c>
      <c r="Z233" s="2">
        <f t="shared" si="56"/>
        <v>13.381147540983607</v>
      </c>
      <c r="AA233" s="2">
        <f t="shared" si="57"/>
        <v>40.376623376623371</v>
      </c>
      <c r="AB233" s="2" t="str" cm="1">
        <f t="array" ref="AB233">_xlfn.IFS(Z233 &lt;= 9, "1", Z233 &lt;= 12, "2", Z233 &lt;= 15, "3", Z233 &gt; 15, "4")</f>
        <v>3</v>
      </c>
      <c r="AC233" s="2" t="str" cm="1">
        <f t="array" ref="AC233">_xlfn.IFS(AA233 &lt;= 200, "1", L233 &lt;= 300, "2", L233 &lt;= 400, "3", L233 &gt; 400, "4")</f>
        <v>1</v>
      </c>
      <c r="AD233" s="3">
        <f t="shared" si="58"/>
        <v>167415.34532643654</v>
      </c>
      <c r="AG233" s="3">
        <f t="shared" si="59"/>
        <v>5388.6173124466732</v>
      </c>
      <c r="AJ233" s="2" t="s">
        <v>287</v>
      </c>
      <c r="AK233" s="2">
        <f t="shared" si="62"/>
        <v>224.3</v>
      </c>
      <c r="AL233" s="2"/>
      <c r="AM233" s="2"/>
      <c r="AN233" s="2">
        <f t="shared" si="63"/>
        <v>5293.6</v>
      </c>
      <c r="AO233" s="2"/>
      <c r="AP233" s="2"/>
      <c r="AQ233" s="2" t="s">
        <v>287</v>
      </c>
      <c r="BB233" s="2">
        <f t="shared" si="64"/>
        <v>157</v>
      </c>
      <c r="BC233" s="2">
        <f t="shared" si="65"/>
        <v>4826.7333333333336</v>
      </c>
      <c r="BD233" s="2" t="s">
        <v>287</v>
      </c>
      <c r="BI233">
        <f t="shared" si="66"/>
        <v>175</v>
      </c>
      <c r="BJ233">
        <f t="shared" si="67"/>
        <v>5067.1143281365994</v>
      </c>
      <c r="BK233" s="2" t="s">
        <v>287</v>
      </c>
      <c r="BP233">
        <f t="shared" si="68"/>
        <v>109</v>
      </c>
      <c r="BQ233">
        <f t="shared" si="69"/>
        <v>4724.333333333333</v>
      </c>
      <c r="BR233" s="2" t="s">
        <v>287</v>
      </c>
      <c r="BW233">
        <f t="shared" si="70"/>
        <v>125</v>
      </c>
      <c r="BX233">
        <f t="shared" si="71"/>
        <v>4758.4666666666662</v>
      </c>
      <c r="BY233" s="2" t="s">
        <v>287</v>
      </c>
      <c r="CD233">
        <f t="shared" si="72"/>
        <v>189.30973958179393</v>
      </c>
      <c r="CE233">
        <f t="shared" si="73"/>
        <v>5112.9015716076174</v>
      </c>
      <c r="CF233" s="2" t="s">
        <v>287</v>
      </c>
    </row>
    <row r="234" spans="1:84" x14ac:dyDescent="0.35">
      <c r="A234" s="2" t="s">
        <v>288</v>
      </c>
      <c r="B234" s="3" t="s">
        <v>33</v>
      </c>
      <c r="C234" s="2">
        <v>217.3</v>
      </c>
      <c r="D234" s="2">
        <v>628.4</v>
      </c>
      <c r="E234" s="2">
        <v>327.7</v>
      </c>
      <c r="F234" s="2">
        <v>27.7</v>
      </c>
      <c r="G234" s="2">
        <v>16.5</v>
      </c>
      <c r="H234" s="2">
        <v>12.7</v>
      </c>
      <c r="I234" s="2">
        <v>547.6</v>
      </c>
      <c r="J234" s="2">
        <v>277</v>
      </c>
      <c r="K234" s="2">
        <f t="shared" si="60"/>
        <v>5.6173285198555956</v>
      </c>
      <c r="L234" s="2">
        <f t="shared" si="61"/>
        <v>33.187878787878788</v>
      </c>
      <c r="M234" s="2">
        <v>2.5099999999999998</v>
      </c>
      <c r="N234" s="2">
        <v>190800</v>
      </c>
      <c r="O234" s="2">
        <v>16260</v>
      </c>
      <c r="P234" s="2">
        <v>26.2</v>
      </c>
      <c r="Q234" s="2">
        <v>7.66</v>
      </c>
      <c r="R234" s="2">
        <v>6074</v>
      </c>
      <c r="S234" s="2">
        <v>993</v>
      </c>
      <c r="T234" s="2">
        <v>6845</v>
      </c>
      <c r="U234" s="2">
        <v>1527</v>
      </c>
      <c r="X234" s="3" t="str" cm="1">
        <f t="array" ref="X234">_xlfn.IFS((D234/F234) &lt;= (640/SQRT($AT$32)), "Compact", L234 &lt;= ($AT$32*(0.79-(0.002*((E234-G234/2)/(2*F234))*SQRT($AT$32)))), "Non-Compact", L234 &gt; ($AT$32*(0.79-(0.002*((E234-G234/2)/(2*F234))*SQRT($AT$32)))), "Slender")</f>
        <v>Compact</v>
      </c>
      <c r="Y234" s="3" t="str" cm="1">
        <f t="array" ref="Y234">_xlfn.IFS(K234 &lt;= (65/SQRT($AT$32)), "Compact", K234 &lt;= (95/SQRT($AT$32)), "Non-Compact", K234 &gt; (95/SQRT($AT$32)), "Slender")</f>
        <v>Slender</v>
      </c>
      <c r="Z234" s="2">
        <f t="shared" si="56"/>
        <v>11.830324909747292</v>
      </c>
      <c r="AA234" s="2">
        <f t="shared" si="57"/>
        <v>38.084848484848486</v>
      </c>
      <c r="AB234" s="2" t="str" cm="1">
        <f t="array" ref="AB234">_xlfn.IFS(Z234 &lt;= 9, "1", Z234 &lt;= 12, "2", Z234 &lt;= 15, "3", Z234 &gt; 15, "4")</f>
        <v>2</v>
      </c>
      <c r="AC234" s="2" t="str" cm="1">
        <f t="array" ref="AC234">_xlfn.IFS(AA234 &lt;= 200, "1", L234 &lt;= 300, "2", L234 &lt;= 400, "3", L234 &gt; 400, "4")</f>
        <v>1</v>
      </c>
      <c r="AD234" s="3">
        <f t="shared" si="58"/>
        <v>191008.58945201914</v>
      </c>
      <c r="AG234" s="3">
        <f t="shared" si="59"/>
        <v>6088.0497057760631</v>
      </c>
      <c r="AJ234" s="2" t="s">
        <v>288</v>
      </c>
      <c r="AK234" s="2">
        <f t="shared" si="62"/>
        <v>252.3</v>
      </c>
      <c r="AL234" s="2"/>
      <c r="AM234" s="2"/>
      <c r="AN234" s="2">
        <f t="shared" si="63"/>
        <v>5984.6</v>
      </c>
      <c r="AO234" s="2"/>
      <c r="AP234" s="2"/>
      <c r="AQ234" s="2" t="s">
        <v>288</v>
      </c>
      <c r="BB234" s="2">
        <f t="shared" si="64"/>
        <v>185</v>
      </c>
      <c r="BC234" s="2">
        <f t="shared" si="65"/>
        <v>5517.7333333333336</v>
      </c>
      <c r="BD234" s="2" t="s">
        <v>288</v>
      </c>
      <c r="BI234">
        <f t="shared" si="66"/>
        <v>203</v>
      </c>
      <c r="BJ234">
        <f t="shared" si="67"/>
        <v>5758.1143281365994</v>
      </c>
      <c r="BK234" s="2" t="s">
        <v>288</v>
      </c>
      <c r="BP234">
        <f t="shared" si="68"/>
        <v>137</v>
      </c>
      <c r="BQ234">
        <f t="shared" si="69"/>
        <v>5415.333333333333</v>
      </c>
      <c r="BR234" s="2" t="s">
        <v>288</v>
      </c>
      <c r="BW234">
        <f t="shared" si="70"/>
        <v>153</v>
      </c>
      <c r="BX234">
        <f t="shared" si="71"/>
        <v>5449.4666666666662</v>
      </c>
      <c r="BY234" s="2" t="s">
        <v>288</v>
      </c>
      <c r="CD234">
        <f t="shared" si="72"/>
        <v>217.30973958179393</v>
      </c>
      <c r="CE234">
        <f t="shared" si="73"/>
        <v>5803.9015716076174</v>
      </c>
      <c r="CF234" s="2" t="s">
        <v>288</v>
      </c>
    </row>
    <row r="235" spans="1:84" x14ac:dyDescent="0.35">
      <c r="A235" s="2" t="s">
        <v>289</v>
      </c>
      <c r="B235" s="3" t="s">
        <v>33</v>
      </c>
      <c r="C235" s="2">
        <v>241.1</v>
      </c>
      <c r="D235" s="2">
        <v>635</v>
      </c>
      <c r="E235" s="2">
        <v>329.1</v>
      </c>
      <c r="F235" s="2">
        <v>31</v>
      </c>
      <c r="G235" s="2">
        <v>17.899999999999999</v>
      </c>
      <c r="H235" s="2">
        <v>12.7</v>
      </c>
      <c r="I235" s="2">
        <v>547.6</v>
      </c>
      <c r="J235" s="2">
        <v>308</v>
      </c>
      <c r="K235" s="2">
        <f t="shared" si="60"/>
        <v>5.0193548387096785</v>
      </c>
      <c r="L235" s="2">
        <f t="shared" si="61"/>
        <v>30.592178770949726</v>
      </c>
      <c r="M235" s="2">
        <v>2.5299999999999998</v>
      </c>
      <c r="N235" s="2">
        <v>215400</v>
      </c>
      <c r="O235" s="2">
        <v>18440</v>
      </c>
      <c r="P235" s="2">
        <v>26.4</v>
      </c>
      <c r="Q235" s="2">
        <v>7.74</v>
      </c>
      <c r="R235" s="2">
        <v>6784</v>
      </c>
      <c r="S235" s="2">
        <v>1121</v>
      </c>
      <c r="T235" s="2">
        <v>7670</v>
      </c>
      <c r="U235" s="2">
        <v>1726</v>
      </c>
      <c r="X235" s="3" t="str" cm="1">
        <f t="array" ref="X235">_xlfn.IFS((D235/F235) &lt;= (640/SQRT($AT$32)), "Compact", L235 &lt;= ($AT$32*(0.79-(0.002*((E235-G235/2)/(2*F235))*SQRT($AT$32)))), "Non-Compact", L235 &gt; ($AT$32*(0.79-(0.002*((E235-G235/2)/(2*F235))*SQRT($AT$32)))), "Slender")</f>
        <v>Compact</v>
      </c>
      <c r="Y235" s="3" t="str" cm="1">
        <f t="array" ref="Y235">_xlfn.IFS(K235 &lt;= (65/SQRT($AT$32)), "Compact", K235 &lt;= (95/SQRT($AT$32)), "Non-Compact", K235 &gt; (95/SQRT($AT$32)), "Slender")</f>
        <v>Non-Compact</v>
      </c>
      <c r="Z235" s="2">
        <f t="shared" si="56"/>
        <v>10.616129032258065</v>
      </c>
      <c r="AA235" s="2">
        <f t="shared" si="57"/>
        <v>35.474860335195537</v>
      </c>
      <c r="AB235" s="2" t="str" cm="1">
        <f t="array" ref="AB235">_xlfn.IFS(Z235 &lt;= 9, "1", Z235 &lt;= 12, "2", Z235 &lt;= 15, "3", Z235 &gt; 15, "4")</f>
        <v>2</v>
      </c>
      <c r="AC235" s="2" t="str" cm="1">
        <f t="array" ref="AC235">_xlfn.IFS(AA235 &lt;= 200, "1", L235 &lt;= 300, "2", L235 &lt;= 400, "3", L235 &gt; 400, "4")</f>
        <v>1</v>
      </c>
      <c r="AD235" s="3">
        <f t="shared" si="58"/>
        <v>215704.73990733258</v>
      </c>
      <c r="AG235" s="3">
        <f t="shared" si="59"/>
        <v>6807.112872576743</v>
      </c>
      <c r="AJ235" s="2" t="s">
        <v>289</v>
      </c>
      <c r="AK235" s="2">
        <f t="shared" si="62"/>
        <v>283.3</v>
      </c>
      <c r="AL235" s="2"/>
      <c r="AM235" s="2"/>
      <c r="AN235" s="2">
        <f t="shared" si="63"/>
        <v>6694.6</v>
      </c>
      <c r="AO235" s="2"/>
      <c r="AP235" s="2"/>
      <c r="AQ235" s="2" t="s">
        <v>289</v>
      </c>
      <c r="BB235" s="2">
        <f t="shared" si="64"/>
        <v>216</v>
      </c>
      <c r="BC235" s="2">
        <f t="shared" si="65"/>
        <v>6227.7333333333336</v>
      </c>
      <c r="BD235" s="2" t="s">
        <v>289</v>
      </c>
      <c r="BI235">
        <f t="shared" si="66"/>
        <v>234</v>
      </c>
      <c r="BJ235">
        <f t="shared" si="67"/>
        <v>6468.1143281365994</v>
      </c>
      <c r="BK235" s="2" t="s">
        <v>289</v>
      </c>
      <c r="BP235">
        <f t="shared" si="68"/>
        <v>168</v>
      </c>
      <c r="BQ235">
        <f t="shared" si="69"/>
        <v>6125.333333333333</v>
      </c>
      <c r="BR235" s="2" t="s">
        <v>289</v>
      </c>
      <c r="BW235">
        <f t="shared" si="70"/>
        <v>184</v>
      </c>
      <c r="BX235">
        <f t="shared" si="71"/>
        <v>6159.4666666666662</v>
      </c>
      <c r="BY235" s="2" t="s">
        <v>289</v>
      </c>
      <c r="CD235">
        <f t="shared" si="72"/>
        <v>248.30973958179393</v>
      </c>
      <c r="CE235">
        <f t="shared" si="73"/>
        <v>6513.9015716076174</v>
      </c>
      <c r="CF235" s="2" t="s">
        <v>289</v>
      </c>
    </row>
    <row r="236" spans="1:84" x14ac:dyDescent="0.35">
      <c r="A236" s="2" t="s">
        <v>290</v>
      </c>
      <c r="B236" s="3" t="s">
        <v>33</v>
      </c>
      <c r="C236" s="2">
        <v>261.89999999999998</v>
      </c>
      <c r="D236" s="2">
        <v>641.1</v>
      </c>
      <c r="E236" s="2">
        <v>327.39999999999998</v>
      </c>
      <c r="F236" s="2">
        <v>34</v>
      </c>
      <c r="G236" s="2">
        <v>19.100000000000001</v>
      </c>
      <c r="H236" s="2">
        <v>12.7</v>
      </c>
      <c r="I236" s="2">
        <v>547.6</v>
      </c>
      <c r="J236" s="2">
        <v>333</v>
      </c>
      <c r="K236" s="2">
        <f t="shared" si="60"/>
        <v>4.5338235294117641</v>
      </c>
      <c r="L236" s="2">
        <f t="shared" si="61"/>
        <v>28.670157068062828</v>
      </c>
      <c r="M236" s="2">
        <v>2.5299999999999998</v>
      </c>
      <c r="N236" s="2">
        <v>236600</v>
      </c>
      <c r="O236" s="2">
        <v>19950</v>
      </c>
      <c r="P236" s="2">
        <v>26.6</v>
      </c>
      <c r="Q236" s="2">
        <v>7.73</v>
      </c>
      <c r="R236" s="2">
        <v>7380</v>
      </c>
      <c r="S236" s="2">
        <v>1218</v>
      </c>
      <c r="T236" s="2">
        <v>8369</v>
      </c>
      <c r="U236" s="2">
        <v>1878</v>
      </c>
      <c r="X236" s="3" t="str" cm="1">
        <f t="array" ref="X236">_xlfn.IFS((D236/F236) &lt;= (640/SQRT($AT$32)), "Compact", L236 &lt;= ($AT$32*(0.79-(0.002*((E236-G236/2)/(2*F236))*SQRT($AT$32)))), "Non-Compact", L236 &gt; ($AT$32*(0.79-(0.002*((E236-G236/2)/(2*F236))*SQRT($AT$32)))), "Slender")</f>
        <v>Compact</v>
      </c>
      <c r="Y236" s="3" t="str" cm="1">
        <f t="array" ref="Y236">_xlfn.IFS(K236 &lt;= (65/SQRT($AT$32)), "Compact", K236 &lt;= (95/SQRT($AT$32)), "Non-Compact", K236 &gt; (95/SQRT($AT$32)), "Slender")</f>
        <v>Non-Compact</v>
      </c>
      <c r="Z236" s="2">
        <f t="shared" si="56"/>
        <v>9.6294117647058819</v>
      </c>
      <c r="AA236" s="2">
        <f t="shared" si="57"/>
        <v>33.565445026178011</v>
      </c>
      <c r="AB236" s="2" t="str" cm="1">
        <f t="array" ref="AB236">_xlfn.IFS(Z236 &lt;= 9, "1", Z236 &lt;= 12, "2", Z236 &lt;= 15, "3", Z236 &gt; 15, "4")</f>
        <v>2</v>
      </c>
      <c r="AC236" s="2" t="str" cm="1">
        <f t="array" ref="AC236">_xlfn.IFS(AA236 &lt;= 200, "1", L236 &lt;= 300, "2", L236 &lt;= 400, "3", L236 &gt; 400, "4")</f>
        <v>1</v>
      </c>
      <c r="AD236" s="3">
        <f t="shared" si="58"/>
        <v>236956.5644746944</v>
      </c>
      <c r="AG236" s="3">
        <f t="shared" si="59"/>
        <v>7409.355141980981</v>
      </c>
      <c r="AJ236" s="2" t="s">
        <v>290</v>
      </c>
      <c r="AK236" s="2">
        <f t="shared" si="62"/>
        <v>308.3</v>
      </c>
      <c r="AL236" s="2"/>
      <c r="AM236" s="2"/>
      <c r="AN236" s="2">
        <f t="shared" si="63"/>
        <v>7290.6</v>
      </c>
      <c r="AO236" s="2"/>
      <c r="AP236" s="2"/>
      <c r="AQ236" s="2" t="s">
        <v>290</v>
      </c>
      <c r="BB236" s="2">
        <f t="shared" si="64"/>
        <v>241</v>
      </c>
      <c r="BC236" s="2">
        <f t="shared" si="65"/>
        <v>6823.7333333333336</v>
      </c>
      <c r="BD236" s="2" t="s">
        <v>290</v>
      </c>
      <c r="BI236">
        <f t="shared" si="66"/>
        <v>259</v>
      </c>
      <c r="BJ236">
        <f t="shared" si="67"/>
        <v>7064.1143281365994</v>
      </c>
      <c r="BK236" s="2" t="s">
        <v>290</v>
      </c>
      <c r="BP236">
        <f t="shared" si="68"/>
        <v>193</v>
      </c>
      <c r="BQ236">
        <f t="shared" si="69"/>
        <v>6721.333333333333</v>
      </c>
      <c r="BR236" s="2" t="s">
        <v>290</v>
      </c>
      <c r="BW236">
        <f t="shared" si="70"/>
        <v>209</v>
      </c>
      <c r="BX236">
        <f t="shared" si="71"/>
        <v>6755.4666666666662</v>
      </c>
      <c r="BY236" s="2" t="s">
        <v>290</v>
      </c>
      <c r="CD236">
        <f t="shared" si="72"/>
        <v>273.30973958179391</v>
      </c>
      <c r="CE236">
        <f t="shared" si="73"/>
        <v>7109.9015716076174</v>
      </c>
      <c r="CF236" s="2" t="s">
        <v>290</v>
      </c>
    </row>
    <row r="237" spans="1:84" x14ac:dyDescent="0.35">
      <c r="A237" s="2" t="s">
        <v>291</v>
      </c>
      <c r="B237" s="3" t="s">
        <v>33</v>
      </c>
      <c r="C237" s="2">
        <v>285.7</v>
      </c>
      <c r="D237" s="2">
        <v>646.9</v>
      </c>
      <c r="E237" s="2">
        <v>328.9</v>
      </c>
      <c r="F237" s="2">
        <v>37.1</v>
      </c>
      <c r="G237" s="2">
        <v>20.6</v>
      </c>
      <c r="H237" s="2">
        <v>12.7</v>
      </c>
      <c r="I237" s="2">
        <v>547.29999999999995</v>
      </c>
      <c r="J237" s="2">
        <v>363</v>
      </c>
      <c r="K237" s="2">
        <f t="shared" si="60"/>
        <v>4.1549865229110505</v>
      </c>
      <c r="L237" s="2">
        <f t="shared" si="61"/>
        <v>26.567961165048541</v>
      </c>
      <c r="M237" s="2">
        <v>2.5499999999999998</v>
      </c>
      <c r="N237" s="2">
        <v>260400</v>
      </c>
      <c r="O237" s="2">
        <v>22030</v>
      </c>
      <c r="P237" s="2">
        <v>26.8</v>
      </c>
      <c r="Q237" s="2">
        <v>7.79</v>
      </c>
      <c r="R237" s="2">
        <v>8050</v>
      </c>
      <c r="S237" s="2">
        <v>1340</v>
      </c>
      <c r="T237" s="2">
        <v>9163</v>
      </c>
      <c r="U237" s="2">
        <v>2068</v>
      </c>
      <c r="X237" s="3" t="str" cm="1">
        <f t="array" ref="X237">_xlfn.IFS((D237/F237) &lt;= (640/SQRT($AT$32)), "Compact", L237 &lt;= ($AT$32*(0.79-(0.002*((E237-G237/2)/(2*F237))*SQRT($AT$32)))), "Non-Compact", L237 &gt; ($AT$32*(0.79-(0.002*((E237-G237/2)/(2*F237))*SQRT($AT$32)))), "Slender")</f>
        <v>Compact</v>
      </c>
      <c r="Y237" s="3" t="str" cm="1">
        <f t="array" ref="Y237">_xlfn.IFS(K237 &lt;= (65/SQRT($AT$32)), "Compact", K237 &lt;= (95/SQRT($AT$32)), "Non-Compact", K237 &gt; (95/SQRT($AT$32)), "Slender")</f>
        <v>Non-Compact</v>
      </c>
      <c r="Z237" s="2">
        <f t="shared" si="56"/>
        <v>8.8652291105121286</v>
      </c>
      <c r="AA237" s="2">
        <f t="shared" si="57"/>
        <v>31.402912621359221</v>
      </c>
      <c r="AB237" s="2" t="str" cm="1">
        <f t="array" ref="AB237">_xlfn.IFS(Z237 &lt;= 9, "1", Z237 &lt;= 12, "2", Z237 &lt;= 15, "3", Z237 &gt; 15, "4")</f>
        <v>1</v>
      </c>
      <c r="AC237" s="2" t="str" cm="1">
        <f t="array" ref="AC237">_xlfn.IFS(AA237 &lt;= 200, "1", L237 &lt;= 300, "2", L237 &lt;= 400, "3", L237 &gt; 400, "4")</f>
        <v>1</v>
      </c>
      <c r="AD237" s="3">
        <f t="shared" si="58"/>
        <v>260847.09307768795</v>
      </c>
      <c r="AG237" s="3">
        <f t="shared" si="59"/>
        <v>8088.7733711607971</v>
      </c>
      <c r="AJ237" s="2" t="s">
        <v>291</v>
      </c>
      <c r="AK237" s="2">
        <f t="shared" si="62"/>
        <v>338.3</v>
      </c>
      <c r="AL237" s="2"/>
      <c r="AM237" s="2"/>
      <c r="AN237" s="2">
        <f t="shared" si="63"/>
        <v>7960.6</v>
      </c>
      <c r="AO237" s="2"/>
      <c r="AP237" s="2"/>
      <c r="AQ237" s="2" t="s">
        <v>291</v>
      </c>
      <c r="BB237" s="2">
        <f t="shared" si="64"/>
        <v>271</v>
      </c>
      <c r="BC237" s="2">
        <f t="shared" si="65"/>
        <v>7493.7333333333336</v>
      </c>
      <c r="BD237" s="2" t="s">
        <v>291</v>
      </c>
      <c r="BI237">
        <f t="shared" si="66"/>
        <v>289</v>
      </c>
      <c r="BJ237">
        <f t="shared" si="67"/>
        <v>7734.1143281365994</v>
      </c>
      <c r="BK237" s="2" t="s">
        <v>291</v>
      </c>
      <c r="BP237">
        <f t="shared" si="68"/>
        <v>223</v>
      </c>
      <c r="BQ237">
        <f t="shared" si="69"/>
        <v>7391.333333333333</v>
      </c>
      <c r="BR237" s="2" t="s">
        <v>291</v>
      </c>
      <c r="BW237">
        <f t="shared" si="70"/>
        <v>239</v>
      </c>
      <c r="BX237">
        <f t="shared" si="71"/>
        <v>7425.4666666666662</v>
      </c>
      <c r="BY237" s="2" t="s">
        <v>291</v>
      </c>
      <c r="CD237">
        <f t="shared" si="72"/>
        <v>303.30973958179391</v>
      </c>
      <c r="CE237">
        <f t="shared" si="73"/>
        <v>7779.9015716076174</v>
      </c>
      <c r="CF237" s="2" t="s">
        <v>291</v>
      </c>
    </row>
    <row r="238" spans="1:84" x14ac:dyDescent="0.35">
      <c r="A238" s="2" t="s">
        <v>292</v>
      </c>
      <c r="B238" s="3" t="s">
        <v>33</v>
      </c>
      <c r="C238" s="2">
        <v>308</v>
      </c>
      <c r="D238" s="2">
        <v>653</v>
      </c>
      <c r="E238" s="2">
        <v>330.5</v>
      </c>
      <c r="F238" s="2">
        <v>39.9</v>
      </c>
      <c r="G238" s="2">
        <v>22.1</v>
      </c>
      <c r="H238" s="2">
        <v>12.7</v>
      </c>
      <c r="I238" s="2">
        <v>547.79999999999995</v>
      </c>
      <c r="J238" s="2">
        <v>392</v>
      </c>
      <c r="K238" s="2">
        <f t="shared" si="60"/>
        <v>3.8646616541353382</v>
      </c>
      <c r="L238" s="2">
        <f t="shared" si="61"/>
        <v>24.787330316742079</v>
      </c>
      <c r="M238" s="2">
        <v>2.56</v>
      </c>
      <c r="N238" s="2">
        <v>283900</v>
      </c>
      <c r="O238" s="2">
        <v>24050</v>
      </c>
      <c r="P238" s="2">
        <v>26.9</v>
      </c>
      <c r="Q238" s="2">
        <v>7.84</v>
      </c>
      <c r="R238" s="2">
        <v>8695</v>
      </c>
      <c r="S238" s="2">
        <v>1455</v>
      </c>
      <c r="T238" s="2">
        <v>9936</v>
      </c>
      <c r="U238" s="2">
        <v>2250</v>
      </c>
      <c r="X238" s="3" t="str" cm="1">
        <f t="array" ref="X238">_xlfn.IFS((D238/F238) &lt;= (640/SQRT($AT$32)), "Compact", L238 &lt;= ($AT$32*(0.79-(0.002*((E238-G238/2)/(2*F238))*SQRT($AT$32)))), "Non-Compact", L238 &gt; ($AT$32*(0.79-(0.002*((E238-G238/2)/(2*F238))*SQRT($AT$32)))), "Slender")</f>
        <v>Compact</v>
      </c>
      <c r="Y238" s="3" t="str" cm="1">
        <f t="array" ref="Y238">_xlfn.IFS(K238 &lt;= (65/SQRT($AT$32)), "Compact", K238 &lt;= (95/SQRT($AT$32)), "Non-Compact", K238 &gt; (95/SQRT($AT$32)), "Slender")</f>
        <v>Non-Compact</v>
      </c>
      <c r="Z238" s="2">
        <f t="shared" si="56"/>
        <v>8.2832080200501252</v>
      </c>
      <c r="AA238" s="2">
        <f t="shared" si="57"/>
        <v>29.547511312217193</v>
      </c>
      <c r="AB238" s="2" t="str" cm="1">
        <f t="array" ref="AB238">_xlfn.IFS(Z238 &lt;= 9, "1", Z238 &lt;= 12, "2", Z238 &lt;= 15, "3", Z238 &gt; 15, "4")</f>
        <v>1</v>
      </c>
      <c r="AC238" s="2" t="str" cm="1">
        <f t="array" ref="AC238">_xlfn.IFS(AA238 &lt;= 200, "1", L238 &lt;= 300, "2", L238 &lt;= 400, "3", L238 &gt; 400, "4")</f>
        <v>1</v>
      </c>
      <c r="AD238" s="3">
        <f t="shared" si="58"/>
        <v>284433.67334415595</v>
      </c>
      <c r="AG238" s="3">
        <f t="shared" si="59"/>
        <v>8742.7164325511549</v>
      </c>
      <c r="AJ238" s="2" t="s">
        <v>292</v>
      </c>
      <c r="AK238" s="2">
        <f t="shared" si="62"/>
        <v>367.3</v>
      </c>
      <c r="AL238" s="2"/>
      <c r="AM238" s="2"/>
      <c r="AN238" s="2">
        <f t="shared" si="63"/>
        <v>8605.6</v>
      </c>
      <c r="AO238" s="2"/>
      <c r="AP238" s="2"/>
      <c r="AQ238" s="2" t="s">
        <v>292</v>
      </c>
      <c r="BB238" s="2">
        <f t="shared" si="64"/>
        <v>300</v>
      </c>
      <c r="BC238" s="2">
        <f t="shared" si="65"/>
        <v>8138.7333333333336</v>
      </c>
      <c r="BD238" s="2" t="s">
        <v>292</v>
      </c>
      <c r="BI238">
        <f t="shared" si="66"/>
        <v>318</v>
      </c>
      <c r="BJ238">
        <f t="shared" si="67"/>
        <v>8379.1143281366003</v>
      </c>
      <c r="BK238" s="2" t="s">
        <v>292</v>
      </c>
      <c r="BP238">
        <f t="shared" si="68"/>
        <v>252</v>
      </c>
      <c r="BQ238">
        <f t="shared" si="69"/>
        <v>8036.333333333333</v>
      </c>
      <c r="BR238" s="2" t="s">
        <v>292</v>
      </c>
      <c r="BW238">
        <f t="shared" si="70"/>
        <v>268</v>
      </c>
      <c r="BX238">
        <f t="shared" si="71"/>
        <v>8070.4666666666662</v>
      </c>
      <c r="BY238" s="2" t="s">
        <v>292</v>
      </c>
      <c r="CD238">
        <f t="shared" si="72"/>
        <v>332.30973958179391</v>
      </c>
      <c r="CE238">
        <f t="shared" si="73"/>
        <v>8424.9015716076174</v>
      </c>
      <c r="CF238" s="2" t="s">
        <v>292</v>
      </c>
    </row>
    <row r="239" spans="1:84" x14ac:dyDescent="0.35">
      <c r="A239" s="2" t="s">
        <v>293</v>
      </c>
      <c r="B239" s="3" t="s">
        <v>33</v>
      </c>
      <c r="C239" s="2">
        <v>341</v>
      </c>
      <c r="D239" s="2">
        <v>661</v>
      </c>
      <c r="E239" s="2">
        <v>333</v>
      </c>
      <c r="F239" s="2">
        <v>43.9</v>
      </c>
      <c r="G239" s="2">
        <v>24.4</v>
      </c>
      <c r="H239" s="2">
        <v>16.5</v>
      </c>
      <c r="I239" s="2">
        <v>540.20000000000005</v>
      </c>
      <c r="J239" s="2">
        <v>435</v>
      </c>
      <c r="K239" s="2">
        <f t="shared" si="60"/>
        <v>3.5148063781321186</v>
      </c>
      <c r="L239" s="2">
        <f t="shared" si="61"/>
        <v>22.139344262295086</v>
      </c>
      <c r="M239" s="2">
        <v>2.58</v>
      </c>
      <c r="N239" s="2">
        <v>319000</v>
      </c>
      <c r="O239" s="2">
        <v>27090</v>
      </c>
      <c r="P239" s="2">
        <v>27.1</v>
      </c>
      <c r="Q239" s="2">
        <v>7.9</v>
      </c>
      <c r="R239" s="2">
        <v>9652</v>
      </c>
      <c r="S239" s="2">
        <v>1627</v>
      </c>
      <c r="T239" s="2">
        <v>11090</v>
      </c>
      <c r="U239" s="2">
        <v>2523</v>
      </c>
      <c r="X239" s="3" t="str" cm="1">
        <f t="array" ref="X239">_xlfn.IFS((D239/F239) &lt;= (640/SQRT($AT$32)), "Compact", L239 &lt;= ($AT$32*(0.79-(0.002*((E239-G239/2)/(2*F239))*SQRT($AT$32)))), "Non-Compact", L239 &gt; ($AT$32*(0.79-(0.002*((E239-G239/2)/(2*F239))*SQRT($AT$32)))), "Slender")</f>
        <v>Compact</v>
      </c>
      <c r="Y239" s="3" t="str" cm="1">
        <f t="array" ref="Y239">_xlfn.IFS(K239 &lt;= (65/SQRT($AT$32)), "Compact", K239 &lt;= (95/SQRT($AT$32)), "Non-Compact", K239 &gt; (95/SQRT($AT$32)), "Slender")</f>
        <v>Non-Compact</v>
      </c>
      <c r="Z239" s="2">
        <f t="shared" si="56"/>
        <v>7.5854214123006836</v>
      </c>
      <c r="AA239" s="2">
        <f t="shared" si="57"/>
        <v>27.090163934426233</v>
      </c>
      <c r="AB239" s="2" t="str" cm="1">
        <f t="array" ref="AB239">_xlfn.IFS(Z239 &lt;= 9, "1", Z239 &lt;= 12, "2", Z239 &lt;= 15, "3", Z239 &gt; 15, "4")</f>
        <v>1</v>
      </c>
      <c r="AC239" s="2" t="str" cm="1">
        <f t="array" ref="AC239">_xlfn.IFS(AA239 &lt;= 200, "1", L239 &lt;= 300, "2", L239 &lt;= 400, "3", L239 &gt; 400, "4")</f>
        <v>1</v>
      </c>
      <c r="AD239" s="3">
        <f t="shared" si="58"/>
        <v>319664.93848418846</v>
      </c>
      <c r="AG239" s="3">
        <f t="shared" si="59"/>
        <v>9713.4663055986348</v>
      </c>
      <c r="AJ239" s="2" t="s">
        <v>293</v>
      </c>
      <c r="AK239" s="2">
        <f t="shared" si="62"/>
        <v>410.3</v>
      </c>
      <c r="AL239" s="2"/>
      <c r="AM239" s="2"/>
      <c r="AN239" s="2">
        <f t="shared" si="63"/>
        <v>9562.6</v>
      </c>
      <c r="AO239" s="2"/>
      <c r="AP239" s="2"/>
      <c r="AQ239" s="2" t="s">
        <v>293</v>
      </c>
      <c r="BB239" s="2">
        <f t="shared" si="64"/>
        <v>343</v>
      </c>
      <c r="BC239" s="2">
        <f t="shared" si="65"/>
        <v>9095.7333333333336</v>
      </c>
      <c r="BD239" s="2" t="s">
        <v>293</v>
      </c>
      <c r="BI239">
        <f t="shared" si="66"/>
        <v>361</v>
      </c>
      <c r="BJ239">
        <f t="shared" si="67"/>
        <v>9336.1143281366003</v>
      </c>
      <c r="BK239" s="2" t="s">
        <v>293</v>
      </c>
      <c r="BP239">
        <f t="shared" si="68"/>
        <v>295</v>
      </c>
      <c r="BQ239">
        <f t="shared" si="69"/>
        <v>8993.3333333333339</v>
      </c>
      <c r="BR239" s="2" t="s">
        <v>293</v>
      </c>
      <c r="BW239">
        <f t="shared" si="70"/>
        <v>311</v>
      </c>
      <c r="BX239">
        <f t="shared" si="71"/>
        <v>9027.4666666666672</v>
      </c>
      <c r="BY239" s="2" t="s">
        <v>293</v>
      </c>
      <c r="CD239">
        <f t="shared" si="72"/>
        <v>375.30973958179391</v>
      </c>
      <c r="CE239">
        <f t="shared" si="73"/>
        <v>9381.9015716076174</v>
      </c>
      <c r="CF239" s="2" t="s">
        <v>293</v>
      </c>
    </row>
    <row r="240" spans="1:84" x14ac:dyDescent="0.35">
      <c r="A240" s="2" t="s">
        <v>294</v>
      </c>
      <c r="B240" s="3" t="s">
        <v>33</v>
      </c>
      <c r="C240" s="2">
        <v>372</v>
      </c>
      <c r="D240" s="2">
        <v>669</v>
      </c>
      <c r="E240" s="2">
        <v>335</v>
      </c>
      <c r="F240" s="2">
        <v>48</v>
      </c>
      <c r="G240" s="2">
        <v>26.4</v>
      </c>
      <c r="H240" s="2">
        <v>16.5</v>
      </c>
      <c r="I240" s="2">
        <v>540</v>
      </c>
      <c r="J240" s="2">
        <v>475</v>
      </c>
      <c r="K240" s="2">
        <f t="shared" si="60"/>
        <v>3.2145833333333336</v>
      </c>
      <c r="L240" s="2">
        <f t="shared" si="61"/>
        <v>20.454545454545457</v>
      </c>
      <c r="M240" s="2">
        <v>2.6</v>
      </c>
      <c r="N240" s="2">
        <v>353900</v>
      </c>
      <c r="O240" s="2">
        <v>30170</v>
      </c>
      <c r="P240" s="2">
        <v>27.3</v>
      </c>
      <c r="Q240" s="2">
        <v>7.97</v>
      </c>
      <c r="R240" s="2">
        <v>10580</v>
      </c>
      <c r="S240" s="2">
        <v>1801</v>
      </c>
      <c r="T240" s="2">
        <v>12220</v>
      </c>
      <c r="U240" s="2">
        <v>2797</v>
      </c>
      <c r="X240" s="3" t="str" cm="1">
        <f t="array" ref="X240">_xlfn.IFS((D240/F240) &lt;= (640/SQRT($AT$32)), "Compact", L240 &lt;= ($AT$32*(0.79-(0.002*((E240-G240/2)/(2*F240))*SQRT($AT$32)))), "Non-Compact", L240 &gt; ($AT$32*(0.79-(0.002*((E240-G240/2)/(2*F240))*SQRT($AT$32)))), "Slender")</f>
        <v>Compact</v>
      </c>
      <c r="Y240" s="3" t="str" cm="1">
        <f t="array" ref="Y240">_xlfn.IFS(K240 &lt;= (65/SQRT($AT$32)), "Compact", K240 &lt;= (95/SQRT($AT$32)), "Non-Compact", K240 &gt; (95/SQRT($AT$32)), "Slender")</f>
        <v>Compact</v>
      </c>
      <c r="Z240" s="2">
        <f t="shared" si="56"/>
        <v>6.979166666666667</v>
      </c>
      <c r="AA240" s="2">
        <f t="shared" si="57"/>
        <v>25.340909090909093</v>
      </c>
      <c r="AB240" s="2" t="str" cm="1">
        <f t="array" ref="AB240">_xlfn.IFS(Z240 &lt;= 9, "1", Z240 &lt;= 12, "2", Z240 &lt;= 15, "3", Z240 &gt; 15, "4")</f>
        <v>1</v>
      </c>
      <c r="AC240" s="2" t="str" cm="1">
        <f t="array" ref="AC240">_xlfn.IFS(AA240 &lt;= 200, "1", L240 &lt;= 300, "2", L240 &lt;= 400, "3", L240 &gt; 400, "4")</f>
        <v>1</v>
      </c>
      <c r="AD240" s="3">
        <f t="shared" si="58"/>
        <v>354700.32755623444</v>
      </c>
      <c r="AG240" s="3">
        <f t="shared" si="59"/>
        <v>10656.28072406128</v>
      </c>
      <c r="AJ240" s="2" t="s">
        <v>294</v>
      </c>
      <c r="AK240" s="2">
        <f t="shared" si="62"/>
        <v>450.3</v>
      </c>
      <c r="AL240" s="2"/>
      <c r="AM240" s="2"/>
      <c r="AN240" s="2">
        <f t="shared" si="63"/>
        <v>10490.6</v>
      </c>
      <c r="AO240" s="2"/>
      <c r="AP240" s="2"/>
      <c r="AQ240" s="2" t="s">
        <v>294</v>
      </c>
      <c r="BB240" s="2">
        <f t="shared" si="64"/>
        <v>383</v>
      </c>
      <c r="BC240" s="2">
        <f t="shared" si="65"/>
        <v>10023.733333333334</v>
      </c>
      <c r="BD240" s="2" t="s">
        <v>294</v>
      </c>
      <c r="BI240">
        <f t="shared" si="66"/>
        <v>401</v>
      </c>
      <c r="BJ240">
        <f t="shared" si="67"/>
        <v>10264.1143281366</v>
      </c>
      <c r="BK240" s="2" t="s">
        <v>294</v>
      </c>
      <c r="BP240">
        <f t="shared" si="68"/>
        <v>335</v>
      </c>
      <c r="BQ240">
        <f t="shared" si="69"/>
        <v>9921.3333333333339</v>
      </c>
      <c r="BR240" s="2" t="s">
        <v>294</v>
      </c>
      <c r="BW240">
        <f t="shared" si="70"/>
        <v>351</v>
      </c>
      <c r="BX240">
        <f t="shared" si="71"/>
        <v>9955.4666666666672</v>
      </c>
      <c r="BY240" s="2" t="s">
        <v>294</v>
      </c>
      <c r="CD240">
        <f t="shared" si="72"/>
        <v>415.30973958179391</v>
      </c>
      <c r="CE240">
        <f t="shared" si="73"/>
        <v>10309.901571607617</v>
      </c>
      <c r="CF240" s="2" t="s">
        <v>294</v>
      </c>
    </row>
    <row r="241" spans="1:84" x14ac:dyDescent="0.35">
      <c r="A241" s="2" t="s">
        <v>295</v>
      </c>
      <c r="B241" s="3" t="s">
        <v>33</v>
      </c>
      <c r="C241" s="2">
        <v>415</v>
      </c>
      <c r="D241" s="2">
        <v>679</v>
      </c>
      <c r="E241" s="2">
        <v>338</v>
      </c>
      <c r="F241" s="2">
        <v>53.1</v>
      </c>
      <c r="G241" s="2">
        <v>29.5</v>
      </c>
      <c r="H241" s="2">
        <v>16.5</v>
      </c>
      <c r="I241" s="2">
        <v>539.79999999999995</v>
      </c>
      <c r="J241" s="2">
        <v>530</v>
      </c>
      <c r="K241" s="2">
        <f t="shared" si="60"/>
        <v>2.9048964218455744</v>
      </c>
      <c r="L241" s="2">
        <f t="shared" si="61"/>
        <v>18.29830508474576</v>
      </c>
      <c r="M241" s="2">
        <v>2.62</v>
      </c>
      <c r="N241" s="2">
        <v>400500</v>
      </c>
      <c r="O241" s="2">
        <v>34310</v>
      </c>
      <c r="P241" s="2">
        <v>27.5</v>
      </c>
      <c r="Q241" s="2">
        <v>8.0399999999999991</v>
      </c>
      <c r="R241" s="2">
        <v>11800</v>
      </c>
      <c r="S241" s="2">
        <v>2030</v>
      </c>
      <c r="T241" s="2">
        <v>13720</v>
      </c>
      <c r="U241" s="2">
        <v>3162</v>
      </c>
      <c r="X241" s="3" t="str" cm="1">
        <f t="array" ref="X241">_xlfn.IFS((D241/F241) &lt;= (640/SQRT($AT$32)), "Compact", L241 &lt;= ($AT$32*(0.79-(0.002*((E241-G241/2)/(2*F241))*SQRT($AT$32)))), "Non-Compact", L241 &gt; ($AT$32*(0.79-(0.002*((E241-G241/2)/(2*F241))*SQRT($AT$32)))), "Slender")</f>
        <v>Compact</v>
      </c>
      <c r="Y241" s="3" t="str" cm="1">
        <f t="array" ref="Y241">_xlfn.IFS(K241 &lt;= (65/SQRT($AT$32)), "Compact", K241 &lt;= (95/SQRT($AT$32)), "Non-Compact", K241 &gt; (95/SQRT($AT$32)), "Slender")</f>
        <v>Compact</v>
      </c>
      <c r="Z241" s="2">
        <f t="shared" si="56"/>
        <v>6.3653483992467041</v>
      </c>
      <c r="AA241" s="2">
        <f t="shared" si="57"/>
        <v>23.016949152542374</v>
      </c>
      <c r="AB241" s="2" t="str" cm="1">
        <f t="array" ref="AB241">_xlfn.IFS(Z241 &lt;= 9, "1", Z241 &lt;= 12, "2", Z241 &lt;= 15, "3", Z241 &gt; 15, "4")</f>
        <v>1</v>
      </c>
      <c r="AC241" s="2" t="str" cm="1">
        <f t="array" ref="AC241">_xlfn.IFS(AA241 &lt;= 200, "1", L241 &lt;= 300, "2", L241 &lt;= 400, "3", L241 &gt; 400, "4")</f>
        <v>1</v>
      </c>
      <c r="AD241" s="3">
        <f t="shared" si="58"/>
        <v>401483.50792392454</v>
      </c>
      <c r="AG241" s="3">
        <f t="shared" si="59"/>
        <v>11896.117201423329</v>
      </c>
      <c r="AJ241" s="2" t="s">
        <v>295</v>
      </c>
      <c r="AK241" s="2">
        <f t="shared" si="62"/>
        <v>505.3</v>
      </c>
      <c r="AL241" s="2"/>
      <c r="AM241" s="2"/>
      <c r="AN241" s="2">
        <f t="shared" si="63"/>
        <v>11710.6</v>
      </c>
      <c r="AO241" s="2"/>
      <c r="AP241" s="2"/>
      <c r="AQ241" s="2" t="s">
        <v>295</v>
      </c>
      <c r="BB241" s="2">
        <f t="shared" si="64"/>
        <v>438</v>
      </c>
      <c r="BC241" s="2">
        <f t="shared" si="65"/>
        <v>11243.733333333334</v>
      </c>
      <c r="BD241" s="2" t="s">
        <v>295</v>
      </c>
      <c r="BI241">
        <f t="shared" si="66"/>
        <v>456</v>
      </c>
      <c r="BJ241">
        <f t="shared" si="67"/>
        <v>11484.1143281366</v>
      </c>
      <c r="BK241" s="2" t="s">
        <v>295</v>
      </c>
      <c r="BP241">
        <f t="shared" si="68"/>
        <v>390</v>
      </c>
      <c r="BQ241">
        <f t="shared" si="69"/>
        <v>11141.333333333334</v>
      </c>
      <c r="BR241" s="2" t="s">
        <v>295</v>
      </c>
      <c r="BW241">
        <f t="shared" si="70"/>
        <v>406</v>
      </c>
      <c r="BX241">
        <f t="shared" si="71"/>
        <v>11175.466666666667</v>
      </c>
      <c r="BY241" s="2" t="s">
        <v>295</v>
      </c>
      <c r="CD241">
        <f t="shared" si="72"/>
        <v>470.30973958179391</v>
      </c>
      <c r="CE241">
        <f t="shared" si="73"/>
        <v>11529.901571607617</v>
      </c>
      <c r="CF241" s="2" t="s">
        <v>295</v>
      </c>
    </row>
    <row r="242" spans="1:84" x14ac:dyDescent="0.35">
      <c r="A242" s="2" t="s">
        <v>296</v>
      </c>
      <c r="B242" s="3" t="s">
        <v>33</v>
      </c>
      <c r="C242" s="2">
        <v>455</v>
      </c>
      <c r="D242" s="2">
        <v>689</v>
      </c>
      <c r="E242" s="2">
        <v>340</v>
      </c>
      <c r="F242" s="2">
        <v>57.9</v>
      </c>
      <c r="G242" s="2">
        <v>32</v>
      </c>
      <c r="H242" s="2">
        <v>16.5</v>
      </c>
      <c r="I242" s="2">
        <v>540.20000000000005</v>
      </c>
      <c r="J242" s="2">
        <v>579</v>
      </c>
      <c r="K242" s="2">
        <f t="shared" si="60"/>
        <v>2.6597582037996546</v>
      </c>
      <c r="L242" s="2">
        <f t="shared" si="61"/>
        <v>16.881250000000001</v>
      </c>
      <c r="M242" s="2">
        <v>2.65</v>
      </c>
      <c r="N242" s="2">
        <v>445200</v>
      </c>
      <c r="O242" s="2">
        <v>38100</v>
      </c>
      <c r="P242" s="2">
        <v>27.7</v>
      </c>
      <c r="Q242" s="2">
        <v>8.11</v>
      </c>
      <c r="R242" s="2">
        <v>12920</v>
      </c>
      <c r="S242" s="2">
        <v>2241</v>
      </c>
      <c r="T242" s="2">
        <v>15120</v>
      </c>
      <c r="U242" s="2">
        <v>3498</v>
      </c>
      <c r="X242" s="3" t="str" cm="1">
        <f t="array" ref="X242">_xlfn.IFS((D242/F242) &lt;= (640/SQRT($AT$32)), "Compact", L242 &lt;= ($AT$32*(0.79-(0.002*((E242-G242/2)/(2*F242))*SQRT($AT$32)))), "Non-Compact", L242 &gt; ($AT$32*(0.79-(0.002*((E242-G242/2)/(2*F242))*SQRT($AT$32)))), "Slender")</f>
        <v>Compact</v>
      </c>
      <c r="Y242" s="3" t="str" cm="1">
        <f t="array" ref="Y242">_xlfn.IFS(K242 &lt;= (65/SQRT($AT$32)), "Compact", K242 &lt;= (95/SQRT($AT$32)), "Non-Compact", K242 &gt; (95/SQRT($AT$32)), "Slender")</f>
        <v>Compact</v>
      </c>
      <c r="Z242" s="2">
        <f t="shared" si="56"/>
        <v>5.8721934369602762</v>
      </c>
      <c r="AA242" s="2">
        <f t="shared" si="57"/>
        <v>21.53125</v>
      </c>
      <c r="AB242" s="2" t="str" cm="1">
        <f t="array" ref="AB242">_xlfn.IFS(Z242 &lt;= 9, "1", Z242 &lt;= 12, "2", Z242 &lt;= 15, "3", Z242 &gt; 15, "4")</f>
        <v>1</v>
      </c>
      <c r="AC242" s="2" t="str" cm="1">
        <f t="array" ref="AC242">_xlfn.IFS(AA242 &lt;= 200, "1", L242 &lt;= 300, "2", L242 &lt;= 400, "3", L242 &gt; 400, "4")</f>
        <v>1</v>
      </c>
      <c r="AD242" s="3">
        <f t="shared" si="58"/>
        <v>446343.85169340018</v>
      </c>
      <c r="AG242" s="3">
        <f t="shared" si="59"/>
        <v>13034.734936698944</v>
      </c>
      <c r="AJ242" s="2" t="s">
        <v>296</v>
      </c>
      <c r="AK242" s="2">
        <f t="shared" si="62"/>
        <v>554.29999999999995</v>
      </c>
      <c r="AL242" s="2"/>
      <c r="AM242" s="2"/>
      <c r="AN242" s="2">
        <f t="shared" si="63"/>
        <v>12830.6</v>
      </c>
      <c r="AO242" s="2"/>
      <c r="AP242" s="2"/>
      <c r="AQ242" s="2" t="s">
        <v>296</v>
      </c>
      <c r="BB242" s="2">
        <f t="shared" si="64"/>
        <v>487</v>
      </c>
      <c r="BC242" s="2">
        <f t="shared" si="65"/>
        <v>12363.733333333334</v>
      </c>
      <c r="BD242" s="2" t="s">
        <v>296</v>
      </c>
      <c r="BI242">
        <f t="shared" si="66"/>
        <v>505</v>
      </c>
      <c r="BJ242">
        <f t="shared" si="67"/>
        <v>12604.1143281366</v>
      </c>
      <c r="BK242" s="2" t="s">
        <v>296</v>
      </c>
      <c r="BP242">
        <f t="shared" si="68"/>
        <v>439</v>
      </c>
      <c r="BQ242">
        <f t="shared" si="69"/>
        <v>12261.333333333334</v>
      </c>
      <c r="BR242" s="2" t="s">
        <v>296</v>
      </c>
      <c r="BW242">
        <f t="shared" si="70"/>
        <v>455</v>
      </c>
      <c r="BX242">
        <f t="shared" si="71"/>
        <v>12295.466666666667</v>
      </c>
      <c r="BY242" s="2" t="s">
        <v>296</v>
      </c>
      <c r="CD242">
        <f t="shared" si="72"/>
        <v>519.30973958179391</v>
      </c>
      <c r="CE242">
        <f t="shared" si="73"/>
        <v>12649.901571607617</v>
      </c>
      <c r="CF242" s="2" t="s">
        <v>296</v>
      </c>
    </row>
    <row r="243" spans="1:84" x14ac:dyDescent="0.35">
      <c r="A243" s="2" t="s">
        <v>297</v>
      </c>
      <c r="B243" s="3" t="s">
        <v>33</v>
      </c>
      <c r="C243" s="2">
        <v>498</v>
      </c>
      <c r="D243" s="2">
        <v>699</v>
      </c>
      <c r="E243" s="2">
        <v>343</v>
      </c>
      <c r="F243" s="2">
        <v>63</v>
      </c>
      <c r="G243" s="2">
        <v>35.1</v>
      </c>
      <c r="H243" s="2">
        <v>13</v>
      </c>
      <c r="I243" s="2">
        <v>547</v>
      </c>
      <c r="J243" s="2">
        <v>635</v>
      </c>
      <c r="K243" s="2">
        <f t="shared" si="60"/>
        <v>2.4436507936507934</v>
      </c>
      <c r="L243" s="2">
        <f t="shared" si="61"/>
        <v>15.584045584045583</v>
      </c>
      <c r="M243" s="2">
        <v>2.68</v>
      </c>
      <c r="N243" s="2">
        <v>494700</v>
      </c>
      <c r="O243" s="2">
        <v>42580</v>
      </c>
      <c r="P243" s="2">
        <v>27.9</v>
      </c>
      <c r="Q243" s="2">
        <v>8.19</v>
      </c>
      <c r="R243" s="2">
        <v>14150</v>
      </c>
      <c r="S243" s="2">
        <v>2483</v>
      </c>
      <c r="T243" s="2">
        <v>16670</v>
      </c>
      <c r="U243" s="2">
        <v>3885</v>
      </c>
      <c r="X243" s="3" t="str" cm="1">
        <f t="array" ref="X243">_xlfn.IFS((D243/F243) &lt;= (640/SQRT($AT$32)), "Compact", L243 &lt;= ($AT$32*(0.79-(0.002*((E243-G243/2)/(2*F243))*SQRT($AT$32)))), "Non-Compact", L243 &gt; ($AT$32*(0.79-(0.002*((E243-G243/2)/(2*F243))*SQRT($AT$32)))), "Slender")</f>
        <v>Compact</v>
      </c>
      <c r="Y243" s="3" t="str" cm="1">
        <f t="array" ref="Y243">_xlfn.IFS(K243 &lt;= (65/SQRT($AT$32)), "Compact", K243 &lt;= (95/SQRT($AT$32)), "Non-Compact", K243 &gt; (95/SQRT($AT$32)), "Slender")</f>
        <v>Compact</v>
      </c>
      <c r="Z243" s="2">
        <f t="shared" si="56"/>
        <v>5.4444444444444446</v>
      </c>
      <c r="AA243" s="2">
        <f t="shared" si="57"/>
        <v>19.914529914529915</v>
      </c>
      <c r="AB243" s="2" t="str" cm="1">
        <f t="array" ref="AB243">_xlfn.IFS(Z243 &lt;= 9, "1", Z243 &lt;= 12, "2", Z243 &lt;= 15, "3", Z243 &gt; 15, "4")</f>
        <v>1</v>
      </c>
      <c r="AC243" s="2" t="str" cm="1">
        <f t="array" ref="AC243">_xlfn.IFS(AA243 &lt;= 200, "1", L243 &lt;= 300, "2", L243 &lt;= 400, "3", L243 &gt; 400, "4")</f>
        <v>1</v>
      </c>
      <c r="AD243" s="3">
        <f t="shared" si="58"/>
        <v>496045.54422038706</v>
      </c>
      <c r="AG243" s="3">
        <f t="shared" si="59"/>
        <v>14287.121573991033</v>
      </c>
      <c r="AJ243" s="2" t="s">
        <v>297</v>
      </c>
      <c r="AK243" s="2">
        <f t="shared" si="62"/>
        <v>610.29999999999995</v>
      </c>
      <c r="AL243" s="2"/>
      <c r="AM243" s="2"/>
      <c r="AN243" s="2">
        <f t="shared" si="63"/>
        <v>14060.6</v>
      </c>
      <c r="AO243" s="2"/>
      <c r="AP243" s="2"/>
      <c r="AQ243" s="2" t="s">
        <v>297</v>
      </c>
      <c r="BB243" s="2">
        <f t="shared" si="64"/>
        <v>543</v>
      </c>
      <c r="BC243" s="2">
        <f t="shared" si="65"/>
        <v>13593.733333333334</v>
      </c>
      <c r="BD243" s="2" t="s">
        <v>297</v>
      </c>
      <c r="BI243">
        <f t="shared" si="66"/>
        <v>561</v>
      </c>
      <c r="BJ243">
        <f t="shared" si="67"/>
        <v>13834.1143281366</v>
      </c>
      <c r="BK243" s="2" t="s">
        <v>297</v>
      </c>
      <c r="BP243">
        <f t="shared" si="68"/>
        <v>495</v>
      </c>
      <c r="BQ243">
        <f t="shared" si="69"/>
        <v>13491.333333333334</v>
      </c>
      <c r="BR243" s="2" t="s">
        <v>297</v>
      </c>
      <c r="BW243">
        <f t="shared" si="70"/>
        <v>511</v>
      </c>
      <c r="BX243">
        <f t="shared" si="71"/>
        <v>13525.466666666667</v>
      </c>
      <c r="BY243" s="2" t="s">
        <v>297</v>
      </c>
      <c r="CD243">
        <f t="shared" si="72"/>
        <v>575.30973958179391</v>
      </c>
      <c r="CE243">
        <f t="shared" si="73"/>
        <v>13879.901571607617</v>
      </c>
      <c r="CF243" s="2" t="s">
        <v>297</v>
      </c>
    </row>
    <row r="244" spans="1:84" x14ac:dyDescent="0.35">
      <c r="A244" s="2" t="s">
        <v>298</v>
      </c>
      <c r="B244" s="3" t="s">
        <v>33</v>
      </c>
      <c r="C244" s="2">
        <v>551</v>
      </c>
      <c r="D244" s="2">
        <v>711</v>
      </c>
      <c r="E244" s="2">
        <v>347</v>
      </c>
      <c r="F244" s="2">
        <v>69.099999999999994</v>
      </c>
      <c r="G244" s="2">
        <v>38.6</v>
      </c>
      <c r="H244" s="2">
        <v>13</v>
      </c>
      <c r="I244" s="2">
        <v>546.79999999999995</v>
      </c>
      <c r="J244" s="2">
        <v>702</v>
      </c>
      <c r="K244" s="2">
        <f t="shared" si="60"/>
        <v>2.231548480463097</v>
      </c>
      <c r="L244" s="2">
        <f t="shared" si="61"/>
        <v>14.165803108808289</v>
      </c>
      <c r="M244" s="2">
        <v>2.71</v>
      </c>
      <c r="N244" s="2">
        <v>557510</v>
      </c>
      <c r="O244" s="2">
        <v>48400</v>
      </c>
      <c r="P244" s="2">
        <v>28.2</v>
      </c>
      <c r="Q244" s="2">
        <v>8.3000000000000007</v>
      </c>
      <c r="R244" s="2">
        <v>15682</v>
      </c>
      <c r="S244" s="2">
        <v>2790</v>
      </c>
      <c r="T244" s="2">
        <v>18599</v>
      </c>
      <c r="U244" s="2">
        <v>4377</v>
      </c>
      <c r="X244" s="3" t="str" cm="1">
        <f t="array" ref="X244">_xlfn.IFS((D244/F244) &lt;= (640/SQRT($AT$32)), "Compact", L244 &lt;= ($AT$32*(0.79-(0.002*((E244-G244/2)/(2*F244))*SQRT($AT$32)))), "Non-Compact", L244 &gt; ($AT$32*(0.79-(0.002*((E244-G244/2)/(2*F244))*SQRT($AT$32)))), "Slender")</f>
        <v>Compact</v>
      </c>
      <c r="Y244" s="3" t="str" cm="1">
        <f t="array" ref="Y244">_xlfn.IFS(K244 &lt;= (65/SQRT($AT$32)), "Compact", K244 &lt;= (95/SQRT($AT$32)), "Non-Compact", K244 &gt; (95/SQRT($AT$32)), "Slender")</f>
        <v>Compact</v>
      </c>
      <c r="Z244" s="2">
        <f t="shared" si="56"/>
        <v>5.0217076700434156</v>
      </c>
      <c r="AA244" s="2">
        <f t="shared" si="57"/>
        <v>18.419689119170982</v>
      </c>
      <c r="AB244" s="2" t="str" cm="1">
        <f t="array" ref="AB244">_xlfn.IFS(Z244 &lt;= 9, "1", Z244 &lt;= 12, "2", Z244 &lt;= 15, "3", Z244 &gt; 15, "4")</f>
        <v>1</v>
      </c>
      <c r="AC244" s="2" t="str" cm="1">
        <f t="array" ref="AC244">_xlfn.IFS(AA244 &lt;= 200, "1", L244 &lt;= 300, "2", L244 &lt;= 400, "3", L244 &gt; 400, "4")</f>
        <v>1</v>
      </c>
      <c r="AD244" s="3">
        <f t="shared" si="58"/>
        <v>559123.29312889476</v>
      </c>
      <c r="AG244" s="3">
        <f t="shared" si="59"/>
        <v>15848.23584093826</v>
      </c>
      <c r="AJ244" s="2" t="s">
        <v>298</v>
      </c>
      <c r="AK244" s="2">
        <f t="shared" si="62"/>
        <v>677.3</v>
      </c>
      <c r="AL244" s="2"/>
      <c r="AM244" s="2"/>
      <c r="AN244" s="2">
        <f t="shared" si="63"/>
        <v>15592.6</v>
      </c>
      <c r="AO244" s="2"/>
      <c r="AP244" s="2"/>
      <c r="AQ244" s="2" t="s">
        <v>298</v>
      </c>
      <c r="BB244" s="2">
        <f t="shared" si="64"/>
        <v>610</v>
      </c>
      <c r="BC244" s="2">
        <f t="shared" si="65"/>
        <v>15125.733333333334</v>
      </c>
      <c r="BD244" s="2" t="s">
        <v>298</v>
      </c>
      <c r="BI244">
        <f t="shared" si="66"/>
        <v>628</v>
      </c>
      <c r="BJ244">
        <f t="shared" si="67"/>
        <v>15366.1143281366</v>
      </c>
      <c r="BK244" s="2" t="s">
        <v>298</v>
      </c>
      <c r="BP244">
        <f t="shared" si="68"/>
        <v>562</v>
      </c>
      <c r="BQ244">
        <f t="shared" si="69"/>
        <v>15023.333333333334</v>
      </c>
      <c r="BR244" s="2" t="s">
        <v>298</v>
      </c>
      <c r="BW244">
        <f t="shared" si="70"/>
        <v>578</v>
      </c>
      <c r="BX244">
        <f t="shared" si="71"/>
        <v>15057.466666666667</v>
      </c>
      <c r="BY244" s="2" t="s">
        <v>298</v>
      </c>
      <c r="CD244">
        <f t="shared" si="72"/>
        <v>642.30973958179391</v>
      </c>
      <c r="CE244">
        <f t="shared" si="73"/>
        <v>15411.901571607617</v>
      </c>
      <c r="CF244" s="2" t="s">
        <v>298</v>
      </c>
    </row>
    <row r="245" spans="1:84" x14ac:dyDescent="0.35">
      <c r="A245" s="2" t="s">
        <v>299</v>
      </c>
      <c r="B245" s="3" t="s">
        <v>33</v>
      </c>
      <c r="C245" s="2">
        <v>125.2</v>
      </c>
      <c r="D245" s="2">
        <v>677.9</v>
      </c>
      <c r="E245" s="2">
        <v>253</v>
      </c>
      <c r="F245" s="2">
        <v>16.2</v>
      </c>
      <c r="G245" s="2">
        <v>11.7</v>
      </c>
      <c r="H245" s="2">
        <v>15.2</v>
      </c>
      <c r="I245" s="2">
        <v>615.1</v>
      </c>
      <c r="J245" s="2">
        <v>159</v>
      </c>
      <c r="K245" s="2">
        <f t="shared" si="60"/>
        <v>7.4475308641975317</v>
      </c>
      <c r="L245" s="2">
        <f t="shared" si="61"/>
        <v>52.572649572649581</v>
      </c>
      <c r="M245" s="2">
        <v>2.3199999999999998</v>
      </c>
      <c r="N245" s="2">
        <v>118000</v>
      </c>
      <c r="O245" s="2">
        <v>4383</v>
      </c>
      <c r="P245" s="2">
        <v>27.2</v>
      </c>
      <c r="Q245" s="2">
        <v>5.24</v>
      </c>
      <c r="R245" s="2">
        <v>3481</v>
      </c>
      <c r="S245" s="2">
        <v>347</v>
      </c>
      <c r="T245" s="2">
        <v>3994</v>
      </c>
      <c r="U245" s="2">
        <v>542</v>
      </c>
      <c r="X245" s="3" t="str" cm="1">
        <f t="array" ref="X245">_xlfn.IFS((D245/F245) &lt;= (640/SQRT($AT$32)), "Compact", L245 &lt;= ($AT$32*(0.79-(0.002*((E245-G245/2)/(2*F245))*SQRT($AT$32)))), "Non-Compact", L245 &gt; ($AT$32*(0.79-(0.002*((E245-G245/2)/(2*F245))*SQRT($AT$32)))), "Slender")</f>
        <v>Non-Compact</v>
      </c>
      <c r="Y245" s="3" t="str" cm="1">
        <f t="array" ref="Y245">_xlfn.IFS(K245 &lt;= (65/SQRT($AT$32)), "Compact", K245 &lt;= (95/SQRT($AT$32)), "Non-Compact", K245 &gt; (95/SQRT($AT$32)), "Slender")</f>
        <v>Slender</v>
      </c>
      <c r="Z245" s="2">
        <f t="shared" si="56"/>
        <v>15.617283950617285</v>
      </c>
      <c r="AA245" s="2">
        <f t="shared" si="57"/>
        <v>57.940170940170944</v>
      </c>
      <c r="AB245" s="2" t="str" cm="1">
        <f t="array" ref="AB245">_xlfn.IFS(Z245 &lt;= 9, "1", Z245 &lt;= 12, "2", Z245 &lt;= 15, "3", Z245 &gt; 15, "4")</f>
        <v>4</v>
      </c>
      <c r="AC245" s="2" t="str" cm="1">
        <f t="array" ref="AC245">_xlfn.IFS(AA245 &lt;= 200, "1", L245 &lt;= 300, "2", L245 &lt;= 400, "3", L245 &gt; 400, "4")</f>
        <v>1</v>
      </c>
      <c r="AD245" s="3">
        <f t="shared" si="58"/>
        <v>117605.3331947578</v>
      </c>
      <c r="AG245" s="3">
        <f t="shared" si="59"/>
        <v>3457.257037016484</v>
      </c>
      <c r="AJ245" s="2" t="s">
        <v>299</v>
      </c>
      <c r="AK245" s="2">
        <f t="shared" si="62"/>
        <v>134.30000000000001</v>
      </c>
      <c r="AL245" s="2"/>
      <c r="AM245" s="2"/>
      <c r="AN245" s="2">
        <f t="shared" si="63"/>
        <v>3391.6</v>
      </c>
      <c r="AO245" s="2"/>
      <c r="AP245" s="2"/>
      <c r="AQ245" s="2" t="s">
        <v>299</v>
      </c>
      <c r="BB245" s="2">
        <f t="shared" si="64"/>
        <v>67</v>
      </c>
      <c r="BC245" s="2">
        <f t="shared" si="65"/>
        <v>2924.7333333333336</v>
      </c>
      <c r="BD245" s="2" t="s">
        <v>299</v>
      </c>
      <c r="BI245">
        <f t="shared" si="66"/>
        <v>85</v>
      </c>
      <c r="BJ245">
        <f t="shared" si="67"/>
        <v>3165.1143281365999</v>
      </c>
      <c r="BK245" s="2" t="s">
        <v>299</v>
      </c>
      <c r="BP245">
        <f t="shared" si="68"/>
        <v>19</v>
      </c>
      <c r="BQ245">
        <f t="shared" si="69"/>
        <v>2822.3333333333335</v>
      </c>
      <c r="BR245" s="2" t="s">
        <v>299</v>
      </c>
      <c r="BW245">
        <f t="shared" si="70"/>
        <v>35</v>
      </c>
      <c r="BX245">
        <f t="shared" si="71"/>
        <v>2856.4666666666667</v>
      </c>
      <c r="BY245" s="2" t="s">
        <v>299</v>
      </c>
      <c r="CD245">
        <f t="shared" si="72"/>
        <v>99.309739581793934</v>
      </c>
      <c r="CE245">
        <f t="shared" si="73"/>
        <v>3210.9015716076174</v>
      </c>
      <c r="CF245" s="2" t="s">
        <v>299</v>
      </c>
    </row>
    <row r="246" spans="1:84" x14ac:dyDescent="0.35">
      <c r="A246" s="2" t="s">
        <v>300</v>
      </c>
      <c r="B246" s="3" t="s">
        <v>33</v>
      </c>
      <c r="C246" s="2">
        <v>140.1</v>
      </c>
      <c r="D246" s="2">
        <v>683.5</v>
      </c>
      <c r="E246" s="2">
        <v>253.7</v>
      </c>
      <c r="F246" s="2">
        <v>19</v>
      </c>
      <c r="G246" s="2">
        <v>12.4</v>
      </c>
      <c r="H246" s="2">
        <v>15.2</v>
      </c>
      <c r="I246" s="2">
        <v>615.1</v>
      </c>
      <c r="J246" s="2">
        <v>178</v>
      </c>
      <c r="K246" s="2">
        <f t="shared" si="60"/>
        <v>6.35</v>
      </c>
      <c r="L246" s="2">
        <f t="shared" si="61"/>
        <v>49.604838709677416</v>
      </c>
      <c r="M246" s="2">
        <v>2.33</v>
      </c>
      <c r="N246" s="2">
        <v>136300</v>
      </c>
      <c r="O246" s="2">
        <v>5184</v>
      </c>
      <c r="P246" s="2">
        <v>27.6</v>
      </c>
      <c r="Q246" s="2">
        <v>5.39</v>
      </c>
      <c r="R246" s="2">
        <v>3987</v>
      </c>
      <c r="S246" s="2">
        <v>409</v>
      </c>
      <c r="T246" s="2">
        <v>4558</v>
      </c>
      <c r="U246" s="2">
        <v>638</v>
      </c>
      <c r="X246" s="3" t="str" cm="1">
        <f t="array" ref="X246">_xlfn.IFS((D246/F246) &lt;= (640/SQRT($AT$32)), "Compact", L246 &lt;= ($AT$32*(0.79-(0.002*((E246-G246/2)/(2*F246))*SQRT($AT$32)))), "Non-Compact", L246 &gt; ($AT$32*(0.79-(0.002*((E246-G246/2)/(2*F246))*SQRT($AT$32)))), "Slender")</f>
        <v>Non-Compact</v>
      </c>
      <c r="Y246" s="3" t="str" cm="1">
        <f t="array" ref="Y246">_xlfn.IFS(K246 &lt;= (65/SQRT($AT$32)), "Compact", K246 &lt;= (95/SQRT($AT$32)), "Non-Compact", K246 &gt; (95/SQRT($AT$32)), "Slender")</f>
        <v>Slender</v>
      </c>
      <c r="Z246" s="2">
        <f t="shared" si="56"/>
        <v>13.352631578947367</v>
      </c>
      <c r="AA246" s="2">
        <f t="shared" si="57"/>
        <v>55.12096774193548</v>
      </c>
      <c r="AB246" s="2" t="str" cm="1">
        <f t="array" ref="AB246">_xlfn.IFS(Z246 &lt;= 9, "1", Z246 &lt;= 12, "2", Z246 &lt;= 15, "3", Z246 &gt; 15, "4")</f>
        <v>3</v>
      </c>
      <c r="AC246" s="2" t="str" cm="1">
        <f t="array" ref="AC246">_xlfn.IFS(AA246 &lt;= 200, "1", L246 &lt;= 300, "2", L246 &lt;= 400, "3", L246 &gt; 400, "4")</f>
        <v>1</v>
      </c>
      <c r="AD246" s="3">
        <f t="shared" si="58"/>
        <v>135922.19352703221</v>
      </c>
      <c r="AG246" s="3">
        <f t="shared" si="59"/>
        <v>3961.1396554527082</v>
      </c>
      <c r="AJ246" s="2" t="s">
        <v>300</v>
      </c>
      <c r="AK246" s="2">
        <f t="shared" si="62"/>
        <v>153.30000000000001</v>
      </c>
      <c r="AL246" s="2"/>
      <c r="AM246" s="2"/>
      <c r="AN246" s="2">
        <f t="shared" si="63"/>
        <v>3897.6</v>
      </c>
      <c r="AO246" s="2"/>
      <c r="AP246" s="2"/>
      <c r="AQ246" s="2" t="s">
        <v>300</v>
      </c>
      <c r="BB246" s="2">
        <f t="shared" si="64"/>
        <v>86</v>
      </c>
      <c r="BC246" s="2">
        <f t="shared" si="65"/>
        <v>3430.7333333333336</v>
      </c>
      <c r="BD246" s="2" t="s">
        <v>300</v>
      </c>
      <c r="BI246">
        <f t="shared" si="66"/>
        <v>104</v>
      </c>
      <c r="BJ246">
        <f t="shared" si="67"/>
        <v>3671.1143281365999</v>
      </c>
      <c r="BK246" s="2" t="s">
        <v>300</v>
      </c>
      <c r="BP246">
        <f t="shared" si="68"/>
        <v>38</v>
      </c>
      <c r="BQ246">
        <f t="shared" si="69"/>
        <v>3328.3333333333335</v>
      </c>
      <c r="BR246" s="2" t="s">
        <v>300</v>
      </c>
      <c r="BW246">
        <f t="shared" si="70"/>
        <v>54</v>
      </c>
      <c r="BX246">
        <f t="shared" si="71"/>
        <v>3362.4666666666667</v>
      </c>
      <c r="BY246" s="2" t="s">
        <v>300</v>
      </c>
      <c r="CD246">
        <f t="shared" si="72"/>
        <v>118.30973958179393</v>
      </c>
      <c r="CE246">
        <f t="shared" si="73"/>
        <v>3716.9015716076174</v>
      </c>
      <c r="CF246" s="2" t="s">
        <v>300</v>
      </c>
    </row>
    <row r="247" spans="1:84" x14ac:dyDescent="0.35">
      <c r="A247" s="2" t="s">
        <v>301</v>
      </c>
      <c r="B247" s="3" t="s">
        <v>33</v>
      </c>
      <c r="C247" s="2">
        <v>152.4</v>
      </c>
      <c r="D247" s="2">
        <v>687.5</v>
      </c>
      <c r="E247" s="2">
        <v>254.5</v>
      </c>
      <c r="F247" s="2">
        <v>21</v>
      </c>
      <c r="G247" s="2">
        <v>13.2</v>
      </c>
      <c r="H247" s="2">
        <v>15.2</v>
      </c>
      <c r="I247" s="2">
        <v>615.1</v>
      </c>
      <c r="J247" s="2">
        <v>194</v>
      </c>
      <c r="K247" s="2">
        <f t="shared" si="60"/>
        <v>5.7452380952380953</v>
      </c>
      <c r="L247" s="2">
        <f t="shared" si="61"/>
        <v>46.598484848484851</v>
      </c>
      <c r="M247" s="2">
        <v>2.34</v>
      </c>
      <c r="N247" s="2">
        <v>150400</v>
      </c>
      <c r="O247" s="2">
        <v>5784</v>
      </c>
      <c r="P247" s="2">
        <v>27.8</v>
      </c>
      <c r="Q247" s="2">
        <v>5.46</v>
      </c>
      <c r="R247" s="2">
        <v>4374</v>
      </c>
      <c r="S247" s="2">
        <v>455</v>
      </c>
      <c r="T247" s="2">
        <v>5000</v>
      </c>
      <c r="U247" s="2">
        <v>710</v>
      </c>
      <c r="X247" s="3" t="str" cm="1">
        <f t="array" ref="X247">_xlfn.IFS((D247/F247) &lt;= (640/SQRT($AT$32)), "Compact", L247 &lt;= ($AT$32*(0.79-(0.002*((E247-G247/2)/(2*F247))*SQRT($AT$32)))), "Non-Compact", L247 &gt; ($AT$32*(0.79-(0.002*((E247-G247/2)/(2*F247))*SQRT($AT$32)))), "Slender")</f>
        <v>Compact</v>
      </c>
      <c r="Y247" s="3" t="str" cm="1">
        <f t="array" ref="Y247">_xlfn.IFS(K247 &lt;= (65/SQRT($AT$32)), "Compact", K247 &lt;= (95/SQRT($AT$32)), "Non-Compact", K247 &gt; (95/SQRT($AT$32)), "Slender")</f>
        <v>Slender</v>
      </c>
      <c r="Z247" s="2">
        <f t="shared" si="56"/>
        <v>12.119047619047619</v>
      </c>
      <c r="AA247" s="2">
        <f t="shared" si="57"/>
        <v>52.083333333333336</v>
      </c>
      <c r="AB247" s="2" t="str" cm="1">
        <f t="array" ref="AB247">_xlfn.IFS(Z247 &lt;= 9, "1", Z247 &lt;= 12, "2", Z247 &lt;= 15, "3", Z247 &gt; 15, "4")</f>
        <v>3</v>
      </c>
      <c r="AC247" s="2" t="str" cm="1">
        <f t="array" ref="AC247">_xlfn.IFS(AA247 &lt;= 200, "1", L247 &lt;= 300, "2", L247 &lt;= 400, "3", L247 &gt; 400, "4")</f>
        <v>1</v>
      </c>
      <c r="AD247" s="3">
        <f t="shared" si="58"/>
        <v>150034.64924210007</v>
      </c>
      <c r="AG247" s="3">
        <f t="shared" si="59"/>
        <v>4347.2866905691881</v>
      </c>
      <c r="AJ247" s="2" t="s">
        <v>301</v>
      </c>
      <c r="AK247" s="2">
        <f t="shared" si="62"/>
        <v>169.3</v>
      </c>
      <c r="AL247" s="2"/>
      <c r="AM247" s="2"/>
      <c r="AN247" s="2">
        <f t="shared" si="63"/>
        <v>4284.6000000000004</v>
      </c>
      <c r="AO247" s="2"/>
      <c r="AP247" s="2"/>
      <c r="AQ247" s="2" t="s">
        <v>301</v>
      </c>
      <c r="BB247" s="2">
        <f t="shared" si="64"/>
        <v>102</v>
      </c>
      <c r="BC247" s="2">
        <f t="shared" si="65"/>
        <v>3817.7333333333336</v>
      </c>
      <c r="BD247" s="2" t="s">
        <v>301</v>
      </c>
      <c r="BI247">
        <f t="shared" si="66"/>
        <v>120</v>
      </c>
      <c r="BJ247">
        <f t="shared" si="67"/>
        <v>4058.1143281365999</v>
      </c>
      <c r="BK247" s="2" t="s">
        <v>301</v>
      </c>
      <c r="BP247">
        <f t="shared" si="68"/>
        <v>54</v>
      </c>
      <c r="BQ247">
        <f t="shared" si="69"/>
        <v>3715.3333333333335</v>
      </c>
      <c r="BR247" s="2" t="s">
        <v>301</v>
      </c>
      <c r="BW247">
        <f t="shared" si="70"/>
        <v>70</v>
      </c>
      <c r="BX247">
        <f t="shared" si="71"/>
        <v>3749.4666666666667</v>
      </c>
      <c r="BY247" s="2" t="s">
        <v>301</v>
      </c>
      <c r="CD247">
        <f t="shared" si="72"/>
        <v>134.30973958179393</v>
      </c>
      <c r="CE247">
        <f t="shared" si="73"/>
        <v>4103.9015716076174</v>
      </c>
      <c r="CF247" s="2" t="s">
        <v>301</v>
      </c>
    </row>
    <row r="248" spans="1:84" x14ac:dyDescent="0.35">
      <c r="A248" s="2" t="s">
        <v>302</v>
      </c>
      <c r="B248" s="3" t="s">
        <v>33</v>
      </c>
      <c r="C248" s="2">
        <v>170.2</v>
      </c>
      <c r="D248" s="2">
        <v>692.9</v>
      </c>
      <c r="E248" s="2">
        <v>255.8</v>
      </c>
      <c r="F248" s="2">
        <v>23.7</v>
      </c>
      <c r="G248" s="2">
        <v>14.5</v>
      </c>
      <c r="H248" s="2">
        <v>15.2</v>
      </c>
      <c r="I248" s="2">
        <v>615.1</v>
      </c>
      <c r="J248" s="2">
        <v>217</v>
      </c>
      <c r="K248" s="2">
        <f t="shared" si="60"/>
        <v>5.0907172995780599</v>
      </c>
      <c r="L248" s="2">
        <f t="shared" si="61"/>
        <v>42.420689655172417</v>
      </c>
      <c r="M248" s="2">
        <v>2.35</v>
      </c>
      <c r="N248" s="2">
        <v>170300</v>
      </c>
      <c r="O248" s="2">
        <v>6631</v>
      </c>
      <c r="P248" s="2">
        <v>28</v>
      </c>
      <c r="Q248" s="2">
        <v>5.53</v>
      </c>
      <c r="R248" s="2">
        <v>4916</v>
      </c>
      <c r="S248" s="2">
        <v>518</v>
      </c>
      <c r="T248" s="2">
        <v>5631</v>
      </c>
      <c r="U248" s="2">
        <v>811</v>
      </c>
      <c r="X248" s="3" t="str" cm="1">
        <f t="array" ref="X248">_xlfn.IFS((D248/F248) &lt;= (640/SQRT($AT$32)), "Compact", L248 &lt;= ($AT$32*(0.79-(0.002*((E248-G248/2)/(2*F248))*SQRT($AT$32)))), "Non-Compact", L248 &gt; ($AT$32*(0.79-(0.002*((E248-G248/2)/(2*F248))*SQRT($AT$32)))), "Slender")</f>
        <v>Compact</v>
      </c>
      <c r="Y248" s="3" t="str" cm="1">
        <f t="array" ref="Y248">_xlfn.IFS(K248 &lt;= (65/SQRT($AT$32)), "Compact", K248 &lt;= (95/SQRT($AT$32)), "Non-Compact", K248 &gt; (95/SQRT($AT$32)), "Slender")</f>
        <v>Non-Compact</v>
      </c>
      <c r="Z248" s="2">
        <f t="shared" si="56"/>
        <v>10.793248945147679</v>
      </c>
      <c r="AA248" s="2">
        <f t="shared" si="57"/>
        <v>47.786206896551725</v>
      </c>
      <c r="AB248" s="2" t="str" cm="1">
        <f t="array" ref="AB248">_xlfn.IFS(Z248 &lt;= 9, "1", Z248 &lt;= 12, "2", Z248 &lt;= 15, "3", Z248 &gt; 15, "4")</f>
        <v>2</v>
      </c>
      <c r="AC248" s="2" t="str" cm="1">
        <f t="array" ref="AC248">_xlfn.IFS(AA248 &lt;= 200, "1", L248 &lt;= 300, "2", L248 &lt;= 400, "3", L248 &gt; 400, "4")</f>
        <v>1</v>
      </c>
      <c r="AD248" s="3">
        <f t="shared" si="58"/>
        <v>169952.32139082419</v>
      </c>
      <c r="AG248" s="3">
        <f t="shared" si="59"/>
        <v>4888.8915205800995</v>
      </c>
      <c r="AJ248" s="2" t="s">
        <v>302</v>
      </c>
      <c r="AK248" s="2">
        <f t="shared" si="62"/>
        <v>192.3</v>
      </c>
      <c r="AL248" s="2"/>
      <c r="AM248" s="2"/>
      <c r="AN248" s="2">
        <f t="shared" si="63"/>
        <v>4826.6000000000004</v>
      </c>
      <c r="AO248" s="2"/>
      <c r="AP248" s="2"/>
      <c r="AQ248" s="2" t="s">
        <v>302</v>
      </c>
      <c r="BB248" s="2">
        <f t="shared" si="64"/>
        <v>125</v>
      </c>
      <c r="BC248" s="2">
        <f t="shared" si="65"/>
        <v>4359.7333333333336</v>
      </c>
      <c r="BD248" s="2" t="s">
        <v>302</v>
      </c>
      <c r="BI248">
        <f t="shared" si="66"/>
        <v>143</v>
      </c>
      <c r="BJ248">
        <f t="shared" si="67"/>
        <v>4600.1143281365994</v>
      </c>
      <c r="BK248" s="2" t="s">
        <v>302</v>
      </c>
      <c r="BP248">
        <f t="shared" si="68"/>
        <v>77</v>
      </c>
      <c r="BQ248">
        <f t="shared" si="69"/>
        <v>4257.333333333333</v>
      </c>
      <c r="BR248" s="2" t="s">
        <v>302</v>
      </c>
      <c r="BW248">
        <f t="shared" si="70"/>
        <v>93</v>
      </c>
      <c r="BX248">
        <f t="shared" si="71"/>
        <v>4291.4666666666662</v>
      </c>
      <c r="BY248" s="2" t="s">
        <v>302</v>
      </c>
      <c r="CD248">
        <f t="shared" si="72"/>
        <v>157.30973958179393</v>
      </c>
      <c r="CE248">
        <f t="shared" si="73"/>
        <v>4645.9015716076174</v>
      </c>
      <c r="CF248" s="2" t="s">
        <v>302</v>
      </c>
    </row>
    <row r="249" spans="1:84" x14ac:dyDescent="0.35">
      <c r="A249" s="2" t="s">
        <v>303</v>
      </c>
      <c r="B249" s="3" t="s">
        <v>33</v>
      </c>
      <c r="C249" s="2">
        <v>192</v>
      </c>
      <c r="D249" s="2">
        <v>701.8</v>
      </c>
      <c r="E249" s="2">
        <v>254.3</v>
      </c>
      <c r="F249" s="2">
        <v>27.9</v>
      </c>
      <c r="G249" s="2">
        <v>15.5</v>
      </c>
      <c r="H249" s="2">
        <v>15.2</v>
      </c>
      <c r="I249" s="2">
        <v>615.6</v>
      </c>
      <c r="J249" s="2">
        <v>244</v>
      </c>
      <c r="K249" s="2">
        <f t="shared" si="60"/>
        <v>4.2795698924731189</v>
      </c>
      <c r="L249" s="2">
        <f t="shared" si="61"/>
        <v>39.716129032258067</v>
      </c>
      <c r="M249" s="2">
        <v>2.36</v>
      </c>
      <c r="N249" s="2">
        <v>198000</v>
      </c>
      <c r="O249" s="2">
        <v>7670</v>
      </c>
      <c r="P249" s="2">
        <v>28.5</v>
      </c>
      <c r="Q249" s="2">
        <v>5.61</v>
      </c>
      <c r="R249" s="2">
        <v>5644</v>
      </c>
      <c r="S249" s="2">
        <v>603</v>
      </c>
      <c r="T249" s="2">
        <v>6462</v>
      </c>
      <c r="U249" s="2">
        <v>943</v>
      </c>
      <c r="X249" s="3" t="str" cm="1">
        <f t="array" ref="X249">_xlfn.IFS((D249/F249) &lt;= (640/SQRT($AT$32)), "Compact", L249 &lt;= ($AT$32*(0.79-(0.002*((E249-G249/2)/(2*F249))*SQRT($AT$32)))), "Non-Compact", L249 &gt; ($AT$32*(0.79-(0.002*((E249-G249/2)/(2*F249))*SQRT($AT$32)))), "Slender")</f>
        <v>Compact</v>
      </c>
      <c r="Y249" s="3" t="str" cm="1">
        <f t="array" ref="Y249">_xlfn.IFS(K249 &lt;= (65/SQRT($AT$32)), "Compact", K249 &lt;= (95/SQRT($AT$32)), "Non-Compact", K249 &gt; (95/SQRT($AT$32)), "Slender")</f>
        <v>Non-Compact</v>
      </c>
      <c r="Z249" s="2">
        <f t="shared" si="56"/>
        <v>9.1146953405017932</v>
      </c>
      <c r="AA249" s="2">
        <f t="shared" si="57"/>
        <v>45.277419354838706</v>
      </c>
      <c r="AB249" s="2" t="str" cm="1">
        <f t="array" ref="AB249">_xlfn.IFS(Z249 &lt;= 9, "1", Z249 &lt;= 12, "2", Z249 &lt;= 15, "3", Z249 &gt; 15, "4")</f>
        <v>2</v>
      </c>
      <c r="AC249" s="2" t="str" cm="1">
        <f t="array" ref="AC249">_xlfn.IFS(AA249 &lt;= 200, "1", L249 &lt;= 300, "2", L249 &lt;= 400, "3", L249 &gt; 400, "4")</f>
        <v>1</v>
      </c>
      <c r="AD249" s="3">
        <f t="shared" si="58"/>
        <v>197671.66989897669</v>
      </c>
      <c r="AG249" s="3">
        <f t="shared" si="59"/>
        <v>5617.7261788022388</v>
      </c>
      <c r="AJ249" s="2" t="s">
        <v>303</v>
      </c>
      <c r="AK249" s="2">
        <f t="shared" si="62"/>
        <v>219.3</v>
      </c>
      <c r="AL249" s="2"/>
      <c r="AM249" s="2"/>
      <c r="AN249" s="2">
        <f t="shared" si="63"/>
        <v>5554.6</v>
      </c>
      <c r="AO249" s="2"/>
      <c r="AP249" s="2"/>
      <c r="AQ249" s="2" t="s">
        <v>303</v>
      </c>
      <c r="BB249" s="2">
        <f t="shared" si="64"/>
        <v>152</v>
      </c>
      <c r="BC249" s="2">
        <f t="shared" si="65"/>
        <v>5087.7333333333336</v>
      </c>
      <c r="BD249" s="2" t="s">
        <v>303</v>
      </c>
      <c r="BI249">
        <f t="shared" si="66"/>
        <v>170</v>
      </c>
      <c r="BJ249">
        <f t="shared" si="67"/>
        <v>5328.1143281365994</v>
      </c>
      <c r="BK249" s="2" t="s">
        <v>303</v>
      </c>
      <c r="BP249">
        <f t="shared" si="68"/>
        <v>104</v>
      </c>
      <c r="BQ249">
        <f t="shared" si="69"/>
        <v>4985.333333333333</v>
      </c>
      <c r="BR249" s="2" t="s">
        <v>303</v>
      </c>
      <c r="BW249">
        <f t="shared" si="70"/>
        <v>120</v>
      </c>
      <c r="BX249">
        <f t="shared" si="71"/>
        <v>5019.4666666666662</v>
      </c>
      <c r="BY249" s="2" t="s">
        <v>303</v>
      </c>
      <c r="CD249">
        <f t="shared" si="72"/>
        <v>184.30973958179393</v>
      </c>
      <c r="CE249">
        <f t="shared" si="73"/>
        <v>5373.9015716076174</v>
      </c>
      <c r="CF249" s="2" t="s">
        <v>303</v>
      </c>
    </row>
    <row r="250" spans="1:84" x14ac:dyDescent="0.35">
      <c r="A250" s="2" t="s">
        <v>304</v>
      </c>
      <c r="B250" s="3" t="s">
        <v>33</v>
      </c>
      <c r="C250" s="2">
        <v>213</v>
      </c>
      <c r="D250" s="2">
        <v>707.9</v>
      </c>
      <c r="E250" s="2">
        <v>255.8</v>
      </c>
      <c r="F250" s="2">
        <v>31</v>
      </c>
      <c r="G250" s="2">
        <v>17</v>
      </c>
      <c r="H250" s="2">
        <v>15.2</v>
      </c>
      <c r="I250" s="2">
        <v>615.5</v>
      </c>
      <c r="J250" s="2">
        <v>270</v>
      </c>
      <c r="K250" s="2">
        <f t="shared" si="60"/>
        <v>3.8516129032258068</v>
      </c>
      <c r="L250" s="2">
        <f t="shared" si="61"/>
        <v>36.205882352941174</v>
      </c>
      <c r="M250" s="2">
        <v>2.38</v>
      </c>
      <c r="N250" s="2">
        <v>222000</v>
      </c>
      <c r="O250" s="2">
        <v>8678</v>
      </c>
      <c r="P250" s="2">
        <v>28.7</v>
      </c>
      <c r="Q250" s="2">
        <v>5.67</v>
      </c>
      <c r="R250" s="2">
        <v>6272</v>
      </c>
      <c r="S250" s="2">
        <v>678</v>
      </c>
      <c r="T250" s="2">
        <v>7204</v>
      </c>
      <c r="U250" s="2">
        <v>1063</v>
      </c>
      <c r="X250" s="3" t="str" cm="1">
        <f t="array" ref="X250">_xlfn.IFS((D250/F250) &lt;= (640/SQRT($AT$32)), "Compact", L250 &lt;= ($AT$32*(0.79-(0.002*((E250-G250/2)/(2*F250))*SQRT($AT$32)))), "Non-Compact", L250 &gt; ($AT$32*(0.79-(0.002*((E250-G250/2)/(2*F250))*SQRT($AT$32)))), "Slender")</f>
        <v>Compact</v>
      </c>
      <c r="Y250" s="3" t="str" cm="1">
        <f t="array" ref="Y250">_xlfn.IFS(K250 &lt;= (65/SQRT($AT$32)), "Compact", K250 &lt;= (95/SQRT($AT$32)), "Non-Compact", K250 &gt; (95/SQRT($AT$32)), "Slender")</f>
        <v>Non-Compact</v>
      </c>
      <c r="Z250" s="2">
        <f t="shared" si="56"/>
        <v>8.2516129032258068</v>
      </c>
      <c r="AA250" s="2">
        <f t="shared" si="57"/>
        <v>41.641176470588235</v>
      </c>
      <c r="AB250" s="2" t="str" cm="1">
        <f t="array" ref="AB250">_xlfn.IFS(Z250 &lt;= 9, "1", Z250 &lt;= 12, "2", Z250 &lt;= 15, "3", Z250 &gt; 15, "4")</f>
        <v>1</v>
      </c>
      <c r="AC250" s="2" t="str" cm="1">
        <f t="array" ref="AC250">_xlfn.IFS(AA250 &lt;= 200, "1", L250 &lt;= 300, "2", L250 &lt;= 400, "3", L250 &gt; 400, "4")</f>
        <v>1</v>
      </c>
      <c r="AD250" s="3">
        <f t="shared" si="58"/>
        <v>221692.57333102071</v>
      </c>
      <c r="AG250" s="3">
        <f t="shared" si="59"/>
        <v>6247.3181846293064</v>
      </c>
      <c r="AJ250" s="2" t="s">
        <v>304</v>
      </c>
      <c r="AK250" s="2">
        <f t="shared" si="62"/>
        <v>245.3</v>
      </c>
      <c r="AL250" s="2"/>
      <c r="AM250" s="2"/>
      <c r="AN250" s="2">
        <f t="shared" si="63"/>
        <v>6182.6</v>
      </c>
      <c r="AO250" s="2"/>
      <c r="AP250" s="2"/>
      <c r="AQ250" s="2" t="s">
        <v>304</v>
      </c>
      <c r="BB250" s="2">
        <f t="shared" si="64"/>
        <v>178</v>
      </c>
      <c r="BC250" s="2">
        <f t="shared" si="65"/>
        <v>5715.7333333333336</v>
      </c>
      <c r="BD250" s="2" t="s">
        <v>304</v>
      </c>
      <c r="BI250">
        <f t="shared" si="66"/>
        <v>196</v>
      </c>
      <c r="BJ250">
        <f t="shared" si="67"/>
        <v>5956.1143281365994</v>
      </c>
      <c r="BK250" s="2" t="s">
        <v>304</v>
      </c>
      <c r="BP250">
        <f t="shared" si="68"/>
        <v>130</v>
      </c>
      <c r="BQ250">
        <f t="shared" si="69"/>
        <v>5613.333333333333</v>
      </c>
      <c r="BR250" s="2" t="s">
        <v>304</v>
      </c>
      <c r="BW250">
        <f t="shared" si="70"/>
        <v>146</v>
      </c>
      <c r="BX250">
        <f t="shared" si="71"/>
        <v>5647.4666666666662</v>
      </c>
      <c r="BY250" s="2" t="s">
        <v>304</v>
      </c>
      <c r="CD250">
        <f t="shared" si="72"/>
        <v>210.30973958179393</v>
      </c>
      <c r="CE250">
        <f t="shared" si="73"/>
        <v>6001.9015716076174</v>
      </c>
      <c r="CF250" s="2" t="s">
        <v>304</v>
      </c>
    </row>
    <row r="251" spans="1:84" x14ac:dyDescent="0.35">
      <c r="A251" s="2" t="s">
        <v>305</v>
      </c>
      <c r="B251" s="3" t="s">
        <v>33</v>
      </c>
      <c r="C251" s="2">
        <v>237</v>
      </c>
      <c r="D251" s="2">
        <v>714</v>
      </c>
      <c r="E251" s="2">
        <v>257.8</v>
      </c>
      <c r="F251" s="2">
        <v>34</v>
      </c>
      <c r="G251" s="2">
        <v>19.100000000000001</v>
      </c>
      <c r="H251" s="2">
        <v>15.2</v>
      </c>
      <c r="I251" s="2">
        <v>615.6</v>
      </c>
      <c r="J251" s="2">
        <v>301</v>
      </c>
      <c r="K251" s="2">
        <f t="shared" si="60"/>
        <v>3.5102941176470592</v>
      </c>
      <c r="L251" s="2">
        <f t="shared" si="61"/>
        <v>32.230366492146594</v>
      </c>
      <c r="M251" s="2">
        <v>2.39</v>
      </c>
      <c r="N251" s="2">
        <v>247800</v>
      </c>
      <c r="O251" s="2">
        <v>9750</v>
      </c>
      <c r="P251" s="2">
        <v>28.7</v>
      </c>
      <c r="Q251" s="2">
        <v>5.69</v>
      </c>
      <c r="R251" s="2">
        <v>6940</v>
      </c>
      <c r="S251" s="2">
        <v>756</v>
      </c>
      <c r="T251" s="2">
        <v>8016</v>
      </c>
      <c r="U251" s="2">
        <v>1191</v>
      </c>
      <c r="X251" s="3" t="str" cm="1">
        <f t="array" ref="X251">_xlfn.IFS((D251/F251) &lt;= (640/SQRT($AT$32)), "Compact", L251 &lt;= ($AT$32*(0.79-(0.002*((E251-G251/2)/(2*F251))*SQRT($AT$32)))), "Non-Compact", L251 &gt; ($AT$32*(0.79-(0.002*((E251-G251/2)/(2*F251))*SQRT($AT$32)))), "Slender")</f>
        <v>Compact</v>
      </c>
      <c r="Y251" s="3" t="str" cm="1">
        <f t="array" ref="Y251">_xlfn.IFS(K251 &lt;= (65/SQRT($AT$32)), "Compact", K251 &lt;= (95/SQRT($AT$32)), "Non-Compact", K251 &gt; (95/SQRT($AT$32)), "Slender")</f>
        <v>Non-Compact</v>
      </c>
      <c r="Z251" s="2">
        <f t="shared" si="56"/>
        <v>7.5823529411764712</v>
      </c>
      <c r="AA251" s="2">
        <f t="shared" si="57"/>
        <v>37.382198952879577</v>
      </c>
      <c r="AB251" s="2" t="str" cm="1">
        <f t="array" ref="AB251">_xlfn.IFS(Z251 &lt;= 9, "1", Z251 &lt;= 12, "2", Z251 &lt;= 15, "3", Z251 &gt; 15, "4")</f>
        <v>1</v>
      </c>
      <c r="AC251" s="2" t="str" cm="1">
        <f t="array" ref="AC251">_xlfn.IFS(AA251 &lt;= 200, "1", L251 &lt;= 300, "2", L251 &lt;= 400, "3", L251 &gt; 400, "4")</f>
        <v>1</v>
      </c>
      <c r="AD251" s="3">
        <f t="shared" si="58"/>
        <v>247514.64935429581</v>
      </c>
      <c r="AG251" s="3">
        <f t="shared" si="59"/>
        <v>6917.3811048690968</v>
      </c>
      <c r="AJ251" s="2" t="s">
        <v>305</v>
      </c>
      <c r="AK251" s="2">
        <f t="shared" si="62"/>
        <v>276.3</v>
      </c>
      <c r="AL251" s="2"/>
      <c r="AM251" s="2"/>
      <c r="AN251" s="2">
        <f t="shared" si="63"/>
        <v>6850.6</v>
      </c>
      <c r="AO251" s="2"/>
      <c r="AP251" s="2"/>
      <c r="AQ251" s="2" t="s">
        <v>305</v>
      </c>
      <c r="BB251" s="2">
        <f t="shared" si="64"/>
        <v>209</v>
      </c>
      <c r="BC251" s="2">
        <f t="shared" si="65"/>
        <v>6383.7333333333336</v>
      </c>
      <c r="BD251" s="2" t="s">
        <v>305</v>
      </c>
      <c r="BI251">
        <f t="shared" si="66"/>
        <v>227</v>
      </c>
      <c r="BJ251">
        <f t="shared" si="67"/>
        <v>6624.1143281365994</v>
      </c>
      <c r="BK251" s="2" t="s">
        <v>305</v>
      </c>
      <c r="BP251">
        <f t="shared" si="68"/>
        <v>161</v>
      </c>
      <c r="BQ251">
        <f t="shared" si="69"/>
        <v>6281.333333333333</v>
      </c>
      <c r="BR251" s="2" t="s">
        <v>305</v>
      </c>
      <c r="BW251">
        <f t="shared" si="70"/>
        <v>177</v>
      </c>
      <c r="BX251">
        <f t="shared" si="71"/>
        <v>6315.4666666666662</v>
      </c>
      <c r="BY251" s="2" t="s">
        <v>305</v>
      </c>
      <c r="CD251">
        <f t="shared" si="72"/>
        <v>241.30973958179393</v>
      </c>
      <c r="CE251">
        <f t="shared" si="73"/>
        <v>6669.9015716076174</v>
      </c>
      <c r="CF251" s="2" t="s">
        <v>305</v>
      </c>
    </row>
    <row r="252" spans="1:84" x14ac:dyDescent="0.35">
      <c r="A252" s="2" t="s">
        <v>306</v>
      </c>
      <c r="B252" s="3" t="s">
        <v>33</v>
      </c>
      <c r="C252" s="2">
        <v>271</v>
      </c>
      <c r="D252" s="2">
        <v>723.9</v>
      </c>
      <c r="E252" s="2">
        <v>260.2</v>
      </c>
      <c r="F252" s="2">
        <v>39.1</v>
      </c>
      <c r="G252" s="2">
        <v>21.6</v>
      </c>
      <c r="H252" s="2">
        <v>15.2</v>
      </c>
      <c r="I252" s="2">
        <v>615.29999999999995</v>
      </c>
      <c r="J252" s="2">
        <v>345</v>
      </c>
      <c r="K252" s="2">
        <f t="shared" si="60"/>
        <v>3.051150895140665</v>
      </c>
      <c r="L252" s="2">
        <f t="shared" si="61"/>
        <v>28.486111111111107</v>
      </c>
      <c r="M252" s="2">
        <v>2.42</v>
      </c>
      <c r="N252" s="2">
        <v>289300</v>
      </c>
      <c r="O252" s="2">
        <v>11540</v>
      </c>
      <c r="P252" s="2">
        <v>29</v>
      </c>
      <c r="Q252" s="2">
        <v>5.78</v>
      </c>
      <c r="R252" s="2">
        <v>7993</v>
      </c>
      <c r="S252" s="2">
        <v>887</v>
      </c>
      <c r="T252" s="2">
        <v>9282</v>
      </c>
      <c r="U252" s="2">
        <v>1402</v>
      </c>
      <c r="X252" s="3" t="str" cm="1">
        <f t="array" ref="X252">_xlfn.IFS((D252/F252) &lt;= (640/SQRT($AT$32)), "Compact", L252 &lt;= ($AT$32*(0.79-(0.002*((E252-G252/2)/(2*F252))*SQRT($AT$32)))), "Non-Compact", L252 &gt; ($AT$32*(0.79-(0.002*((E252-G252/2)/(2*F252))*SQRT($AT$32)))), "Slender")</f>
        <v>Compact</v>
      </c>
      <c r="Y252" s="3" t="str" cm="1">
        <f t="array" ref="Y252">_xlfn.IFS(K252 &lt;= (65/SQRT($AT$32)), "Compact", K252 &lt;= (95/SQRT($AT$32)), "Non-Compact", K252 &gt; (95/SQRT($AT$32)), "Slender")</f>
        <v>Compact</v>
      </c>
      <c r="Z252" s="2">
        <f t="shared" si="56"/>
        <v>6.6547314578005112</v>
      </c>
      <c r="AA252" s="2">
        <f t="shared" si="57"/>
        <v>33.513888888888886</v>
      </c>
      <c r="AB252" s="2" t="str" cm="1">
        <f t="array" ref="AB252">_xlfn.IFS(Z252 &lt;= 9, "1", Z252 &lt;= 12, "2", Z252 &lt;= 15, "3", Z252 &gt; 15, "4")</f>
        <v>1</v>
      </c>
      <c r="AC252" s="2" t="str" cm="1">
        <f t="array" ref="AC252">_xlfn.IFS(AA252 &lt;= 200, "1", L252 &lt;= 300, "2", L252 &lt;= 400, "3", L252 &gt; 400, "4")</f>
        <v>1</v>
      </c>
      <c r="AD252" s="3">
        <f t="shared" si="58"/>
        <v>289052.80630993709</v>
      </c>
      <c r="AG252" s="3">
        <f t="shared" si="59"/>
        <v>7975.3563820057598</v>
      </c>
      <c r="AJ252" s="2" t="s">
        <v>306</v>
      </c>
      <c r="AK252" s="2">
        <f t="shared" si="62"/>
        <v>320.3</v>
      </c>
      <c r="AL252" s="2"/>
      <c r="AM252" s="2"/>
      <c r="AN252" s="2">
        <f t="shared" si="63"/>
        <v>7903.6</v>
      </c>
      <c r="AO252" s="2"/>
      <c r="AP252" s="2"/>
      <c r="AQ252" s="2" t="s">
        <v>306</v>
      </c>
      <c r="BB252" s="2">
        <f t="shared" si="64"/>
        <v>253</v>
      </c>
      <c r="BC252" s="2">
        <f t="shared" si="65"/>
        <v>7436.7333333333336</v>
      </c>
      <c r="BD252" s="2" t="s">
        <v>306</v>
      </c>
      <c r="BI252">
        <f t="shared" si="66"/>
        <v>271</v>
      </c>
      <c r="BJ252">
        <f t="shared" si="67"/>
        <v>7677.1143281365994</v>
      </c>
      <c r="BK252" s="2" t="s">
        <v>306</v>
      </c>
      <c r="BP252">
        <f t="shared" si="68"/>
        <v>205</v>
      </c>
      <c r="BQ252">
        <f t="shared" si="69"/>
        <v>7334.333333333333</v>
      </c>
      <c r="BR252" s="2" t="s">
        <v>306</v>
      </c>
      <c r="BW252">
        <f t="shared" si="70"/>
        <v>221</v>
      </c>
      <c r="BX252">
        <f t="shared" si="71"/>
        <v>7368.4666666666662</v>
      </c>
      <c r="BY252" s="2" t="s">
        <v>306</v>
      </c>
      <c r="CD252">
        <f t="shared" si="72"/>
        <v>285.30973958179391</v>
      </c>
      <c r="CE252">
        <f t="shared" si="73"/>
        <v>7722.9015716076174</v>
      </c>
      <c r="CF252" s="2" t="s">
        <v>306</v>
      </c>
    </row>
    <row r="253" spans="1:84" x14ac:dyDescent="0.35">
      <c r="A253" s="2" t="s">
        <v>307</v>
      </c>
      <c r="B253" s="3" t="s">
        <v>33</v>
      </c>
      <c r="C253" s="2">
        <v>299</v>
      </c>
      <c r="D253" s="2">
        <v>732</v>
      </c>
      <c r="E253" s="2">
        <v>262.8</v>
      </c>
      <c r="F253" s="2">
        <v>42.9</v>
      </c>
      <c r="G253" s="2">
        <v>23.9</v>
      </c>
      <c r="H253" s="2">
        <v>15.2</v>
      </c>
      <c r="I253" s="2">
        <v>615.79999999999995</v>
      </c>
      <c r="J253" s="2">
        <v>382</v>
      </c>
      <c r="K253" s="2">
        <f t="shared" si="60"/>
        <v>2.7843822843822847</v>
      </c>
      <c r="L253" s="2">
        <f t="shared" si="61"/>
        <v>25.765690376569037</v>
      </c>
      <c r="M253" s="2">
        <v>2.44</v>
      </c>
      <c r="N253" s="2">
        <v>323800</v>
      </c>
      <c r="O253" s="2">
        <v>13060</v>
      </c>
      <c r="P253" s="2">
        <v>29.1</v>
      </c>
      <c r="Q253" s="2">
        <v>5.85</v>
      </c>
      <c r="R253" s="2">
        <v>8847</v>
      </c>
      <c r="S253" s="2">
        <v>994</v>
      </c>
      <c r="T253" s="2">
        <v>10330</v>
      </c>
      <c r="U253" s="2">
        <v>1577</v>
      </c>
      <c r="X253" s="3" t="str" cm="1">
        <f t="array" ref="X253">_xlfn.IFS((D253/F253) &lt;= (640/SQRT($AT$32)), "Compact", L253 &lt;= ($AT$32*(0.79-(0.002*((E253-G253/2)/(2*F253))*SQRT($AT$32)))), "Non-Compact", L253 &gt; ($AT$32*(0.79-(0.002*((E253-G253/2)/(2*F253))*SQRT($AT$32)))), "Slender")</f>
        <v>Compact</v>
      </c>
      <c r="Y253" s="3" t="str" cm="1">
        <f t="array" ref="Y253">_xlfn.IFS(K253 &lt;= (65/SQRT($AT$32)), "Compact", K253 &lt;= (95/SQRT($AT$32)), "Non-Compact", K253 &gt; (95/SQRT($AT$32)), "Slender")</f>
        <v>Compact</v>
      </c>
      <c r="Z253" s="2">
        <f t="shared" si="56"/>
        <v>6.1258741258741267</v>
      </c>
      <c r="AA253" s="2">
        <f t="shared" si="57"/>
        <v>30.627615062761507</v>
      </c>
      <c r="AB253" s="2" t="str" cm="1">
        <f t="array" ref="AB253">_xlfn.IFS(Z253 &lt;= 9, "1", Z253 &lt;= 12, "2", Z253 &lt;= 15, "3", Z253 &gt; 15, "4")</f>
        <v>1</v>
      </c>
      <c r="AC253" s="2" t="str" cm="1">
        <f t="array" ref="AC253">_xlfn.IFS(AA253 &lt;= 200, "1", L253 &lt;= 300, "2", L253 &lt;= 400, "3", L253 &gt; 400, "4")</f>
        <v>1</v>
      </c>
      <c r="AD253" s="3">
        <f t="shared" si="58"/>
        <v>323585.88247910322</v>
      </c>
      <c r="AG253" s="3">
        <f t="shared" si="59"/>
        <v>8834.0528609466674</v>
      </c>
      <c r="AJ253" s="2" t="s">
        <v>307</v>
      </c>
      <c r="AK253" s="2">
        <f t="shared" si="62"/>
        <v>357.3</v>
      </c>
      <c r="AL253" s="2"/>
      <c r="AM253" s="2"/>
      <c r="AN253" s="2">
        <f t="shared" si="63"/>
        <v>8757.6</v>
      </c>
      <c r="AO253" s="2"/>
      <c r="AP253" s="2"/>
      <c r="AQ253" s="2" t="s">
        <v>307</v>
      </c>
      <c r="BB253" s="2">
        <f t="shared" si="64"/>
        <v>290</v>
      </c>
      <c r="BC253" s="2">
        <f t="shared" si="65"/>
        <v>8290.7333333333336</v>
      </c>
      <c r="BD253" s="2" t="s">
        <v>307</v>
      </c>
      <c r="BI253">
        <f t="shared" si="66"/>
        <v>308</v>
      </c>
      <c r="BJ253">
        <f t="shared" si="67"/>
        <v>8531.1143281366003</v>
      </c>
      <c r="BK253" s="2" t="s">
        <v>307</v>
      </c>
      <c r="BP253">
        <f t="shared" si="68"/>
        <v>242</v>
      </c>
      <c r="BQ253">
        <f t="shared" si="69"/>
        <v>8188.333333333333</v>
      </c>
      <c r="BR253" s="2" t="s">
        <v>307</v>
      </c>
      <c r="BW253">
        <f t="shared" si="70"/>
        <v>258</v>
      </c>
      <c r="BX253">
        <f t="shared" si="71"/>
        <v>8222.4666666666672</v>
      </c>
      <c r="BY253" s="2" t="s">
        <v>307</v>
      </c>
      <c r="CD253">
        <f t="shared" si="72"/>
        <v>322.30973958179391</v>
      </c>
      <c r="CE253">
        <f t="shared" si="73"/>
        <v>8576.9015716076174</v>
      </c>
      <c r="CF253" s="2" t="s">
        <v>307</v>
      </c>
    </row>
    <row r="254" spans="1:84" x14ac:dyDescent="0.35">
      <c r="A254" s="2" t="s">
        <v>308</v>
      </c>
      <c r="B254" s="3" t="s">
        <v>33</v>
      </c>
      <c r="C254" s="2">
        <v>329</v>
      </c>
      <c r="D254" s="2">
        <v>739.9</v>
      </c>
      <c r="E254" s="2">
        <v>264.8</v>
      </c>
      <c r="F254" s="2">
        <v>47</v>
      </c>
      <c r="G254" s="2">
        <v>25.9</v>
      </c>
      <c r="H254" s="2">
        <v>15.2</v>
      </c>
      <c r="I254" s="2">
        <v>615.5</v>
      </c>
      <c r="J254" s="2">
        <v>418</v>
      </c>
      <c r="K254" s="2">
        <f t="shared" si="60"/>
        <v>2.5414893617021277</v>
      </c>
      <c r="L254" s="2">
        <f t="shared" si="61"/>
        <v>23.764478764478767</v>
      </c>
      <c r="M254" s="2">
        <v>2.46</v>
      </c>
      <c r="N254" s="2">
        <v>359400</v>
      </c>
      <c r="O254" s="2">
        <v>14640</v>
      </c>
      <c r="P254" s="2">
        <v>29.3</v>
      </c>
      <c r="Q254" s="2">
        <v>5.92</v>
      </c>
      <c r="R254" s="2">
        <v>9715</v>
      </c>
      <c r="S254" s="2">
        <v>1106</v>
      </c>
      <c r="T254" s="2">
        <v>11390</v>
      </c>
      <c r="U254" s="2">
        <v>1759</v>
      </c>
      <c r="X254" s="3" t="str" cm="1">
        <f t="array" ref="X254">_xlfn.IFS((D254/F254) &lt;= (640/SQRT($AT$32)), "Compact", L254 &lt;= ($AT$32*(0.79-(0.002*((E254-G254/2)/(2*F254))*SQRT($AT$32)))), "Non-Compact", L254 &gt; ($AT$32*(0.79-(0.002*((E254-G254/2)/(2*F254))*SQRT($AT$32)))), "Slender")</f>
        <v>Compact</v>
      </c>
      <c r="Y254" s="3" t="str" cm="1">
        <f t="array" ref="Y254">_xlfn.IFS(K254 &lt;= (65/SQRT($AT$32)), "Compact", K254 &lt;= (95/SQRT($AT$32)), "Non-Compact", K254 &gt; (95/SQRT($AT$32)), "Slender")</f>
        <v>Compact</v>
      </c>
      <c r="Z254" s="2">
        <f t="shared" si="56"/>
        <v>5.6340425531914899</v>
      </c>
      <c r="AA254" s="2">
        <f t="shared" si="57"/>
        <v>28.567567567567568</v>
      </c>
      <c r="AB254" s="2" t="str" cm="1">
        <f t="array" ref="AB254">_xlfn.IFS(Z254 &lt;= 9, "1", Z254 &lt;= 12, "2", Z254 &lt;= 15, "3", Z254 &gt; 15, "4")</f>
        <v>1</v>
      </c>
      <c r="AC254" s="2" t="str" cm="1">
        <f t="array" ref="AC254">_xlfn.IFS(AA254 &lt;= 200, "1", L254 &lt;= 300, "2", L254 &lt;= 400, "3", L254 &gt; 400, "4")</f>
        <v>1</v>
      </c>
      <c r="AD254" s="3">
        <f t="shared" si="58"/>
        <v>359220.556121904</v>
      </c>
      <c r="AG254" s="3">
        <f t="shared" si="59"/>
        <v>9707.5198634872759</v>
      </c>
      <c r="AJ254" s="2" t="s">
        <v>308</v>
      </c>
      <c r="AK254" s="2">
        <f t="shared" si="62"/>
        <v>393.3</v>
      </c>
      <c r="AL254" s="2"/>
      <c r="AM254" s="2"/>
      <c r="AN254" s="2">
        <f t="shared" si="63"/>
        <v>9625.6</v>
      </c>
      <c r="AO254" s="2"/>
      <c r="AP254" s="2"/>
      <c r="AQ254" s="2" t="s">
        <v>308</v>
      </c>
      <c r="BB254" s="2">
        <f t="shared" si="64"/>
        <v>326</v>
      </c>
      <c r="BC254" s="2">
        <f t="shared" si="65"/>
        <v>9158.7333333333336</v>
      </c>
      <c r="BD254" s="2" t="s">
        <v>308</v>
      </c>
      <c r="BI254">
        <f t="shared" si="66"/>
        <v>344</v>
      </c>
      <c r="BJ254">
        <f t="shared" si="67"/>
        <v>9399.1143281366003</v>
      </c>
      <c r="BK254" s="2" t="s">
        <v>308</v>
      </c>
      <c r="BP254">
        <f t="shared" si="68"/>
        <v>278</v>
      </c>
      <c r="BQ254">
        <f t="shared" si="69"/>
        <v>9056.3333333333339</v>
      </c>
      <c r="BR254" s="2" t="s">
        <v>308</v>
      </c>
      <c r="BW254">
        <f t="shared" si="70"/>
        <v>294</v>
      </c>
      <c r="BX254">
        <f t="shared" si="71"/>
        <v>9090.4666666666672</v>
      </c>
      <c r="BY254" s="2" t="s">
        <v>308</v>
      </c>
      <c r="CD254">
        <f t="shared" si="72"/>
        <v>358.30973958179391</v>
      </c>
      <c r="CE254">
        <f t="shared" si="73"/>
        <v>9444.9015716076174</v>
      </c>
      <c r="CF254" s="2" t="s">
        <v>308</v>
      </c>
    </row>
    <row r="255" spans="1:84" x14ac:dyDescent="0.35">
      <c r="A255" s="2" t="s">
        <v>309</v>
      </c>
      <c r="B255" s="3" t="s">
        <v>33</v>
      </c>
      <c r="C255" s="2">
        <v>368</v>
      </c>
      <c r="D255" s="2">
        <v>749.8</v>
      </c>
      <c r="E255" s="2">
        <v>267.7</v>
      </c>
      <c r="F255" s="2">
        <v>52.1</v>
      </c>
      <c r="G255" s="2">
        <v>28.9</v>
      </c>
      <c r="H255" s="2">
        <v>15.2</v>
      </c>
      <c r="I255" s="2">
        <v>615.20000000000005</v>
      </c>
      <c r="J255" s="2">
        <v>468</v>
      </c>
      <c r="K255" s="2">
        <f t="shared" si="60"/>
        <v>2.2917466410748557</v>
      </c>
      <c r="L255" s="2">
        <f t="shared" si="61"/>
        <v>21.287197231833911</v>
      </c>
      <c r="M255" s="2">
        <v>2.4900000000000002</v>
      </c>
      <c r="N255" s="2">
        <v>406900</v>
      </c>
      <c r="O255" s="2">
        <v>16800</v>
      </c>
      <c r="P255" s="2">
        <v>29.5</v>
      </c>
      <c r="Q255" s="2">
        <v>5.99</v>
      </c>
      <c r="R255" s="2">
        <v>10850</v>
      </c>
      <c r="S255" s="2">
        <v>1255</v>
      </c>
      <c r="T255" s="2">
        <v>12810</v>
      </c>
      <c r="U255" s="2">
        <v>2005</v>
      </c>
      <c r="X255" s="3" t="str" cm="1">
        <f t="array" ref="X255">_xlfn.IFS((D255/F255) &lt;= (640/SQRT($AT$32)), "Compact", L255 &lt;= ($AT$32*(0.79-(0.002*((E255-G255/2)/(2*F255))*SQRT($AT$32)))), "Non-Compact", L255 &gt; ($AT$32*(0.79-(0.002*((E255-G255/2)/(2*F255))*SQRT($AT$32)))), "Slender")</f>
        <v>Compact</v>
      </c>
      <c r="Y255" s="3" t="str" cm="1">
        <f t="array" ref="Y255">_xlfn.IFS(K255 &lt;= (65/SQRT($AT$32)), "Compact", K255 &lt;= (95/SQRT($AT$32)), "Non-Compact", K255 &gt; (95/SQRT($AT$32)), "Slender")</f>
        <v>Compact</v>
      </c>
      <c r="Z255" s="2">
        <f t="shared" si="56"/>
        <v>5.138195777351247</v>
      </c>
      <c r="AA255" s="2">
        <f t="shared" si="57"/>
        <v>25.944636678200691</v>
      </c>
      <c r="AB255" s="2" t="str" cm="1">
        <f t="array" ref="AB255">_xlfn.IFS(Z255 &lt;= 9, "1", Z255 &lt;= 12, "2", Z255 &lt;= 15, "3", Z255 &gt; 15, "4")</f>
        <v>1</v>
      </c>
      <c r="AC255" s="2" t="str" cm="1">
        <f t="array" ref="AC255">_xlfn.IFS(AA255 &lt;= 200, "1", L255 &lt;= 300, "2", L255 &lt;= 400, "3", L255 &gt; 400, "4")</f>
        <v>1</v>
      </c>
      <c r="AD255" s="3">
        <f t="shared" si="58"/>
        <v>406769.0385734514</v>
      </c>
      <c r="AG255" s="3">
        <f t="shared" si="59"/>
        <v>10850.364120157443</v>
      </c>
      <c r="AJ255" s="2" t="s">
        <v>309</v>
      </c>
      <c r="AK255" s="2">
        <f t="shared" si="62"/>
        <v>443.3</v>
      </c>
      <c r="AL255" s="2"/>
      <c r="AM255" s="2"/>
      <c r="AN255" s="2">
        <f t="shared" si="63"/>
        <v>10760.6</v>
      </c>
      <c r="AO255" s="2"/>
      <c r="AP255" s="2"/>
      <c r="AQ255" s="2" t="s">
        <v>309</v>
      </c>
      <c r="BB255" s="2">
        <f t="shared" si="64"/>
        <v>376</v>
      </c>
      <c r="BC255" s="2">
        <f t="shared" si="65"/>
        <v>10293.733333333334</v>
      </c>
      <c r="BD255" s="2" t="s">
        <v>309</v>
      </c>
      <c r="BI255">
        <f t="shared" si="66"/>
        <v>394</v>
      </c>
      <c r="BJ255">
        <f t="shared" si="67"/>
        <v>10534.1143281366</v>
      </c>
      <c r="BK255" s="2" t="s">
        <v>309</v>
      </c>
      <c r="BP255">
        <f t="shared" si="68"/>
        <v>328</v>
      </c>
      <c r="BQ255">
        <f t="shared" si="69"/>
        <v>10191.333333333334</v>
      </c>
      <c r="BR255" s="2" t="s">
        <v>309</v>
      </c>
      <c r="BW255">
        <f t="shared" si="70"/>
        <v>344</v>
      </c>
      <c r="BX255">
        <f t="shared" si="71"/>
        <v>10225.466666666667</v>
      </c>
      <c r="BY255" s="2" t="s">
        <v>309</v>
      </c>
      <c r="CD255">
        <f t="shared" si="72"/>
        <v>408.30973958179391</v>
      </c>
      <c r="CE255">
        <f t="shared" si="73"/>
        <v>10579.901571607617</v>
      </c>
      <c r="CF255" s="2" t="s">
        <v>309</v>
      </c>
    </row>
    <row r="256" spans="1:84" x14ac:dyDescent="0.35">
      <c r="A256" s="2" t="s">
        <v>310</v>
      </c>
      <c r="B256" s="3" t="s">
        <v>33</v>
      </c>
      <c r="C256" s="2">
        <v>404</v>
      </c>
      <c r="D256" s="2">
        <v>760</v>
      </c>
      <c r="E256" s="2">
        <v>270.3</v>
      </c>
      <c r="F256" s="2">
        <v>56.9</v>
      </c>
      <c r="G256" s="2">
        <v>31.5</v>
      </c>
      <c r="H256" s="2">
        <v>15.2</v>
      </c>
      <c r="I256" s="2">
        <v>615.79999999999995</v>
      </c>
      <c r="J256" s="2">
        <v>513</v>
      </c>
      <c r="K256" s="2">
        <f t="shared" si="60"/>
        <v>2.0984182776801408</v>
      </c>
      <c r="L256" s="2">
        <f t="shared" si="61"/>
        <v>19.549206349206347</v>
      </c>
      <c r="M256" s="2">
        <v>2.5099999999999998</v>
      </c>
      <c r="N256" s="2">
        <v>453800</v>
      </c>
      <c r="O256" s="2">
        <v>18910</v>
      </c>
      <c r="P256" s="2">
        <v>29.7</v>
      </c>
      <c r="Q256" s="2">
        <v>6.07</v>
      </c>
      <c r="R256" s="2">
        <v>11940</v>
      </c>
      <c r="S256" s="2">
        <v>1399</v>
      </c>
      <c r="T256" s="2">
        <v>14170</v>
      </c>
      <c r="U256" s="2">
        <v>2243</v>
      </c>
      <c r="X256" s="3" t="str" cm="1">
        <f t="array" ref="X256">_xlfn.IFS((D256/F256) &lt;= (640/SQRT($AT$32)), "Compact", L256 &lt;= ($AT$32*(0.79-(0.002*((E256-G256/2)/(2*F256))*SQRT($AT$32)))), "Non-Compact", L256 &gt; ($AT$32*(0.79-(0.002*((E256-G256/2)/(2*F256))*SQRT($AT$32)))), "Slender")</f>
        <v>Compact</v>
      </c>
      <c r="Y256" s="3" t="str" cm="1">
        <f t="array" ref="Y256">_xlfn.IFS(K256 &lt;= (65/SQRT($AT$32)), "Compact", K256 &lt;= (95/SQRT($AT$32)), "Non-Compact", K256 &gt; (95/SQRT($AT$32)), "Slender")</f>
        <v>Compact</v>
      </c>
      <c r="Z256" s="2">
        <f t="shared" si="56"/>
        <v>4.7504393673110723</v>
      </c>
      <c r="AA256" s="2">
        <f t="shared" si="57"/>
        <v>24.126984126984127</v>
      </c>
      <c r="AB256" s="2" t="str" cm="1">
        <f t="array" ref="AB256">_xlfn.IFS(Z256 &lt;= 9, "1", Z256 &lt;= 12, "2", Z256 &lt;= 15, "3", Z256 &gt; 15, "4")</f>
        <v>1</v>
      </c>
      <c r="AC256" s="2" t="str" cm="1">
        <f t="array" ref="AC256">_xlfn.IFS(AA256 &lt;= 200, "1", L256 &lt;= 300, "2", L256 &lt;= 400, "3", L256 &gt; 400, "4")</f>
        <v>1</v>
      </c>
      <c r="AD256" s="3">
        <f t="shared" si="58"/>
        <v>453716.09421347396</v>
      </c>
      <c r="AG256" s="3">
        <f t="shared" si="59"/>
        <v>11948.38629690219</v>
      </c>
      <c r="AJ256" s="2" t="s">
        <v>310</v>
      </c>
      <c r="AK256" s="2">
        <f t="shared" si="62"/>
        <v>488.3</v>
      </c>
      <c r="AL256" s="2"/>
      <c r="AM256" s="2"/>
      <c r="AN256" s="2">
        <f t="shared" si="63"/>
        <v>11850.6</v>
      </c>
      <c r="AO256" s="2"/>
      <c r="AP256" s="2"/>
      <c r="AQ256" s="2" t="s">
        <v>310</v>
      </c>
      <c r="BB256" s="2">
        <f t="shared" si="64"/>
        <v>421</v>
      </c>
      <c r="BC256" s="2">
        <f t="shared" si="65"/>
        <v>11383.733333333334</v>
      </c>
      <c r="BD256" s="2" t="s">
        <v>310</v>
      </c>
      <c r="BI256">
        <f t="shared" si="66"/>
        <v>439</v>
      </c>
      <c r="BJ256">
        <f t="shared" si="67"/>
        <v>11624.1143281366</v>
      </c>
      <c r="BK256" s="2" t="s">
        <v>310</v>
      </c>
      <c r="BP256">
        <f t="shared" si="68"/>
        <v>373</v>
      </c>
      <c r="BQ256">
        <f t="shared" si="69"/>
        <v>11281.333333333334</v>
      </c>
      <c r="BR256" s="2" t="s">
        <v>310</v>
      </c>
      <c r="BW256">
        <f t="shared" si="70"/>
        <v>389</v>
      </c>
      <c r="BX256">
        <f t="shared" si="71"/>
        <v>11315.466666666667</v>
      </c>
      <c r="BY256" s="2" t="s">
        <v>310</v>
      </c>
      <c r="CD256">
        <f t="shared" si="72"/>
        <v>453.30973958179391</v>
      </c>
      <c r="CE256">
        <f t="shared" si="73"/>
        <v>11669.901571607617</v>
      </c>
      <c r="CF256" s="2" t="s">
        <v>310</v>
      </c>
    </row>
    <row r="257" spans="1:84" x14ac:dyDescent="0.35">
      <c r="A257" s="2" t="s">
        <v>311</v>
      </c>
      <c r="B257" s="3" t="s">
        <v>33</v>
      </c>
      <c r="C257" s="2">
        <v>449</v>
      </c>
      <c r="D257" s="2">
        <v>771.9</v>
      </c>
      <c r="E257" s="2">
        <v>273.8</v>
      </c>
      <c r="F257" s="2">
        <v>63</v>
      </c>
      <c r="G257" s="2">
        <v>35.1</v>
      </c>
      <c r="H257" s="2">
        <v>15.2</v>
      </c>
      <c r="I257" s="2">
        <v>615.5</v>
      </c>
      <c r="J257" s="2">
        <v>574</v>
      </c>
      <c r="K257" s="2">
        <f t="shared" si="60"/>
        <v>1.8944444444444446</v>
      </c>
      <c r="L257" s="2">
        <f t="shared" si="61"/>
        <v>17.535612535612536</v>
      </c>
      <c r="M257" s="2">
        <v>2.54</v>
      </c>
      <c r="N257" s="2">
        <v>515400</v>
      </c>
      <c r="O257" s="2">
        <v>21790</v>
      </c>
      <c r="P257" s="2">
        <v>30</v>
      </c>
      <c r="Q257" s="2">
        <v>6.16</v>
      </c>
      <c r="R257" s="2">
        <v>13350</v>
      </c>
      <c r="S257" s="2">
        <v>1592</v>
      </c>
      <c r="T257" s="2">
        <v>15950</v>
      </c>
      <c r="U257" s="2">
        <v>2565</v>
      </c>
      <c r="X257" s="3" t="str" cm="1">
        <f t="array" ref="X257">_xlfn.IFS((D257/F257) &lt;= (640/SQRT($AT$32)), "Compact", L257 &lt;= ($AT$32*(0.79-(0.002*((E257-G257/2)/(2*F257))*SQRT($AT$32)))), "Non-Compact", L257 &gt; ($AT$32*(0.79-(0.002*((E257-G257/2)/(2*F257))*SQRT($AT$32)))), "Slender")</f>
        <v>Compact</v>
      </c>
      <c r="Y257" s="3" t="str" cm="1">
        <f t="array" ref="Y257">_xlfn.IFS(K257 &lt;= (65/SQRT($AT$32)), "Compact", K257 &lt;= (95/SQRT($AT$32)), "Non-Compact", K257 &gt; (95/SQRT($AT$32)), "Slender")</f>
        <v>Compact</v>
      </c>
      <c r="Z257" s="2">
        <f t="shared" si="56"/>
        <v>4.3460317460317466</v>
      </c>
      <c r="AA257" s="2">
        <f t="shared" si="57"/>
        <v>21.991452991452991</v>
      </c>
      <c r="AB257" s="2" t="str" cm="1">
        <f t="array" ref="AB257">_xlfn.IFS(Z257 &lt;= 9, "1", Z257 &lt;= 12, "2", Z257 &lt;= 15, "3", Z257 &gt; 15, "4")</f>
        <v>1</v>
      </c>
      <c r="AC257" s="2" t="str" cm="1">
        <f t="array" ref="AC257">_xlfn.IFS(AA257 &lt;= 200, "1", L257 &lt;= 300, "2", L257 &lt;= 400, "3", L257 &gt; 400, "4")</f>
        <v>1</v>
      </c>
      <c r="AD257" s="3">
        <f t="shared" si="58"/>
        <v>515382.55213475163</v>
      </c>
      <c r="AG257" s="3">
        <f t="shared" si="59"/>
        <v>13369.849741115269</v>
      </c>
      <c r="AJ257" s="2" t="s">
        <v>311</v>
      </c>
      <c r="AK257" s="2">
        <f t="shared" si="62"/>
        <v>549.29999999999995</v>
      </c>
      <c r="AL257" s="2"/>
      <c r="AM257" s="2"/>
      <c r="AN257" s="2">
        <f t="shared" si="63"/>
        <v>13260.6</v>
      </c>
      <c r="AO257" s="2"/>
      <c r="AP257" s="2"/>
      <c r="AQ257" s="2" t="s">
        <v>311</v>
      </c>
      <c r="BB257" s="2">
        <f t="shared" si="64"/>
        <v>482</v>
      </c>
      <c r="BC257" s="2">
        <f t="shared" si="65"/>
        <v>12793.733333333334</v>
      </c>
      <c r="BD257" s="2" t="s">
        <v>311</v>
      </c>
      <c r="BI257">
        <f t="shared" si="66"/>
        <v>500</v>
      </c>
      <c r="BJ257">
        <f t="shared" si="67"/>
        <v>13034.1143281366</v>
      </c>
      <c r="BK257" s="2" t="s">
        <v>311</v>
      </c>
      <c r="BP257">
        <f t="shared" si="68"/>
        <v>434</v>
      </c>
      <c r="BQ257">
        <f t="shared" si="69"/>
        <v>12691.333333333334</v>
      </c>
      <c r="BR257" s="2" t="s">
        <v>311</v>
      </c>
      <c r="BW257">
        <f t="shared" si="70"/>
        <v>450</v>
      </c>
      <c r="BX257">
        <f t="shared" si="71"/>
        <v>12725.466666666667</v>
      </c>
      <c r="BY257" s="2" t="s">
        <v>311</v>
      </c>
      <c r="CD257">
        <f t="shared" si="72"/>
        <v>514.30973958179391</v>
      </c>
      <c r="CE257">
        <f t="shared" si="73"/>
        <v>13079.901571607617</v>
      </c>
      <c r="CF257" s="2" t="s">
        <v>311</v>
      </c>
    </row>
    <row r="258" spans="1:84" x14ac:dyDescent="0.35">
      <c r="A258" s="2" t="s">
        <v>312</v>
      </c>
      <c r="B258" s="3" t="s">
        <v>33</v>
      </c>
      <c r="C258" s="2">
        <v>217.3</v>
      </c>
      <c r="D258" s="2">
        <v>695.5</v>
      </c>
      <c r="E258" s="2">
        <v>354.7</v>
      </c>
      <c r="F258" s="2">
        <v>24.8</v>
      </c>
      <c r="G258" s="2">
        <v>15.4</v>
      </c>
      <c r="H258" s="2">
        <v>15.2</v>
      </c>
      <c r="I258" s="2">
        <v>615.6</v>
      </c>
      <c r="J258" s="2">
        <v>277</v>
      </c>
      <c r="K258" s="2">
        <f t="shared" si="60"/>
        <v>6.840725806451613</v>
      </c>
      <c r="L258" s="2">
        <f t="shared" si="61"/>
        <v>39.974025974025977</v>
      </c>
      <c r="M258" s="2">
        <v>2.75</v>
      </c>
      <c r="N258" s="2">
        <v>234200</v>
      </c>
      <c r="O258" s="2">
        <v>18440</v>
      </c>
      <c r="P258" s="2">
        <v>29.1</v>
      </c>
      <c r="Q258" s="2">
        <v>8.16</v>
      </c>
      <c r="R258" s="2">
        <v>6735</v>
      </c>
      <c r="S258" s="2">
        <v>1040</v>
      </c>
      <c r="T258" s="2">
        <v>7558</v>
      </c>
      <c r="U258" s="2">
        <v>1598</v>
      </c>
      <c r="X258" s="3" t="str" cm="1">
        <f t="array" ref="X258">_xlfn.IFS((D258/F258) &lt;= (640/SQRT($AT$32)), "Compact", L258 &lt;= ($AT$32*(0.79-(0.002*((E258-G258/2)/(2*F258))*SQRT($AT$32)))), "Non-Compact", L258 &gt; ($AT$32*(0.79-(0.002*((E258-G258/2)/(2*F258))*SQRT($AT$32)))), "Slender")</f>
        <v>Compact</v>
      </c>
      <c r="Y258" s="3" t="str" cm="1">
        <f t="array" ref="Y258">_xlfn.IFS(K258 &lt;= (65/SQRT($AT$32)), "Compact", K258 &lt;= (95/SQRT($AT$32)), "Non-Compact", K258 &gt; (95/SQRT($AT$32)), "Slender")</f>
        <v>Slender</v>
      </c>
      <c r="Z258" s="2">
        <f t="shared" si="56"/>
        <v>14.302419354838708</v>
      </c>
      <c r="AA258" s="2">
        <f t="shared" si="57"/>
        <v>45.162337662337663</v>
      </c>
      <c r="AB258" s="2" t="str" cm="1">
        <f t="array" ref="AB258">_xlfn.IFS(Z258 &lt;= 9, "1", Z258 &lt;= 12, "2", Z258 &lt;= 15, "3", Z258 &gt; 15, "4")</f>
        <v>3</v>
      </c>
      <c r="AC258" s="2" t="str" cm="1">
        <f t="array" ref="AC258">_xlfn.IFS(AA258 &lt;= 200, "1", L258 &lt;= 300, "2", L258 &lt;= 400, "3", L258 &gt; 400, "4")</f>
        <v>1</v>
      </c>
      <c r="AD258" s="3">
        <f t="shared" si="58"/>
        <v>234442.63168331821</v>
      </c>
      <c r="AG258" s="3">
        <f t="shared" si="59"/>
        <v>6752.2622260987473</v>
      </c>
      <c r="AJ258" s="2" t="s">
        <v>312</v>
      </c>
      <c r="AK258" s="2">
        <f t="shared" si="62"/>
        <v>252.3</v>
      </c>
      <c r="AL258" s="2"/>
      <c r="AM258" s="2"/>
      <c r="AN258" s="2">
        <f t="shared" si="63"/>
        <v>6645.6</v>
      </c>
      <c r="AO258" s="2"/>
      <c r="AP258" s="2"/>
      <c r="AQ258" s="2" t="s">
        <v>312</v>
      </c>
      <c r="BB258" s="2">
        <f t="shared" si="64"/>
        <v>185</v>
      </c>
      <c r="BC258" s="2">
        <f t="shared" si="65"/>
        <v>6178.7333333333336</v>
      </c>
      <c r="BD258" s="2" t="s">
        <v>312</v>
      </c>
      <c r="BI258">
        <f t="shared" si="66"/>
        <v>203</v>
      </c>
      <c r="BJ258">
        <f t="shared" si="67"/>
        <v>6419.1143281365994</v>
      </c>
      <c r="BK258" s="2" t="s">
        <v>312</v>
      </c>
      <c r="BP258">
        <f t="shared" si="68"/>
        <v>137</v>
      </c>
      <c r="BQ258">
        <f t="shared" si="69"/>
        <v>6076.333333333333</v>
      </c>
      <c r="BR258" s="2" t="s">
        <v>312</v>
      </c>
      <c r="BW258">
        <f t="shared" si="70"/>
        <v>153</v>
      </c>
      <c r="BX258">
        <f t="shared" si="71"/>
        <v>6110.4666666666662</v>
      </c>
      <c r="BY258" s="2" t="s">
        <v>312</v>
      </c>
      <c r="CD258">
        <f t="shared" si="72"/>
        <v>217.30973958179393</v>
      </c>
      <c r="CE258">
        <f t="shared" si="73"/>
        <v>6464.9015716076174</v>
      </c>
      <c r="CF258" s="2" t="s">
        <v>312</v>
      </c>
    </row>
    <row r="259" spans="1:84" x14ac:dyDescent="0.35">
      <c r="A259" s="2" t="s">
        <v>313</v>
      </c>
      <c r="B259" s="3" t="s">
        <v>33</v>
      </c>
      <c r="C259" s="2">
        <v>239.6</v>
      </c>
      <c r="D259" s="2">
        <v>700.8</v>
      </c>
      <c r="E259" s="2">
        <v>356.1</v>
      </c>
      <c r="F259" s="2">
        <v>27.4</v>
      </c>
      <c r="G259" s="2">
        <v>16.8</v>
      </c>
      <c r="H259" s="2">
        <v>15.2</v>
      </c>
      <c r="I259" s="2">
        <v>615.5</v>
      </c>
      <c r="J259" s="2">
        <v>306</v>
      </c>
      <c r="K259" s="2">
        <f t="shared" si="60"/>
        <v>6.1916058394160594</v>
      </c>
      <c r="L259" s="2">
        <f t="shared" si="61"/>
        <v>36.636904761904759</v>
      </c>
      <c r="M259" s="2">
        <v>2.77</v>
      </c>
      <c r="N259" s="2">
        <v>261200</v>
      </c>
      <c r="O259" s="2">
        <v>20670</v>
      </c>
      <c r="P259" s="2">
        <v>29.2</v>
      </c>
      <c r="Q259" s="2">
        <v>8.2200000000000006</v>
      </c>
      <c r="R259" s="2">
        <v>7455</v>
      </c>
      <c r="S259" s="2">
        <v>1161</v>
      </c>
      <c r="T259" s="2">
        <v>8389</v>
      </c>
      <c r="U259" s="2">
        <v>1787</v>
      </c>
      <c r="X259" s="3" t="str" cm="1">
        <f t="array" ref="X259">_xlfn.IFS((D259/F259) &lt;= (640/SQRT($AT$32)), "Compact", L259 &lt;= ($AT$32*(0.79-(0.002*((E259-G259/2)/(2*F259))*SQRT($AT$32)))), "Non-Compact", L259 &gt; ($AT$32*(0.79-(0.002*((E259-G259/2)/(2*F259))*SQRT($AT$32)))), "Slender")</f>
        <v>Compact</v>
      </c>
      <c r="Y259" s="3" t="str" cm="1">
        <f t="array" ref="Y259">_xlfn.IFS(K259 &lt;= (65/SQRT($AT$32)), "Compact", K259 &lt;= (95/SQRT($AT$32)), "Non-Compact", K259 &gt; (95/SQRT($AT$32)), "Slender")</f>
        <v>Slender</v>
      </c>
      <c r="Z259" s="2">
        <f t="shared" si="56"/>
        <v>12.996350364963504</v>
      </c>
      <c r="AA259" s="2">
        <f t="shared" si="57"/>
        <v>41.714285714285708</v>
      </c>
      <c r="AB259" s="2" t="str" cm="1">
        <f t="array" ref="AB259">_xlfn.IFS(Z259 &lt;= 9, "1", Z259 &lt;= 12, "2", Z259 &lt;= 15, "3", Z259 &gt; 15, "4")</f>
        <v>3</v>
      </c>
      <c r="AC259" s="2" t="str" cm="1">
        <f t="array" ref="AC259">_xlfn.IFS(AA259 &lt;= 200, "1", L259 &lt;= 300, "2", L259 &lt;= 400, "3", L259 &gt; 400, "4")</f>
        <v>1</v>
      </c>
      <c r="AD259" s="3">
        <f t="shared" si="58"/>
        <v>261534.25824738527</v>
      </c>
      <c r="AG259" s="3">
        <f t="shared" si="59"/>
        <v>7479.7653960535417</v>
      </c>
      <c r="AJ259" s="2" t="s">
        <v>313</v>
      </c>
      <c r="AK259" s="2">
        <f t="shared" si="62"/>
        <v>281.3</v>
      </c>
      <c r="AL259" s="2"/>
      <c r="AM259" s="2"/>
      <c r="AN259" s="2">
        <f t="shared" si="63"/>
        <v>7365.6</v>
      </c>
      <c r="AO259" s="2"/>
      <c r="AP259" s="2"/>
      <c r="AQ259" s="2" t="s">
        <v>313</v>
      </c>
      <c r="BB259" s="2">
        <f t="shared" si="64"/>
        <v>214</v>
      </c>
      <c r="BC259" s="2">
        <f t="shared" si="65"/>
        <v>6898.7333333333336</v>
      </c>
      <c r="BD259" s="2" t="s">
        <v>313</v>
      </c>
      <c r="BI259">
        <f t="shared" si="66"/>
        <v>232</v>
      </c>
      <c r="BJ259">
        <f t="shared" si="67"/>
        <v>7139.1143281365994</v>
      </c>
      <c r="BK259" s="2" t="s">
        <v>313</v>
      </c>
      <c r="BP259">
        <f t="shared" si="68"/>
        <v>166</v>
      </c>
      <c r="BQ259">
        <f t="shared" si="69"/>
        <v>6796.333333333333</v>
      </c>
      <c r="BR259" s="2" t="s">
        <v>313</v>
      </c>
      <c r="BW259">
        <f t="shared" si="70"/>
        <v>182</v>
      </c>
      <c r="BX259">
        <f t="shared" si="71"/>
        <v>6830.4666666666662</v>
      </c>
      <c r="BY259" s="2" t="s">
        <v>313</v>
      </c>
      <c r="CD259">
        <f t="shared" si="72"/>
        <v>246.30973958179393</v>
      </c>
      <c r="CE259">
        <f t="shared" si="73"/>
        <v>7184.9015716076174</v>
      </c>
      <c r="CF259" s="2" t="s">
        <v>313</v>
      </c>
    </row>
    <row r="260" spans="1:84" x14ac:dyDescent="0.35">
      <c r="A260" s="2" t="s">
        <v>314</v>
      </c>
      <c r="B260" s="3" t="s">
        <v>33</v>
      </c>
      <c r="C260" s="2">
        <v>264.89999999999998</v>
      </c>
      <c r="D260" s="2">
        <v>706.4</v>
      </c>
      <c r="E260" s="2">
        <v>357.8</v>
      </c>
      <c r="F260" s="2">
        <v>30.2</v>
      </c>
      <c r="G260" s="2">
        <v>18.399999999999999</v>
      </c>
      <c r="H260" s="2">
        <v>15.2</v>
      </c>
      <c r="I260" s="2">
        <v>615.5</v>
      </c>
      <c r="J260" s="2">
        <v>337</v>
      </c>
      <c r="K260" s="2">
        <f t="shared" si="60"/>
        <v>5.6192052980132461</v>
      </c>
      <c r="L260" s="2">
        <f t="shared" si="61"/>
        <v>33.451086956521742</v>
      </c>
      <c r="M260" s="2">
        <v>2.78</v>
      </c>
      <c r="N260" s="2">
        <v>290800</v>
      </c>
      <c r="O260" s="2">
        <v>23120</v>
      </c>
      <c r="P260" s="2">
        <v>29.4</v>
      </c>
      <c r="Q260" s="2">
        <v>8.2799999999999994</v>
      </c>
      <c r="R260" s="2">
        <v>8233</v>
      </c>
      <c r="S260" s="2">
        <v>1292</v>
      </c>
      <c r="T260" s="2">
        <v>9297</v>
      </c>
      <c r="U260" s="2">
        <v>1992</v>
      </c>
      <c r="X260" s="3" t="str" cm="1">
        <f t="array" ref="X260">_xlfn.IFS((D260/F260) &lt;= (640/SQRT($AT$32)), "Compact", L260 &lt;= ($AT$32*(0.79-(0.002*((E260-G260/2)/(2*F260))*SQRT($AT$32)))), "Non-Compact", L260 &gt; ($AT$32*(0.79-(0.002*((E260-G260/2)/(2*F260))*SQRT($AT$32)))), "Slender")</f>
        <v>Compact</v>
      </c>
      <c r="Y260" s="3" t="str" cm="1">
        <f t="array" ref="Y260">_xlfn.IFS(K260 &lt;= (65/SQRT($AT$32)), "Compact", K260 &lt;= (95/SQRT($AT$32)), "Non-Compact", K260 &gt; (95/SQRT($AT$32)), "Slender")</f>
        <v>Slender</v>
      </c>
      <c r="Z260" s="2">
        <f t="shared" ref="Z260:Z323" si="74">E260/F260</f>
        <v>11.847682119205299</v>
      </c>
      <c r="AA260" s="2">
        <f t="shared" ref="AA260:AA323" si="75">D260/G260</f>
        <v>38.391304347826086</v>
      </c>
      <c r="AB260" s="2" t="str" cm="1">
        <f t="array" ref="AB260">_xlfn.IFS(Z260 &lt;= 9, "1", Z260 &lt;= 12, "2", Z260 &lt;= 15, "3", Z260 &gt; 15, "4")</f>
        <v>2</v>
      </c>
      <c r="AC260" s="2" t="str" cm="1">
        <f t="array" ref="AC260">_xlfn.IFS(AA260 &lt;= 200, "1", L260 &lt;= 300, "2", L260 &lt;= 400, "3", L260 &gt; 400, "4")</f>
        <v>1</v>
      </c>
      <c r="AD260" s="3">
        <f t="shared" ref="AD260:AD323" si="76">SQRT((((VLOOKUP($AT$4,$A$4:$D$1021,4,FALSE))-D260)^2)+(((VLOOKUP($AT$4,$A$4:$E$1021,5,FALSE))-E260)^2)+(((VLOOKUP($AT$4,$A$4:$N$1021,14,FALSE))-N260)^2)+(((VLOOKUP($AT$4,$A$4:$O$1021,15,FALSE))-O260)^2))</f>
        <v>291235.18828702689</v>
      </c>
      <c r="AG260" s="3">
        <f t="shared" ref="AG260:AG323" si="77">SQRT((((VLOOKUP($AT$4,$A$4:$D$1021,4,FALSE))-D260)^2)+(((VLOOKUP($AT$4,$A$4:$E$1021,5,FALSE))-E260)^2)+(((VLOOKUP($AT$4,$A$4:$R$1021,18,FALSE))-R260)^2)+(((VLOOKUP($AT$4,$A$4:$S$1021,19,FALSE))-S260)^2))</f>
        <v>8266.426213908886</v>
      </c>
      <c r="AJ260" s="2" t="s">
        <v>314</v>
      </c>
      <c r="AK260" s="2">
        <f t="shared" si="62"/>
        <v>312.3</v>
      </c>
      <c r="AL260" s="2"/>
      <c r="AM260" s="2"/>
      <c r="AN260" s="2">
        <f t="shared" si="63"/>
        <v>8143.6</v>
      </c>
      <c r="AO260" s="2"/>
      <c r="AP260" s="2"/>
      <c r="AQ260" s="2" t="s">
        <v>314</v>
      </c>
      <c r="BB260" s="2">
        <f t="shared" si="64"/>
        <v>245</v>
      </c>
      <c r="BC260" s="2">
        <f t="shared" si="65"/>
        <v>7676.7333333333336</v>
      </c>
      <c r="BD260" s="2" t="s">
        <v>314</v>
      </c>
      <c r="BI260">
        <f t="shared" si="66"/>
        <v>263</v>
      </c>
      <c r="BJ260">
        <f t="shared" si="67"/>
        <v>7917.1143281365994</v>
      </c>
      <c r="BK260" s="2" t="s">
        <v>314</v>
      </c>
      <c r="BP260">
        <f t="shared" si="68"/>
        <v>197</v>
      </c>
      <c r="BQ260">
        <f t="shared" si="69"/>
        <v>7574.333333333333</v>
      </c>
      <c r="BR260" s="2" t="s">
        <v>314</v>
      </c>
      <c r="BW260">
        <f t="shared" si="70"/>
        <v>213</v>
      </c>
      <c r="BX260">
        <f t="shared" si="71"/>
        <v>7608.4666666666662</v>
      </c>
      <c r="BY260" s="2" t="s">
        <v>314</v>
      </c>
      <c r="CD260">
        <f t="shared" si="72"/>
        <v>277.30973958179391</v>
      </c>
      <c r="CE260">
        <f t="shared" si="73"/>
        <v>7962.9015716076174</v>
      </c>
      <c r="CF260" s="2" t="s">
        <v>314</v>
      </c>
    </row>
    <row r="261" spans="1:84" x14ac:dyDescent="0.35">
      <c r="A261" s="2" t="s">
        <v>315</v>
      </c>
      <c r="B261" s="3" t="s">
        <v>33</v>
      </c>
      <c r="C261" s="2">
        <v>288.7</v>
      </c>
      <c r="D261" s="2">
        <v>714</v>
      </c>
      <c r="E261" s="2">
        <v>356.4</v>
      </c>
      <c r="F261" s="2">
        <v>34</v>
      </c>
      <c r="G261" s="2">
        <v>19.100000000000001</v>
      </c>
      <c r="H261" s="2">
        <v>15.2</v>
      </c>
      <c r="I261" s="2">
        <v>615.5</v>
      </c>
      <c r="J261" s="2">
        <v>368</v>
      </c>
      <c r="K261" s="2">
        <f t="shared" ref="K261:K324" si="78">((E261-G261)/2)/F261</f>
        <v>4.9602941176470585</v>
      </c>
      <c r="L261" s="2">
        <f t="shared" ref="L261:L324" si="79">I261/G261</f>
        <v>32.225130890052355</v>
      </c>
      <c r="M261" s="2">
        <v>2.79</v>
      </c>
      <c r="N261" s="2">
        <v>325500</v>
      </c>
      <c r="O261" s="2">
        <v>25720</v>
      </c>
      <c r="P261" s="2">
        <v>29.8</v>
      </c>
      <c r="Q261" s="2">
        <v>8.36</v>
      </c>
      <c r="R261" s="2">
        <v>9118</v>
      </c>
      <c r="S261" s="2">
        <v>1444</v>
      </c>
      <c r="T261" s="2">
        <v>10300</v>
      </c>
      <c r="U261" s="2">
        <v>2223</v>
      </c>
      <c r="X261" s="3" t="str" cm="1">
        <f t="array" ref="X261">_xlfn.IFS((D261/F261) &lt;= (640/SQRT($AT$32)), "Compact", L261 &lt;= ($AT$32*(0.79-(0.002*((E261-G261/2)/(2*F261))*SQRT($AT$32)))), "Non-Compact", L261 &gt; ($AT$32*(0.79-(0.002*((E261-G261/2)/(2*F261))*SQRT($AT$32)))), "Slender")</f>
        <v>Compact</v>
      </c>
      <c r="Y261" s="3" t="str" cm="1">
        <f t="array" ref="Y261">_xlfn.IFS(K261 &lt;= (65/SQRT($AT$32)), "Compact", K261 &lt;= (95/SQRT($AT$32)), "Non-Compact", K261 &gt; (95/SQRT($AT$32)), "Slender")</f>
        <v>Non-Compact</v>
      </c>
      <c r="Z261" s="2">
        <f t="shared" si="74"/>
        <v>10.482352941176471</v>
      </c>
      <c r="AA261" s="2">
        <f t="shared" si="75"/>
        <v>37.382198952879577</v>
      </c>
      <c r="AB261" s="2" t="str" cm="1">
        <f t="array" ref="AB261">_xlfn.IFS(Z261 &lt;= 9, "1", Z261 &lt;= 12, "2", Z261 &lt;= 15, "3", Z261 &gt; 15, "4")</f>
        <v>2</v>
      </c>
      <c r="AC261" s="2" t="str" cm="1">
        <f t="array" ref="AC261">_xlfn.IFS(AA261 &lt;= 200, "1", L261 &lt;= 300, "2", L261 &lt;= 400, "3", L261 &gt; 400, "4")</f>
        <v>1</v>
      </c>
      <c r="AD261" s="3">
        <f t="shared" si="76"/>
        <v>326032.12813123188</v>
      </c>
      <c r="AG261" s="3">
        <f t="shared" si="77"/>
        <v>9162.2101127402657</v>
      </c>
      <c r="AJ261" s="2" t="s">
        <v>315</v>
      </c>
      <c r="AK261" s="2">
        <f t="shared" ref="AK261:AK324" si="80">SQRT(((VLOOKUP($AT$4,$A$4:$J$1021,10,FALSE))-J261)^2)</f>
        <v>343.3</v>
      </c>
      <c r="AL261" s="2"/>
      <c r="AM261" s="2"/>
      <c r="AN261" s="2">
        <f t="shared" ref="AN261:AN324" si="81">SQRT(((VLOOKUP($AT$4,$A$4:$R$1021,18,FALSE))-R261)^2)</f>
        <v>9028.6</v>
      </c>
      <c r="AO261" s="2"/>
      <c r="AP261" s="2"/>
      <c r="AQ261" s="2" t="s">
        <v>315</v>
      </c>
      <c r="BB261" s="2">
        <f t="shared" ref="BB261:BB324" si="82">SQRT(($J$1022-J261)^2)</f>
        <v>276</v>
      </c>
      <c r="BC261" s="2">
        <f t="shared" ref="BC261:BC324" si="83">SQRT(($R$1022-R261)^2)</f>
        <v>8561.7333333333336</v>
      </c>
      <c r="BD261" s="2" t="s">
        <v>315</v>
      </c>
      <c r="BI261">
        <f t="shared" ref="BI261:BI324" si="84">SQRT(($J$1023-J261)^2)</f>
        <v>294</v>
      </c>
      <c r="BJ261">
        <f t="shared" ref="BJ261:BJ324" si="85">SQRT(($R$1023-R261)^2)</f>
        <v>8802.1143281366003</v>
      </c>
      <c r="BK261" s="2" t="s">
        <v>315</v>
      </c>
      <c r="BP261">
        <f t="shared" ref="BP261:BP324" si="86">SQRT(($J$1024-J261)^2)</f>
        <v>228</v>
      </c>
      <c r="BQ261">
        <f t="shared" ref="BQ261:BQ324" si="87">SQRT(($R$1024-R261)^2)</f>
        <v>8459.3333333333339</v>
      </c>
      <c r="BR261" s="2" t="s">
        <v>315</v>
      </c>
      <c r="BW261">
        <f t="shared" ref="BW261:BW324" si="88">SQRT(($J$1025-J261)^2)</f>
        <v>244</v>
      </c>
      <c r="BX261">
        <f t="shared" ref="BX261:BX324" si="89">SQRT(($R$1025-R261)^2)</f>
        <v>8493.4666666666672</v>
      </c>
      <c r="BY261" s="2" t="s">
        <v>315</v>
      </c>
      <c r="CD261">
        <f t="shared" ref="CD261:CD324" si="90">SQRT(($J$1026-J261)^2)</f>
        <v>308.30973958179391</v>
      </c>
      <c r="CE261">
        <f t="shared" ref="CE261:CE324" si="91">SQRT(($R$1026-R261)^2)</f>
        <v>8847.9015716076174</v>
      </c>
      <c r="CF261" s="2" t="s">
        <v>315</v>
      </c>
    </row>
    <row r="262" spans="1:84" x14ac:dyDescent="0.35">
      <c r="A262" s="2" t="s">
        <v>316</v>
      </c>
      <c r="B262" s="3" t="s">
        <v>33</v>
      </c>
      <c r="C262" s="2">
        <v>322.89999999999998</v>
      </c>
      <c r="D262" s="2">
        <v>722.1</v>
      </c>
      <c r="E262" s="2">
        <v>358.5</v>
      </c>
      <c r="F262" s="2">
        <v>38.1</v>
      </c>
      <c r="G262" s="2">
        <v>21.1</v>
      </c>
      <c r="H262" s="2">
        <v>15.2</v>
      </c>
      <c r="I262" s="2">
        <v>615.5</v>
      </c>
      <c r="J262" s="2">
        <v>411</v>
      </c>
      <c r="K262" s="2">
        <f t="shared" si="78"/>
        <v>4.4278215223097108</v>
      </c>
      <c r="L262" s="2">
        <f t="shared" si="79"/>
        <v>29.170616113744074</v>
      </c>
      <c r="M262" s="2">
        <v>2.81</v>
      </c>
      <c r="N262" s="2">
        <v>369200</v>
      </c>
      <c r="O262" s="2">
        <v>29310</v>
      </c>
      <c r="P262" s="2">
        <v>30</v>
      </c>
      <c r="Q262" s="2">
        <v>8.44</v>
      </c>
      <c r="R262" s="2">
        <v>10230</v>
      </c>
      <c r="S262" s="2">
        <v>1635</v>
      </c>
      <c r="T262" s="2">
        <v>11610</v>
      </c>
      <c r="U262" s="2">
        <v>2523</v>
      </c>
      <c r="X262" s="3" t="str" cm="1">
        <f t="array" ref="X262">_xlfn.IFS((D262/F262) &lt;= (640/SQRT($AT$32)), "Compact", L262 &lt;= ($AT$32*(0.79-(0.002*((E262-G262/2)/(2*F262))*SQRT($AT$32)))), "Non-Compact", L262 &gt; ($AT$32*(0.79-(0.002*((E262-G262/2)/(2*F262))*SQRT($AT$32)))), "Slender")</f>
        <v>Compact</v>
      </c>
      <c r="Y262" s="3" t="str" cm="1">
        <f t="array" ref="Y262">_xlfn.IFS(K262 &lt;= (65/SQRT($AT$32)), "Compact", K262 &lt;= (95/SQRT($AT$32)), "Non-Compact", K262 &gt; (95/SQRT($AT$32)), "Slender")</f>
        <v>Non-Compact</v>
      </c>
      <c r="Z262" s="2">
        <f t="shared" si="74"/>
        <v>9.4094488188976371</v>
      </c>
      <c r="AA262" s="2">
        <f t="shared" si="75"/>
        <v>34.222748815165879</v>
      </c>
      <c r="AB262" s="2" t="str" cm="1">
        <f t="array" ref="AB262">_xlfn.IFS(Z262 &lt;= 9, "1", Z262 &lt;= 12, "2", Z262 &lt;= 15, "3", Z262 &gt; 15, "4")</f>
        <v>2</v>
      </c>
      <c r="AC262" s="2" t="str" cm="1">
        <f t="array" ref="AC262">_xlfn.IFS(AA262 &lt;= 200, "1", L262 &lt;= 300, "2", L262 &lt;= 400, "3", L262 &gt; 400, "4")</f>
        <v>1</v>
      </c>
      <c r="AD262" s="3">
        <f t="shared" si="76"/>
        <v>369879.04193414364</v>
      </c>
      <c r="AG262" s="3">
        <f t="shared" si="77"/>
        <v>10288.315784908627</v>
      </c>
      <c r="AJ262" s="2" t="s">
        <v>316</v>
      </c>
      <c r="AK262" s="2">
        <f t="shared" si="80"/>
        <v>386.3</v>
      </c>
      <c r="AL262" s="2"/>
      <c r="AM262" s="2"/>
      <c r="AN262" s="2">
        <f t="shared" si="81"/>
        <v>10140.6</v>
      </c>
      <c r="AO262" s="2"/>
      <c r="AP262" s="2"/>
      <c r="AQ262" s="2" t="s">
        <v>316</v>
      </c>
      <c r="BB262" s="2">
        <f t="shared" si="82"/>
        <v>319</v>
      </c>
      <c r="BC262" s="2">
        <f t="shared" si="83"/>
        <v>9673.7333333333336</v>
      </c>
      <c r="BD262" s="2" t="s">
        <v>316</v>
      </c>
      <c r="BI262">
        <f t="shared" si="84"/>
        <v>337</v>
      </c>
      <c r="BJ262">
        <f t="shared" si="85"/>
        <v>9914.1143281366003</v>
      </c>
      <c r="BK262" s="2" t="s">
        <v>316</v>
      </c>
      <c r="BP262">
        <f t="shared" si="86"/>
        <v>271</v>
      </c>
      <c r="BQ262">
        <f t="shared" si="87"/>
        <v>9571.3333333333339</v>
      </c>
      <c r="BR262" s="2" t="s">
        <v>316</v>
      </c>
      <c r="BW262">
        <f t="shared" si="88"/>
        <v>287</v>
      </c>
      <c r="BX262">
        <f t="shared" si="89"/>
        <v>9605.4666666666672</v>
      </c>
      <c r="BY262" s="2" t="s">
        <v>316</v>
      </c>
      <c r="CD262">
        <f t="shared" si="90"/>
        <v>351.30973958179391</v>
      </c>
      <c r="CE262">
        <f t="shared" si="91"/>
        <v>9959.9015716076174</v>
      </c>
      <c r="CF262" s="2" t="s">
        <v>316</v>
      </c>
    </row>
    <row r="263" spans="1:84" x14ac:dyDescent="0.35">
      <c r="A263" s="2" t="s">
        <v>317</v>
      </c>
      <c r="B263" s="3" t="s">
        <v>33</v>
      </c>
      <c r="C263" s="2">
        <v>349.7</v>
      </c>
      <c r="D263" s="2">
        <v>728</v>
      </c>
      <c r="E263" s="2">
        <v>360.4</v>
      </c>
      <c r="F263" s="2">
        <v>40.9</v>
      </c>
      <c r="G263" s="2">
        <v>23.1</v>
      </c>
      <c r="H263" s="2">
        <v>15.2</v>
      </c>
      <c r="I263" s="2">
        <v>615.79999999999995</v>
      </c>
      <c r="J263" s="2">
        <v>446</v>
      </c>
      <c r="K263" s="2">
        <f t="shared" si="78"/>
        <v>4.1234718826405867</v>
      </c>
      <c r="L263" s="2">
        <f t="shared" si="79"/>
        <v>26.658008658008654</v>
      </c>
      <c r="M263" s="2">
        <v>2.83</v>
      </c>
      <c r="N263" s="2">
        <v>402300</v>
      </c>
      <c r="O263" s="2">
        <v>31970</v>
      </c>
      <c r="P263" s="2">
        <v>30</v>
      </c>
      <c r="Q263" s="2">
        <v>8.4700000000000006</v>
      </c>
      <c r="R263" s="2">
        <v>11050</v>
      </c>
      <c r="S263" s="2">
        <v>1774</v>
      </c>
      <c r="T263" s="2">
        <v>12600</v>
      </c>
      <c r="U263" s="2">
        <v>2745</v>
      </c>
      <c r="X263" s="3" t="str" cm="1">
        <f t="array" ref="X263">_xlfn.IFS((D263/F263) &lt;= (640/SQRT($AT$32)), "Compact", L263 &lt;= ($AT$32*(0.79-(0.002*((E263-G263/2)/(2*F263))*SQRT($AT$32)))), "Non-Compact", L263 &gt; ($AT$32*(0.79-(0.002*((E263-G263/2)/(2*F263))*SQRT($AT$32)))), "Slender")</f>
        <v>Compact</v>
      </c>
      <c r="Y263" s="3" t="str" cm="1">
        <f t="array" ref="Y263">_xlfn.IFS(K263 &lt;= (65/SQRT($AT$32)), "Compact", K263 &lt;= (95/SQRT($AT$32)), "Non-Compact", K263 &gt; (95/SQRT($AT$32)), "Slender")</f>
        <v>Non-Compact</v>
      </c>
      <c r="Z263" s="2">
        <f t="shared" si="74"/>
        <v>8.8117359413202934</v>
      </c>
      <c r="AA263" s="2">
        <f t="shared" si="75"/>
        <v>31.515151515151512</v>
      </c>
      <c r="AB263" s="2" t="str" cm="1">
        <f t="array" ref="AB263">_xlfn.IFS(Z263 &lt;= 9, "1", Z263 &lt;= 12, "2", Z263 &lt;= 15, "3", Z263 &gt; 15, "4")</f>
        <v>1</v>
      </c>
      <c r="AC263" s="2" t="str" cm="1">
        <f t="array" ref="AC263">_xlfn.IFS(AA263 &lt;= 200, "1", L263 &lt;= 300, "2", L263 &lt;= 400, "3", L263 &gt; 400, "4")</f>
        <v>1</v>
      </c>
      <c r="AD263" s="3">
        <f t="shared" si="76"/>
        <v>403085.68709962897</v>
      </c>
      <c r="AG263" s="3">
        <f t="shared" si="77"/>
        <v>11118.719051671374</v>
      </c>
      <c r="AJ263" s="2" t="s">
        <v>317</v>
      </c>
      <c r="AK263" s="2">
        <f t="shared" si="80"/>
        <v>421.3</v>
      </c>
      <c r="AL263" s="2"/>
      <c r="AM263" s="2"/>
      <c r="AN263" s="2">
        <f t="shared" si="81"/>
        <v>10960.6</v>
      </c>
      <c r="AO263" s="2"/>
      <c r="AP263" s="2"/>
      <c r="AQ263" s="2" t="s">
        <v>317</v>
      </c>
      <c r="BB263" s="2">
        <f t="shared" si="82"/>
        <v>354</v>
      </c>
      <c r="BC263" s="2">
        <f t="shared" si="83"/>
        <v>10493.733333333334</v>
      </c>
      <c r="BD263" s="2" t="s">
        <v>317</v>
      </c>
      <c r="BI263">
        <f t="shared" si="84"/>
        <v>372</v>
      </c>
      <c r="BJ263">
        <f t="shared" si="85"/>
        <v>10734.1143281366</v>
      </c>
      <c r="BK263" s="2" t="s">
        <v>317</v>
      </c>
      <c r="BP263">
        <f t="shared" si="86"/>
        <v>306</v>
      </c>
      <c r="BQ263">
        <f t="shared" si="87"/>
        <v>10391.333333333334</v>
      </c>
      <c r="BR263" s="2" t="s">
        <v>317</v>
      </c>
      <c r="BW263">
        <f t="shared" si="88"/>
        <v>322</v>
      </c>
      <c r="BX263">
        <f t="shared" si="89"/>
        <v>10425.466666666667</v>
      </c>
      <c r="BY263" s="2" t="s">
        <v>317</v>
      </c>
      <c r="CD263">
        <f t="shared" si="90"/>
        <v>386.30973958179391</v>
      </c>
      <c r="CE263">
        <f t="shared" si="91"/>
        <v>10779.901571607617</v>
      </c>
      <c r="CF263" s="2" t="s">
        <v>317</v>
      </c>
    </row>
    <row r="264" spans="1:84" x14ac:dyDescent="0.35">
      <c r="A264" s="2" t="s">
        <v>318</v>
      </c>
      <c r="B264" s="3" t="s">
        <v>33</v>
      </c>
      <c r="C264" s="2">
        <v>383.9</v>
      </c>
      <c r="D264" s="2">
        <v>736.1</v>
      </c>
      <c r="E264" s="2">
        <v>362.5</v>
      </c>
      <c r="F264" s="2">
        <v>45</v>
      </c>
      <c r="G264" s="2">
        <v>24.9</v>
      </c>
      <c r="H264" s="2">
        <v>15.2</v>
      </c>
      <c r="I264" s="2">
        <v>615.79999999999995</v>
      </c>
      <c r="J264" s="2">
        <v>489</v>
      </c>
      <c r="K264" s="2">
        <f t="shared" si="78"/>
        <v>3.7511111111111113</v>
      </c>
      <c r="L264" s="2">
        <f t="shared" si="79"/>
        <v>24.730923694779115</v>
      </c>
      <c r="M264" s="2">
        <v>2.85</v>
      </c>
      <c r="N264" s="2">
        <v>447800</v>
      </c>
      <c r="O264" s="2">
        <v>35780</v>
      </c>
      <c r="P264" s="2">
        <v>30.3</v>
      </c>
      <c r="Q264" s="2">
        <v>8.56</v>
      </c>
      <c r="R264" s="2">
        <v>12170</v>
      </c>
      <c r="S264" s="2">
        <v>1974</v>
      </c>
      <c r="T264" s="2">
        <v>13930</v>
      </c>
      <c r="U264" s="2">
        <v>3057</v>
      </c>
      <c r="X264" s="3" t="str" cm="1">
        <f t="array" ref="X264">_xlfn.IFS((D264/F264) &lt;= (640/SQRT($AT$32)), "Compact", L264 &lt;= ($AT$32*(0.79-(0.002*((E264-G264/2)/(2*F264))*SQRT($AT$32)))), "Non-Compact", L264 &gt; ($AT$32*(0.79-(0.002*((E264-G264/2)/(2*F264))*SQRT($AT$32)))), "Slender")</f>
        <v>Compact</v>
      </c>
      <c r="Y264" s="3" t="str" cm="1">
        <f t="array" ref="Y264">_xlfn.IFS(K264 &lt;= (65/SQRT($AT$32)), "Compact", K264 &lt;= (95/SQRT($AT$32)), "Non-Compact", K264 &gt; (95/SQRT($AT$32)), "Slender")</f>
        <v>Non-Compact</v>
      </c>
      <c r="Z264" s="2">
        <f t="shared" si="74"/>
        <v>8.0555555555555554</v>
      </c>
      <c r="AA264" s="2">
        <f t="shared" si="75"/>
        <v>29.562248995983939</v>
      </c>
      <c r="AB264" s="2" t="str" cm="1">
        <f t="array" ref="AB264">_xlfn.IFS(Z264 &lt;= 9, "1", Z264 &lt;= 12, "2", Z264 &lt;= 15, "3", Z264 &gt; 15, "4")</f>
        <v>1</v>
      </c>
      <c r="AC264" s="2" t="str" cm="1">
        <f t="array" ref="AC264">_xlfn.IFS(AA264 &lt;= 200, "1", L264 &lt;= 300, "2", L264 &lt;= 400, "3", L264 &gt; 400, "4")</f>
        <v>1</v>
      </c>
      <c r="AD264" s="3">
        <f t="shared" si="76"/>
        <v>448744.45810117811</v>
      </c>
      <c r="AG264" s="3">
        <f t="shared" si="77"/>
        <v>12254.81331110352</v>
      </c>
      <c r="AJ264" s="2" t="s">
        <v>318</v>
      </c>
      <c r="AK264" s="2">
        <f t="shared" si="80"/>
        <v>464.3</v>
      </c>
      <c r="AL264" s="2"/>
      <c r="AM264" s="2"/>
      <c r="AN264" s="2">
        <f t="shared" si="81"/>
        <v>12080.6</v>
      </c>
      <c r="AO264" s="2"/>
      <c r="AP264" s="2"/>
      <c r="AQ264" s="2" t="s">
        <v>318</v>
      </c>
      <c r="BB264" s="2">
        <f t="shared" si="82"/>
        <v>397</v>
      </c>
      <c r="BC264" s="2">
        <f t="shared" si="83"/>
        <v>11613.733333333334</v>
      </c>
      <c r="BD264" s="2" t="s">
        <v>318</v>
      </c>
      <c r="BI264">
        <f t="shared" si="84"/>
        <v>415</v>
      </c>
      <c r="BJ264">
        <f t="shared" si="85"/>
        <v>11854.1143281366</v>
      </c>
      <c r="BK264" s="2" t="s">
        <v>318</v>
      </c>
      <c r="BP264">
        <f t="shared" si="86"/>
        <v>349</v>
      </c>
      <c r="BQ264">
        <f t="shared" si="87"/>
        <v>11511.333333333334</v>
      </c>
      <c r="BR264" s="2" t="s">
        <v>318</v>
      </c>
      <c r="BW264">
        <f t="shared" si="88"/>
        <v>365</v>
      </c>
      <c r="BX264">
        <f t="shared" si="89"/>
        <v>11545.466666666667</v>
      </c>
      <c r="BY264" s="2" t="s">
        <v>318</v>
      </c>
      <c r="CD264">
        <f t="shared" si="90"/>
        <v>429.30973958179391</v>
      </c>
      <c r="CE264">
        <f t="shared" si="91"/>
        <v>11899.901571607617</v>
      </c>
      <c r="CF264" s="2" t="s">
        <v>318</v>
      </c>
    </row>
    <row r="265" spans="1:84" x14ac:dyDescent="0.35">
      <c r="A265" s="2" t="s">
        <v>319</v>
      </c>
      <c r="B265" s="3" t="s">
        <v>33</v>
      </c>
      <c r="C265" s="2">
        <v>418.2</v>
      </c>
      <c r="D265" s="2">
        <v>744</v>
      </c>
      <c r="E265" s="2">
        <v>364.5</v>
      </c>
      <c r="F265" s="2">
        <v>49</v>
      </c>
      <c r="G265" s="2">
        <v>26.9</v>
      </c>
      <c r="H265" s="2">
        <v>15.2</v>
      </c>
      <c r="I265" s="2">
        <v>615.6</v>
      </c>
      <c r="J265" s="2">
        <v>533</v>
      </c>
      <c r="K265" s="2">
        <f t="shared" si="78"/>
        <v>3.4448979591836739</v>
      </c>
      <c r="L265" s="2">
        <f t="shared" si="79"/>
        <v>22.884758364312269</v>
      </c>
      <c r="M265" s="2">
        <v>2.87</v>
      </c>
      <c r="N265" s="2">
        <v>494700</v>
      </c>
      <c r="O265" s="2">
        <v>39680</v>
      </c>
      <c r="P265" s="2">
        <v>30.5</v>
      </c>
      <c r="Q265" s="2">
        <v>8.6300000000000008</v>
      </c>
      <c r="R265" s="2">
        <v>13300</v>
      </c>
      <c r="S265" s="2">
        <v>2177</v>
      </c>
      <c r="T265" s="2">
        <v>15290</v>
      </c>
      <c r="U265" s="2">
        <v>3377</v>
      </c>
      <c r="X265" s="3" t="str" cm="1">
        <f t="array" ref="X265">_xlfn.IFS((D265/F265) &lt;= (640/SQRT($AT$32)), "Compact", L265 &lt;= ($AT$32*(0.79-(0.002*((E265-G265/2)/(2*F265))*SQRT($AT$32)))), "Non-Compact", L265 &gt; ($AT$32*(0.79-(0.002*((E265-G265/2)/(2*F265))*SQRT($AT$32)))), "Slender")</f>
        <v>Compact</v>
      </c>
      <c r="Y265" s="3" t="str" cm="1">
        <f t="array" ref="Y265">_xlfn.IFS(K265 &lt;= (65/SQRT($AT$32)), "Compact", K265 &lt;= (95/SQRT($AT$32)), "Non-Compact", K265 &gt; (95/SQRT($AT$32)), "Slender")</f>
        <v>Compact</v>
      </c>
      <c r="Z265" s="2">
        <f t="shared" si="74"/>
        <v>7.4387755102040813</v>
      </c>
      <c r="AA265" s="2">
        <f t="shared" si="75"/>
        <v>27.657992565055764</v>
      </c>
      <c r="AB265" s="2" t="str" cm="1">
        <f t="array" ref="AB265">_xlfn.IFS(Z265 &lt;= 9, "1", Z265 &lt;= 12, "2", Z265 &lt;= 15, "3", Z265 &gt; 15, "4")</f>
        <v>1</v>
      </c>
      <c r="AC265" s="2" t="str" cm="1">
        <f t="array" ref="AC265">_xlfn.IFS(AA265 &lt;= 200, "1", L265 &lt;= 300, "2", L265 &lt;= 400, "3", L265 &gt; 400, "4")</f>
        <v>1</v>
      </c>
      <c r="AD265" s="3">
        <f t="shared" si="76"/>
        <v>495806.03277980594</v>
      </c>
      <c r="AG265" s="3">
        <f t="shared" si="77"/>
        <v>13401.514691257851</v>
      </c>
      <c r="AJ265" s="2" t="s">
        <v>319</v>
      </c>
      <c r="AK265" s="2">
        <f t="shared" si="80"/>
        <v>508.3</v>
      </c>
      <c r="AL265" s="2"/>
      <c r="AM265" s="2"/>
      <c r="AN265" s="2">
        <f t="shared" si="81"/>
        <v>13210.6</v>
      </c>
      <c r="AO265" s="2"/>
      <c r="AP265" s="2"/>
      <c r="AQ265" s="2" t="s">
        <v>319</v>
      </c>
      <c r="BB265" s="2">
        <f t="shared" si="82"/>
        <v>441</v>
      </c>
      <c r="BC265" s="2">
        <f t="shared" si="83"/>
        <v>12743.733333333334</v>
      </c>
      <c r="BD265" s="2" t="s">
        <v>319</v>
      </c>
      <c r="BI265">
        <f t="shared" si="84"/>
        <v>459</v>
      </c>
      <c r="BJ265">
        <f t="shared" si="85"/>
        <v>12984.1143281366</v>
      </c>
      <c r="BK265" s="2" t="s">
        <v>319</v>
      </c>
      <c r="BP265">
        <f t="shared" si="86"/>
        <v>393</v>
      </c>
      <c r="BQ265">
        <f t="shared" si="87"/>
        <v>12641.333333333334</v>
      </c>
      <c r="BR265" s="2" t="s">
        <v>319</v>
      </c>
      <c r="BW265">
        <f t="shared" si="88"/>
        <v>409</v>
      </c>
      <c r="BX265">
        <f t="shared" si="89"/>
        <v>12675.466666666667</v>
      </c>
      <c r="BY265" s="2" t="s">
        <v>319</v>
      </c>
      <c r="CD265">
        <f t="shared" si="90"/>
        <v>473.30973958179391</v>
      </c>
      <c r="CE265">
        <f t="shared" si="91"/>
        <v>13029.901571607617</v>
      </c>
      <c r="CF265" s="2" t="s">
        <v>319</v>
      </c>
    </row>
    <row r="266" spans="1:84" x14ac:dyDescent="0.35">
      <c r="A266" s="2" t="s">
        <v>320</v>
      </c>
      <c r="B266" s="3" t="s">
        <v>33</v>
      </c>
      <c r="C266" s="2">
        <v>456.9</v>
      </c>
      <c r="D266" s="2">
        <v>752.1</v>
      </c>
      <c r="E266" s="2">
        <v>366.9</v>
      </c>
      <c r="F266" s="2">
        <v>53.1</v>
      </c>
      <c r="G266" s="2">
        <v>29.5</v>
      </c>
      <c r="H266" s="2">
        <v>15.2</v>
      </c>
      <c r="I266" s="2">
        <v>615.5</v>
      </c>
      <c r="J266" s="2">
        <v>582</v>
      </c>
      <c r="K266" s="2">
        <f t="shared" si="78"/>
        <v>3.1770244821092275</v>
      </c>
      <c r="L266" s="2">
        <f t="shared" si="79"/>
        <v>20.864406779661017</v>
      </c>
      <c r="M266" s="2">
        <v>2.89</v>
      </c>
      <c r="N266" s="2">
        <v>545000</v>
      </c>
      <c r="O266" s="2">
        <v>43850</v>
      </c>
      <c r="P266" s="2">
        <v>30.6</v>
      </c>
      <c r="Q266" s="2">
        <v>8.68</v>
      </c>
      <c r="R266" s="2">
        <v>14990</v>
      </c>
      <c r="S266" s="2">
        <v>2390</v>
      </c>
      <c r="T266" s="2">
        <v>16750</v>
      </c>
      <c r="U266" s="2">
        <v>3717</v>
      </c>
      <c r="X266" s="3" t="str" cm="1">
        <f t="array" ref="X266">_xlfn.IFS((D266/F266) &lt;= (640/SQRT($AT$32)), "Compact", L266 &lt;= ($AT$32*(0.79-(0.002*((E266-G266/2)/(2*F266))*SQRT($AT$32)))), "Non-Compact", L266 &gt; ($AT$32*(0.79-(0.002*((E266-G266/2)/(2*F266))*SQRT($AT$32)))), "Slender")</f>
        <v>Compact</v>
      </c>
      <c r="Y266" s="3" t="str" cm="1">
        <f t="array" ref="Y266">_xlfn.IFS(K266 &lt;= (65/SQRT($AT$32)), "Compact", K266 &lt;= (95/SQRT($AT$32)), "Non-Compact", K266 &gt; (95/SQRT($AT$32)), "Slender")</f>
        <v>Compact</v>
      </c>
      <c r="Z266" s="2">
        <f t="shared" si="74"/>
        <v>6.9096045197740104</v>
      </c>
      <c r="AA266" s="2">
        <f t="shared" si="75"/>
        <v>25.494915254237288</v>
      </c>
      <c r="AB266" s="2" t="str" cm="1">
        <f t="array" ref="AB266">_xlfn.IFS(Z266 &lt;= 9, "1", Z266 &lt;= 12, "2", Z266 &lt;= 15, "3", Z266 &gt; 15, "4")</f>
        <v>1</v>
      </c>
      <c r="AC266" s="2" t="str" cm="1">
        <f t="array" ref="AC266">_xlfn.IFS(AA266 &lt;= 200, "1", L266 &lt;= 300, "2", L266 &lt;= 400, "3", L266 &gt; 400, "4")</f>
        <v>1</v>
      </c>
      <c r="AD266" s="3">
        <f t="shared" si="76"/>
        <v>546278.3597282616</v>
      </c>
      <c r="AG266" s="3">
        <f t="shared" si="77"/>
        <v>15102.308200073259</v>
      </c>
      <c r="AJ266" s="2" t="s">
        <v>320</v>
      </c>
      <c r="AK266" s="2">
        <f t="shared" si="80"/>
        <v>557.29999999999995</v>
      </c>
      <c r="AL266" s="2"/>
      <c r="AM266" s="2"/>
      <c r="AN266" s="2">
        <f t="shared" si="81"/>
        <v>14900.6</v>
      </c>
      <c r="AO266" s="2"/>
      <c r="AP266" s="2"/>
      <c r="AQ266" s="2" t="s">
        <v>320</v>
      </c>
      <c r="BB266" s="2">
        <f t="shared" si="82"/>
        <v>490</v>
      </c>
      <c r="BC266" s="2">
        <f t="shared" si="83"/>
        <v>14433.733333333334</v>
      </c>
      <c r="BD266" s="2" t="s">
        <v>320</v>
      </c>
      <c r="BI266">
        <f t="shared" si="84"/>
        <v>508</v>
      </c>
      <c r="BJ266">
        <f t="shared" si="85"/>
        <v>14674.1143281366</v>
      </c>
      <c r="BK266" s="2" t="s">
        <v>320</v>
      </c>
      <c r="BP266">
        <f t="shared" si="86"/>
        <v>442</v>
      </c>
      <c r="BQ266">
        <f t="shared" si="87"/>
        <v>14331.333333333334</v>
      </c>
      <c r="BR266" s="2" t="s">
        <v>320</v>
      </c>
      <c r="BW266">
        <f t="shared" si="88"/>
        <v>458</v>
      </c>
      <c r="BX266">
        <f t="shared" si="89"/>
        <v>14365.466666666667</v>
      </c>
      <c r="BY266" s="2" t="s">
        <v>320</v>
      </c>
      <c r="CD266">
        <f t="shared" si="90"/>
        <v>522.30973958179391</v>
      </c>
      <c r="CE266">
        <f t="shared" si="91"/>
        <v>14719.901571607617</v>
      </c>
      <c r="CF266" s="2" t="s">
        <v>320</v>
      </c>
    </row>
    <row r="267" spans="1:84" x14ac:dyDescent="0.35">
      <c r="A267" s="2" t="s">
        <v>321</v>
      </c>
      <c r="B267" s="3" t="s">
        <v>33</v>
      </c>
      <c r="C267" s="2">
        <v>500</v>
      </c>
      <c r="D267" s="2">
        <v>762</v>
      </c>
      <c r="E267" s="2">
        <v>369</v>
      </c>
      <c r="F267" s="2">
        <v>57.9</v>
      </c>
      <c r="G267" s="2">
        <v>32</v>
      </c>
      <c r="H267" s="2">
        <v>15.2</v>
      </c>
      <c r="I267" s="2">
        <v>615.79999999999995</v>
      </c>
      <c r="J267" s="2">
        <v>636</v>
      </c>
      <c r="K267" s="2">
        <f t="shared" si="78"/>
        <v>2.9101899827288431</v>
      </c>
      <c r="L267" s="2">
        <f t="shared" si="79"/>
        <v>19.243749999999999</v>
      </c>
      <c r="M267" s="2">
        <v>2.91</v>
      </c>
      <c r="N267" s="2">
        <v>604800</v>
      </c>
      <c r="O267" s="2">
        <v>48670</v>
      </c>
      <c r="P267" s="2">
        <v>30.8</v>
      </c>
      <c r="Q267" s="2">
        <v>8.75</v>
      </c>
      <c r="R267" s="2">
        <v>15870</v>
      </c>
      <c r="S267" s="2">
        <v>2638</v>
      </c>
      <c r="T267" s="2">
        <v>18450</v>
      </c>
      <c r="U267" s="2">
        <v>4111</v>
      </c>
      <c r="X267" s="3" t="str" cm="1">
        <f t="array" ref="X267">_xlfn.IFS((D267/F267) &lt;= (640/SQRT($AT$32)), "Compact", L267 &lt;= ($AT$32*(0.79-(0.002*((E267-G267/2)/(2*F267))*SQRT($AT$32)))), "Non-Compact", L267 &gt; ($AT$32*(0.79-(0.002*((E267-G267/2)/(2*F267))*SQRT($AT$32)))), "Slender")</f>
        <v>Compact</v>
      </c>
      <c r="Y267" s="3" t="str" cm="1">
        <f t="array" ref="Y267">_xlfn.IFS(K267 &lt;= (65/SQRT($AT$32)), "Compact", K267 &lt;= (95/SQRT($AT$32)), "Non-Compact", K267 &gt; (95/SQRT($AT$32)), "Slender")</f>
        <v>Compact</v>
      </c>
      <c r="Z267" s="2">
        <f t="shared" si="74"/>
        <v>6.3730569948186533</v>
      </c>
      <c r="AA267" s="2">
        <f t="shared" si="75"/>
        <v>23.8125</v>
      </c>
      <c r="AB267" s="2" t="str" cm="1">
        <f t="array" ref="AB267">_xlfn.IFS(Z267 &lt;= 9, "1", Z267 &lt;= 12, "2", Z267 &lt;= 15, "3", Z267 &gt; 15, "4")</f>
        <v>1</v>
      </c>
      <c r="AC267" s="2" t="str" cm="1">
        <f t="array" ref="AC267">_xlfn.IFS(AA267 &lt;= 200, "1", L267 &lt;= 300, "2", L267 &lt;= 400, "3", L267 &gt; 400, "4")</f>
        <v>1</v>
      </c>
      <c r="AD267" s="3">
        <f t="shared" si="76"/>
        <v>606272.25989360583</v>
      </c>
      <c r="AG267" s="3">
        <f t="shared" si="77"/>
        <v>16010.143549325223</v>
      </c>
      <c r="AJ267" s="2" t="s">
        <v>321</v>
      </c>
      <c r="AK267" s="2">
        <f t="shared" si="80"/>
        <v>611.29999999999995</v>
      </c>
      <c r="AL267" s="2"/>
      <c r="AM267" s="2"/>
      <c r="AN267" s="2">
        <f t="shared" si="81"/>
        <v>15780.6</v>
      </c>
      <c r="AO267" s="2"/>
      <c r="AP267" s="2"/>
      <c r="AQ267" s="2" t="s">
        <v>321</v>
      </c>
      <c r="BB267" s="2">
        <f t="shared" si="82"/>
        <v>544</v>
      </c>
      <c r="BC267" s="2">
        <f t="shared" si="83"/>
        <v>15313.733333333334</v>
      </c>
      <c r="BD267" s="2" t="s">
        <v>321</v>
      </c>
      <c r="BI267">
        <f t="shared" si="84"/>
        <v>562</v>
      </c>
      <c r="BJ267">
        <f t="shared" si="85"/>
        <v>15554.1143281366</v>
      </c>
      <c r="BK267" s="2" t="s">
        <v>321</v>
      </c>
      <c r="BP267">
        <f t="shared" si="86"/>
        <v>496</v>
      </c>
      <c r="BQ267">
        <f t="shared" si="87"/>
        <v>15211.333333333334</v>
      </c>
      <c r="BR267" s="2" t="s">
        <v>321</v>
      </c>
      <c r="BW267">
        <f t="shared" si="88"/>
        <v>512</v>
      </c>
      <c r="BX267">
        <f t="shared" si="89"/>
        <v>15245.466666666667</v>
      </c>
      <c r="BY267" s="2" t="s">
        <v>321</v>
      </c>
      <c r="CD267">
        <f t="shared" si="90"/>
        <v>576.30973958179391</v>
      </c>
      <c r="CE267">
        <f t="shared" si="91"/>
        <v>15599.901571607617</v>
      </c>
      <c r="CF267" s="2" t="s">
        <v>321</v>
      </c>
    </row>
    <row r="268" spans="1:84" x14ac:dyDescent="0.35">
      <c r="A268" s="2" t="s">
        <v>322</v>
      </c>
      <c r="B268" s="3" t="s">
        <v>33</v>
      </c>
      <c r="C268" s="2">
        <v>133.9</v>
      </c>
      <c r="D268" s="2">
        <v>750</v>
      </c>
      <c r="E268" s="2">
        <v>264.39999999999998</v>
      </c>
      <c r="F268" s="2">
        <v>15.5</v>
      </c>
      <c r="G268" s="2">
        <v>12</v>
      </c>
      <c r="H268" s="2">
        <v>16.5</v>
      </c>
      <c r="I268" s="2">
        <v>686</v>
      </c>
      <c r="J268" s="2">
        <v>171</v>
      </c>
      <c r="K268" s="2">
        <f t="shared" si="78"/>
        <v>8.1419354838709666</v>
      </c>
      <c r="L268" s="2">
        <f t="shared" si="79"/>
        <v>57.166666666666664</v>
      </c>
      <c r="M268" s="2">
        <v>2.5099999999999998</v>
      </c>
      <c r="N268" s="2">
        <v>150700</v>
      </c>
      <c r="O268" s="2">
        <v>4788</v>
      </c>
      <c r="P268" s="2">
        <v>29.7</v>
      </c>
      <c r="Q268" s="2">
        <v>5.3</v>
      </c>
      <c r="R268" s="2">
        <v>4018</v>
      </c>
      <c r="S268" s="2">
        <v>362</v>
      </c>
      <c r="T268" s="2">
        <v>4644</v>
      </c>
      <c r="U268" s="2">
        <v>570</v>
      </c>
      <c r="X268" s="3" t="str" cm="1">
        <f t="array" ref="X268">_xlfn.IFS((D268/F268) &lt;= (640/SQRT($AT$32)), "Compact", L268 &lt;= ($AT$32*(0.79-(0.002*((E268-G268/2)/(2*F268))*SQRT($AT$32)))), "Non-Compact", L268 &gt; ($AT$32*(0.79-(0.002*((E268-G268/2)/(2*F268))*SQRT($AT$32)))), "Slender")</f>
        <v>Non-Compact</v>
      </c>
      <c r="Y268" s="3" t="str" cm="1">
        <f t="array" ref="Y268">_xlfn.IFS(K268 &lt;= (65/SQRT($AT$32)), "Compact", K268 &lt;= (95/SQRT($AT$32)), "Non-Compact", K268 &gt; (95/SQRT($AT$32)), "Slender")</f>
        <v>Slender</v>
      </c>
      <c r="Z268" s="2">
        <f t="shared" si="74"/>
        <v>17.058064516129029</v>
      </c>
      <c r="AA268" s="2">
        <f t="shared" si="75"/>
        <v>62.5</v>
      </c>
      <c r="AB268" s="2" t="str" cm="1">
        <f t="array" ref="AB268">_xlfn.IFS(Z268 &lt;= 9, "1", Z268 &lt;= 12, "2", Z268 &lt;= 15, "3", Z268 &gt; 15, "4")</f>
        <v>4</v>
      </c>
      <c r="AC268" s="2" t="str" cm="1">
        <f t="array" ref="AC268">_xlfn.IFS(AA268 &lt;= 200, "1", L268 &lt;= 300, "2", L268 &lt;= 400, "3", L268 &gt; 400, "4")</f>
        <v>1</v>
      </c>
      <c r="AD268" s="3">
        <f t="shared" si="76"/>
        <v>150300.73688501996</v>
      </c>
      <c r="AG268" s="3">
        <f t="shared" si="77"/>
        <v>3998.0661512786401</v>
      </c>
      <c r="AJ268" s="2" t="s">
        <v>322</v>
      </c>
      <c r="AK268" s="2">
        <f t="shared" si="80"/>
        <v>146.30000000000001</v>
      </c>
      <c r="AL268" s="2"/>
      <c r="AM268" s="2"/>
      <c r="AN268" s="2">
        <f t="shared" si="81"/>
        <v>3928.6</v>
      </c>
      <c r="AO268" s="2"/>
      <c r="AP268" s="2"/>
      <c r="AQ268" s="2" t="s">
        <v>322</v>
      </c>
      <c r="BB268" s="2">
        <f t="shared" si="82"/>
        <v>79</v>
      </c>
      <c r="BC268" s="2">
        <f t="shared" si="83"/>
        <v>3461.7333333333336</v>
      </c>
      <c r="BD268" s="2" t="s">
        <v>322</v>
      </c>
      <c r="BI268">
        <f t="shared" si="84"/>
        <v>97</v>
      </c>
      <c r="BJ268">
        <f t="shared" si="85"/>
        <v>3702.1143281365999</v>
      </c>
      <c r="BK268" s="2" t="s">
        <v>322</v>
      </c>
      <c r="BP268">
        <f t="shared" si="86"/>
        <v>31</v>
      </c>
      <c r="BQ268">
        <f t="shared" si="87"/>
        <v>3359.3333333333335</v>
      </c>
      <c r="BR268" s="2" t="s">
        <v>322</v>
      </c>
      <c r="BW268">
        <f t="shared" si="88"/>
        <v>47</v>
      </c>
      <c r="BX268">
        <f t="shared" si="89"/>
        <v>3393.4666666666667</v>
      </c>
      <c r="BY268" s="2" t="s">
        <v>322</v>
      </c>
      <c r="CD268">
        <f t="shared" si="90"/>
        <v>111.30973958179393</v>
      </c>
      <c r="CE268">
        <f t="shared" si="91"/>
        <v>3747.9015716076174</v>
      </c>
      <c r="CF268" s="2" t="s">
        <v>322</v>
      </c>
    </row>
    <row r="269" spans="1:84" x14ac:dyDescent="0.35">
      <c r="A269" s="2" t="s">
        <v>323</v>
      </c>
      <c r="B269" s="3" t="s">
        <v>33</v>
      </c>
      <c r="C269" s="2">
        <v>146.9</v>
      </c>
      <c r="D269" s="2">
        <v>754</v>
      </c>
      <c r="E269" s="2">
        <v>265.2</v>
      </c>
      <c r="F269" s="2">
        <v>17.5</v>
      </c>
      <c r="G269" s="2">
        <v>12.8</v>
      </c>
      <c r="H269" s="2">
        <v>16.5</v>
      </c>
      <c r="I269" s="2">
        <v>686</v>
      </c>
      <c r="J269" s="2">
        <v>187</v>
      </c>
      <c r="K269" s="2">
        <f t="shared" si="78"/>
        <v>7.2114285714285709</v>
      </c>
      <c r="L269" s="2">
        <f t="shared" si="79"/>
        <v>53.59375</v>
      </c>
      <c r="M269" s="2">
        <v>2.5099999999999998</v>
      </c>
      <c r="N269" s="2">
        <v>168500</v>
      </c>
      <c r="O269" s="2">
        <v>5456</v>
      </c>
      <c r="P269" s="2">
        <v>30</v>
      </c>
      <c r="Q269" s="2">
        <v>5.4</v>
      </c>
      <c r="R269" s="2">
        <v>4470</v>
      </c>
      <c r="S269" s="2">
        <v>411</v>
      </c>
      <c r="T269" s="2">
        <v>5156</v>
      </c>
      <c r="U269" s="2">
        <v>647</v>
      </c>
      <c r="X269" s="3" t="str" cm="1">
        <f t="array" ref="X269">_xlfn.IFS((D269/F269) &lt;= (640/SQRT($AT$32)), "Compact", L269 &lt;= ($AT$32*(0.79-(0.002*((E269-G269/2)/(2*F269))*SQRT($AT$32)))), "Non-Compact", L269 &gt; ($AT$32*(0.79-(0.002*((E269-G269/2)/(2*F269))*SQRT($AT$32)))), "Slender")</f>
        <v>Non-Compact</v>
      </c>
      <c r="Y269" s="3" t="str" cm="1">
        <f t="array" ref="Y269">_xlfn.IFS(K269 &lt;= (65/SQRT($AT$32)), "Compact", K269 &lt;= (95/SQRT($AT$32)), "Non-Compact", K269 &gt; (95/SQRT($AT$32)), "Slender")</f>
        <v>Slender</v>
      </c>
      <c r="Z269" s="2">
        <f t="shared" si="74"/>
        <v>15.154285714285713</v>
      </c>
      <c r="AA269" s="2">
        <f t="shared" si="75"/>
        <v>58.90625</v>
      </c>
      <c r="AB269" s="2" t="str" cm="1">
        <f t="array" ref="AB269">_xlfn.IFS(Z269 &lt;= 9, "1", Z269 &lt;= 12, "2", Z269 &lt;= 15, "3", Z269 &gt; 15, "4")</f>
        <v>4</v>
      </c>
      <c r="AC269" s="2" t="str" cm="1">
        <f t="array" ref="AC269">_xlfn.IFS(AA269 &lt;= 200, "1", L269 &lt;= 300, "2", L269 &lt;= 400, "3", L269 &gt; 400, "4")</f>
        <v>1</v>
      </c>
      <c r="AD269" s="3">
        <f t="shared" si="76"/>
        <v>168112.76860875261</v>
      </c>
      <c r="AG269" s="3">
        <f t="shared" si="77"/>
        <v>4447.5329869490579</v>
      </c>
      <c r="AJ269" s="2" t="s">
        <v>323</v>
      </c>
      <c r="AK269" s="2">
        <f t="shared" si="80"/>
        <v>162.30000000000001</v>
      </c>
      <c r="AL269" s="2"/>
      <c r="AM269" s="2"/>
      <c r="AN269" s="2">
        <f t="shared" si="81"/>
        <v>4380.6000000000004</v>
      </c>
      <c r="AO269" s="2"/>
      <c r="AP269" s="2"/>
      <c r="AQ269" s="2" t="s">
        <v>323</v>
      </c>
      <c r="BB269" s="2">
        <f t="shared" si="82"/>
        <v>95</v>
      </c>
      <c r="BC269" s="2">
        <f t="shared" si="83"/>
        <v>3913.7333333333336</v>
      </c>
      <c r="BD269" s="2" t="s">
        <v>323</v>
      </c>
      <c r="BI269">
        <f t="shared" si="84"/>
        <v>113</v>
      </c>
      <c r="BJ269">
        <f t="shared" si="85"/>
        <v>4154.1143281365994</v>
      </c>
      <c r="BK269" s="2" t="s">
        <v>323</v>
      </c>
      <c r="BP269">
        <f t="shared" si="86"/>
        <v>47</v>
      </c>
      <c r="BQ269">
        <f t="shared" si="87"/>
        <v>3811.3333333333335</v>
      </c>
      <c r="BR269" s="2" t="s">
        <v>323</v>
      </c>
      <c r="BW269">
        <f t="shared" si="88"/>
        <v>63</v>
      </c>
      <c r="BX269">
        <f t="shared" si="89"/>
        <v>3845.4666666666667</v>
      </c>
      <c r="BY269" s="2" t="s">
        <v>323</v>
      </c>
      <c r="CD269">
        <f t="shared" si="90"/>
        <v>127.30973958179393</v>
      </c>
      <c r="CE269">
        <f t="shared" si="91"/>
        <v>4199.9015716076174</v>
      </c>
      <c r="CF269" s="2" t="s">
        <v>323</v>
      </c>
    </row>
    <row r="270" spans="1:84" x14ac:dyDescent="0.35">
      <c r="A270" s="2" t="s">
        <v>324</v>
      </c>
      <c r="B270" s="3" t="s">
        <v>33</v>
      </c>
      <c r="C270" s="2">
        <v>160.69999999999999</v>
      </c>
      <c r="D270" s="2">
        <v>757.7</v>
      </c>
      <c r="E270" s="2">
        <v>266.10000000000002</v>
      </c>
      <c r="F270" s="2">
        <v>19.3</v>
      </c>
      <c r="G270" s="2">
        <v>13.8</v>
      </c>
      <c r="H270" s="2">
        <v>16.5</v>
      </c>
      <c r="I270" s="2">
        <v>686.1</v>
      </c>
      <c r="J270" s="2">
        <v>205</v>
      </c>
      <c r="K270" s="2">
        <f t="shared" si="78"/>
        <v>6.5362694300518136</v>
      </c>
      <c r="L270" s="2">
        <f t="shared" si="79"/>
        <v>49.717391304347828</v>
      </c>
      <c r="M270" s="2">
        <v>2.52</v>
      </c>
      <c r="N270" s="2">
        <v>185900</v>
      </c>
      <c r="O270" s="2">
        <v>6080</v>
      </c>
      <c r="P270" s="2">
        <v>30.1</v>
      </c>
      <c r="Q270" s="2">
        <v>5.45</v>
      </c>
      <c r="R270" s="2">
        <v>4907</v>
      </c>
      <c r="S270" s="2">
        <v>457</v>
      </c>
      <c r="T270" s="2">
        <v>5665</v>
      </c>
      <c r="U270" s="2">
        <v>720</v>
      </c>
      <c r="X270" s="3" t="str" cm="1">
        <f t="array" ref="X270">_xlfn.IFS((D270/F270) &lt;= (640/SQRT($AT$32)), "Compact", L270 &lt;= ($AT$32*(0.79-(0.002*((E270-G270/2)/(2*F270))*SQRT($AT$32)))), "Non-Compact", L270 &gt; ($AT$32*(0.79-(0.002*((E270-G270/2)/(2*F270))*SQRT($AT$32)))), "Slender")</f>
        <v>Non-Compact</v>
      </c>
      <c r="Y270" s="3" t="str" cm="1">
        <f t="array" ref="Y270">_xlfn.IFS(K270 &lt;= (65/SQRT($AT$32)), "Compact", K270 &lt;= (95/SQRT($AT$32)), "Non-Compact", K270 &gt; (95/SQRT($AT$32)), "Slender")</f>
        <v>Slender</v>
      </c>
      <c r="Z270" s="2">
        <f t="shared" si="74"/>
        <v>13.787564766839379</v>
      </c>
      <c r="AA270" s="2">
        <f t="shared" si="75"/>
        <v>54.905797101449274</v>
      </c>
      <c r="AB270" s="2" t="str" cm="1">
        <f t="array" ref="AB270">_xlfn.IFS(Z270 &lt;= 9, "1", Z270 &lt;= 12, "2", Z270 &lt;= 15, "3", Z270 &gt; 15, "4")</f>
        <v>3</v>
      </c>
      <c r="AC270" s="2" t="str" cm="1">
        <f t="array" ref="AC270">_xlfn.IFS(AA270 &lt;= 200, "1", L270 &lt;= 300, "2", L270 &lt;= 400, "3", L270 &gt; 400, "4")</f>
        <v>1</v>
      </c>
      <c r="AD270" s="3">
        <f t="shared" si="76"/>
        <v>185523.69459721312</v>
      </c>
      <c r="AG270" s="3">
        <f t="shared" si="77"/>
        <v>4882.8612073250661</v>
      </c>
      <c r="AJ270" s="2" t="s">
        <v>324</v>
      </c>
      <c r="AK270" s="2">
        <f t="shared" si="80"/>
        <v>180.3</v>
      </c>
      <c r="AL270" s="2"/>
      <c r="AM270" s="2"/>
      <c r="AN270" s="2">
        <f t="shared" si="81"/>
        <v>4817.6000000000004</v>
      </c>
      <c r="AO270" s="2"/>
      <c r="AP270" s="2"/>
      <c r="AQ270" s="2" t="s">
        <v>324</v>
      </c>
      <c r="BB270" s="2">
        <f t="shared" si="82"/>
        <v>113</v>
      </c>
      <c r="BC270" s="2">
        <f t="shared" si="83"/>
        <v>4350.7333333333336</v>
      </c>
      <c r="BD270" s="2" t="s">
        <v>324</v>
      </c>
      <c r="BI270">
        <f t="shared" si="84"/>
        <v>131</v>
      </c>
      <c r="BJ270">
        <f t="shared" si="85"/>
        <v>4591.1143281365994</v>
      </c>
      <c r="BK270" s="2" t="s">
        <v>324</v>
      </c>
      <c r="BP270">
        <f t="shared" si="86"/>
        <v>65</v>
      </c>
      <c r="BQ270">
        <f t="shared" si="87"/>
        <v>4248.333333333333</v>
      </c>
      <c r="BR270" s="2" t="s">
        <v>324</v>
      </c>
      <c r="BW270">
        <f t="shared" si="88"/>
        <v>81</v>
      </c>
      <c r="BX270">
        <f t="shared" si="89"/>
        <v>4282.4666666666662</v>
      </c>
      <c r="BY270" s="2" t="s">
        <v>324</v>
      </c>
      <c r="CD270">
        <f t="shared" si="90"/>
        <v>145.30973958179393</v>
      </c>
      <c r="CE270">
        <f t="shared" si="91"/>
        <v>4636.9015716076174</v>
      </c>
      <c r="CF270" s="2" t="s">
        <v>324</v>
      </c>
    </row>
    <row r="271" spans="1:84" x14ac:dyDescent="0.35">
      <c r="A271" s="2" t="s">
        <v>325</v>
      </c>
      <c r="B271" s="3" t="s">
        <v>33</v>
      </c>
      <c r="C271" s="2">
        <v>173</v>
      </c>
      <c r="D271" s="2">
        <v>762.2</v>
      </c>
      <c r="E271" s="2">
        <v>266.7</v>
      </c>
      <c r="F271" s="2">
        <v>21.6</v>
      </c>
      <c r="G271" s="2">
        <v>14.3</v>
      </c>
      <c r="H271" s="2">
        <v>16.5</v>
      </c>
      <c r="I271" s="2">
        <v>686</v>
      </c>
      <c r="J271" s="2">
        <v>220</v>
      </c>
      <c r="K271" s="2">
        <f t="shared" si="78"/>
        <v>5.8425925925925917</v>
      </c>
      <c r="L271" s="2">
        <f t="shared" si="79"/>
        <v>47.972027972027966</v>
      </c>
      <c r="M271" s="2">
        <v>2.5299999999999998</v>
      </c>
      <c r="N271" s="2">
        <v>205300</v>
      </c>
      <c r="O271" s="2">
        <v>6850</v>
      </c>
      <c r="P271" s="2">
        <v>30.5</v>
      </c>
      <c r="Q271" s="2">
        <v>5.58</v>
      </c>
      <c r="R271" s="2">
        <v>5387</v>
      </c>
      <c r="S271" s="2">
        <v>514</v>
      </c>
      <c r="T271" s="2">
        <v>6198</v>
      </c>
      <c r="U271" s="2">
        <v>807</v>
      </c>
      <c r="X271" s="3" t="str" cm="1">
        <f t="array" ref="X271">_xlfn.IFS((D271/F271) &lt;= (640/SQRT($AT$32)), "Compact", L271 &lt;= ($AT$32*(0.79-(0.002*((E271-G271/2)/(2*F271))*SQRT($AT$32)))), "Non-Compact", L271 &gt; ($AT$32*(0.79-(0.002*((E271-G271/2)/(2*F271))*SQRT($AT$32)))), "Slender")</f>
        <v>Non-Compact</v>
      </c>
      <c r="Y271" s="3" t="str" cm="1">
        <f t="array" ref="Y271">_xlfn.IFS(K271 &lt;= (65/SQRT($AT$32)), "Compact", K271 &lt;= (95/SQRT($AT$32)), "Non-Compact", K271 &gt; (95/SQRT($AT$32)), "Slender")</f>
        <v>Slender</v>
      </c>
      <c r="Z271" s="2">
        <f t="shared" si="74"/>
        <v>12.347222222222221</v>
      </c>
      <c r="AA271" s="2">
        <f t="shared" si="75"/>
        <v>53.3006993006993</v>
      </c>
      <c r="AB271" s="2" t="str" cm="1">
        <f t="array" ref="AB271">_xlfn.IFS(Z271 &lt;= 9, "1", Z271 &lt;= 12, "2", Z271 &lt;= 15, "3", Z271 &gt; 15, "4")</f>
        <v>3</v>
      </c>
      <c r="AC271" s="2" t="str" cm="1">
        <f t="array" ref="AC271">_xlfn.IFS(AA271 &lt;= 200, "1", L271 &lt;= 300, "2", L271 &lt;= 400, "3", L271 &gt; 400, "4")</f>
        <v>1</v>
      </c>
      <c r="AD271" s="3">
        <f t="shared" si="76"/>
        <v>204938.34058372289</v>
      </c>
      <c r="AG271" s="3">
        <f t="shared" si="77"/>
        <v>5362.4169345547916</v>
      </c>
      <c r="AJ271" s="2" t="s">
        <v>325</v>
      </c>
      <c r="AK271" s="2">
        <f t="shared" si="80"/>
        <v>195.3</v>
      </c>
      <c r="AL271" s="2"/>
      <c r="AM271" s="2"/>
      <c r="AN271" s="2">
        <f t="shared" si="81"/>
        <v>5297.6</v>
      </c>
      <c r="AO271" s="2"/>
      <c r="AP271" s="2"/>
      <c r="AQ271" s="2" t="s">
        <v>325</v>
      </c>
      <c r="BB271" s="2">
        <f t="shared" si="82"/>
        <v>128</v>
      </c>
      <c r="BC271" s="2">
        <f t="shared" si="83"/>
        <v>4830.7333333333336</v>
      </c>
      <c r="BD271" s="2" t="s">
        <v>325</v>
      </c>
      <c r="BI271">
        <f t="shared" si="84"/>
        <v>146</v>
      </c>
      <c r="BJ271">
        <f t="shared" si="85"/>
        <v>5071.1143281365994</v>
      </c>
      <c r="BK271" s="2" t="s">
        <v>325</v>
      </c>
      <c r="BP271">
        <f t="shared" si="86"/>
        <v>80</v>
      </c>
      <c r="BQ271">
        <f t="shared" si="87"/>
        <v>4728.333333333333</v>
      </c>
      <c r="BR271" s="2" t="s">
        <v>325</v>
      </c>
      <c r="BW271">
        <f t="shared" si="88"/>
        <v>96</v>
      </c>
      <c r="BX271">
        <f t="shared" si="89"/>
        <v>4762.4666666666662</v>
      </c>
      <c r="BY271" s="2" t="s">
        <v>325</v>
      </c>
      <c r="CD271">
        <f t="shared" si="90"/>
        <v>160.30973958179393</v>
      </c>
      <c r="CE271">
        <f t="shared" si="91"/>
        <v>5116.9015716076174</v>
      </c>
      <c r="CF271" s="2" t="s">
        <v>325</v>
      </c>
    </row>
    <row r="272" spans="1:84" x14ac:dyDescent="0.35">
      <c r="A272" s="2" t="s">
        <v>326</v>
      </c>
      <c r="B272" s="3" t="s">
        <v>33</v>
      </c>
      <c r="C272" s="2">
        <v>184.5</v>
      </c>
      <c r="D272" s="2">
        <v>766.3</v>
      </c>
      <c r="E272" s="2">
        <v>267.10000000000002</v>
      </c>
      <c r="F272" s="2">
        <v>23.6</v>
      </c>
      <c r="G272" s="2">
        <v>14.9</v>
      </c>
      <c r="H272" s="2">
        <v>16.5</v>
      </c>
      <c r="I272" s="2">
        <v>686.1</v>
      </c>
      <c r="J272" s="2">
        <v>235</v>
      </c>
      <c r="K272" s="2">
        <f t="shared" si="78"/>
        <v>5.343220338983051</v>
      </c>
      <c r="L272" s="2">
        <f t="shared" si="79"/>
        <v>46.04697986577181</v>
      </c>
      <c r="M272" s="2">
        <v>2.54</v>
      </c>
      <c r="N272" s="2">
        <v>223100</v>
      </c>
      <c r="O272" s="2">
        <v>7525</v>
      </c>
      <c r="P272" s="2">
        <v>30.8</v>
      </c>
      <c r="Q272" s="2">
        <v>5.65</v>
      </c>
      <c r="R272" s="2">
        <v>5821</v>
      </c>
      <c r="S272" s="2">
        <v>563</v>
      </c>
      <c r="T272" s="2">
        <v>6689</v>
      </c>
      <c r="U272" s="2">
        <v>885</v>
      </c>
      <c r="X272" s="3" t="str" cm="1">
        <f t="array" ref="X272">_xlfn.IFS((D272/F272) &lt;= (640/SQRT($AT$32)), "Compact", L272 &lt;= ($AT$32*(0.79-(0.002*((E272-G272/2)/(2*F272))*SQRT($AT$32)))), "Non-Compact", L272 &gt; ($AT$32*(0.79-(0.002*((E272-G272/2)/(2*F272))*SQRT($AT$32)))), "Slender")</f>
        <v>Compact</v>
      </c>
      <c r="Y272" s="3" t="str" cm="1">
        <f t="array" ref="Y272">_xlfn.IFS(K272 &lt;= (65/SQRT($AT$32)), "Compact", K272 &lt;= (95/SQRT($AT$32)), "Non-Compact", K272 &gt; (95/SQRT($AT$32)), "Slender")</f>
        <v>Slender</v>
      </c>
      <c r="Z272" s="2">
        <f t="shared" si="74"/>
        <v>11.317796610169491</v>
      </c>
      <c r="AA272" s="2">
        <f t="shared" si="75"/>
        <v>51.429530201342274</v>
      </c>
      <c r="AB272" s="2" t="str" cm="1">
        <f t="array" ref="AB272">_xlfn.IFS(Z272 &lt;= 9, "1", Z272 &lt;= 12, "2", Z272 &lt;= 15, "3", Z272 &gt; 15, "4")</f>
        <v>2</v>
      </c>
      <c r="AC272" s="2" t="str" cm="1">
        <f t="array" ref="AC272">_xlfn.IFS(AA272 &lt;= 200, "1", L272 &lt;= 300, "2", L272 &lt;= 400, "3", L272 &gt; 400, "4")</f>
        <v>1</v>
      </c>
      <c r="AD272" s="3">
        <f t="shared" si="76"/>
        <v>222750.83141788718</v>
      </c>
      <c r="AG272" s="3">
        <f t="shared" si="77"/>
        <v>5796.3302640550082</v>
      </c>
      <c r="AJ272" s="2" t="s">
        <v>326</v>
      </c>
      <c r="AK272" s="2">
        <f t="shared" si="80"/>
        <v>210.3</v>
      </c>
      <c r="AL272" s="2"/>
      <c r="AM272" s="2"/>
      <c r="AN272" s="2">
        <f t="shared" si="81"/>
        <v>5731.6</v>
      </c>
      <c r="AO272" s="2"/>
      <c r="AP272" s="2"/>
      <c r="AQ272" s="2" t="s">
        <v>326</v>
      </c>
      <c r="BB272" s="2">
        <f t="shared" si="82"/>
        <v>143</v>
      </c>
      <c r="BC272" s="2">
        <f t="shared" si="83"/>
        <v>5264.7333333333336</v>
      </c>
      <c r="BD272" s="2" t="s">
        <v>326</v>
      </c>
      <c r="BI272">
        <f t="shared" si="84"/>
        <v>161</v>
      </c>
      <c r="BJ272">
        <f t="shared" si="85"/>
        <v>5505.1143281365994</v>
      </c>
      <c r="BK272" s="2" t="s">
        <v>326</v>
      </c>
      <c r="BP272">
        <f t="shared" si="86"/>
        <v>95</v>
      </c>
      <c r="BQ272">
        <f t="shared" si="87"/>
        <v>5162.333333333333</v>
      </c>
      <c r="BR272" s="2" t="s">
        <v>326</v>
      </c>
      <c r="BW272">
        <f t="shared" si="88"/>
        <v>111</v>
      </c>
      <c r="BX272">
        <f t="shared" si="89"/>
        <v>5196.4666666666662</v>
      </c>
      <c r="BY272" s="2" t="s">
        <v>326</v>
      </c>
      <c r="CD272">
        <f t="shared" si="90"/>
        <v>175.30973958179393</v>
      </c>
      <c r="CE272">
        <f t="shared" si="91"/>
        <v>5550.9015716076174</v>
      </c>
      <c r="CF272" s="2" t="s">
        <v>326</v>
      </c>
    </row>
    <row r="273" spans="1:84" x14ac:dyDescent="0.35">
      <c r="A273" s="2" t="s">
        <v>327</v>
      </c>
      <c r="B273" s="3" t="s">
        <v>33</v>
      </c>
      <c r="C273" s="2">
        <v>196.8</v>
      </c>
      <c r="D273" s="2">
        <v>769.8</v>
      </c>
      <c r="E273" s="2">
        <v>268</v>
      </c>
      <c r="F273" s="2">
        <v>25.4</v>
      </c>
      <c r="G273" s="2">
        <v>15.6</v>
      </c>
      <c r="H273" s="2">
        <v>16.5</v>
      </c>
      <c r="I273" s="2">
        <v>686</v>
      </c>
      <c r="J273" s="2">
        <v>251</v>
      </c>
      <c r="K273" s="2">
        <f t="shared" si="78"/>
        <v>4.9685039370078741</v>
      </c>
      <c r="L273" s="2">
        <f t="shared" si="79"/>
        <v>43.974358974358978</v>
      </c>
      <c r="M273" s="2">
        <v>2.5499999999999998</v>
      </c>
      <c r="N273" s="2">
        <v>240000</v>
      </c>
      <c r="O273" s="2">
        <v>8175</v>
      </c>
      <c r="P273" s="2">
        <v>30.9</v>
      </c>
      <c r="Q273" s="2">
        <v>5.71</v>
      </c>
      <c r="R273" s="2">
        <v>6234</v>
      </c>
      <c r="S273" s="2">
        <v>610</v>
      </c>
      <c r="T273" s="2">
        <v>7167</v>
      </c>
      <c r="U273" s="2">
        <v>959</v>
      </c>
      <c r="X273" s="3" t="str" cm="1">
        <f t="array" ref="X273">_xlfn.IFS((D273/F273) &lt;= (640/SQRT($AT$32)), "Compact", L273 &lt;= ($AT$32*(0.79-(0.002*((E273-G273/2)/(2*F273))*SQRT($AT$32)))), "Non-Compact", L273 &gt; ($AT$32*(0.79-(0.002*((E273-G273/2)/(2*F273))*SQRT($AT$32)))), "Slender")</f>
        <v>Compact</v>
      </c>
      <c r="Y273" s="3" t="str" cm="1">
        <f t="array" ref="Y273">_xlfn.IFS(K273 &lt;= (65/SQRT($AT$32)), "Compact", K273 &lt;= (95/SQRT($AT$32)), "Non-Compact", K273 &gt; (95/SQRT($AT$32)), "Slender")</f>
        <v>Non-Compact</v>
      </c>
      <c r="Z273" s="2">
        <f t="shared" si="74"/>
        <v>10.551181102362206</v>
      </c>
      <c r="AA273" s="2">
        <f t="shared" si="75"/>
        <v>49.346153846153847</v>
      </c>
      <c r="AB273" s="2" t="str" cm="1">
        <f t="array" ref="AB273">_xlfn.IFS(Z273 &lt;= 9, "1", Z273 &lt;= 12, "2", Z273 &lt;= 15, "3", Z273 &gt; 15, "4")</f>
        <v>2</v>
      </c>
      <c r="AC273" s="2" t="str" cm="1">
        <f t="array" ref="AC273">_xlfn.IFS(AA273 &lt;= 200, "1", L273 &lt;= 300, "2", L273 &lt;= 400, "3", L273 &gt; 400, "4")</f>
        <v>1</v>
      </c>
      <c r="AD273" s="3">
        <f t="shared" si="76"/>
        <v>239663.03684510884</v>
      </c>
      <c r="AG273" s="3">
        <f t="shared" si="77"/>
        <v>6209.6260104776038</v>
      </c>
      <c r="AJ273" s="2" t="s">
        <v>327</v>
      </c>
      <c r="AK273" s="2">
        <f t="shared" si="80"/>
        <v>226.3</v>
      </c>
      <c r="AL273" s="2"/>
      <c r="AM273" s="2"/>
      <c r="AN273" s="2">
        <f t="shared" si="81"/>
        <v>6144.6</v>
      </c>
      <c r="AO273" s="2"/>
      <c r="AP273" s="2"/>
      <c r="AQ273" s="2" t="s">
        <v>327</v>
      </c>
      <c r="BB273" s="2">
        <f t="shared" si="82"/>
        <v>159</v>
      </c>
      <c r="BC273" s="2">
        <f t="shared" si="83"/>
        <v>5677.7333333333336</v>
      </c>
      <c r="BD273" s="2" t="s">
        <v>327</v>
      </c>
      <c r="BI273">
        <f t="shared" si="84"/>
        <v>177</v>
      </c>
      <c r="BJ273">
        <f t="shared" si="85"/>
        <v>5918.1143281365994</v>
      </c>
      <c r="BK273" s="2" t="s">
        <v>327</v>
      </c>
      <c r="BP273">
        <f t="shared" si="86"/>
        <v>111</v>
      </c>
      <c r="BQ273">
        <f t="shared" si="87"/>
        <v>5575.333333333333</v>
      </c>
      <c r="BR273" s="2" t="s">
        <v>327</v>
      </c>
      <c r="BW273">
        <f t="shared" si="88"/>
        <v>127</v>
      </c>
      <c r="BX273">
        <f t="shared" si="89"/>
        <v>5609.4666666666662</v>
      </c>
      <c r="BY273" s="2" t="s">
        <v>327</v>
      </c>
      <c r="CD273">
        <f t="shared" si="90"/>
        <v>191.30973958179393</v>
      </c>
      <c r="CE273">
        <f t="shared" si="91"/>
        <v>5963.9015716076174</v>
      </c>
      <c r="CF273" s="2" t="s">
        <v>327</v>
      </c>
    </row>
    <row r="274" spans="1:84" x14ac:dyDescent="0.35">
      <c r="A274" s="2" t="s">
        <v>328</v>
      </c>
      <c r="B274" s="3" t="s">
        <v>33</v>
      </c>
      <c r="C274" s="2">
        <v>220</v>
      </c>
      <c r="D274" s="2">
        <v>779</v>
      </c>
      <c r="E274" s="2">
        <v>266.2</v>
      </c>
      <c r="F274" s="2">
        <v>30</v>
      </c>
      <c r="G274" s="2">
        <v>16.5</v>
      </c>
      <c r="H274" s="2">
        <v>16.5</v>
      </c>
      <c r="I274" s="2">
        <v>686</v>
      </c>
      <c r="J274" s="2">
        <v>281</v>
      </c>
      <c r="K274" s="2">
        <f t="shared" si="78"/>
        <v>4.1616666666666662</v>
      </c>
      <c r="L274" s="2">
        <f t="shared" si="79"/>
        <v>41.575757575757578</v>
      </c>
      <c r="M274" s="2">
        <v>2.56</v>
      </c>
      <c r="N274" s="2">
        <v>278200</v>
      </c>
      <c r="O274" s="2">
        <v>9463</v>
      </c>
      <c r="P274" s="2">
        <v>31.5</v>
      </c>
      <c r="Q274" s="2">
        <v>5.81</v>
      </c>
      <c r="R274" s="2">
        <v>7142</v>
      </c>
      <c r="S274" s="2">
        <v>711</v>
      </c>
      <c r="T274" s="2">
        <v>8197</v>
      </c>
      <c r="U274" s="2">
        <v>1115</v>
      </c>
      <c r="X274" s="3" t="str" cm="1">
        <f t="array" ref="X274">_xlfn.IFS((D274/F274) &lt;= (640/SQRT($AT$32)), "Compact", L274 &lt;= ($AT$32*(0.79-(0.002*((E274-G274/2)/(2*F274))*SQRT($AT$32)))), "Non-Compact", L274 &gt; ($AT$32*(0.79-(0.002*((E274-G274/2)/(2*F274))*SQRT($AT$32)))), "Slender")</f>
        <v>Compact</v>
      </c>
      <c r="Y274" s="3" t="str" cm="1">
        <f t="array" ref="Y274">_xlfn.IFS(K274 &lt;= (65/SQRT($AT$32)), "Compact", K274 &lt;= (95/SQRT($AT$32)), "Non-Compact", K274 &gt; (95/SQRT($AT$32)), "Slender")</f>
        <v>Non-Compact</v>
      </c>
      <c r="Z274" s="2">
        <f t="shared" si="74"/>
        <v>8.8733333333333331</v>
      </c>
      <c r="AA274" s="2">
        <f t="shared" si="75"/>
        <v>47.212121212121211</v>
      </c>
      <c r="AB274" s="2" t="str" cm="1">
        <f t="array" ref="AB274">_xlfn.IFS(Z274 &lt;= 9, "1", Z274 &lt;= 12, "2", Z274 &lt;= 15, "3", Z274 &gt; 15, "4")</f>
        <v>1</v>
      </c>
      <c r="AC274" s="2" t="str" cm="1">
        <f t="array" ref="AC274">_xlfn.IFS(AA274 &lt;= 200, "1", L274 &lt;= 300, "2", L274 &lt;= 400, "3", L274 &gt; 400, "4")</f>
        <v>1</v>
      </c>
      <c r="AD274" s="3">
        <f t="shared" si="76"/>
        <v>277884.6302469786</v>
      </c>
      <c r="AG274" s="3">
        <f t="shared" si="77"/>
        <v>7119.0845808994291</v>
      </c>
      <c r="AJ274" s="2" t="s">
        <v>328</v>
      </c>
      <c r="AK274" s="2">
        <f t="shared" si="80"/>
        <v>256.3</v>
      </c>
      <c r="AL274" s="2"/>
      <c r="AM274" s="2"/>
      <c r="AN274" s="2">
        <f t="shared" si="81"/>
        <v>7052.6</v>
      </c>
      <c r="AO274" s="2"/>
      <c r="AP274" s="2"/>
      <c r="AQ274" s="2" t="s">
        <v>328</v>
      </c>
      <c r="BB274" s="2">
        <f t="shared" si="82"/>
        <v>189</v>
      </c>
      <c r="BC274" s="2">
        <f t="shared" si="83"/>
        <v>6585.7333333333336</v>
      </c>
      <c r="BD274" s="2" t="s">
        <v>328</v>
      </c>
      <c r="BI274">
        <f t="shared" si="84"/>
        <v>207</v>
      </c>
      <c r="BJ274">
        <f t="shared" si="85"/>
        <v>6826.1143281365994</v>
      </c>
      <c r="BK274" s="2" t="s">
        <v>328</v>
      </c>
      <c r="BP274">
        <f t="shared" si="86"/>
        <v>141</v>
      </c>
      <c r="BQ274">
        <f t="shared" si="87"/>
        <v>6483.333333333333</v>
      </c>
      <c r="BR274" s="2" t="s">
        <v>328</v>
      </c>
      <c r="BW274">
        <f t="shared" si="88"/>
        <v>157</v>
      </c>
      <c r="BX274">
        <f t="shared" si="89"/>
        <v>6517.4666666666662</v>
      </c>
      <c r="BY274" s="2" t="s">
        <v>328</v>
      </c>
      <c r="CD274">
        <f t="shared" si="90"/>
        <v>221.30973958179393</v>
      </c>
      <c r="CE274">
        <f t="shared" si="91"/>
        <v>6871.9015716076174</v>
      </c>
      <c r="CF274" s="2" t="s">
        <v>328</v>
      </c>
    </row>
    <row r="275" spans="1:84" x14ac:dyDescent="0.35">
      <c r="A275" s="2" t="s">
        <v>329</v>
      </c>
      <c r="B275" s="3" t="s">
        <v>33</v>
      </c>
      <c r="C275" s="2">
        <v>246</v>
      </c>
      <c r="D275" s="2">
        <v>785.1</v>
      </c>
      <c r="E275" s="2">
        <v>268.10000000000002</v>
      </c>
      <c r="F275" s="2">
        <v>33</v>
      </c>
      <c r="G275" s="2">
        <v>18.5</v>
      </c>
      <c r="H275" s="2">
        <v>16.5</v>
      </c>
      <c r="I275" s="2">
        <v>686.1</v>
      </c>
      <c r="J275" s="2">
        <v>312</v>
      </c>
      <c r="K275" s="2">
        <f t="shared" si="78"/>
        <v>3.7818181818181822</v>
      </c>
      <c r="L275" s="2">
        <f t="shared" si="79"/>
        <v>37.086486486486486</v>
      </c>
      <c r="M275" s="2">
        <v>2.58</v>
      </c>
      <c r="N275" s="2">
        <v>310700</v>
      </c>
      <c r="O275" s="2">
        <v>10640</v>
      </c>
      <c r="P275" s="2">
        <v>31.5</v>
      </c>
      <c r="Q275" s="2">
        <v>5.84</v>
      </c>
      <c r="R275" s="2">
        <v>7914</v>
      </c>
      <c r="S275" s="2">
        <v>794</v>
      </c>
      <c r="T275" s="2">
        <v>9129</v>
      </c>
      <c r="U275" s="2">
        <v>1251</v>
      </c>
      <c r="X275" s="3" t="str" cm="1">
        <f t="array" ref="X275">_xlfn.IFS((D275/F275) &lt;= (640/SQRT($AT$32)), "Compact", L275 &lt;= ($AT$32*(0.79-(0.002*((E275-G275/2)/(2*F275))*SQRT($AT$32)))), "Non-Compact", L275 &gt; ($AT$32*(0.79-(0.002*((E275-G275/2)/(2*F275))*SQRT($AT$32)))), "Slender")</f>
        <v>Compact</v>
      </c>
      <c r="Y275" s="3" t="str" cm="1">
        <f t="array" ref="Y275">_xlfn.IFS(K275 &lt;= (65/SQRT($AT$32)), "Compact", K275 &lt;= (95/SQRT($AT$32)), "Non-Compact", K275 &gt; (95/SQRT($AT$32)), "Slender")</f>
        <v>Non-Compact</v>
      </c>
      <c r="Z275" s="2">
        <f t="shared" si="74"/>
        <v>8.1242424242424249</v>
      </c>
      <c r="AA275" s="2">
        <f t="shared" si="75"/>
        <v>42.43783783783784</v>
      </c>
      <c r="AB275" s="2" t="str" cm="1">
        <f t="array" ref="AB275">_xlfn.IFS(Z275 &lt;= 9, "1", Z275 &lt;= 12, "2", Z275 &lt;= 15, "3", Z275 &gt; 15, "4")</f>
        <v>1</v>
      </c>
      <c r="AC275" s="2" t="str" cm="1">
        <f t="array" ref="AC275">_xlfn.IFS(AA275 &lt;= 200, "1", L275 &lt;= 300, "2", L275 &lt;= 400, "3", L275 &gt; 400, "4")</f>
        <v>1</v>
      </c>
      <c r="AD275" s="3">
        <f t="shared" si="76"/>
        <v>310405.75251331925</v>
      </c>
      <c r="AG275" s="3">
        <f t="shared" si="77"/>
        <v>7892.7302582819848</v>
      </c>
      <c r="AJ275" s="2" t="s">
        <v>329</v>
      </c>
      <c r="AK275" s="2">
        <f t="shared" si="80"/>
        <v>287.3</v>
      </c>
      <c r="AL275" s="2"/>
      <c r="AM275" s="2"/>
      <c r="AN275" s="2">
        <f t="shared" si="81"/>
        <v>7824.6</v>
      </c>
      <c r="AO275" s="2"/>
      <c r="AP275" s="2"/>
      <c r="AQ275" s="2" t="s">
        <v>329</v>
      </c>
      <c r="BB275" s="2">
        <f t="shared" si="82"/>
        <v>220</v>
      </c>
      <c r="BC275" s="2">
        <f t="shared" si="83"/>
        <v>7357.7333333333336</v>
      </c>
      <c r="BD275" s="2" t="s">
        <v>329</v>
      </c>
      <c r="BI275">
        <f t="shared" si="84"/>
        <v>238</v>
      </c>
      <c r="BJ275">
        <f t="shared" si="85"/>
        <v>7598.1143281365994</v>
      </c>
      <c r="BK275" s="2" t="s">
        <v>329</v>
      </c>
      <c r="BP275">
        <f t="shared" si="86"/>
        <v>172</v>
      </c>
      <c r="BQ275">
        <f t="shared" si="87"/>
        <v>7255.333333333333</v>
      </c>
      <c r="BR275" s="2" t="s">
        <v>329</v>
      </c>
      <c r="BW275">
        <f t="shared" si="88"/>
        <v>188</v>
      </c>
      <c r="BX275">
        <f t="shared" si="89"/>
        <v>7289.4666666666662</v>
      </c>
      <c r="BY275" s="2" t="s">
        <v>329</v>
      </c>
      <c r="CD275">
        <f t="shared" si="90"/>
        <v>252.30973958179393</v>
      </c>
      <c r="CE275">
        <f t="shared" si="91"/>
        <v>7643.9015716076174</v>
      </c>
      <c r="CF275" s="2" t="s">
        <v>329</v>
      </c>
    </row>
    <row r="276" spans="1:84" x14ac:dyDescent="0.35">
      <c r="A276" s="2" t="s">
        <v>330</v>
      </c>
      <c r="B276" s="3" t="s">
        <v>33</v>
      </c>
      <c r="C276" s="2">
        <v>275</v>
      </c>
      <c r="D276" s="2">
        <v>793</v>
      </c>
      <c r="E276" s="2">
        <v>270.10000000000002</v>
      </c>
      <c r="F276" s="2">
        <v>37.1</v>
      </c>
      <c r="G276" s="2">
        <v>20.6</v>
      </c>
      <c r="H276" s="2">
        <v>16.5</v>
      </c>
      <c r="I276" s="2">
        <v>685.8</v>
      </c>
      <c r="J276" s="2">
        <v>351</v>
      </c>
      <c r="K276" s="2">
        <f t="shared" si="78"/>
        <v>3.3625336927223723</v>
      </c>
      <c r="L276" s="2">
        <f t="shared" si="79"/>
        <v>33.291262135922324</v>
      </c>
      <c r="M276" s="2">
        <v>2.6</v>
      </c>
      <c r="N276" s="2">
        <v>353200</v>
      </c>
      <c r="O276" s="2">
        <v>12240</v>
      </c>
      <c r="P276" s="2">
        <v>31.7</v>
      </c>
      <c r="Q276" s="2">
        <v>5.91</v>
      </c>
      <c r="R276" s="2">
        <v>8909</v>
      </c>
      <c r="S276" s="2">
        <v>906</v>
      </c>
      <c r="T276" s="2">
        <v>10320</v>
      </c>
      <c r="U276" s="2">
        <v>1433</v>
      </c>
      <c r="X276" s="3" t="str" cm="1">
        <f t="array" ref="X276">_xlfn.IFS((D276/F276) &lt;= (640/SQRT($AT$32)), "Compact", L276 &lt;= ($AT$32*(0.79-(0.002*((E276-G276/2)/(2*F276))*SQRT($AT$32)))), "Non-Compact", L276 &gt; ($AT$32*(0.79-(0.002*((E276-G276/2)/(2*F276))*SQRT($AT$32)))), "Slender")</f>
        <v>Compact</v>
      </c>
      <c r="Y276" s="3" t="str" cm="1">
        <f t="array" ref="Y276">_xlfn.IFS(K276 &lt;= (65/SQRT($AT$32)), "Compact", K276 &lt;= (95/SQRT($AT$32)), "Non-Compact", K276 &gt; (95/SQRT($AT$32)), "Slender")</f>
        <v>Compact</v>
      </c>
      <c r="Z276" s="2">
        <f t="shared" si="74"/>
        <v>7.2803234501347713</v>
      </c>
      <c r="AA276" s="2">
        <f t="shared" si="75"/>
        <v>38.495145631067956</v>
      </c>
      <c r="AB276" s="2" t="str" cm="1">
        <f t="array" ref="AB276">_xlfn.IFS(Z276 &lt;= 9, "1", Z276 &lt;= 12, "2", Z276 &lt;= 15, "3", Z276 &gt; 15, "4")</f>
        <v>1</v>
      </c>
      <c r="AC276" s="2" t="str" cm="1">
        <f t="array" ref="AC276">_xlfn.IFS(AA276 &lt;= 200, "1", L276 &lt;= 300, "2", L276 &lt;= 400, "3", L276 &gt; 400, "4")</f>
        <v>1</v>
      </c>
      <c r="AD276" s="3">
        <f t="shared" si="76"/>
        <v>352935.50211659068</v>
      </c>
      <c r="AG276" s="3">
        <f t="shared" si="77"/>
        <v>8891.066553569377</v>
      </c>
      <c r="AJ276" s="2" t="s">
        <v>330</v>
      </c>
      <c r="AK276" s="2">
        <f t="shared" si="80"/>
        <v>326.3</v>
      </c>
      <c r="AL276" s="2"/>
      <c r="AM276" s="2"/>
      <c r="AN276" s="2">
        <f t="shared" si="81"/>
        <v>8819.6</v>
      </c>
      <c r="AO276" s="2"/>
      <c r="AP276" s="2"/>
      <c r="AQ276" s="2" t="s">
        <v>330</v>
      </c>
      <c r="BB276" s="2">
        <f t="shared" si="82"/>
        <v>259</v>
      </c>
      <c r="BC276" s="2">
        <f t="shared" si="83"/>
        <v>8352.7333333333336</v>
      </c>
      <c r="BD276" s="2" t="s">
        <v>330</v>
      </c>
      <c r="BI276">
        <f t="shared" si="84"/>
        <v>277</v>
      </c>
      <c r="BJ276">
        <f t="shared" si="85"/>
        <v>8593.1143281366003</v>
      </c>
      <c r="BK276" s="2" t="s">
        <v>330</v>
      </c>
      <c r="BP276">
        <f t="shared" si="86"/>
        <v>211</v>
      </c>
      <c r="BQ276">
        <f t="shared" si="87"/>
        <v>8250.3333333333339</v>
      </c>
      <c r="BR276" s="2" t="s">
        <v>330</v>
      </c>
      <c r="BW276">
        <f t="shared" si="88"/>
        <v>227</v>
      </c>
      <c r="BX276">
        <f t="shared" si="89"/>
        <v>8284.4666666666672</v>
      </c>
      <c r="BY276" s="2" t="s">
        <v>330</v>
      </c>
      <c r="CD276">
        <f t="shared" si="90"/>
        <v>291.30973958179391</v>
      </c>
      <c r="CE276">
        <f t="shared" si="91"/>
        <v>8638.9015716076174</v>
      </c>
      <c r="CF276" s="2" t="s">
        <v>330</v>
      </c>
    </row>
    <row r="277" spans="1:84" x14ac:dyDescent="0.35">
      <c r="A277" s="2" t="s">
        <v>331</v>
      </c>
      <c r="B277" s="3" t="s">
        <v>33</v>
      </c>
      <c r="C277" s="2">
        <v>308</v>
      </c>
      <c r="D277" s="2">
        <v>801.1</v>
      </c>
      <c r="E277" s="2">
        <v>272.7</v>
      </c>
      <c r="F277" s="2">
        <v>40.9</v>
      </c>
      <c r="G277" s="2">
        <v>23.1</v>
      </c>
      <c r="H277" s="2">
        <v>16.5</v>
      </c>
      <c r="I277" s="2">
        <v>686.3</v>
      </c>
      <c r="J277" s="2">
        <v>392</v>
      </c>
      <c r="K277" s="2">
        <f t="shared" si="78"/>
        <v>3.0513447432762835</v>
      </c>
      <c r="L277" s="2">
        <f t="shared" si="79"/>
        <v>29.709956709956707</v>
      </c>
      <c r="M277" s="2">
        <v>2.62</v>
      </c>
      <c r="N277" s="2">
        <v>397200</v>
      </c>
      <c r="O277" s="2">
        <v>13900</v>
      </c>
      <c r="P277" s="2">
        <v>31.8</v>
      </c>
      <c r="Q277" s="2">
        <v>5.96</v>
      </c>
      <c r="R277" s="2">
        <v>9916</v>
      </c>
      <c r="S277" s="2">
        <v>1020</v>
      </c>
      <c r="T277" s="2">
        <v>11550</v>
      </c>
      <c r="U277" s="2">
        <v>1620</v>
      </c>
      <c r="X277" s="3" t="str" cm="1">
        <f t="array" ref="X277">_xlfn.IFS((D277/F277) &lt;= (640/SQRT($AT$32)), "Compact", L277 &lt;= ($AT$32*(0.79-(0.002*((E277-G277/2)/(2*F277))*SQRT($AT$32)))), "Non-Compact", L277 &gt; ($AT$32*(0.79-(0.002*((E277-G277/2)/(2*F277))*SQRT($AT$32)))), "Slender")</f>
        <v>Compact</v>
      </c>
      <c r="Y277" s="3" t="str" cm="1">
        <f t="array" ref="Y277">_xlfn.IFS(K277 &lt;= (65/SQRT($AT$32)), "Compact", K277 &lt;= (95/SQRT($AT$32)), "Non-Compact", K277 &gt; (95/SQRT($AT$32)), "Slender")</f>
        <v>Compact</v>
      </c>
      <c r="Z277" s="2">
        <f t="shared" si="74"/>
        <v>6.6674816625916868</v>
      </c>
      <c r="AA277" s="2">
        <f t="shared" si="75"/>
        <v>34.679653679653676</v>
      </c>
      <c r="AB277" s="2" t="str" cm="1">
        <f t="array" ref="AB277">_xlfn.IFS(Z277 &lt;= 9, "1", Z277 &lt;= 12, "2", Z277 &lt;= 15, "3", Z277 &gt; 15, "4")</f>
        <v>1</v>
      </c>
      <c r="AC277" s="2" t="str" cm="1">
        <f t="array" ref="AC277">_xlfn.IFS(AA277 &lt;= 200, "1", L277 &lt;= 300, "2", L277 &lt;= 400, "3", L277 &gt; 400, "4")</f>
        <v>1</v>
      </c>
      <c r="AD277" s="3">
        <f t="shared" si="76"/>
        <v>396966.5047952031</v>
      </c>
      <c r="AG277" s="3">
        <f t="shared" si="77"/>
        <v>9902.1379555124349</v>
      </c>
      <c r="AJ277" s="2" t="s">
        <v>331</v>
      </c>
      <c r="AK277" s="2">
        <f t="shared" si="80"/>
        <v>367.3</v>
      </c>
      <c r="AL277" s="2"/>
      <c r="AM277" s="2"/>
      <c r="AN277" s="2">
        <f t="shared" si="81"/>
        <v>9826.6</v>
      </c>
      <c r="AO277" s="2"/>
      <c r="AP277" s="2"/>
      <c r="AQ277" s="2" t="s">
        <v>331</v>
      </c>
      <c r="BB277" s="2">
        <f t="shared" si="82"/>
        <v>300</v>
      </c>
      <c r="BC277" s="2">
        <f t="shared" si="83"/>
        <v>9359.7333333333336</v>
      </c>
      <c r="BD277" s="2" t="s">
        <v>331</v>
      </c>
      <c r="BI277">
        <f t="shared" si="84"/>
        <v>318</v>
      </c>
      <c r="BJ277">
        <f t="shared" si="85"/>
        <v>9600.1143281366003</v>
      </c>
      <c r="BK277" s="2" t="s">
        <v>331</v>
      </c>
      <c r="BP277">
        <f t="shared" si="86"/>
        <v>252</v>
      </c>
      <c r="BQ277">
        <f t="shared" si="87"/>
        <v>9257.3333333333339</v>
      </c>
      <c r="BR277" s="2" t="s">
        <v>331</v>
      </c>
      <c r="BW277">
        <f t="shared" si="88"/>
        <v>268</v>
      </c>
      <c r="BX277">
        <f t="shared" si="89"/>
        <v>9291.4666666666672</v>
      </c>
      <c r="BY277" s="2" t="s">
        <v>331</v>
      </c>
      <c r="CD277">
        <f t="shared" si="90"/>
        <v>332.30973958179391</v>
      </c>
      <c r="CE277">
        <f t="shared" si="91"/>
        <v>9645.9015716076174</v>
      </c>
      <c r="CF277" s="2" t="s">
        <v>331</v>
      </c>
    </row>
    <row r="278" spans="1:84" x14ac:dyDescent="0.35">
      <c r="A278" s="2" t="s">
        <v>332</v>
      </c>
      <c r="B278" s="3" t="s">
        <v>33</v>
      </c>
      <c r="C278" s="2">
        <v>337</v>
      </c>
      <c r="D278" s="2">
        <v>809</v>
      </c>
      <c r="E278" s="2">
        <v>274.60000000000002</v>
      </c>
      <c r="F278" s="2">
        <v>44.9</v>
      </c>
      <c r="G278" s="2">
        <v>24.9</v>
      </c>
      <c r="H278" s="2">
        <v>16.5</v>
      </c>
      <c r="I278" s="2">
        <v>686.2</v>
      </c>
      <c r="J278" s="2">
        <v>428</v>
      </c>
      <c r="K278" s="2">
        <f t="shared" si="78"/>
        <v>2.7806236080178177</v>
      </c>
      <c r="L278" s="2">
        <f t="shared" si="79"/>
        <v>27.558232931726913</v>
      </c>
      <c r="M278" s="2">
        <v>2.64</v>
      </c>
      <c r="N278" s="2">
        <v>440500</v>
      </c>
      <c r="O278" s="2">
        <v>15600</v>
      </c>
      <c r="P278" s="2">
        <v>32.1</v>
      </c>
      <c r="Q278" s="2">
        <v>6.04</v>
      </c>
      <c r="R278" s="2">
        <v>10890</v>
      </c>
      <c r="S278" s="2">
        <v>1136</v>
      </c>
      <c r="T278" s="2">
        <v>12720</v>
      </c>
      <c r="U278" s="2">
        <v>1808</v>
      </c>
      <c r="X278" s="3" t="str" cm="1">
        <f t="array" ref="X278">_xlfn.IFS((D278/F278) &lt;= (640/SQRT($AT$32)), "Compact", L278 &lt;= ($AT$32*(0.79-(0.002*((E278-G278/2)/(2*F278))*SQRT($AT$32)))), "Non-Compact", L278 &gt; ($AT$32*(0.79-(0.002*((E278-G278/2)/(2*F278))*SQRT($AT$32)))), "Slender")</f>
        <v>Compact</v>
      </c>
      <c r="Y278" s="3" t="str" cm="1">
        <f t="array" ref="Y278">_xlfn.IFS(K278 &lt;= (65/SQRT($AT$32)), "Compact", K278 &lt;= (95/SQRT($AT$32)), "Non-Compact", K278 &gt; (95/SQRT($AT$32)), "Slender")</f>
        <v>Compact</v>
      </c>
      <c r="Z278" s="2">
        <f t="shared" si="74"/>
        <v>6.1158129175946554</v>
      </c>
      <c r="AA278" s="2">
        <f t="shared" si="75"/>
        <v>32.489959839357432</v>
      </c>
      <c r="AB278" s="2" t="str" cm="1">
        <f t="array" ref="AB278">_xlfn.IFS(Z278 &lt;= 9, "1", Z278 &lt;= 12, "2", Z278 &lt;= 15, "3", Z278 &gt; 15, "4")</f>
        <v>1</v>
      </c>
      <c r="AC278" s="2" t="str" cm="1">
        <f t="array" ref="AC278">_xlfn.IFS(AA278 &lt;= 200, "1", L278 &lt;= 300, "2", L278 &lt;= 400, "3", L278 &gt; 400, "4")</f>
        <v>1</v>
      </c>
      <c r="AD278" s="3">
        <f t="shared" si="76"/>
        <v>440299.39635109657</v>
      </c>
      <c r="AG278" s="3">
        <f t="shared" si="77"/>
        <v>10881.075659602777</v>
      </c>
      <c r="AJ278" s="2" t="s">
        <v>332</v>
      </c>
      <c r="AK278" s="2">
        <f t="shared" si="80"/>
        <v>403.3</v>
      </c>
      <c r="AL278" s="2"/>
      <c r="AM278" s="2"/>
      <c r="AN278" s="2">
        <f t="shared" si="81"/>
        <v>10800.6</v>
      </c>
      <c r="AO278" s="2"/>
      <c r="AP278" s="2"/>
      <c r="AQ278" s="2" t="s">
        <v>332</v>
      </c>
      <c r="BB278" s="2">
        <f t="shared" si="82"/>
        <v>336</v>
      </c>
      <c r="BC278" s="2">
        <f t="shared" si="83"/>
        <v>10333.733333333334</v>
      </c>
      <c r="BD278" s="2" t="s">
        <v>332</v>
      </c>
      <c r="BI278">
        <f t="shared" si="84"/>
        <v>354</v>
      </c>
      <c r="BJ278">
        <f t="shared" si="85"/>
        <v>10574.1143281366</v>
      </c>
      <c r="BK278" s="2" t="s">
        <v>332</v>
      </c>
      <c r="BP278">
        <f t="shared" si="86"/>
        <v>288</v>
      </c>
      <c r="BQ278">
        <f t="shared" si="87"/>
        <v>10231.333333333334</v>
      </c>
      <c r="BR278" s="2" t="s">
        <v>332</v>
      </c>
      <c r="BW278">
        <f t="shared" si="88"/>
        <v>304</v>
      </c>
      <c r="BX278">
        <f t="shared" si="89"/>
        <v>10265.466666666667</v>
      </c>
      <c r="BY278" s="2" t="s">
        <v>332</v>
      </c>
      <c r="CD278">
        <f t="shared" si="90"/>
        <v>368.30973958179391</v>
      </c>
      <c r="CE278">
        <f t="shared" si="91"/>
        <v>10619.901571607617</v>
      </c>
      <c r="CF278" s="2" t="s">
        <v>332</v>
      </c>
    </row>
    <row r="279" spans="1:84" x14ac:dyDescent="0.35">
      <c r="A279" s="2" t="s">
        <v>333</v>
      </c>
      <c r="B279" s="3" t="s">
        <v>33</v>
      </c>
      <c r="C279" s="2">
        <v>366</v>
      </c>
      <c r="D279" s="2">
        <v>817.1</v>
      </c>
      <c r="E279" s="2">
        <v>276.60000000000002</v>
      </c>
      <c r="F279" s="2">
        <v>48</v>
      </c>
      <c r="G279" s="2">
        <v>26.9</v>
      </c>
      <c r="H279" s="2">
        <v>16.5</v>
      </c>
      <c r="I279" s="2">
        <v>688.1</v>
      </c>
      <c r="J279" s="2">
        <v>462</v>
      </c>
      <c r="K279" s="2">
        <f t="shared" si="78"/>
        <v>2.6010416666666667</v>
      </c>
      <c r="L279" s="2">
        <f t="shared" si="79"/>
        <v>25.579925650557623</v>
      </c>
      <c r="M279" s="2">
        <v>2.66</v>
      </c>
      <c r="N279" s="2">
        <v>480200</v>
      </c>
      <c r="O279" s="2">
        <v>17050</v>
      </c>
      <c r="P279" s="2">
        <v>32.200000000000003</v>
      </c>
      <c r="Q279" s="2">
        <v>6.08</v>
      </c>
      <c r="R279" s="2">
        <v>11750</v>
      </c>
      <c r="S279" s="2">
        <v>1233</v>
      </c>
      <c r="T279" s="2">
        <v>13790</v>
      </c>
      <c r="U279" s="2">
        <v>1971</v>
      </c>
      <c r="X279" s="3" t="str" cm="1">
        <f t="array" ref="X279">_xlfn.IFS((D279/F279) &lt;= (640/SQRT($AT$32)), "Compact", L279 &lt;= ($AT$32*(0.79-(0.002*((E279-G279/2)/(2*F279))*SQRT($AT$32)))), "Non-Compact", L279 &gt; ($AT$32*(0.79-(0.002*((E279-G279/2)/(2*F279))*SQRT($AT$32)))), "Slender")</f>
        <v>Compact</v>
      </c>
      <c r="Y279" s="3" t="str" cm="1">
        <f t="array" ref="Y279">_xlfn.IFS(K279 &lt;= (65/SQRT($AT$32)), "Compact", K279 &lt;= (95/SQRT($AT$32)), "Non-Compact", K279 &gt; (95/SQRT($AT$32)), "Slender")</f>
        <v>Compact</v>
      </c>
      <c r="Z279" s="2">
        <f t="shared" si="74"/>
        <v>5.7625000000000002</v>
      </c>
      <c r="AA279" s="2">
        <f t="shared" si="75"/>
        <v>30.375464684014872</v>
      </c>
      <c r="AB279" s="2" t="str" cm="1">
        <f t="array" ref="AB279">_xlfn.IFS(Z279 &lt;= 9, "1", Z279 &lt;= 12, "2", Z279 &lt;= 15, "3", Z279 &gt; 15, "4")</f>
        <v>1</v>
      </c>
      <c r="AC279" s="2" t="str" cm="1">
        <f t="array" ref="AC279">_xlfn.IFS(AA279 &lt;= 200, "1", L279 &lt;= 300, "2", L279 &lt;= 400, "3", L279 &gt; 400, "4")</f>
        <v>1</v>
      </c>
      <c r="AD279" s="3">
        <f t="shared" si="76"/>
        <v>480025.79334470141</v>
      </c>
      <c r="AG279" s="3">
        <f t="shared" si="77"/>
        <v>11745.2266125435</v>
      </c>
      <c r="AJ279" s="2" t="s">
        <v>333</v>
      </c>
      <c r="AK279" s="2">
        <f t="shared" si="80"/>
        <v>437.3</v>
      </c>
      <c r="AL279" s="2"/>
      <c r="AM279" s="2"/>
      <c r="AN279" s="2">
        <f t="shared" si="81"/>
        <v>11660.6</v>
      </c>
      <c r="AO279" s="2"/>
      <c r="AP279" s="2"/>
      <c r="AQ279" s="2" t="s">
        <v>333</v>
      </c>
      <c r="BB279" s="2">
        <f t="shared" si="82"/>
        <v>370</v>
      </c>
      <c r="BC279" s="2">
        <f t="shared" si="83"/>
        <v>11193.733333333334</v>
      </c>
      <c r="BD279" s="2" t="s">
        <v>333</v>
      </c>
      <c r="BI279">
        <f t="shared" si="84"/>
        <v>388</v>
      </c>
      <c r="BJ279">
        <f t="shared" si="85"/>
        <v>11434.1143281366</v>
      </c>
      <c r="BK279" s="2" t="s">
        <v>333</v>
      </c>
      <c r="BP279">
        <f t="shared" si="86"/>
        <v>322</v>
      </c>
      <c r="BQ279">
        <f t="shared" si="87"/>
        <v>11091.333333333334</v>
      </c>
      <c r="BR279" s="2" t="s">
        <v>333</v>
      </c>
      <c r="BW279">
        <f t="shared" si="88"/>
        <v>338</v>
      </c>
      <c r="BX279">
        <f t="shared" si="89"/>
        <v>11125.466666666667</v>
      </c>
      <c r="BY279" s="2" t="s">
        <v>333</v>
      </c>
      <c r="CD279">
        <f t="shared" si="90"/>
        <v>402.30973958179391</v>
      </c>
      <c r="CE279">
        <f t="shared" si="91"/>
        <v>11479.901571607617</v>
      </c>
      <c r="CF279" s="2" t="s">
        <v>333</v>
      </c>
    </row>
    <row r="280" spans="1:84" x14ac:dyDescent="0.35">
      <c r="A280" s="2" t="s">
        <v>334</v>
      </c>
      <c r="B280" s="3" t="s">
        <v>33</v>
      </c>
      <c r="C280" s="2">
        <v>401</v>
      </c>
      <c r="D280" s="2">
        <v>825</v>
      </c>
      <c r="E280" s="2">
        <v>279.10000000000002</v>
      </c>
      <c r="F280" s="2">
        <v>53.1</v>
      </c>
      <c r="G280" s="2">
        <v>29.5</v>
      </c>
      <c r="H280" s="2">
        <v>16.5</v>
      </c>
      <c r="I280" s="2">
        <v>685.8</v>
      </c>
      <c r="J280" s="2">
        <v>511</v>
      </c>
      <c r="K280" s="2">
        <f t="shared" si="78"/>
        <v>2.3502824858757063</v>
      </c>
      <c r="L280" s="2">
        <f t="shared" si="79"/>
        <v>23.247457627118642</v>
      </c>
      <c r="M280" s="2">
        <v>2.68</v>
      </c>
      <c r="N280" s="2">
        <v>536500</v>
      </c>
      <c r="O280" s="2">
        <v>19400</v>
      </c>
      <c r="P280" s="2">
        <v>32.4</v>
      </c>
      <c r="Q280" s="2">
        <v>6.16</v>
      </c>
      <c r="R280" s="2">
        <v>13010</v>
      </c>
      <c r="S280" s="2">
        <v>1390</v>
      </c>
      <c r="T280" s="2">
        <v>15330</v>
      </c>
      <c r="U280" s="2">
        <v>2229</v>
      </c>
      <c r="X280" s="3" t="str" cm="1">
        <f t="array" ref="X280">_xlfn.IFS((D280/F280) &lt;= (640/SQRT($AT$32)), "Compact", L280 &lt;= ($AT$32*(0.79-(0.002*((E280-G280/2)/(2*F280))*SQRT($AT$32)))), "Non-Compact", L280 &gt; ($AT$32*(0.79-(0.002*((E280-G280/2)/(2*F280))*SQRT($AT$32)))), "Slender")</f>
        <v>Compact</v>
      </c>
      <c r="Y280" s="3" t="str" cm="1">
        <f t="array" ref="Y280">_xlfn.IFS(K280 &lt;= (65/SQRT($AT$32)), "Compact", K280 &lt;= (95/SQRT($AT$32)), "Non-Compact", K280 &gt; (95/SQRT($AT$32)), "Slender")</f>
        <v>Compact</v>
      </c>
      <c r="Z280" s="2">
        <f t="shared" si="74"/>
        <v>5.256120527306968</v>
      </c>
      <c r="AA280" s="2">
        <f t="shared" si="75"/>
        <v>27.966101694915253</v>
      </c>
      <c r="AB280" s="2" t="str" cm="1">
        <f t="array" ref="AB280">_xlfn.IFS(Z280 &lt;= 9, "1", Z280 &lt;= 12, "2", Z280 &lt;= 15, "3", Z280 &gt; 15, "4")</f>
        <v>1</v>
      </c>
      <c r="AC280" s="2" t="str" cm="1">
        <f t="array" ref="AC280">_xlfn.IFS(AA280 &lt;= 200, "1", L280 &lt;= 300, "2", L280 &lt;= 400, "3", L280 &gt; 400, "4")</f>
        <v>1</v>
      </c>
      <c r="AD280" s="3">
        <f t="shared" si="76"/>
        <v>536373.6969245323</v>
      </c>
      <c r="AG280" s="3">
        <f t="shared" si="77"/>
        <v>13012.950551661988</v>
      </c>
      <c r="AJ280" s="2" t="s">
        <v>334</v>
      </c>
      <c r="AK280" s="2">
        <f t="shared" si="80"/>
        <v>486.3</v>
      </c>
      <c r="AL280" s="2"/>
      <c r="AM280" s="2"/>
      <c r="AN280" s="2">
        <f t="shared" si="81"/>
        <v>12920.6</v>
      </c>
      <c r="AO280" s="2"/>
      <c r="AP280" s="2"/>
      <c r="AQ280" s="2" t="s">
        <v>334</v>
      </c>
      <c r="BB280" s="2">
        <f t="shared" si="82"/>
        <v>419</v>
      </c>
      <c r="BC280" s="2">
        <f t="shared" si="83"/>
        <v>12453.733333333334</v>
      </c>
      <c r="BD280" s="2" t="s">
        <v>334</v>
      </c>
      <c r="BI280">
        <f t="shared" si="84"/>
        <v>437</v>
      </c>
      <c r="BJ280">
        <f t="shared" si="85"/>
        <v>12694.1143281366</v>
      </c>
      <c r="BK280" s="2" t="s">
        <v>334</v>
      </c>
      <c r="BP280">
        <f t="shared" si="86"/>
        <v>371</v>
      </c>
      <c r="BQ280">
        <f t="shared" si="87"/>
        <v>12351.333333333334</v>
      </c>
      <c r="BR280" s="2" t="s">
        <v>334</v>
      </c>
      <c r="BW280">
        <f t="shared" si="88"/>
        <v>387</v>
      </c>
      <c r="BX280">
        <f t="shared" si="89"/>
        <v>12385.466666666667</v>
      </c>
      <c r="BY280" s="2" t="s">
        <v>334</v>
      </c>
      <c r="CD280">
        <f t="shared" si="90"/>
        <v>451.30973958179391</v>
      </c>
      <c r="CE280">
        <f t="shared" si="91"/>
        <v>12739.901571607617</v>
      </c>
      <c r="CF280" s="2" t="s">
        <v>334</v>
      </c>
    </row>
    <row r="281" spans="1:84" x14ac:dyDescent="0.35">
      <c r="A281" s="2" t="s">
        <v>335</v>
      </c>
      <c r="B281" s="3" t="s">
        <v>33</v>
      </c>
      <c r="C281" s="2">
        <v>439</v>
      </c>
      <c r="D281" s="2">
        <v>835.2</v>
      </c>
      <c r="E281" s="2">
        <v>281.7</v>
      </c>
      <c r="F281" s="2">
        <v>57.9</v>
      </c>
      <c r="G281" s="2">
        <v>32</v>
      </c>
      <c r="H281" s="2">
        <v>16.5</v>
      </c>
      <c r="I281" s="2">
        <v>686.4</v>
      </c>
      <c r="J281" s="2">
        <v>559</v>
      </c>
      <c r="K281" s="2">
        <f t="shared" si="78"/>
        <v>2.1563039723661483</v>
      </c>
      <c r="L281" s="2">
        <f t="shared" si="79"/>
        <v>21.45</v>
      </c>
      <c r="M281" s="2">
        <v>2.7</v>
      </c>
      <c r="N281" s="2">
        <v>595900</v>
      </c>
      <c r="O281" s="2">
        <v>21780</v>
      </c>
      <c r="P281" s="2">
        <v>32.700000000000003</v>
      </c>
      <c r="Q281" s="2">
        <v>6.24</v>
      </c>
      <c r="R281" s="2">
        <v>14270</v>
      </c>
      <c r="S281" s="2">
        <v>1546</v>
      </c>
      <c r="T281" s="2">
        <v>16900</v>
      </c>
      <c r="U281" s="2">
        <v>2486</v>
      </c>
      <c r="X281" s="3" t="str" cm="1">
        <f t="array" ref="X281">_xlfn.IFS((D281/F281) &lt;= (640/SQRT($AT$32)), "Compact", L281 &lt;= ($AT$32*(0.79-(0.002*((E281-G281/2)/(2*F281))*SQRT($AT$32)))), "Non-Compact", L281 &gt; ($AT$32*(0.79-(0.002*((E281-G281/2)/(2*F281))*SQRT($AT$32)))), "Slender")</f>
        <v>Compact</v>
      </c>
      <c r="Y281" s="3" t="str" cm="1">
        <f t="array" ref="Y281">_xlfn.IFS(K281 &lt;= (65/SQRT($AT$32)), "Compact", K281 &lt;= (95/SQRT($AT$32)), "Non-Compact", K281 &gt; (95/SQRT($AT$32)), "Slender")</f>
        <v>Compact</v>
      </c>
      <c r="Z281" s="2">
        <f t="shared" si="74"/>
        <v>4.8652849740932638</v>
      </c>
      <c r="AA281" s="2">
        <f t="shared" si="75"/>
        <v>26.1</v>
      </c>
      <c r="AB281" s="2" t="str" cm="1">
        <f t="array" ref="AB281">_xlfn.IFS(Z281 &lt;= 9, "1", Z281 &lt;= 12, "2", Z281 &lt;= 15, "3", Z281 &gt; 15, "4")</f>
        <v>1</v>
      </c>
      <c r="AC281" s="2" t="str" cm="1">
        <f t="array" ref="AC281">_xlfn.IFS(AA281 &lt;= 200, "1", L281 &lt;= 300, "2", L281 &lt;= 400, "3", L281 &gt; 400, "4")</f>
        <v>1</v>
      </c>
      <c r="AD281" s="3">
        <f t="shared" si="76"/>
        <v>595820.85533506633</v>
      </c>
      <c r="AG281" s="3">
        <f t="shared" si="77"/>
        <v>14281.050611912277</v>
      </c>
      <c r="AJ281" s="2" t="s">
        <v>335</v>
      </c>
      <c r="AK281" s="2">
        <f t="shared" si="80"/>
        <v>534.29999999999995</v>
      </c>
      <c r="AL281" s="2"/>
      <c r="AM281" s="2"/>
      <c r="AN281" s="2">
        <f t="shared" si="81"/>
        <v>14180.6</v>
      </c>
      <c r="AO281" s="2"/>
      <c r="AP281" s="2"/>
      <c r="AQ281" s="2" t="s">
        <v>335</v>
      </c>
      <c r="BB281" s="2">
        <f t="shared" si="82"/>
        <v>467</v>
      </c>
      <c r="BC281" s="2">
        <f t="shared" si="83"/>
        <v>13713.733333333334</v>
      </c>
      <c r="BD281" s="2" t="s">
        <v>335</v>
      </c>
      <c r="BI281">
        <f t="shared" si="84"/>
        <v>485</v>
      </c>
      <c r="BJ281">
        <f t="shared" si="85"/>
        <v>13954.1143281366</v>
      </c>
      <c r="BK281" s="2" t="s">
        <v>335</v>
      </c>
      <c r="BP281">
        <f t="shared" si="86"/>
        <v>419</v>
      </c>
      <c r="BQ281">
        <f t="shared" si="87"/>
        <v>13611.333333333334</v>
      </c>
      <c r="BR281" s="2" t="s">
        <v>335</v>
      </c>
      <c r="BW281">
        <f t="shared" si="88"/>
        <v>435</v>
      </c>
      <c r="BX281">
        <f t="shared" si="89"/>
        <v>13645.466666666667</v>
      </c>
      <c r="BY281" s="2" t="s">
        <v>335</v>
      </c>
      <c r="CD281">
        <f t="shared" si="90"/>
        <v>499.30973958179391</v>
      </c>
      <c r="CE281">
        <f t="shared" si="91"/>
        <v>13999.901571607617</v>
      </c>
      <c r="CF281" s="2" t="s">
        <v>335</v>
      </c>
    </row>
    <row r="282" spans="1:84" x14ac:dyDescent="0.35">
      <c r="A282" s="2" t="s">
        <v>336</v>
      </c>
      <c r="B282" s="3" t="s">
        <v>33</v>
      </c>
      <c r="C282" s="2">
        <v>257.5</v>
      </c>
      <c r="D282" s="2">
        <v>773.2</v>
      </c>
      <c r="E282" s="2">
        <v>380.6</v>
      </c>
      <c r="F282" s="2">
        <v>27.1</v>
      </c>
      <c r="G282" s="2">
        <v>16.600000000000001</v>
      </c>
      <c r="H282" s="2">
        <v>16.5</v>
      </c>
      <c r="I282" s="2">
        <v>686.1</v>
      </c>
      <c r="J282" s="2">
        <v>328</v>
      </c>
      <c r="K282" s="2">
        <f t="shared" si="78"/>
        <v>6.7158671586715863</v>
      </c>
      <c r="L282" s="2">
        <f t="shared" si="79"/>
        <v>41.331325301204814</v>
      </c>
      <c r="M282" s="2">
        <v>3.01</v>
      </c>
      <c r="N282" s="2">
        <v>341200</v>
      </c>
      <c r="O282" s="2">
        <v>24890</v>
      </c>
      <c r="P282" s="2">
        <v>32.299999999999997</v>
      </c>
      <c r="Q282" s="2">
        <v>8.7100000000000009</v>
      </c>
      <c r="R282" s="2">
        <v>8827</v>
      </c>
      <c r="S282" s="2">
        <v>1308</v>
      </c>
      <c r="T282" s="2">
        <v>9916</v>
      </c>
      <c r="U282" s="2">
        <v>2012</v>
      </c>
      <c r="X282" s="3" t="str" cm="1">
        <f t="array" ref="X282">_xlfn.IFS((D282/F282) &lt;= (640/SQRT($AT$32)), "Compact", L282 &lt;= ($AT$32*(0.79-(0.002*((E282-G282/2)/(2*F282))*SQRT($AT$32)))), "Non-Compact", L282 &gt; ($AT$32*(0.79-(0.002*((E282-G282/2)/(2*F282))*SQRT($AT$32)))), "Slender")</f>
        <v>Compact</v>
      </c>
      <c r="Y282" s="3" t="str" cm="1">
        <f t="array" ref="Y282">_xlfn.IFS(K282 &lt;= (65/SQRT($AT$32)), "Compact", K282 &lt;= (95/SQRT($AT$32)), "Non-Compact", K282 &gt; (95/SQRT($AT$32)), "Slender")</f>
        <v>Slender</v>
      </c>
      <c r="Z282" s="2">
        <f t="shared" si="74"/>
        <v>14.044280442804428</v>
      </c>
      <c r="AA282" s="2">
        <f t="shared" si="75"/>
        <v>46.578313253012048</v>
      </c>
      <c r="AB282" s="2" t="str" cm="1">
        <f t="array" ref="AB282">_xlfn.IFS(Z282 &lt;= 9, "1", Z282 &lt;= 12, "2", Z282 &lt;= 15, "3", Z282 &gt; 15, "4")</f>
        <v>3</v>
      </c>
      <c r="AC282" s="2" t="str" cm="1">
        <f t="array" ref="AC282">_xlfn.IFS(AA282 &lt;= 200, "1", L282 &lt;= 300, "2", L282 &lt;= 400, "3", L282 &gt; 400, "4")</f>
        <v>1</v>
      </c>
      <c r="AD282" s="3">
        <f t="shared" si="76"/>
        <v>341625.0363285747</v>
      </c>
      <c r="AG282" s="3">
        <f t="shared" si="77"/>
        <v>8859.9486381129773</v>
      </c>
      <c r="AJ282" s="2" t="s">
        <v>336</v>
      </c>
      <c r="AK282" s="2">
        <f t="shared" si="80"/>
        <v>303.3</v>
      </c>
      <c r="AL282" s="2"/>
      <c r="AM282" s="2"/>
      <c r="AN282" s="2">
        <f t="shared" si="81"/>
        <v>8737.6</v>
      </c>
      <c r="AO282" s="2"/>
      <c r="AP282" s="2"/>
      <c r="AQ282" s="2" t="s">
        <v>336</v>
      </c>
      <c r="BB282" s="2">
        <f t="shared" si="82"/>
        <v>236</v>
      </c>
      <c r="BC282" s="2">
        <f t="shared" si="83"/>
        <v>8270.7333333333336</v>
      </c>
      <c r="BD282" s="2" t="s">
        <v>336</v>
      </c>
      <c r="BI282">
        <f t="shared" si="84"/>
        <v>254</v>
      </c>
      <c r="BJ282">
        <f t="shared" si="85"/>
        <v>8511.1143281366003</v>
      </c>
      <c r="BK282" s="2" t="s">
        <v>336</v>
      </c>
      <c r="BP282">
        <f t="shared" si="86"/>
        <v>188</v>
      </c>
      <c r="BQ282">
        <f t="shared" si="87"/>
        <v>8168.333333333333</v>
      </c>
      <c r="BR282" s="2" t="s">
        <v>336</v>
      </c>
      <c r="BW282">
        <f t="shared" si="88"/>
        <v>204</v>
      </c>
      <c r="BX282">
        <f t="shared" si="89"/>
        <v>8202.4666666666672</v>
      </c>
      <c r="BY282" s="2" t="s">
        <v>336</v>
      </c>
      <c r="CD282">
        <f t="shared" si="90"/>
        <v>268.30973958179391</v>
      </c>
      <c r="CE282">
        <f t="shared" si="91"/>
        <v>8556.9015716076174</v>
      </c>
      <c r="CF282" s="2" t="s">
        <v>336</v>
      </c>
    </row>
    <row r="283" spans="1:84" x14ac:dyDescent="0.35">
      <c r="A283" s="2" t="s">
        <v>337</v>
      </c>
      <c r="B283" s="3" t="s">
        <v>33</v>
      </c>
      <c r="C283" s="2">
        <v>284.2</v>
      </c>
      <c r="D283" s="2">
        <v>779.3</v>
      </c>
      <c r="E283" s="2">
        <v>382</v>
      </c>
      <c r="F283" s="2">
        <v>30.1</v>
      </c>
      <c r="G283" s="2">
        <v>18</v>
      </c>
      <c r="H283" s="2">
        <v>16.5</v>
      </c>
      <c r="I283" s="2">
        <v>686.1</v>
      </c>
      <c r="J283" s="2">
        <v>362</v>
      </c>
      <c r="K283" s="2">
        <f t="shared" si="78"/>
        <v>6.0465116279069768</v>
      </c>
      <c r="L283" s="2">
        <f t="shared" si="79"/>
        <v>38.116666666666667</v>
      </c>
      <c r="M283" s="2">
        <v>3.02</v>
      </c>
      <c r="N283" s="2">
        <v>381700</v>
      </c>
      <c r="O283" s="2">
        <v>28000</v>
      </c>
      <c r="P283" s="2">
        <v>32.5</v>
      </c>
      <c r="Q283" s="2">
        <v>8.8000000000000007</v>
      </c>
      <c r="R283" s="2">
        <v>9796</v>
      </c>
      <c r="S283" s="2">
        <v>1466</v>
      </c>
      <c r="T283" s="2">
        <v>11030</v>
      </c>
      <c r="U283" s="2">
        <v>2258</v>
      </c>
      <c r="X283" s="3" t="str" cm="1">
        <f t="array" ref="X283">_xlfn.IFS((D283/F283) &lt;= (640/SQRT($AT$32)), "Compact", L283 &lt;= ($AT$32*(0.79-(0.002*((E283-G283/2)/(2*F283))*SQRT($AT$32)))), "Non-Compact", L283 &gt; ($AT$32*(0.79-(0.002*((E283-G283/2)/(2*F283))*SQRT($AT$32)))), "Slender")</f>
        <v>Compact</v>
      </c>
      <c r="Y283" s="3" t="str" cm="1">
        <f t="array" ref="Y283">_xlfn.IFS(K283 &lt;= (65/SQRT($AT$32)), "Compact", K283 &lt;= (95/SQRT($AT$32)), "Non-Compact", K283 &gt; (95/SQRT($AT$32)), "Slender")</f>
        <v>Slender</v>
      </c>
      <c r="Z283" s="2">
        <f t="shared" si="74"/>
        <v>12.691029900332225</v>
      </c>
      <c r="AA283" s="2">
        <f t="shared" si="75"/>
        <v>43.294444444444444</v>
      </c>
      <c r="AB283" s="2" t="str" cm="1">
        <f t="array" ref="AB283">_xlfn.IFS(Z283 &lt;= 9, "1", Z283 &lt;= 12, "2", Z283 &lt;= 15, "3", Z283 &gt; 15, "4")</f>
        <v>3</v>
      </c>
      <c r="AC283" s="2" t="str" cm="1">
        <f t="array" ref="AC283">_xlfn.IFS(AA283 &lt;= 200, "1", L283 &lt;= 300, "2", L283 &lt;= 400, "3", L283 &gt; 400, "4")</f>
        <v>1</v>
      </c>
      <c r="AD283" s="3">
        <f t="shared" si="76"/>
        <v>382243.88171188562</v>
      </c>
      <c r="AG283" s="3">
        <f t="shared" si="77"/>
        <v>9839.1332819512118</v>
      </c>
      <c r="AJ283" s="2" t="s">
        <v>337</v>
      </c>
      <c r="AK283" s="2">
        <f t="shared" si="80"/>
        <v>337.3</v>
      </c>
      <c r="AL283" s="2"/>
      <c r="AM283" s="2"/>
      <c r="AN283" s="2">
        <f t="shared" si="81"/>
        <v>9706.6</v>
      </c>
      <c r="AO283" s="2"/>
      <c r="AP283" s="2"/>
      <c r="AQ283" s="2" t="s">
        <v>337</v>
      </c>
      <c r="BB283" s="2">
        <f t="shared" si="82"/>
        <v>270</v>
      </c>
      <c r="BC283" s="2">
        <f t="shared" si="83"/>
        <v>9239.7333333333336</v>
      </c>
      <c r="BD283" s="2" t="s">
        <v>337</v>
      </c>
      <c r="BI283">
        <f t="shared" si="84"/>
        <v>288</v>
      </c>
      <c r="BJ283">
        <f t="shared" si="85"/>
        <v>9480.1143281366003</v>
      </c>
      <c r="BK283" s="2" t="s">
        <v>337</v>
      </c>
      <c r="BP283">
        <f t="shared" si="86"/>
        <v>222</v>
      </c>
      <c r="BQ283">
        <f t="shared" si="87"/>
        <v>9137.3333333333339</v>
      </c>
      <c r="BR283" s="2" t="s">
        <v>337</v>
      </c>
      <c r="BW283">
        <f t="shared" si="88"/>
        <v>238</v>
      </c>
      <c r="BX283">
        <f t="shared" si="89"/>
        <v>9171.4666666666672</v>
      </c>
      <c r="BY283" s="2" t="s">
        <v>337</v>
      </c>
      <c r="CD283">
        <f t="shared" si="90"/>
        <v>302.30973958179391</v>
      </c>
      <c r="CE283">
        <f t="shared" si="91"/>
        <v>9525.9015716076174</v>
      </c>
      <c r="CF283" s="2" t="s">
        <v>337</v>
      </c>
    </row>
    <row r="284" spans="1:84" x14ac:dyDescent="0.35">
      <c r="A284" s="2" t="s">
        <v>338</v>
      </c>
      <c r="B284" s="3" t="s">
        <v>33</v>
      </c>
      <c r="C284" s="2">
        <v>314</v>
      </c>
      <c r="D284" s="2">
        <v>785.9</v>
      </c>
      <c r="E284" s="2">
        <v>383.7</v>
      </c>
      <c r="F284" s="2">
        <v>33.4</v>
      </c>
      <c r="G284" s="2">
        <v>19.7</v>
      </c>
      <c r="H284" s="2">
        <v>16.5</v>
      </c>
      <c r="I284" s="2">
        <v>686.1</v>
      </c>
      <c r="J284" s="2">
        <v>400</v>
      </c>
      <c r="K284" s="2">
        <f t="shared" si="78"/>
        <v>5.4491017964071862</v>
      </c>
      <c r="L284" s="2">
        <f t="shared" si="79"/>
        <v>34.827411167512693</v>
      </c>
      <c r="M284" s="2">
        <v>3.04</v>
      </c>
      <c r="N284" s="2">
        <v>427000</v>
      </c>
      <c r="O284" s="2">
        <v>31500</v>
      </c>
      <c r="P284" s="2">
        <v>32.700000000000003</v>
      </c>
      <c r="Q284" s="2">
        <v>8.8699999999999992</v>
      </c>
      <c r="R284" s="2">
        <v>10870</v>
      </c>
      <c r="S284" s="2">
        <v>1642</v>
      </c>
      <c r="T284" s="2">
        <v>12270</v>
      </c>
      <c r="U284" s="2">
        <v>2531</v>
      </c>
      <c r="X284" s="3" t="str" cm="1">
        <f t="array" ref="X284">_xlfn.IFS((D284/F284) &lt;= (640/SQRT($AT$32)), "Compact", L284 &lt;= ($AT$32*(0.79-(0.002*((E284-G284/2)/(2*F284))*SQRT($AT$32)))), "Non-Compact", L284 &gt; ($AT$32*(0.79-(0.002*((E284-G284/2)/(2*F284))*SQRT($AT$32)))), "Slender")</f>
        <v>Compact</v>
      </c>
      <c r="Y284" s="3" t="str" cm="1">
        <f t="array" ref="Y284">_xlfn.IFS(K284 &lt;= (65/SQRT($AT$32)), "Compact", K284 &lt;= (95/SQRT($AT$32)), "Non-Compact", K284 &gt; (95/SQRT($AT$32)), "Slender")</f>
        <v>Slender</v>
      </c>
      <c r="Z284" s="2">
        <f t="shared" si="74"/>
        <v>11.488023952095809</v>
      </c>
      <c r="AA284" s="2">
        <f t="shared" si="75"/>
        <v>39.893401015228427</v>
      </c>
      <c r="AB284" s="2" t="str" cm="1">
        <f t="array" ref="AB284">_xlfn.IFS(Z284 &lt;= 9, "1", Z284 &lt;= 12, "2", Z284 &lt;= 15, "3", Z284 &gt; 15, "4")</f>
        <v>2</v>
      </c>
      <c r="AC284" s="2" t="str" cm="1">
        <f t="array" ref="AC284">_xlfn.IFS(AA284 &lt;= 200, "1", L284 &lt;= 300, "2", L284 &lt;= 400, "3", L284 &gt; 400, "4")</f>
        <v>1</v>
      </c>
      <c r="AD284" s="3">
        <f t="shared" si="76"/>
        <v>427678.46776801842</v>
      </c>
      <c r="AG284" s="3">
        <f t="shared" si="77"/>
        <v>10925.096959295144</v>
      </c>
      <c r="AJ284" s="2" t="s">
        <v>338</v>
      </c>
      <c r="AK284" s="2">
        <f t="shared" si="80"/>
        <v>375.3</v>
      </c>
      <c r="AL284" s="2"/>
      <c r="AM284" s="2"/>
      <c r="AN284" s="2">
        <f t="shared" si="81"/>
        <v>10780.6</v>
      </c>
      <c r="AO284" s="2"/>
      <c r="AP284" s="2"/>
      <c r="AQ284" s="2" t="s">
        <v>338</v>
      </c>
      <c r="BB284" s="2">
        <f t="shared" si="82"/>
        <v>308</v>
      </c>
      <c r="BC284" s="2">
        <f t="shared" si="83"/>
        <v>10313.733333333334</v>
      </c>
      <c r="BD284" s="2" t="s">
        <v>338</v>
      </c>
      <c r="BI284">
        <f t="shared" si="84"/>
        <v>326</v>
      </c>
      <c r="BJ284">
        <f t="shared" si="85"/>
        <v>10554.1143281366</v>
      </c>
      <c r="BK284" s="2" t="s">
        <v>338</v>
      </c>
      <c r="BP284">
        <f t="shared" si="86"/>
        <v>260</v>
      </c>
      <c r="BQ284">
        <f t="shared" si="87"/>
        <v>10211.333333333334</v>
      </c>
      <c r="BR284" s="2" t="s">
        <v>338</v>
      </c>
      <c r="BW284">
        <f t="shared" si="88"/>
        <v>276</v>
      </c>
      <c r="BX284">
        <f t="shared" si="89"/>
        <v>10245.466666666667</v>
      </c>
      <c r="BY284" s="2" t="s">
        <v>338</v>
      </c>
      <c r="CD284">
        <f t="shared" si="90"/>
        <v>340.30973958179391</v>
      </c>
      <c r="CE284">
        <f t="shared" si="91"/>
        <v>10599.901571607617</v>
      </c>
      <c r="CF284" s="2" t="s">
        <v>338</v>
      </c>
    </row>
    <row r="285" spans="1:84" x14ac:dyDescent="0.35">
      <c r="A285" s="2" t="s">
        <v>339</v>
      </c>
      <c r="B285" s="3" t="s">
        <v>33</v>
      </c>
      <c r="C285" s="2">
        <v>349.7</v>
      </c>
      <c r="D285" s="2">
        <v>795</v>
      </c>
      <c r="E285" s="2">
        <v>382.4</v>
      </c>
      <c r="F285" s="2">
        <v>38.1</v>
      </c>
      <c r="G285" s="2">
        <v>21.1</v>
      </c>
      <c r="H285" s="2">
        <v>16.5</v>
      </c>
      <c r="I285" s="2">
        <v>685.8</v>
      </c>
      <c r="J285" s="2">
        <v>445</v>
      </c>
      <c r="K285" s="2">
        <f t="shared" si="78"/>
        <v>4.7414698162729652</v>
      </c>
      <c r="L285" s="2">
        <f t="shared" si="79"/>
        <v>32.502369668246445</v>
      </c>
      <c r="M285" s="2">
        <v>3.05</v>
      </c>
      <c r="N285" s="2">
        <v>485900</v>
      </c>
      <c r="O285" s="2">
        <v>35570</v>
      </c>
      <c r="P285" s="2">
        <v>33</v>
      </c>
      <c r="Q285" s="2">
        <v>8.94</v>
      </c>
      <c r="R285" s="2">
        <v>12220</v>
      </c>
      <c r="S285" s="2">
        <v>1860</v>
      </c>
      <c r="T285" s="2">
        <v>13830</v>
      </c>
      <c r="U285" s="2">
        <v>2869</v>
      </c>
      <c r="X285" s="3" t="str" cm="1">
        <f t="array" ref="X285">_xlfn.IFS((D285/F285) &lt;= (640/SQRT($AT$32)), "Compact", L285 &lt;= ($AT$32*(0.79-(0.002*((E285-G285/2)/(2*F285))*SQRT($AT$32)))), "Non-Compact", L285 &gt; ($AT$32*(0.79-(0.002*((E285-G285/2)/(2*F285))*SQRT($AT$32)))), "Slender")</f>
        <v>Compact</v>
      </c>
      <c r="Y285" s="3" t="str" cm="1">
        <f t="array" ref="Y285">_xlfn.IFS(K285 &lt;= (65/SQRT($AT$32)), "Compact", K285 &lt;= (95/SQRT($AT$32)), "Non-Compact", K285 &gt; (95/SQRT($AT$32)), "Slender")</f>
        <v>Non-Compact</v>
      </c>
      <c r="Z285" s="2">
        <f t="shared" si="74"/>
        <v>10.036745406824146</v>
      </c>
      <c r="AA285" s="2">
        <f t="shared" si="75"/>
        <v>37.677725118483409</v>
      </c>
      <c r="AB285" s="2" t="str" cm="1">
        <f t="array" ref="AB285">_xlfn.IFS(Z285 &lt;= 9, "1", Z285 &lt;= 12, "2", Z285 &lt;= 15, "3", Z285 &gt; 15, "4")</f>
        <v>2</v>
      </c>
      <c r="AC285" s="2" t="str" cm="1">
        <f t="array" ref="AC285">_xlfn.IFS(AA285 &lt;= 200, "1", L285 &lt;= 300, "2", L285 &lt;= 400, "3", L285 &gt; 400, "4")</f>
        <v>1</v>
      </c>
      <c r="AD285" s="3">
        <f t="shared" si="76"/>
        <v>486718.36253317998</v>
      </c>
      <c r="AG285" s="3">
        <f t="shared" si="77"/>
        <v>12290.218653465854</v>
      </c>
      <c r="AJ285" s="2" t="s">
        <v>339</v>
      </c>
      <c r="AK285" s="2">
        <f t="shared" si="80"/>
        <v>420.3</v>
      </c>
      <c r="AL285" s="2"/>
      <c r="AM285" s="2"/>
      <c r="AN285" s="2">
        <f t="shared" si="81"/>
        <v>12130.6</v>
      </c>
      <c r="AO285" s="2"/>
      <c r="AP285" s="2"/>
      <c r="AQ285" s="2" t="s">
        <v>339</v>
      </c>
      <c r="BB285" s="2">
        <f t="shared" si="82"/>
        <v>353</v>
      </c>
      <c r="BC285" s="2">
        <f t="shared" si="83"/>
        <v>11663.733333333334</v>
      </c>
      <c r="BD285" s="2" t="s">
        <v>339</v>
      </c>
      <c r="BI285">
        <f t="shared" si="84"/>
        <v>371</v>
      </c>
      <c r="BJ285">
        <f t="shared" si="85"/>
        <v>11904.1143281366</v>
      </c>
      <c r="BK285" s="2" t="s">
        <v>339</v>
      </c>
      <c r="BP285">
        <f t="shared" si="86"/>
        <v>305</v>
      </c>
      <c r="BQ285">
        <f t="shared" si="87"/>
        <v>11561.333333333334</v>
      </c>
      <c r="BR285" s="2" t="s">
        <v>339</v>
      </c>
      <c r="BW285">
        <f t="shared" si="88"/>
        <v>321</v>
      </c>
      <c r="BX285">
        <f t="shared" si="89"/>
        <v>11595.466666666667</v>
      </c>
      <c r="BY285" s="2" t="s">
        <v>339</v>
      </c>
      <c r="CD285">
        <f t="shared" si="90"/>
        <v>385.30973958179391</v>
      </c>
      <c r="CE285">
        <f t="shared" si="91"/>
        <v>11949.901571607617</v>
      </c>
      <c r="CF285" s="2" t="s">
        <v>339</v>
      </c>
    </row>
    <row r="286" spans="1:84" x14ac:dyDescent="0.35">
      <c r="A286" s="2" t="s">
        <v>340</v>
      </c>
      <c r="B286" s="3" t="s">
        <v>33</v>
      </c>
      <c r="C286" s="2">
        <v>388.4</v>
      </c>
      <c r="D286" s="2">
        <v>802.9</v>
      </c>
      <c r="E286" s="2">
        <v>384.9</v>
      </c>
      <c r="F286" s="2">
        <v>41.9</v>
      </c>
      <c r="G286" s="2">
        <v>23.6</v>
      </c>
      <c r="H286" s="2">
        <v>16.5</v>
      </c>
      <c r="I286" s="2">
        <v>686.1</v>
      </c>
      <c r="J286" s="2">
        <v>495</v>
      </c>
      <c r="K286" s="2">
        <f t="shared" si="78"/>
        <v>4.3114558472553695</v>
      </c>
      <c r="L286" s="2">
        <f t="shared" si="79"/>
        <v>29.072033898305083</v>
      </c>
      <c r="M286" s="2">
        <v>3.07</v>
      </c>
      <c r="N286" s="2">
        <v>543700</v>
      </c>
      <c r="O286" s="2">
        <v>39920</v>
      </c>
      <c r="P286" s="2">
        <v>33.1</v>
      </c>
      <c r="Q286" s="2">
        <v>8.98</v>
      </c>
      <c r="R286" s="2">
        <v>13540</v>
      </c>
      <c r="S286" s="2">
        <v>2074</v>
      </c>
      <c r="T286" s="2">
        <v>15410</v>
      </c>
      <c r="U286" s="2">
        <v>3208</v>
      </c>
      <c r="X286" s="3" t="str" cm="1">
        <f t="array" ref="X286">_xlfn.IFS((D286/F286) &lt;= (640/SQRT($AT$32)), "Compact", L286 &lt;= ($AT$32*(0.79-(0.002*((E286-G286/2)/(2*F286))*SQRT($AT$32)))), "Non-Compact", L286 &gt; ($AT$32*(0.79-(0.002*((E286-G286/2)/(2*F286))*SQRT($AT$32)))), "Slender")</f>
        <v>Compact</v>
      </c>
      <c r="Y286" s="3" t="str" cm="1">
        <f t="array" ref="Y286">_xlfn.IFS(K286 &lt;= (65/SQRT($AT$32)), "Compact", K286 &lt;= (95/SQRT($AT$32)), "Non-Compact", K286 &gt; (95/SQRT($AT$32)), "Slender")</f>
        <v>Non-Compact</v>
      </c>
      <c r="Z286" s="2">
        <f t="shared" si="74"/>
        <v>9.1861575178997619</v>
      </c>
      <c r="AA286" s="2">
        <f t="shared" si="75"/>
        <v>34.021186440677965</v>
      </c>
      <c r="AB286" s="2" t="str" cm="1">
        <f t="array" ref="AB286">_xlfn.IFS(Z286 &lt;= 9, "1", Z286 &lt;= 12, "2", Z286 &lt;= 15, "3", Z286 &gt; 15, "4")</f>
        <v>2</v>
      </c>
      <c r="AC286" s="2" t="str" cm="1">
        <f t="array" ref="AC286">_xlfn.IFS(AA286 &lt;= 200, "1", L286 &lt;= 300, "2", L286 &lt;= 400, "3", L286 &gt; 400, "4")</f>
        <v>1</v>
      </c>
      <c r="AD286" s="3">
        <f t="shared" si="76"/>
        <v>544681.63461152243</v>
      </c>
      <c r="AG286" s="3">
        <f t="shared" si="77"/>
        <v>13625.622182124383</v>
      </c>
      <c r="AJ286" s="2" t="s">
        <v>340</v>
      </c>
      <c r="AK286" s="2">
        <f t="shared" si="80"/>
        <v>470.3</v>
      </c>
      <c r="AL286" s="2"/>
      <c r="AM286" s="2"/>
      <c r="AN286" s="2">
        <f t="shared" si="81"/>
        <v>13450.6</v>
      </c>
      <c r="AO286" s="2"/>
      <c r="AP286" s="2"/>
      <c r="AQ286" s="2" t="s">
        <v>340</v>
      </c>
      <c r="BB286" s="2">
        <f t="shared" si="82"/>
        <v>403</v>
      </c>
      <c r="BC286" s="2">
        <f t="shared" si="83"/>
        <v>12983.733333333334</v>
      </c>
      <c r="BD286" s="2" t="s">
        <v>340</v>
      </c>
      <c r="BI286">
        <f t="shared" si="84"/>
        <v>421</v>
      </c>
      <c r="BJ286">
        <f t="shared" si="85"/>
        <v>13224.1143281366</v>
      </c>
      <c r="BK286" s="2" t="s">
        <v>340</v>
      </c>
      <c r="BP286">
        <f t="shared" si="86"/>
        <v>355</v>
      </c>
      <c r="BQ286">
        <f t="shared" si="87"/>
        <v>12881.333333333334</v>
      </c>
      <c r="BR286" s="2" t="s">
        <v>340</v>
      </c>
      <c r="BW286">
        <f t="shared" si="88"/>
        <v>371</v>
      </c>
      <c r="BX286">
        <f t="shared" si="89"/>
        <v>12915.466666666667</v>
      </c>
      <c r="BY286" s="2" t="s">
        <v>340</v>
      </c>
      <c r="CD286">
        <f t="shared" si="90"/>
        <v>435.30973958179391</v>
      </c>
      <c r="CE286">
        <f t="shared" si="91"/>
        <v>13269.901571607617</v>
      </c>
      <c r="CF286" s="2" t="s">
        <v>340</v>
      </c>
    </row>
    <row r="287" spans="1:84" x14ac:dyDescent="0.35">
      <c r="A287" s="2" t="s">
        <v>341</v>
      </c>
      <c r="B287" s="3" t="s">
        <v>33</v>
      </c>
      <c r="C287" s="2">
        <v>434.5</v>
      </c>
      <c r="D287" s="2">
        <v>813.1</v>
      </c>
      <c r="E287" s="2">
        <v>387.5</v>
      </c>
      <c r="F287" s="2">
        <v>47</v>
      </c>
      <c r="G287" s="2">
        <v>25.9</v>
      </c>
      <c r="H287" s="2">
        <v>16.5</v>
      </c>
      <c r="I287" s="2">
        <v>686.1</v>
      </c>
      <c r="J287" s="2">
        <v>553</v>
      </c>
      <c r="K287" s="2">
        <f t="shared" si="78"/>
        <v>3.8468085106382981</v>
      </c>
      <c r="L287" s="2">
        <f t="shared" si="79"/>
        <v>26.490347490347492</v>
      </c>
      <c r="M287" s="2">
        <v>3.1</v>
      </c>
      <c r="N287" s="2">
        <v>618300</v>
      </c>
      <c r="O287" s="2">
        <v>45680</v>
      </c>
      <c r="P287" s="2">
        <v>33.4</v>
      </c>
      <c r="Q287" s="2">
        <v>9.09</v>
      </c>
      <c r="R287" s="2">
        <v>15210</v>
      </c>
      <c r="S287" s="2">
        <v>2358</v>
      </c>
      <c r="T287" s="2">
        <v>17380</v>
      </c>
      <c r="U287" s="2">
        <v>3653</v>
      </c>
      <c r="X287" s="3" t="str" cm="1">
        <f t="array" ref="X287">_xlfn.IFS((D287/F287) &lt;= (640/SQRT($AT$32)), "Compact", L287 &lt;= ($AT$32*(0.79-(0.002*((E287-G287/2)/(2*F287))*SQRT($AT$32)))), "Non-Compact", L287 &gt; ($AT$32*(0.79-(0.002*((E287-G287/2)/(2*F287))*SQRT($AT$32)))), "Slender")</f>
        <v>Compact</v>
      </c>
      <c r="Y287" s="3" t="str" cm="1">
        <f t="array" ref="Y287">_xlfn.IFS(K287 &lt;= (65/SQRT($AT$32)), "Compact", K287 &lt;= (95/SQRT($AT$32)), "Non-Compact", K287 &gt; (95/SQRT($AT$32)), "Slender")</f>
        <v>Non-Compact</v>
      </c>
      <c r="Z287" s="2">
        <f t="shared" si="74"/>
        <v>8.2446808510638299</v>
      </c>
      <c r="AA287" s="2">
        <f t="shared" si="75"/>
        <v>31.393822393822397</v>
      </c>
      <c r="AB287" s="2" t="str" cm="1">
        <f t="array" ref="AB287">_xlfn.IFS(Z287 &lt;= 9, "1", Z287 &lt;= 12, "2", Z287 &lt;= 15, "3", Z287 &gt; 15, "4")</f>
        <v>1</v>
      </c>
      <c r="AC287" s="2" t="str" cm="1">
        <f t="array" ref="AC287">_xlfn.IFS(AA287 &lt;= 200, "1", L287 &lt;= 300, "2", L287 &lt;= 400, "3", L287 &gt; 400, "4")</f>
        <v>1</v>
      </c>
      <c r="AD287" s="3">
        <f t="shared" si="76"/>
        <v>619503.09868645528</v>
      </c>
      <c r="AG287" s="3">
        <f t="shared" si="77"/>
        <v>15317.581600566064</v>
      </c>
      <c r="AJ287" s="2" t="s">
        <v>341</v>
      </c>
      <c r="AK287" s="2">
        <f t="shared" si="80"/>
        <v>528.29999999999995</v>
      </c>
      <c r="AL287" s="2"/>
      <c r="AM287" s="2"/>
      <c r="AN287" s="2">
        <f t="shared" si="81"/>
        <v>15120.6</v>
      </c>
      <c r="AO287" s="2"/>
      <c r="AP287" s="2"/>
      <c r="AQ287" s="2" t="s">
        <v>341</v>
      </c>
      <c r="BB287" s="2">
        <f t="shared" si="82"/>
        <v>461</v>
      </c>
      <c r="BC287" s="2">
        <f t="shared" si="83"/>
        <v>14653.733333333334</v>
      </c>
      <c r="BD287" s="2" t="s">
        <v>341</v>
      </c>
      <c r="BI287">
        <f t="shared" si="84"/>
        <v>479</v>
      </c>
      <c r="BJ287">
        <f t="shared" si="85"/>
        <v>14894.1143281366</v>
      </c>
      <c r="BK287" s="2" t="s">
        <v>341</v>
      </c>
      <c r="BP287">
        <f t="shared" si="86"/>
        <v>413</v>
      </c>
      <c r="BQ287">
        <f t="shared" si="87"/>
        <v>14551.333333333334</v>
      </c>
      <c r="BR287" s="2" t="s">
        <v>341</v>
      </c>
      <c r="BW287">
        <f t="shared" si="88"/>
        <v>429</v>
      </c>
      <c r="BX287">
        <f t="shared" si="89"/>
        <v>14585.466666666667</v>
      </c>
      <c r="BY287" s="2" t="s">
        <v>341</v>
      </c>
      <c r="CD287">
        <f t="shared" si="90"/>
        <v>493.30973958179391</v>
      </c>
      <c r="CE287">
        <f t="shared" si="91"/>
        <v>14939.901571607617</v>
      </c>
      <c r="CF287" s="2" t="s">
        <v>341</v>
      </c>
    </row>
    <row r="288" spans="1:84" x14ac:dyDescent="0.35">
      <c r="A288" s="2" t="s">
        <v>342</v>
      </c>
      <c r="B288" s="3" t="s">
        <v>33</v>
      </c>
      <c r="C288" s="2">
        <v>485.1</v>
      </c>
      <c r="D288" s="2">
        <v>823</v>
      </c>
      <c r="E288" s="2">
        <v>390.4</v>
      </c>
      <c r="F288" s="2">
        <v>52.1</v>
      </c>
      <c r="G288" s="2">
        <v>29</v>
      </c>
      <c r="H288" s="2">
        <v>16.5</v>
      </c>
      <c r="I288" s="2">
        <v>685.9</v>
      </c>
      <c r="J288" s="2">
        <v>617</v>
      </c>
      <c r="K288" s="2">
        <f t="shared" si="78"/>
        <v>3.4683301343570054</v>
      </c>
      <c r="L288" s="2">
        <f t="shared" si="79"/>
        <v>23.651724137931033</v>
      </c>
      <c r="M288" s="2">
        <v>3.12</v>
      </c>
      <c r="N288" s="2">
        <v>697600</v>
      </c>
      <c r="O288" s="2">
        <v>51790</v>
      </c>
      <c r="P288" s="2">
        <v>33.6</v>
      </c>
      <c r="Q288" s="2">
        <v>9.16</v>
      </c>
      <c r="R288" s="2">
        <v>16950</v>
      </c>
      <c r="S288" s="2">
        <v>2653</v>
      </c>
      <c r="T288" s="2">
        <v>19500</v>
      </c>
      <c r="U288" s="2">
        <v>4123</v>
      </c>
      <c r="X288" s="3" t="str" cm="1">
        <f t="array" ref="X288">_xlfn.IFS((D288/F288) &lt;= (640/SQRT($AT$32)), "Compact", L288 &lt;= ($AT$32*(0.79-(0.002*((E288-G288/2)/(2*F288))*SQRT($AT$32)))), "Non-Compact", L288 &gt; ($AT$32*(0.79-(0.002*((E288-G288/2)/(2*F288))*SQRT($AT$32)))), "Slender")</f>
        <v>Compact</v>
      </c>
      <c r="Y288" s="3" t="str" cm="1">
        <f t="array" ref="Y288">_xlfn.IFS(K288 &lt;= (65/SQRT($AT$32)), "Compact", K288 &lt;= (95/SQRT($AT$32)), "Non-Compact", K288 &gt; (95/SQRT($AT$32)), "Slender")</f>
        <v>Compact</v>
      </c>
      <c r="Z288" s="2">
        <f t="shared" si="74"/>
        <v>7.4932821497120914</v>
      </c>
      <c r="AA288" s="2">
        <f t="shared" si="75"/>
        <v>28.379310344827587</v>
      </c>
      <c r="AB288" s="2" t="str" cm="1">
        <f t="array" ref="AB288">_xlfn.IFS(Z288 &lt;= 9, "1", Z288 &lt;= 12, "2", Z288 &lt;= 15, "3", Z288 &gt; 15, "4")</f>
        <v>1</v>
      </c>
      <c r="AC288" s="2" t="str" cm="1">
        <f t="array" ref="AC288">_xlfn.IFS(AA288 &lt;= 200, "1", L288 &lt;= 300, "2", L288 &lt;= 400, "3", L288 &gt; 400, "4")</f>
        <v>1</v>
      </c>
      <c r="AD288" s="3">
        <f t="shared" si="76"/>
        <v>699037.69737016328</v>
      </c>
      <c r="AG288" s="3">
        <f t="shared" si="77"/>
        <v>17080.727518170879</v>
      </c>
      <c r="AJ288" s="2" t="s">
        <v>342</v>
      </c>
      <c r="AK288" s="2">
        <f t="shared" si="80"/>
        <v>592.29999999999995</v>
      </c>
      <c r="AL288" s="2"/>
      <c r="AM288" s="2"/>
      <c r="AN288" s="2">
        <f t="shared" si="81"/>
        <v>16860.599999999999</v>
      </c>
      <c r="AO288" s="2"/>
      <c r="AP288" s="2"/>
      <c r="AQ288" s="2" t="s">
        <v>342</v>
      </c>
      <c r="BB288" s="2">
        <f t="shared" si="82"/>
        <v>525</v>
      </c>
      <c r="BC288" s="2">
        <f t="shared" si="83"/>
        <v>16393.733333333334</v>
      </c>
      <c r="BD288" s="2" t="s">
        <v>342</v>
      </c>
      <c r="BI288">
        <f t="shared" si="84"/>
        <v>543</v>
      </c>
      <c r="BJ288">
        <f t="shared" si="85"/>
        <v>16634.114328136598</v>
      </c>
      <c r="BK288" s="2" t="s">
        <v>342</v>
      </c>
      <c r="BP288">
        <f t="shared" si="86"/>
        <v>477</v>
      </c>
      <c r="BQ288">
        <f t="shared" si="87"/>
        <v>16291.333333333334</v>
      </c>
      <c r="BR288" s="2" t="s">
        <v>342</v>
      </c>
      <c r="BW288">
        <f t="shared" si="88"/>
        <v>493</v>
      </c>
      <c r="BX288">
        <f t="shared" si="89"/>
        <v>16325.466666666667</v>
      </c>
      <c r="BY288" s="2" t="s">
        <v>342</v>
      </c>
      <c r="CD288">
        <f t="shared" si="90"/>
        <v>557.30973958179391</v>
      </c>
      <c r="CE288">
        <f t="shared" si="91"/>
        <v>16679.901571607617</v>
      </c>
      <c r="CF288" s="2" t="s">
        <v>342</v>
      </c>
    </row>
    <row r="289" spans="1:84" x14ac:dyDescent="0.35">
      <c r="A289" s="2" t="s">
        <v>343</v>
      </c>
      <c r="B289" s="3" t="s">
        <v>33</v>
      </c>
      <c r="C289" s="2">
        <v>531</v>
      </c>
      <c r="D289" s="2">
        <v>833</v>
      </c>
      <c r="E289" s="2">
        <v>393</v>
      </c>
      <c r="F289" s="2">
        <v>56.9</v>
      </c>
      <c r="G289" s="2">
        <v>31.5</v>
      </c>
      <c r="H289" s="2">
        <v>20</v>
      </c>
      <c r="I289" s="2">
        <v>679.2</v>
      </c>
      <c r="J289" s="2">
        <v>677</v>
      </c>
      <c r="K289" s="2">
        <f t="shared" si="78"/>
        <v>3.1766256590509667</v>
      </c>
      <c r="L289" s="2">
        <f t="shared" si="79"/>
        <v>21.561904761904763</v>
      </c>
      <c r="M289" s="2">
        <v>3.14</v>
      </c>
      <c r="N289" s="2">
        <v>776600</v>
      </c>
      <c r="O289" s="2">
        <v>57770</v>
      </c>
      <c r="P289" s="2">
        <v>33.9</v>
      </c>
      <c r="Q289" s="2">
        <v>9.24</v>
      </c>
      <c r="R289" s="2">
        <v>18650</v>
      </c>
      <c r="S289" s="2">
        <v>2940</v>
      </c>
      <c r="T289" s="2">
        <v>21550</v>
      </c>
      <c r="U289" s="2">
        <v>4579</v>
      </c>
      <c r="X289" s="3" t="str" cm="1">
        <f t="array" ref="X289">_xlfn.IFS((D289/F289) &lt;= (640/SQRT($AT$32)), "Compact", L289 &lt;= ($AT$32*(0.79-(0.002*((E289-G289/2)/(2*F289))*SQRT($AT$32)))), "Non-Compact", L289 &gt; ($AT$32*(0.79-(0.002*((E289-G289/2)/(2*F289))*SQRT($AT$32)))), "Slender")</f>
        <v>Compact</v>
      </c>
      <c r="Y289" s="3" t="str" cm="1">
        <f t="array" ref="Y289">_xlfn.IFS(K289 &lt;= (65/SQRT($AT$32)), "Compact", K289 &lt;= (95/SQRT($AT$32)), "Non-Compact", K289 &gt; (95/SQRT($AT$32)), "Slender")</f>
        <v>Compact</v>
      </c>
      <c r="Z289" s="2">
        <f t="shared" si="74"/>
        <v>6.9068541300527242</v>
      </c>
      <c r="AA289" s="2">
        <f t="shared" si="75"/>
        <v>26.444444444444443</v>
      </c>
      <c r="AB289" s="2" t="str" cm="1">
        <f t="array" ref="AB289">_xlfn.IFS(Z289 &lt;= 9, "1", Z289 &lt;= 12, "2", Z289 &lt;= 15, "3", Z289 &gt; 15, "4")</f>
        <v>1</v>
      </c>
      <c r="AC289" s="2" t="str" cm="1">
        <f t="array" ref="AC289">_xlfn.IFS(AA289 &lt;= 200, "1", L289 &lt;= 300, "2", L289 &lt;= 400, "3", L289 &gt; 400, "4")</f>
        <v>1</v>
      </c>
      <c r="AD289" s="3">
        <f t="shared" si="76"/>
        <v>778263.57841755648</v>
      </c>
      <c r="AG289" s="3">
        <f t="shared" si="77"/>
        <v>18803.472521584939</v>
      </c>
      <c r="AJ289" s="2" t="s">
        <v>343</v>
      </c>
      <c r="AK289" s="2">
        <f t="shared" si="80"/>
        <v>652.29999999999995</v>
      </c>
      <c r="AL289" s="2"/>
      <c r="AM289" s="2"/>
      <c r="AN289" s="2">
        <f t="shared" si="81"/>
        <v>18560.599999999999</v>
      </c>
      <c r="AO289" s="2"/>
      <c r="AP289" s="2"/>
      <c r="AQ289" s="2" t="s">
        <v>343</v>
      </c>
      <c r="BB289" s="2">
        <f t="shared" si="82"/>
        <v>585</v>
      </c>
      <c r="BC289" s="2">
        <f t="shared" si="83"/>
        <v>18093.733333333334</v>
      </c>
      <c r="BD289" s="2" t="s">
        <v>343</v>
      </c>
      <c r="BI289">
        <f t="shared" si="84"/>
        <v>603</v>
      </c>
      <c r="BJ289">
        <f t="shared" si="85"/>
        <v>18334.114328136598</v>
      </c>
      <c r="BK289" s="2" t="s">
        <v>343</v>
      </c>
      <c r="BP289">
        <f t="shared" si="86"/>
        <v>537</v>
      </c>
      <c r="BQ289">
        <f t="shared" si="87"/>
        <v>17991.333333333332</v>
      </c>
      <c r="BR289" s="2" t="s">
        <v>343</v>
      </c>
      <c r="BW289">
        <f t="shared" si="88"/>
        <v>553</v>
      </c>
      <c r="BX289">
        <f t="shared" si="89"/>
        <v>18025.466666666667</v>
      </c>
      <c r="BY289" s="2" t="s">
        <v>343</v>
      </c>
      <c r="CD289">
        <f t="shared" si="90"/>
        <v>617.30973958179391</v>
      </c>
      <c r="CE289">
        <f t="shared" si="91"/>
        <v>18379.901571607617</v>
      </c>
      <c r="CF289" s="2" t="s">
        <v>343</v>
      </c>
    </row>
    <row r="290" spans="1:84" x14ac:dyDescent="0.35">
      <c r="A290" s="2" t="s">
        <v>344</v>
      </c>
      <c r="B290" s="3" t="s">
        <v>33</v>
      </c>
      <c r="C290" s="2">
        <v>175.9</v>
      </c>
      <c r="D290" s="2">
        <v>834.9</v>
      </c>
      <c r="E290" s="2">
        <v>291.7</v>
      </c>
      <c r="F290" s="2">
        <v>18.8</v>
      </c>
      <c r="G290" s="2">
        <v>14</v>
      </c>
      <c r="H290" s="2">
        <v>17.8</v>
      </c>
      <c r="I290" s="2">
        <v>761.7</v>
      </c>
      <c r="J290" s="2">
        <v>224</v>
      </c>
      <c r="K290" s="2">
        <f t="shared" si="78"/>
        <v>7.3856382978723403</v>
      </c>
      <c r="L290" s="2">
        <f t="shared" si="79"/>
        <v>54.407142857142858</v>
      </c>
      <c r="M290" s="2">
        <v>2.78</v>
      </c>
      <c r="N290" s="2">
        <v>246000</v>
      </c>
      <c r="O290" s="2">
        <v>7800</v>
      </c>
      <c r="P290" s="2">
        <v>33.1</v>
      </c>
      <c r="Q290" s="2">
        <v>5.9</v>
      </c>
      <c r="R290" s="2">
        <v>5893</v>
      </c>
      <c r="S290" s="2">
        <v>535</v>
      </c>
      <c r="T290" s="2">
        <v>6808</v>
      </c>
      <c r="U290" s="2">
        <v>842</v>
      </c>
      <c r="X290" s="3" t="str" cm="1">
        <f t="array" ref="X290">_xlfn.IFS((D290/F290) &lt;= (640/SQRT($AT$32)), "Compact", L290 &lt;= ($AT$32*(0.79-(0.002*((E290-G290/2)/(2*F290))*SQRT($AT$32)))), "Non-Compact", L290 &gt; ($AT$32*(0.79-(0.002*((E290-G290/2)/(2*F290))*SQRT($AT$32)))), "Slender")</f>
        <v>Non-Compact</v>
      </c>
      <c r="Y290" s="3" t="str" cm="1">
        <f t="array" ref="Y290">_xlfn.IFS(K290 &lt;= (65/SQRT($AT$32)), "Compact", K290 &lt;= (95/SQRT($AT$32)), "Non-Compact", K290 &gt; (95/SQRT($AT$32)), "Slender")</f>
        <v>Slender</v>
      </c>
      <c r="Z290" s="2">
        <f t="shared" si="74"/>
        <v>15.515957446808509</v>
      </c>
      <c r="AA290" s="2">
        <f t="shared" si="75"/>
        <v>59.635714285714286</v>
      </c>
      <c r="AB290" s="2" t="str" cm="1">
        <f t="array" ref="AB290">_xlfn.IFS(Z290 &lt;= 9, "1", Z290 &lt;= 12, "2", Z290 &lt;= 15, "3", Z290 &gt; 15, "4")</f>
        <v>4</v>
      </c>
      <c r="AC290" s="2" t="str" cm="1">
        <f t="array" ref="AC290">_xlfn.IFS(AA290 &lt;= 200, "1", L290 &lt;= 300, "2", L290 &lt;= 400, "3", L290 &gt; 400, "4")</f>
        <v>1</v>
      </c>
      <c r="AD290" s="3">
        <f t="shared" si="76"/>
        <v>245647.99141576549</v>
      </c>
      <c r="AG290" s="3">
        <f t="shared" si="77"/>
        <v>5873.9246479674903</v>
      </c>
      <c r="AJ290" s="2" t="s">
        <v>344</v>
      </c>
      <c r="AK290" s="2">
        <f t="shared" si="80"/>
        <v>199.3</v>
      </c>
      <c r="AL290" s="2"/>
      <c r="AM290" s="2"/>
      <c r="AN290" s="2">
        <f t="shared" si="81"/>
        <v>5803.6</v>
      </c>
      <c r="AO290" s="2"/>
      <c r="AP290" s="2"/>
      <c r="AQ290" s="2" t="s">
        <v>344</v>
      </c>
      <c r="BB290" s="2">
        <f t="shared" si="82"/>
        <v>132</v>
      </c>
      <c r="BC290" s="2">
        <f t="shared" si="83"/>
        <v>5336.7333333333336</v>
      </c>
      <c r="BD290" s="2" t="s">
        <v>344</v>
      </c>
      <c r="BI290">
        <f t="shared" si="84"/>
        <v>150</v>
      </c>
      <c r="BJ290">
        <f t="shared" si="85"/>
        <v>5577.1143281365994</v>
      </c>
      <c r="BK290" s="2" t="s">
        <v>344</v>
      </c>
      <c r="BP290">
        <f t="shared" si="86"/>
        <v>84</v>
      </c>
      <c r="BQ290">
        <f t="shared" si="87"/>
        <v>5234.333333333333</v>
      </c>
      <c r="BR290" s="2" t="s">
        <v>344</v>
      </c>
      <c r="BW290">
        <f t="shared" si="88"/>
        <v>100</v>
      </c>
      <c r="BX290">
        <f t="shared" si="89"/>
        <v>5268.4666666666662</v>
      </c>
      <c r="BY290" s="2" t="s">
        <v>344</v>
      </c>
      <c r="CD290">
        <f t="shared" si="90"/>
        <v>164.30973958179393</v>
      </c>
      <c r="CE290">
        <f t="shared" si="91"/>
        <v>5622.9015716076174</v>
      </c>
      <c r="CF290" s="2" t="s">
        <v>344</v>
      </c>
    </row>
    <row r="291" spans="1:84" x14ac:dyDescent="0.35">
      <c r="A291" s="2" t="s">
        <v>345</v>
      </c>
      <c r="B291" s="3" t="s">
        <v>33</v>
      </c>
      <c r="C291" s="2">
        <v>193.8</v>
      </c>
      <c r="D291" s="2">
        <v>840.7</v>
      </c>
      <c r="E291" s="2">
        <v>292.39999999999998</v>
      </c>
      <c r="F291" s="2">
        <v>21.7</v>
      </c>
      <c r="G291" s="2">
        <v>14.7</v>
      </c>
      <c r="H291" s="2">
        <v>17.8</v>
      </c>
      <c r="I291" s="2">
        <v>761.7</v>
      </c>
      <c r="J291" s="2">
        <v>247</v>
      </c>
      <c r="K291" s="2">
        <f t="shared" si="78"/>
        <v>6.3986175115207375</v>
      </c>
      <c r="L291" s="2">
        <f t="shared" si="79"/>
        <v>51.816326530612251</v>
      </c>
      <c r="M291" s="2">
        <v>2.79</v>
      </c>
      <c r="N291" s="2">
        <v>279200</v>
      </c>
      <c r="O291" s="2">
        <v>9067</v>
      </c>
      <c r="P291" s="2">
        <v>33.6</v>
      </c>
      <c r="Q291" s="2">
        <v>6.06</v>
      </c>
      <c r="R291" s="2">
        <v>6642</v>
      </c>
      <c r="S291" s="2">
        <v>620</v>
      </c>
      <c r="T291" s="2">
        <v>7640</v>
      </c>
      <c r="U291" s="2">
        <v>974</v>
      </c>
      <c r="X291" s="3" t="str" cm="1">
        <f t="array" ref="X291">_xlfn.IFS((D291/F291) &lt;= (640/SQRT($AT$32)), "Compact", L291 &lt;= ($AT$32*(0.79-(0.002*((E291-G291/2)/(2*F291))*SQRT($AT$32)))), "Non-Compact", L291 &gt; ($AT$32*(0.79-(0.002*((E291-G291/2)/(2*F291))*SQRT($AT$32)))), "Slender")</f>
        <v>Non-Compact</v>
      </c>
      <c r="Y291" s="3" t="str" cm="1">
        <f t="array" ref="Y291">_xlfn.IFS(K291 &lt;= (65/SQRT($AT$32)), "Compact", K291 &lt;= (95/SQRT($AT$32)), "Non-Compact", K291 &gt; (95/SQRT($AT$32)), "Slender")</f>
        <v>Slender</v>
      </c>
      <c r="Z291" s="2">
        <f t="shared" si="74"/>
        <v>13.474654377880183</v>
      </c>
      <c r="AA291" s="2">
        <f t="shared" si="75"/>
        <v>57.190476190476197</v>
      </c>
      <c r="AB291" s="2" t="str" cm="1">
        <f t="array" ref="AB291">_xlfn.IFS(Z291 &lt;= 9, "1", Z291 &lt;= 12, "2", Z291 &lt;= 15, "3", Z291 &gt; 15, "4")</f>
        <v>3</v>
      </c>
      <c r="AC291" s="2" t="str" cm="1">
        <f t="array" ref="AC291">_xlfn.IFS(AA291 &lt;= 200, "1", L291 &lt;= 300, "2", L291 &lt;= 400, "3", L291 &gt; 400, "4")</f>
        <v>1</v>
      </c>
      <c r="AD291" s="3">
        <f t="shared" si="76"/>
        <v>278871.31206434628</v>
      </c>
      <c r="AG291" s="3">
        <f t="shared" si="77"/>
        <v>6622.645201126209</v>
      </c>
      <c r="AJ291" s="2" t="s">
        <v>345</v>
      </c>
      <c r="AK291" s="2">
        <f t="shared" si="80"/>
        <v>222.3</v>
      </c>
      <c r="AL291" s="2"/>
      <c r="AM291" s="2"/>
      <c r="AN291" s="2">
        <f t="shared" si="81"/>
        <v>6552.6</v>
      </c>
      <c r="AO291" s="2"/>
      <c r="AP291" s="2"/>
      <c r="AQ291" s="2" t="s">
        <v>345</v>
      </c>
      <c r="BB291" s="2">
        <f t="shared" si="82"/>
        <v>155</v>
      </c>
      <c r="BC291" s="2">
        <f t="shared" si="83"/>
        <v>6085.7333333333336</v>
      </c>
      <c r="BD291" s="2" t="s">
        <v>345</v>
      </c>
      <c r="BI291">
        <f t="shared" si="84"/>
        <v>173</v>
      </c>
      <c r="BJ291">
        <f t="shared" si="85"/>
        <v>6326.1143281365994</v>
      </c>
      <c r="BK291" s="2" t="s">
        <v>345</v>
      </c>
      <c r="BP291">
        <f t="shared" si="86"/>
        <v>107</v>
      </c>
      <c r="BQ291">
        <f t="shared" si="87"/>
        <v>5983.333333333333</v>
      </c>
      <c r="BR291" s="2" t="s">
        <v>345</v>
      </c>
      <c r="BW291">
        <f t="shared" si="88"/>
        <v>123</v>
      </c>
      <c r="BX291">
        <f t="shared" si="89"/>
        <v>6017.4666666666662</v>
      </c>
      <c r="BY291" s="2" t="s">
        <v>345</v>
      </c>
      <c r="CD291">
        <f t="shared" si="90"/>
        <v>187.30973958179393</v>
      </c>
      <c r="CE291">
        <f t="shared" si="91"/>
        <v>6371.9015716076174</v>
      </c>
      <c r="CF291" s="2" t="s">
        <v>345</v>
      </c>
    </row>
    <row r="292" spans="1:84" x14ac:dyDescent="0.35">
      <c r="A292" s="2" t="s">
        <v>346</v>
      </c>
      <c r="B292" s="3" t="s">
        <v>33</v>
      </c>
      <c r="C292" s="2">
        <v>209.8</v>
      </c>
      <c r="D292" s="2">
        <v>845.8</v>
      </c>
      <c r="E292" s="2">
        <v>293</v>
      </c>
      <c r="F292" s="2">
        <v>24.4</v>
      </c>
      <c r="G292" s="2">
        <v>15.4</v>
      </c>
      <c r="H292" s="2">
        <v>17.8</v>
      </c>
      <c r="I292" s="2">
        <v>761.4</v>
      </c>
      <c r="J292" s="2">
        <v>268</v>
      </c>
      <c r="K292" s="2">
        <f t="shared" si="78"/>
        <v>5.6885245901639356</v>
      </c>
      <c r="L292" s="2">
        <f t="shared" si="79"/>
        <v>49.441558441558442</v>
      </c>
      <c r="M292" s="2">
        <v>2.8</v>
      </c>
      <c r="N292" s="2">
        <v>310200</v>
      </c>
      <c r="O292" s="2">
        <v>10250</v>
      </c>
      <c r="P292" s="2">
        <v>34</v>
      </c>
      <c r="Q292" s="2">
        <v>6.18</v>
      </c>
      <c r="R292" s="2">
        <v>7334</v>
      </c>
      <c r="S292" s="2">
        <v>700</v>
      </c>
      <c r="T292" s="2">
        <v>8416</v>
      </c>
      <c r="U292" s="2">
        <v>1097</v>
      </c>
      <c r="X292" s="3" t="str" cm="1">
        <f t="array" ref="X292">_xlfn.IFS((D292/F292) &lt;= (640/SQRT($AT$32)), "Compact", L292 &lt;= ($AT$32*(0.79-(0.002*((E292-G292/2)/(2*F292))*SQRT($AT$32)))), "Non-Compact", L292 &gt; ($AT$32*(0.79-(0.002*((E292-G292/2)/(2*F292))*SQRT($AT$32)))), "Slender")</f>
        <v>Non-Compact</v>
      </c>
      <c r="Y292" s="3" t="str" cm="1">
        <f t="array" ref="Y292">_xlfn.IFS(K292 &lt;= (65/SQRT($AT$32)), "Compact", K292 &lt;= (95/SQRT($AT$32)), "Non-Compact", K292 &gt; (95/SQRT($AT$32)), "Slender")</f>
        <v>Slender</v>
      </c>
      <c r="Z292" s="2">
        <f t="shared" si="74"/>
        <v>12.008196721311476</v>
      </c>
      <c r="AA292" s="2">
        <f t="shared" si="75"/>
        <v>54.922077922077918</v>
      </c>
      <c r="AB292" s="2" t="str" cm="1">
        <f t="array" ref="AB292">_xlfn.IFS(Z292 &lt;= 9, "1", Z292 &lt;= 12, "2", Z292 &lt;= 15, "3", Z292 &gt; 15, "4")</f>
        <v>3</v>
      </c>
      <c r="AC292" s="2" t="str" cm="1">
        <f t="array" ref="AC292">_xlfn.IFS(AA292 &lt;= 200, "1", L292 &lt;= 300, "2", L292 &lt;= 400, "3", L292 &gt; 400, "4")</f>
        <v>1</v>
      </c>
      <c r="AD292" s="3">
        <f t="shared" si="76"/>
        <v>309893.24919078185</v>
      </c>
      <c r="AG292" s="3">
        <f t="shared" si="77"/>
        <v>7315.4266034182865</v>
      </c>
      <c r="AJ292" s="2" t="s">
        <v>346</v>
      </c>
      <c r="AK292" s="2">
        <f t="shared" si="80"/>
        <v>243.3</v>
      </c>
      <c r="AL292" s="2"/>
      <c r="AM292" s="2"/>
      <c r="AN292" s="2">
        <f t="shared" si="81"/>
        <v>7244.6</v>
      </c>
      <c r="AO292" s="2"/>
      <c r="AP292" s="2"/>
      <c r="AQ292" s="2" t="s">
        <v>346</v>
      </c>
      <c r="BB292" s="2">
        <f t="shared" si="82"/>
        <v>176</v>
      </c>
      <c r="BC292" s="2">
        <f t="shared" si="83"/>
        <v>6777.7333333333336</v>
      </c>
      <c r="BD292" s="2" t="s">
        <v>346</v>
      </c>
      <c r="BI292">
        <f t="shared" si="84"/>
        <v>194</v>
      </c>
      <c r="BJ292">
        <f t="shared" si="85"/>
        <v>7018.1143281365994</v>
      </c>
      <c r="BK292" s="2" t="s">
        <v>346</v>
      </c>
      <c r="BP292">
        <f t="shared" si="86"/>
        <v>128</v>
      </c>
      <c r="BQ292">
        <f t="shared" si="87"/>
        <v>6675.333333333333</v>
      </c>
      <c r="BR292" s="2" t="s">
        <v>346</v>
      </c>
      <c r="BW292">
        <f t="shared" si="88"/>
        <v>144</v>
      </c>
      <c r="BX292">
        <f t="shared" si="89"/>
        <v>6709.4666666666662</v>
      </c>
      <c r="BY292" s="2" t="s">
        <v>346</v>
      </c>
      <c r="CD292">
        <f t="shared" si="90"/>
        <v>208.30973958179393</v>
      </c>
      <c r="CE292">
        <f t="shared" si="91"/>
        <v>7063.9015716076174</v>
      </c>
      <c r="CF292" s="2" t="s">
        <v>346</v>
      </c>
    </row>
    <row r="293" spans="1:84" x14ac:dyDescent="0.35">
      <c r="A293" s="2" t="s">
        <v>347</v>
      </c>
      <c r="B293" s="3" t="s">
        <v>33</v>
      </c>
      <c r="C293" s="2">
        <v>226.5</v>
      </c>
      <c r="D293" s="2">
        <v>850.9</v>
      </c>
      <c r="E293" s="2">
        <v>293.8</v>
      </c>
      <c r="F293" s="2">
        <v>26.8</v>
      </c>
      <c r="G293" s="2">
        <v>16.100000000000001</v>
      </c>
      <c r="H293" s="2">
        <v>17.8</v>
      </c>
      <c r="I293" s="2">
        <v>761.7</v>
      </c>
      <c r="J293" s="2">
        <v>289</v>
      </c>
      <c r="K293" s="2">
        <f t="shared" si="78"/>
        <v>5.1809701492537306</v>
      </c>
      <c r="L293" s="2">
        <f t="shared" si="79"/>
        <v>47.310559006211179</v>
      </c>
      <c r="M293" s="2">
        <v>2.81</v>
      </c>
      <c r="N293" s="2">
        <v>339700</v>
      </c>
      <c r="O293" s="2">
        <v>11360</v>
      </c>
      <c r="P293" s="2">
        <v>34.299999999999997</v>
      </c>
      <c r="Q293" s="2">
        <v>6.27</v>
      </c>
      <c r="R293" s="2">
        <v>7985</v>
      </c>
      <c r="S293" s="2">
        <v>773</v>
      </c>
      <c r="T293" s="2">
        <v>9155</v>
      </c>
      <c r="U293" s="2">
        <v>1212</v>
      </c>
      <c r="X293" s="3" t="str" cm="1">
        <f t="array" ref="X293">_xlfn.IFS((D293/F293) &lt;= (640/SQRT($AT$32)), "Compact", L293 &lt;= ($AT$32*(0.79-(0.002*((E293-G293/2)/(2*F293))*SQRT($AT$32)))), "Non-Compact", L293 &gt; ($AT$32*(0.79-(0.002*((E293-G293/2)/(2*F293))*SQRT($AT$32)))), "Slender")</f>
        <v>Compact</v>
      </c>
      <c r="Y293" s="3" t="str" cm="1">
        <f t="array" ref="Y293">_xlfn.IFS(K293 &lt;= (65/SQRT($AT$32)), "Compact", K293 &lt;= (95/SQRT($AT$32)), "Non-Compact", K293 &gt; (95/SQRT($AT$32)), "Slender")</f>
        <v>Slender</v>
      </c>
      <c r="Z293" s="2">
        <f t="shared" si="74"/>
        <v>10.962686567164178</v>
      </c>
      <c r="AA293" s="2">
        <f t="shared" si="75"/>
        <v>52.850931677018629</v>
      </c>
      <c r="AB293" s="2" t="str" cm="1">
        <f t="array" ref="AB293">_xlfn.IFS(Z293 &lt;= 9, "1", Z293 &lt;= 12, "2", Z293 &lt;= 15, "3", Z293 &gt; 15, "4")</f>
        <v>2</v>
      </c>
      <c r="AC293" s="2" t="str" cm="1">
        <f t="array" ref="AC293">_xlfn.IFS(AA293 &lt;= 200, "1", L293 &lt;= 300, "2", L293 &lt;= 400, "3", L293 &gt; 400, "4")</f>
        <v>1</v>
      </c>
      <c r="AD293" s="3">
        <f t="shared" si="76"/>
        <v>339413.71167578071</v>
      </c>
      <c r="AG293" s="3">
        <f t="shared" si="77"/>
        <v>7967.5971597464695</v>
      </c>
      <c r="AJ293" s="2" t="s">
        <v>347</v>
      </c>
      <c r="AK293" s="2">
        <f t="shared" si="80"/>
        <v>264.3</v>
      </c>
      <c r="AL293" s="2"/>
      <c r="AM293" s="2"/>
      <c r="AN293" s="2">
        <f t="shared" si="81"/>
        <v>7895.6</v>
      </c>
      <c r="AO293" s="2"/>
      <c r="AP293" s="2"/>
      <c r="AQ293" s="2" t="s">
        <v>347</v>
      </c>
      <c r="BB293" s="2">
        <f t="shared" si="82"/>
        <v>197</v>
      </c>
      <c r="BC293" s="2">
        <f t="shared" si="83"/>
        <v>7428.7333333333336</v>
      </c>
      <c r="BD293" s="2" t="s">
        <v>347</v>
      </c>
      <c r="BI293">
        <f t="shared" si="84"/>
        <v>215</v>
      </c>
      <c r="BJ293">
        <f t="shared" si="85"/>
        <v>7669.1143281365994</v>
      </c>
      <c r="BK293" s="2" t="s">
        <v>347</v>
      </c>
      <c r="BP293">
        <f t="shared" si="86"/>
        <v>149</v>
      </c>
      <c r="BQ293">
        <f t="shared" si="87"/>
        <v>7326.333333333333</v>
      </c>
      <c r="BR293" s="2" t="s">
        <v>347</v>
      </c>
      <c r="BW293">
        <f t="shared" si="88"/>
        <v>165</v>
      </c>
      <c r="BX293">
        <f t="shared" si="89"/>
        <v>7360.4666666666662</v>
      </c>
      <c r="BY293" s="2" t="s">
        <v>347</v>
      </c>
      <c r="CD293">
        <f t="shared" si="90"/>
        <v>229.30973958179393</v>
      </c>
      <c r="CE293">
        <f t="shared" si="91"/>
        <v>7714.9015716076174</v>
      </c>
      <c r="CF293" s="2" t="s">
        <v>347</v>
      </c>
    </row>
    <row r="294" spans="1:84" x14ac:dyDescent="0.35">
      <c r="A294" s="2" t="s">
        <v>348</v>
      </c>
      <c r="B294" s="3" t="s">
        <v>33</v>
      </c>
      <c r="C294" s="2">
        <v>252</v>
      </c>
      <c r="D294" s="2">
        <v>859</v>
      </c>
      <c r="E294" s="2">
        <v>292.10000000000002</v>
      </c>
      <c r="F294" s="2">
        <v>31</v>
      </c>
      <c r="G294" s="2">
        <v>17</v>
      </c>
      <c r="H294" s="2">
        <v>17.8</v>
      </c>
      <c r="I294" s="2">
        <v>761.4</v>
      </c>
      <c r="J294" s="2">
        <v>319</v>
      </c>
      <c r="K294" s="2">
        <f t="shared" si="78"/>
        <v>4.4370967741935488</v>
      </c>
      <c r="L294" s="2">
        <f t="shared" si="79"/>
        <v>44.788235294117648</v>
      </c>
      <c r="M294" s="2">
        <v>2.82</v>
      </c>
      <c r="N294" s="2">
        <v>386500</v>
      </c>
      <c r="O294" s="2">
        <v>12920</v>
      </c>
      <c r="P294" s="2">
        <v>34.799999999999997</v>
      </c>
      <c r="Q294" s="2">
        <v>6.36</v>
      </c>
      <c r="R294" s="2">
        <v>8999</v>
      </c>
      <c r="S294" s="2">
        <v>884</v>
      </c>
      <c r="T294" s="2">
        <v>10310</v>
      </c>
      <c r="U294" s="2">
        <v>1383</v>
      </c>
      <c r="X294" s="3" t="str" cm="1">
        <f t="array" ref="X294">_xlfn.IFS((D294/F294) &lt;= (640/SQRT($AT$32)), "Compact", L294 &lt;= ($AT$32*(0.79-(0.002*((E294-G294/2)/(2*F294))*SQRT($AT$32)))), "Non-Compact", L294 &gt; ($AT$32*(0.79-(0.002*((E294-G294/2)/(2*F294))*SQRT($AT$32)))), "Slender")</f>
        <v>Compact</v>
      </c>
      <c r="Y294" s="3" t="str" cm="1">
        <f t="array" ref="Y294">_xlfn.IFS(K294 &lt;= (65/SQRT($AT$32)), "Compact", K294 &lt;= (95/SQRT($AT$32)), "Non-Compact", K294 &gt; (95/SQRT($AT$32)), "Slender")</f>
        <v>Non-Compact</v>
      </c>
      <c r="Z294" s="2">
        <f t="shared" si="74"/>
        <v>9.4225806451612915</v>
      </c>
      <c r="AA294" s="2">
        <f t="shared" si="75"/>
        <v>50.529411764705884</v>
      </c>
      <c r="AB294" s="2" t="str" cm="1">
        <f t="array" ref="AB294">_xlfn.IFS(Z294 &lt;= 9, "1", Z294 &lt;= 12, "2", Z294 &lt;= 15, "3", Z294 &gt; 15, "4")</f>
        <v>2</v>
      </c>
      <c r="AC294" s="2" t="str" cm="1">
        <f t="array" ref="AC294">_xlfn.IFS(AA294 &lt;= 200, "1", L294 &lt;= 300, "2", L294 &lt;= 400, "3", L294 &gt; 400, "4")</f>
        <v>1</v>
      </c>
      <c r="AD294" s="3">
        <f t="shared" si="76"/>
        <v>386239.61159607908</v>
      </c>
      <c r="AG294" s="3">
        <f t="shared" si="77"/>
        <v>8983.9630709392386</v>
      </c>
      <c r="AJ294" s="2" t="s">
        <v>348</v>
      </c>
      <c r="AK294" s="2">
        <f t="shared" si="80"/>
        <v>294.3</v>
      </c>
      <c r="AL294" s="2"/>
      <c r="AM294" s="2"/>
      <c r="AN294" s="2">
        <f t="shared" si="81"/>
        <v>8909.6</v>
      </c>
      <c r="AO294" s="2"/>
      <c r="AP294" s="2"/>
      <c r="AQ294" s="2" t="s">
        <v>348</v>
      </c>
      <c r="BB294" s="2">
        <f t="shared" si="82"/>
        <v>227</v>
      </c>
      <c r="BC294" s="2">
        <f t="shared" si="83"/>
        <v>8442.7333333333336</v>
      </c>
      <c r="BD294" s="2" t="s">
        <v>348</v>
      </c>
      <c r="BI294">
        <f t="shared" si="84"/>
        <v>245</v>
      </c>
      <c r="BJ294">
        <f t="shared" si="85"/>
        <v>8683.1143281366003</v>
      </c>
      <c r="BK294" s="2" t="s">
        <v>348</v>
      </c>
      <c r="BP294">
        <f t="shared" si="86"/>
        <v>179</v>
      </c>
      <c r="BQ294">
        <f t="shared" si="87"/>
        <v>8340.3333333333339</v>
      </c>
      <c r="BR294" s="2" t="s">
        <v>348</v>
      </c>
      <c r="BW294">
        <f t="shared" si="88"/>
        <v>195</v>
      </c>
      <c r="BX294">
        <f t="shared" si="89"/>
        <v>8374.4666666666672</v>
      </c>
      <c r="BY294" s="2" t="s">
        <v>348</v>
      </c>
      <c r="CD294">
        <f t="shared" si="90"/>
        <v>259.30973958179391</v>
      </c>
      <c r="CE294">
        <f t="shared" si="91"/>
        <v>8728.9015716076174</v>
      </c>
      <c r="CF294" s="2" t="s">
        <v>348</v>
      </c>
    </row>
    <row r="295" spans="1:84" x14ac:dyDescent="0.35">
      <c r="A295" s="2" t="s">
        <v>349</v>
      </c>
      <c r="B295" s="3" t="s">
        <v>33</v>
      </c>
      <c r="C295" s="2">
        <v>278</v>
      </c>
      <c r="D295" s="2">
        <v>865.1</v>
      </c>
      <c r="E295" s="2">
        <v>294.10000000000002</v>
      </c>
      <c r="F295" s="2">
        <v>34</v>
      </c>
      <c r="G295" s="2">
        <v>19.100000000000001</v>
      </c>
      <c r="H295" s="2">
        <v>17.8</v>
      </c>
      <c r="I295" s="2">
        <v>761.5</v>
      </c>
      <c r="J295" s="2">
        <v>355</v>
      </c>
      <c r="K295" s="2">
        <f t="shared" si="78"/>
        <v>4.0441176470588234</v>
      </c>
      <c r="L295" s="2">
        <f t="shared" si="79"/>
        <v>39.869109947643977</v>
      </c>
      <c r="M295" s="2">
        <v>2.84</v>
      </c>
      <c r="N295" s="2">
        <v>430400</v>
      </c>
      <c r="O295" s="2">
        <v>14470</v>
      </c>
      <c r="P295" s="2">
        <v>34.799999999999997</v>
      </c>
      <c r="Q295" s="2">
        <v>6.38</v>
      </c>
      <c r="R295" s="2">
        <v>9950</v>
      </c>
      <c r="S295" s="2">
        <v>984</v>
      </c>
      <c r="T295" s="2">
        <v>11450</v>
      </c>
      <c r="U295" s="2">
        <v>1547</v>
      </c>
      <c r="X295" s="3" t="str" cm="1">
        <f t="array" ref="X295">_xlfn.IFS((D295/F295) &lt;= (640/SQRT($AT$32)), "Compact", L295 &lt;= ($AT$32*(0.79-(0.002*((E295-G295/2)/(2*F295))*SQRT($AT$32)))), "Non-Compact", L295 &gt; ($AT$32*(0.79-(0.002*((E295-G295/2)/(2*F295))*SQRT($AT$32)))), "Slender")</f>
        <v>Compact</v>
      </c>
      <c r="Y295" s="3" t="str" cm="1">
        <f t="array" ref="Y295">_xlfn.IFS(K295 &lt;= (65/SQRT($AT$32)), "Compact", K295 &lt;= (95/SQRT($AT$32)), "Non-Compact", K295 &gt; (95/SQRT($AT$32)), "Slender")</f>
        <v>Non-Compact</v>
      </c>
      <c r="Z295" s="2">
        <f t="shared" si="74"/>
        <v>8.65</v>
      </c>
      <c r="AA295" s="2">
        <f t="shared" si="75"/>
        <v>45.293193717277482</v>
      </c>
      <c r="AB295" s="2" t="str" cm="1">
        <f t="array" ref="AB295">_xlfn.IFS(Z295 &lt;= 9, "1", Z295 &lt;= 12, "2", Z295 &lt;= 15, "3", Z295 &gt; 15, "4")</f>
        <v>1</v>
      </c>
      <c r="AC295" s="2" t="str" cm="1">
        <f t="array" ref="AC295">_xlfn.IFS(AA295 &lt;= 200, "1", L295 &lt;= 300, "2", L295 &lt;= 400, "3", L295 &gt; 400, "4")</f>
        <v>1</v>
      </c>
      <c r="AD295" s="3">
        <f t="shared" si="76"/>
        <v>430166.79840889625</v>
      </c>
      <c r="AG295" s="3">
        <f t="shared" si="77"/>
        <v>9937.4352893490595</v>
      </c>
      <c r="AJ295" s="2" t="s">
        <v>349</v>
      </c>
      <c r="AK295" s="2">
        <f t="shared" si="80"/>
        <v>330.3</v>
      </c>
      <c r="AL295" s="2"/>
      <c r="AM295" s="2"/>
      <c r="AN295" s="2">
        <f t="shared" si="81"/>
        <v>9860.6</v>
      </c>
      <c r="AO295" s="2"/>
      <c r="AP295" s="2"/>
      <c r="AQ295" s="2" t="s">
        <v>349</v>
      </c>
      <c r="BB295" s="2">
        <f t="shared" si="82"/>
        <v>263</v>
      </c>
      <c r="BC295" s="2">
        <f t="shared" si="83"/>
        <v>9393.7333333333336</v>
      </c>
      <c r="BD295" s="2" t="s">
        <v>349</v>
      </c>
      <c r="BI295">
        <f t="shared" si="84"/>
        <v>281</v>
      </c>
      <c r="BJ295">
        <f t="shared" si="85"/>
        <v>9634.1143281366003</v>
      </c>
      <c r="BK295" s="2" t="s">
        <v>349</v>
      </c>
      <c r="BP295">
        <f t="shared" si="86"/>
        <v>215</v>
      </c>
      <c r="BQ295">
        <f t="shared" si="87"/>
        <v>9291.3333333333339</v>
      </c>
      <c r="BR295" s="2" t="s">
        <v>349</v>
      </c>
      <c r="BW295">
        <f t="shared" si="88"/>
        <v>231</v>
      </c>
      <c r="BX295">
        <f t="shared" si="89"/>
        <v>9325.4666666666672</v>
      </c>
      <c r="BY295" s="2" t="s">
        <v>349</v>
      </c>
      <c r="CD295">
        <f t="shared" si="90"/>
        <v>295.30973958179391</v>
      </c>
      <c r="CE295">
        <f t="shared" si="91"/>
        <v>9679.9015716076174</v>
      </c>
      <c r="CF295" s="2" t="s">
        <v>349</v>
      </c>
    </row>
    <row r="296" spans="1:84" x14ac:dyDescent="0.35">
      <c r="A296" s="2" t="s">
        <v>350</v>
      </c>
      <c r="B296" s="3" t="s">
        <v>33</v>
      </c>
      <c r="C296" s="2">
        <v>304</v>
      </c>
      <c r="D296" s="2">
        <v>871.2</v>
      </c>
      <c r="E296" s="2">
        <v>295.7</v>
      </c>
      <c r="F296" s="2">
        <v>37.1</v>
      </c>
      <c r="G296" s="2">
        <v>20.6</v>
      </c>
      <c r="H296" s="2">
        <v>17.8</v>
      </c>
      <c r="I296" s="2">
        <v>761.4</v>
      </c>
      <c r="J296" s="2">
        <v>386</v>
      </c>
      <c r="K296" s="2">
        <f t="shared" si="78"/>
        <v>3.70754716981132</v>
      </c>
      <c r="L296" s="2">
        <f t="shared" si="79"/>
        <v>36.961165048543684</v>
      </c>
      <c r="M296" s="2">
        <v>2.85</v>
      </c>
      <c r="N296" s="2">
        <v>473000</v>
      </c>
      <c r="O296" s="2">
        <v>16050</v>
      </c>
      <c r="P296" s="2">
        <v>35</v>
      </c>
      <c r="Q296" s="2">
        <v>6.45</v>
      </c>
      <c r="R296" s="2">
        <v>10860</v>
      </c>
      <c r="S296" s="2">
        <v>1086</v>
      </c>
      <c r="T296" s="2">
        <v>12530</v>
      </c>
      <c r="U296" s="2">
        <v>1710</v>
      </c>
      <c r="X296" s="3" t="str" cm="1">
        <f t="array" ref="X296">_xlfn.IFS((D296/F296) &lt;= (640/SQRT($AT$32)), "Compact", L296 &lt;= ($AT$32*(0.79-(0.002*((E296-G296/2)/(2*F296))*SQRT($AT$32)))), "Non-Compact", L296 &gt; ($AT$32*(0.79-(0.002*((E296-G296/2)/(2*F296))*SQRT($AT$32)))), "Slender")</f>
        <v>Compact</v>
      </c>
      <c r="Y296" s="3" t="str" cm="1">
        <f t="array" ref="Y296">_xlfn.IFS(K296 &lt;= (65/SQRT($AT$32)), "Compact", K296 &lt;= (95/SQRT($AT$32)), "Non-Compact", K296 &gt; (95/SQRT($AT$32)), "Slender")</f>
        <v>Non-Compact</v>
      </c>
      <c r="Z296" s="2">
        <f t="shared" si="74"/>
        <v>7.9703504043126676</v>
      </c>
      <c r="AA296" s="2">
        <f t="shared" si="75"/>
        <v>42.291262135922331</v>
      </c>
      <c r="AB296" s="2" t="str" cm="1">
        <f t="array" ref="AB296">_xlfn.IFS(Z296 &lt;= 9, "1", Z296 &lt;= 12, "2", Z296 &lt;= 15, "3", Z296 &gt; 15, "4")</f>
        <v>1</v>
      </c>
      <c r="AC296" s="2" t="str" cm="1">
        <f t="array" ref="AC296">_xlfn.IFS(AA296 &lt;= 200, "1", L296 &lt;= 300, "2", L296 &lt;= 400, "3", L296 &gt; 400, "4")</f>
        <v>1</v>
      </c>
      <c r="AD296" s="3">
        <f t="shared" si="76"/>
        <v>472795.75502431282</v>
      </c>
      <c r="AG296" s="3">
        <f t="shared" si="77"/>
        <v>10850.885833884717</v>
      </c>
      <c r="AJ296" s="2" t="s">
        <v>350</v>
      </c>
      <c r="AK296" s="2">
        <f t="shared" si="80"/>
        <v>361.3</v>
      </c>
      <c r="AL296" s="2"/>
      <c r="AM296" s="2"/>
      <c r="AN296" s="2">
        <f t="shared" si="81"/>
        <v>10770.6</v>
      </c>
      <c r="AO296" s="2"/>
      <c r="AP296" s="2"/>
      <c r="AQ296" s="2" t="s">
        <v>350</v>
      </c>
      <c r="BB296" s="2">
        <f t="shared" si="82"/>
        <v>294</v>
      </c>
      <c r="BC296" s="2">
        <f t="shared" si="83"/>
        <v>10303.733333333334</v>
      </c>
      <c r="BD296" s="2" t="s">
        <v>350</v>
      </c>
      <c r="BI296">
        <f t="shared" si="84"/>
        <v>312</v>
      </c>
      <c r="BJ296">
        <f t="shared" si="85"/>
        <v>10544.1143281366</v>
      </c>
      <c r="BK296" s="2" t="s">
        <v>350</v>
      </c>
      <c r="BP296">
        <f t="shared" si="86"/>
        <v>246</v>
      </c>
      <c r="BQ296">
        <f t="shared" si="87"/>
        <v>10201.333333333334</v>
      </c>
      <c r="BR296" s="2" t="s">
        <v>350</v>
      </c>
      <c r="BW296">
        <f t="shared" si="88"/>
        <v>262</v>
      </c>
      <c r="BX296">
        <f t="shared" si="89"/>
        <v>10235.466666666667</v>
      </c>
      <c r="BY296" s="2" t="s">
        <v>350</v>
      </c>
      <c r="CD296">
        <f t="shared" si="90"/>
        <v>326.30973958179391</v>
      </c>
      <c r="CE296">
        <f t="shared" si="91"/>
        <v>10589.901571607617</v>
      </c>
      <c r="CF296" s="2" t="s">
        <v>350</v>
      </c>
    </row>
    <row r="297" spans="1:84" x14ac:dyDescent="0.35">
      <c r="A297" s="2" t="s">
        <v>351</v>
      </c>
      <c r="B297" s="3" t="s">
        <v>33</v>
      </c>
      <c r="C297" s="2">
        <v>326</v>
      </c>
      <c r="D297" s="2">
        <v>877.1</v>
      </c>
      <c r="E297" s="2">
        <v>297.2</v>
      </c>
      <c r="F297" s="2">
        <v>39.9</v>
      </c>
      <c r="G297" s="2">
        <v>22.1</v>
      </c>
      <c r="H297" s="2">
        <v>17.8</v>
      </c>
      <c r="I297" s="2">
        <v>761.7</v>
      </c>
      <c r="J297" s="2">
        <v>416</v>
      </c>
      <c r="K297" s="2">
        <f t="shared" si="78"/>
        <v>3.4473684210526314</v>
      </c>
      <c r="L297" s="2">
        <f t="shared" si="79"/>
        <v>34.466063348416291</v>
      </c>
      <c r="M297" s="2">
        <v>2.87</v>
      </c>
      <c r="N297" s="2">
        <v>513500</v>
      </c>
      <c r="O297" s="2">
        <v>17540</v>
      </c>
      <c r="P297" s="2">
        <v>35.1</v>
      </c>
      <c r="Q297" s="2">
        <v>6.49</v>
      </c>
      <c r="R297" s="2">
        <v>11710</v>
      </c>
      <c r="S297" s="2">
        <v>1180</v>
      </c>
      <c r="T297" s="2">
        <v>13550</v>
      </c>
      <c r="U297" s="2">
        <v>1864</v>
      </c>
      <c r="X297" s="3" t="str" cm="1">
        <f t="array" ref="X297">_xlfn.IFS((D297/F297) &lt;= (640/SQRT($AT$32)), "Compact", L297 &lt;= ($AT$32*(0.79-(0.002*((E297-G297/2)/(2*F297))*SQRT($AT$32)))), "Non-Compact", L297 &gt; ($AT$32*(0.79-(0.002*((E297-G297/2)/(2*F297))*SQRT($AT$32)))), "Slender")</f>
        <v>Compact</v>
      </c>
      <c r="Y297" s="3" t="str" cm="1">
        <f t="array" ref="Y297">_xlfn.IFS(K297 &lt;= (65/SQRT($AT$32)), "Compact", K297 &lt;= (95/SQRT($AT$32)), "Non-Compact", K297 &gt; (95/SQRT($AT$32)), "Slender")</f>
        <v>Compact</v>
      </c>
      <c r="Z297" s="2">
        <f t="shared" si="74"/>
        <v>7.4486215538847116</v>
      </c>
      <c r="AA297" s="2">
        <f t="shared" si="75"/>
        <v>39.687782805429862</v>
      </c>
      <c r="AB297" s="2" t="str" cm="1">
        <f t="array" ref="AB297">_xlfn.IFS(Z297 &lt;= 9, "1", Z297 &lt;= 12, "2", Z297 &lt;= 15, "3", Z297 &gt; 15, "4")</f>
        <v>1</v>
      </c>
      <c r="AC297" s="2" t="str" cm="1">
        <f t="array" ref="AC297">_xlfn.IFS(AA297 &lt;= 200, "1", L297 &lt;= 300, "2", L297 &lt;= 400, "3", L297 &gt; 400, "4")</f>
        <v>1</v>
      </c>
      <c r="AD297" s="3">
        <f t="shared" si="76"/>
        <v>513322.92557099962</v>
      </c>
      <c r="AG297" s="3">
        <f t="shared" si="77"/>
        <v>11704.317508509415</v>
      </c>
      <c r="AJ297" s="2" t="s">
        <v>351</v>
      </c>
      <c r="AK297" s="2">
        <f t="shared" si="80"/>
        <v>391.3</v>
      </c>
      <c r="AL297" s="2"/>
      <c r="AM297" s="2"/>
      <c r="AN297" s="2">
        <f t="shared" si="81"/>
        <v>11620.6</v>
      </c>
      <c r="AO297" s="2"/>
      <c r="AP297" s="2"/>
      <c r="AQ297" s="2" t="s">
        <v>351</v>
      </c>
      <c r="BB297" s="2">
        <f t="shared" si="82"/>
        <v>324</v>
      </c>
      <c r="BC297" s="2">
        <f t="shared" si="83"/>
        <v>11153.733333333334</v>
      </c>
      <c r="BD297" s="2" t="s">
        <v>351</v>
      </c>
      <c r="BI297">
        <f t="shared" si="84"/>
        <v>342</v>
      </c>
      <c r="BJ297">
        <f t="shared" si="85"/>
        <v>11394.1143281366</v>
      </c>
      <c r="BK297" s="2" t="s">
        <v>351</v>
      </c>
      <c r="BP297">
        <f t="shared" si="86"/>
        <v>276</v>
      </c>
      <c r="BQ297">
        <f t="shared" si="87"/>
        <v>11051.333333333334</v>
      </c>
      <c r="BR297" s="2" t="s">
        <v>351</v>
      </c>
      <c r="BW297">
        <f t="shared" si="88"/>
        <v>292</v>
      </c>
      <c r="BX297">
        <f t="shared" si="89"/>
        <v>11085.466666666667</v>
      </c>
      <c r="BY297" s="2" t="s">
        <v>351</v>
      </c>
      <c r="CD297">
        <f t="shared" si="90"/>
        <v>356.30973958179391</v>
      </c>
      <c r="CE297">
        <f t="shared" si="91"/>
        <v>11439.901571607617</v>
      </c>
      <c r="CF297" s="2" t="s">
        <v>351</v>
      </c>
    </row>
    <row r="298" spans="1:84" x14ac:dyDescent="0.35">
      <c r="A298" s="2" t="s">
        <v>352</v>
      </c>
      <c r="B298" s="3" t="s">
        <v>33</v>
      </c>
      <c r="C298" s="2">
        <v>362</v>
      </c>
      <c r="D298" s="2">
        <v>885.2</v>
      </c>
      <c r="E298" s="2">
        <v>299.7</v>
      </c>
      <c r="F298" s="2">
        <v>43.9</v>
      </c>
      <c r="G298" s="2">
        <v>24.4</v>
      </c>
      <c r="H298" s="2">
        <v>17.8</v>
      </c>
      <c r="I298" s="2">
        <v>761.8</v>
      </c>
      <c r="J298" s="2">
        <v>460</v>
      </c>
      <c r="K298" s="2">
        <f t="shared" si="78"/>
        <v>3.1355353075170846</v>
      </c>
      <c r="L298" s="2">
        <f t="shared" si="79"/>
        <v>31.221311475409838</v>
      </c>
      <c r="M298" s="2">
        <v>2.89</v>
      </c>
      <c r="N298" s="2">
        <v>573400</v>
      </c>
      <c r="O298" s="2">
        <v>19800</v>
      </c>
      <c r="P298" s="2">
        <v>35.299999999999997</v>
      </c>
      <c r="Q298" s="2">
        <v>6.56</v>
      </c>
      <c r="R298" s="2">
        <v>12960</v>
      </c>
      <c r="S298" s="2">
        <v>1321</v>
      </c>
      <c r="T298" s="2">
        <v>15060</v>
      </c>
      <c r="U298" s="2">
        <v>2095</v>
      </c>
      <c r="X298" s="3" t="str" cm="1">
        <f t="array" ref="X298">_xlfn.IFS((D298/F298) &lt;= (640/SQRT($AT$32)), "Compact", L298 &lt;= ($AT$32*(0.79-(0.002*((E298-G298/2)/(2*F298))*SQRT($AT$32)))), "Non-Compact", L298 &gt; ($AT$32*(0.79-(0.002*((E298-G298/2)/(2*F298))*SQRT($AT$32)))), "Slender")</f>
        <v>Compact</v>
      </c>
      <c r="Y298" s="3" t="str" cm="1">
        <f t="array" ref="Y298">_xlfn.IFS(K298 &lt;= (65/SQRT($AT$32)), "Compact", K298 &lt;= (95/SQRT($AT$32)), "Non-Compact", K298 &gt; (95/SQRT($AT$32)), "Slender")</f>
        <v>Compact</v>
      </c>
      <c r="Z298" s="2">
        <f t="shared" si="74"/>
        <v>6.8268792710706148</v>
      </c>
      <c r="AA298" s="2">
        <f t="shared" si="75"/>
        <v>36.278688524590166</v>
      </c>
      <c r="AB298" s="2" t="str" cm="1">
        <f t="array" ref="AB298">_xlfn.IFS(Z298 &lt;= 9, "1", Z298 &lt;= 12, "2", Z298 &lt;= 15, "3", Z298 &gt; 15, "4")</f>
        <v>1</v>
      </c>
      <c r="AC298" s="2" t="str" cm="1">
        <f t="array" ref="AC298">_xlfn.IFS(AA298 &lt;= 200, "1", L298 &lt;= 300, "2", L298 &lt;= 400, "3", L298 &gt; 400, "4")</f>
        <v>1</v>
      </c>
      <c r="AD298" s="3">
        <f t="shared" si="76"/>
        <v>573265.09492189565</v>
      </c>
      <c r="AG298" s="3">
        <f t="shared" si="77"/>
        <v>12960.033108754005</v>
      </c>
      <c r="AJ298" s="2" t="s">
        <v>352</v>
      </c>
      <c r="AK298" s="2">
        <f t="shared" si="80"/>
        <v>435.3</v>
      </c>
      <c r="AL298" s="2"/>
      <c r="AM298" s="2"/>
      <c r="AN298" s="2">
        <f t="shared" si="81"/>
        <v>12870.6</v>
      </c>
      <c r="AO298" s="2"/>
      <c r="AP298" s="2"/>
      <c r="AQ298" s="2" t="s">
        <v>352</v>
      </c>
      <c r="BB298" s="2">
        <f t="shared" si="82"/>
        <v>368</v>
      </c>
      <c r="BC298" s="2">
        <f t="shared" si="83"/>
        <v>12403.733333333334</v>
      </c>
      <c r="BD298" s="2" t="s">
        <v>352</v>
      </c>
      <c r="BI298">
        <f t="shared" si="84"/>
        <v>386</v>
      </c>
      <c r="BJ298">
        <f t="shared" si="85"/>
        <v>12644.1143281366</v>
      </c>
      <c r="BK298" s="2" t="s">
        <v>352</v>
      </c>
      <c r="BP298">
        <f t="shared" si="86"/>
        <v>320</v>
      </c>
      <c r="BQ298">
        <f t="shared" si="87"/>
        <v>12301.333333333334</v>
      </c>
      <c r="BR298" s="2" t="s">
        <v>352</v>
      </c>
      <c r="BW298">
        <f t="shared" si="88"/>
        <v>336</v>
      </c>
      <c r="BX298">
        <f t="shared" si="89"/>
        <v>12335.466666666667</v>
      </c>
      <c r="BY298" s="2" t="s">
        <v>352</v>
      </c>
      <c r="CD298">
        <f t="shared" si="90"/>
        <v>400.30973958179391</v>
      </c>
      <c r="CE298">
        <f t="shared" si="91"/>
        <v>12689.901571607617</v>
      </c>
      <c r="CF298" s="2" t="s">
        <v>352</v>
      </c>
    </row>
    <row r="299" spans="1:84" x14ac:dyDescent="0.35">
      <c r="A299" s="2" t="s">
        <v>353</v>
      </c>
      <c r="B299" s="3" t="s">
        <v>33</v>
      </c>
      <c r="C299" s="2">
        <v>404</v>
      </c>
      <c r="D299" s="2">
        <v>895.1</v>
      </c>
      <c r="E299" s="2">
        <v>302.10000000000002</v>
      </c>
      <c r="F299" s="2">
        <v>49</v>
      </c>
      <c r="G299" s="2">
        <v>26.9</v>
      </c>
      <c r="H299" s="2">
        <v>17.8</v>
      </c>
      <c r="I299" s="2">
        <v>761.5</v>
      </c>
      <c r="J299" s="2">
        <v>513</v>
      </c>
      <c r="K299" s="2">
        <f t="shared" si="78"/>
        <v>2.8081632653061228</v>
      </c>
      <c r="L299" s="2">
        <f t="shared" si="79"/>
        <v>28.308550185873607</v>
      </c>
      <c r="M299" s="2">
        <v>2.91</v>
      </c>
      <c r="N299" s="2">
        <v>648200</v>
      </c>
      <c r="O299" s="2">
        <v>22660</v>
      </c>
      <c r="P299" s="2">
        <v>35.5</v>
      </c>
      <c r="Q299" s="2">
        <v>6.64</v>
      </c>
      <c r="R299" s="2">
        <v>14480</v>
      </c>
      <c r="S299" s="2">
        <v>1500</v>
      </c>
      <c r="T299" s="2">
        <v>16910</v>
      </c>
      <c r="U299" s="2">
        <v>2385</v>
      </c>
      <c r="X299" s="3" t="str" cm="1">
        <f t="array" ref="X299">_xlfn.IFS((D299/F299) &lt;= (640/SQRT($AT$32)), "Compact", L299 &lt;= ($AT$32*(0.79-(0.002*((E299-G299/2)/(2*F299))*SQRT($AT$32)))), "Non-Compact", L299 &gt; ($AT$32*(0.79-(0.002*((E299-G299/2)/(2*F299))*SQRT($AT$32)))), "Slender")</f>
        <v>Compact</v>
      </c>
      <c r="Y299" s="3" t="str" cm="1">
        <f t="array" ref="Y299">_xlfn.IFS(K299 &lt;= (65/SQRT($AT$32)), "Compact", K299 &lt;= (95/SQRT($AT$32)), "Non-Compact", K299 &gt; (95/SQRT($AT$32)), "Slender")</f>
        <v>Compact</v>
      </c>
      <c r="Z299" s="2">
        <f t="shared" si="74"/>
        <v>6.16530612244898</v>
      </c>
      <c r="AA299" s="2">
        <f t="shared" si="75"/>
        <v>33.275092936802977</v>
      </c>
      <c r="AB299" s="2" t="str" cm="1">
        <f t="array" ref="AB299">_xlfn.IFS(Z299 &lt;= 9, "1", Z299 &lt;= 12, "2", Z299 &lt;= 15, "3", Z299 &gt; 15, "4")</f>
        <v>1</v>
      </c>
      <c r="AC299" s="2" t="str" cm="1">
        <f t="array" ref="AC299">_xlfn.IFS(AA299 &lt;= 200, "1", L299 &lt;= 300, "2", L299 &lt;= 400, "3", L299 &gt; 400, "4")</f>
        <v>1</v>
      </c>
      <c r="AD299" s="3">
        <f t="shared" si="76"/>
        <v>648119.18250994547</v>
      </c>
      <c r="AG299" s="3">
        <f t="shared" si="77"/>
        <v>14488.263834221132</v>
      </c>
      <c r="AJ299" s="2" t="s">
        <v>353</v>
      </c>
      <c r="AK299" s="2">
        <f t="shared" si="80"/>
        <v>488.3</v>
      </c>
      <c r="AL299" s="2"/>
      <c r="AM299" s="2"/>
      <c r="AN299" s="2">
        <f t="shared" si="81"/>
        <v>14390.6</v>
      </c>
      <c r="AO299" s="2"/>
      <c r="AP299" s="2"/>
      <c r="AQ299" s="2" t="s">
        <v>353</v>
      </c>
      <c r="BB299" s="2">
        <f t="shared" si="82"/>
        <v>421</v>
      </c>
      <c r="BC299" s="2">
        <f t="shared" si="83"/>
        <v>13923.733333333334</v>
      </c>
      <c r="BD299" s="2" t="s">
        <v>353</v>
      </c>
      <c r="BI299">
        <f t="shared" si="84"/>
        <v>439</v>
      </c>
      <c r="BJ299">
        <f t="shared" si="85"/>
        <v>14164.1143281366</v>
      </c>
      <c r="BK299" s="2" t="s">
        <v>353</v>
      </c>
      <c r="BP299">
        <f t="shared" si="86"/>
        <v>373</v>
      </c>
      <c r="BQ299">
        <f t="shared" si="87"/>
        <v>13821.333333333334</v>
      </c>
      <c r="BR299" s="2" t="s">
        <v>353</v>
      </c>
      <c r="BW299">
        <f t="shared" si="88"/>
        <v>389</v>
      </c>
      <c r="BX299">
        <f t="shared" si="89"/>
        <v>13855.466666666667</v>
      </c>
      <c r="BY299" s="2" t="s">
        <v>353</v>
      </c>
      <c r="CD299">
        <f t="shared" si="90"/>
        <v>453.30973958179391</v>
      </c>
      <c r="CE299">
        <f t="shared" si="91"/>
        <v>14209.901571607617</v>
      </c>
      <c r="CF299" s="2" t="s">
        <v>353</v>
      </c>
    </row>
    <row r="300" spans="1:84" x14ac:dyDescent="0.35">
      <c r="A300" s="2" t="s">
        <v>354</v>
      </c>
      <c r="B300" s="3" t="s">
        <v>33</v>
      </c>
      <c r="C300" s="2">
        <v>449</v>
      </c>
      <c r="D300" s="2">
        <v>905</v>
      </c>
      <c r="E300" s="2">
        <v>305.2</v>
      </c>
      <c r="F300" s="2">
        <v>54.1</v>
      </c>
      <c r="G300" s="2">
        <v>30</v>
      </c>
      <c r="H300" s="2">
        <v>17.8</v>
      </c>
      <c r="I300" s="2">
        <v>761.2</v>
      </c>
      <c r="J300" s="2">
        <v>572</v>
      </c>
      <c r="K300" s="2">
        <f t="shared" si="78"/>
        <v>2.5434380776340109</v>
      </c>
      <c r="L300" s="2">
        <f t="shared" si="79"/>
        <v>25.373333333333335</v>
      </c>
      <c r="M300" s="2">
        <v>2.94</v>
      </c>
      <c r="N300" s="2">
        <v>729200</v>
      </c>
      <c r="O300" s="2">
        <v>25820</v>
      </c>
      <c r="P300" s="2">
        <v>35.700000000000003</v>
      </c>
      <c r="Q300" s="2">
        <v>6.72</v>
      </c>
      <c r="R300" s="2">
        <v>16120</v>
      </c>
      <c r="S300" s="2">
        <v>1692</v>
      </c>
      <c r="T300" s="2">
        <v>18920</v>
      </c>
      <c r="U300" s="2">
        <v>2704</v>
      </c>
      <c r="X300" s="3" t="str" cm="1">
        <f t="array" ref="X300">_xlfn.IFS((D300/F300) &lt;= (640/SQRT($AT$32)), "Compact", L300 &lt;= ($AT$32*(0.79-(0.002*((E300-G300/2)/(2*F300))*SQRT($AT$32)))), "Non-Compact", L300 &gt; ($AT$32*(0.79-(0.002*((E300-G300/2)/(2*F300))*SQRT($AT$32)))), "Slender")</f>
        <v>Compact</v>
      </c>
      <c r="Y300" s="3" t="str" cm="1">
        <f t="array" ref="Y300">_xlfn.IFS(K300 &lt;= (65/SQRT($AT$32)), "Compact", K300 &lt;= (95/SQRT($AT$32)), "Non-Compact", K300 &gt; (95/SQRT($AT$32)), "Slender")</f>
        <v>Compact</v>
      </c>
      <c r="Z300" s="2">
        <f t="shared" si="74"/>
        <v>5.6414048059149717</v>
      </c>
      <c r="AA300" s="2">
        <f t="shared" si="75"/>
        <v>30.166666666666668</v>
      </c>
      <c r="AB300" s="2" t="str" cm="1">
        <f t="array" ref="AB300">_xlfn.IFS(Z300 &lt;= 9, "1", Z300 &lt;= 12, "2", Z300 &lt;= 15, "3", Z300 &gt; 15, "4")</f>
        <v>1</v>
      </c>
      <c r="AC300" s="2" t="str" cm="1">
        <f t="array" ref="AC300">_xlfn.IFS(AA300 &lt;= 200, "1", L300 &lt;= 300, "2", L300 &lt;= 400, "3", L300 &gt; 400, "4")</f>
        <v>1</v>
      </c>
      <c r="AD300" s="3">
        <f t="shared" si="76"/>
        <v>729180.0966214725</v>
      </c>
      <c r="AG300" s="3">
        <f t="shared" si="77"/>
        <v>16137.485865834245</v>
      </c>
      <c r="AJ300" s="2" t="s">
        <v>354</v>
      </c>
      <c r="AK300" s="2">
        <f t="shared" si="80"/>
        <v>547.29999999999995</v>
      </c>
      <c r="AL300" s="2"/>
      <c r="AM300" s="2"/>
      <c r="AN300" s="2">
        <f t="shared" si="81"/>
        <v>16030.6</v>
      </c>
      <c r="AO300" s="2"/>
      <c r="AP300" s="2"/>
      <c r="AQ300" s="2" t="s">
        <v>354</v>
      </c>
      <c r="BB300" s="2">
        <f t="shared" si="82"/>
        <v>480</v>
      </c>
      <c r="BC300" s="2">
        <f t="shared" si="83"/>
        <v>15563.733333333334</v>
      </c>
      <c r="BD300" s="2" t="s">
        <v>354</v>
      </c>
      <c r="BI300">
        <f t="shared" si="84"/>
        <v>498</v>
      </c>
      <c r="BJ300">
        <f t="shared" si="85"/>
        <v>15804.1143281366</v>
      </c>
      <c r="BK300" s="2" t="s">
        <v>354</v>
      </c>
      <c r="BP300">
        <f t="shared" si="86"/>
        <v>432</v>
      </c>
      <c r="BQ300">
        <f t="shared" si="87"/>
        <v>15461.333333333334</v>
      </c>
      <c r="BR300" s="2" t="s">
        <v>354</v>
      </c>
      <c r="BW300">
        <f t="shared" si="88"/>
        <v>448</v>
      </c>
      <c r="BX300">
        <f t="shared" si="89"/>
        <v>15495.466666666667</v>
      </c>
      <c r="BY300" s="2" t="s">
        <v>354</v>
      </c>
      <c r="CD300">
        <f t="shared" si="90"/>
        <v>512.30973958179391</v>
      </c>
      <c r="CE300">
        <f t="shared" si="91"/>
        <v>15849.901571607617</v>
      </c>
      <c r="CF300" s="2" t="s">
        <v>354</v>
      </c>
    </row>
    <row r="301" spans="1:84" x14ac:dyDescent="0.35">
      <c r="A301" s="2" t="s">
        <v>355</v>
      </c>
      <c r="B301" s="3" t="s">
        <v>33</v>
      </c>
      <c r="C301" s="2">
        <v>494</v>
      </c>
      <c r="D301" s="2">
        <v>915.2</v>
      </c>
      <c r="E301" s="2">
        <v>308.10000000000002</v>
      </c>
      <c r="F301" s="2">
        <v>58.9</v>
      </c>
      <c r="G301" s="2">
        <v>33</v>
      </c>
      <c r="H301" s="2">
        <v>17.8</v>
      </c>
      <c r="I301" s="2">
        <v>761.8</v>
      </c>
      <c r="J301" s="2">
        <v>629</v>
      </c>
      <c r="K301" s="2">
        <f t="shared" si="78"/>
        <v>2.3353140916808153</v>
      </c>
      <c r="L301" s="2">
        <f t="shared" si="79"/>
        <v>23.084848484848482</v>
      </c>
      <c r="M301" s="2">
        <v>2.97</v>
      </c>
      <c r="N301" s="2">
        <v>810000</v>
      </c>
      <c r="O301" s="2">
        <v>28960</v>
      </c>
      <c r="P301" s="2">
        <v>35.9</v>
      </c>
      <c r="Q301" s="2">
        <v>6.79</v>
      </c>
      <c r="R301" s="2">
        <v>17700</v>
      </c>
      <c r="S301" s="2">
        <v>1880</v>
      </c>
      <c r="T301" s="2">
        <v>20890</v>
      </c>
      <c r="U301" s="2">
        <v>3018</v>
      </c>
      <c r="X301" s="3" t="str" cm="1">
        <f t="array" ref="X301">_xlfn.IFS((D301/F301) &lt;= (640/SQRT($AT$32)), "Compact", L301 &lt;= ($AT$32*(0.79-(0.002*((E301-G301/2)/(2*F301))*SQRT($AT$32)))), "Non-Compact", L301 &gt; ($AT$32*(0.79-(0.002*((E301-G301/2)/(2*F301))*SQRT($AT$32)))), "Slender")</f>
        <v>Compact</v>
      </c>
      <c r="Y301" s="3" t="str" cm="1">
        <f t="array" ref="Y301">_xlfn.IFS(K301 &lt;= (65/SQRT($AT$32)), "Compact", K301 &lt;= (95/SQRT($AT$32)), "Non-Compact", K301 &gt; (95/SQRT($AT$32)), "Slender")</f>
        <v>Compact</v>
      </c>
      <c r="Z301" s="2">
        <f t="shared" si="74"/>
        <v>5.2308998302207135</v>
      </c>
      <c r="AA301" s="2">
        <f t="shared" si="75"/>
        <v>27.733333333333334</v>
      </c>
      <c r="AB301" s="2" t="str" cm="1">
        <f t="array" ref="AB301">_xlfn.IFS(Z301 &lt;= 9, "1", Z301 &lt;= 12, "2", Z301 &lt;= 15, "3", Z301 &gt; 15, "4")</f>
        <v>1</v>
      </c>
      <c r="AC301" s="2" t="str" cm="1">
        <f t="array" ref="AC301">_xlfn.IFS(AA301 &lt;= 200, "1", L301 &lt;= 300, "2", L301 &lt;= 400, "3", L301 &gt; 400, "4")</f>
        <v>1</v>
      </c>
      <c r="AD301" s="3">
        <f t="shared" si="76"/>
        <v>810040.56694664992</v>
      </c>
      <c r="AG301" s="3">
        <f t="shared" si="77"/>
        <v>17727.069098415563</v>
      </c>
      <c r="AJ301" s="2" t="s">
        <v>355</v>
      </c>
      <c r="AK301" s="2">
        <f t="shared" si="80"/>
        <v>604.29999999999995</v>
      </c>
      <c r="AL301" s="2"/>
      <c r="AM301" s="2"/>
      <c r="AN301" s="2">
        <f t="shared" si="81"/>
        <v>17610.599999999999</v>
      </c>
      <c r="AO301" s="2"/>
      <c r="AP301" s="2"/>
      <c r="AQ301" s="2" t="s">
        <v>355</v>
      </c>
      <c r="BB301" s="2">
        <f t="shared" si="82"/>
        <v>537</v>
      </c>
      <c r="BC301" s="2">
        <f t="shared" si="83"/>
        <v>17143.733333333334</v>
      </c>
      <c r="BD301" s="2" t="s">
        <v>355</v>
      </c>
      <c r="BI301">
        <f t="shared" si="84"/>
        <v>555</v>
      </c>
      <c r="BJ301">
        <f t="shared" si="85"/>
        <v>17384.114328136598</v>
      </c>
      <c r="BK301" s="2" t="s">
        <v>355</v>
      </c>
      <c r="BP301">
        <f t="shared" si="86"/>
        <v>489</v>
      </c>
      <c r="BQ301">
        <f t="shared" si="87"/>
        <v>17041.333333333332</v>
      </c>
      <c r="BR301" s="2" t="s">
        <v>355</v>
      </c>
      <c r="BW301">
        <f t="shared" si="88"/>
        <v>505</v>
      </c>
      <c r="BX301">
        <f t="shared" si="89"/>
        <v>17075.466666666667</v>
      </c>
      <c r="BY301" s="2" t="s">
        <v>355</v>
      </c>
      <c r="CD301">
        <f t="shared" si="90"/>
        <v>569.30973958179391</v>
      </c>
      <c r="CE301">
        <f t="shared" si="91"/>
        <v>17429.901571607617</v>
      </c>
      <c r="CF301" s="2" t="s">
        <v>355</v>
      </c>
    </row>
    <row r="302" spans="1:84" x14ac:dyDescent="0.35">
      <c r="A302" s="2" t="s">
        <v>356</v>
      </c>
      <c r="B302" s="3" t="s">
        <v>33</v>
      </c>
      <c r="C302" s="2">
        <v>537</v>
      </c>
      <c r="D302" s="2">
        <v>925.1</v>
      </c>
      <c r="E302" s="2">
        <v>310.60000000000002</v>
      </c>
      <c r="F302" s="2">
        <v>64</v>
      </c>
      <c r="G302" s="2">
        <v>35.6</v>
      </c>
      <c r="H302" s="2">
        <v>17.8</v>
      </c>
      <c r="I302" s="2">
        <v>761.5</v>
      </c>
      <c r="J302" s="2">
        <v>684</v>
      </c>
      <c r="K302" s="2">
        <f t="shared" si="78"/>
        <v>2.1484375</v>
      </c>
      <c r="L302" s="2">
        <f t="shared" si="79"/>
        <v>21.390449438202246</v>
      </c>
      <c r="M302" s="2">
        <v>2.99</v>
      </c>
      <c r="N302" s="2">
        <v>892800</v>
      </c>
      <c r="O302" s="2">
        <v>32280</v>
      </c>
      <c r="P302" s="2">
        <v>36.1</v>
      </c>
      <c r="Q302" s="2">
        <v>6.87</v>
      </c>
      <c r="R302" s="2">
        <v>19300</v>
      </c>
      <c r="S302" s="2">
        <v>2078</v>
      </c>
      <c r="T302" s="2">
        <v>22880</v>
      </c>
      <c r="U302" s="2">
        <v>3346</v>
      </c>
      <c r="X302" s="3" t="str" cm="1">
        <f t="array" ref="X302">_xlfn.IFS((D302/F302) &lt;= (640/SQRT($AT$32)), "Compact", L302 &lt;= ($AT$32*(0.79-(0.002*((E302-G302/2)/(2*F302))*SQRT($AT$32)))), "Non-Compact", L302 &gt; ($AT$32*(0.79-(0.002*((E302-G302/2)/(2*F302))*SQRT($AT$32)))), "Slender")</f>
        <v>Compact</v>
      </c>
      <c r="Y302" s="3" t="str" cm="1">
        <f t="array" ref="Y302">_xlfn.IFS(K302 &lt;= (65/SQRT($AT$32)), "Compact", K302 &lt;= (95/SQRT($AT$32)), "Non-Compact", K302 &gt; (95/SQRT($AT$32)), "Slender")</f>
        <v>Compact</v>
      </c>
      <c r="Z302" s="2">
        <f t="shared" si="74"/>
        <v>4.8531250000000004</v>
      </c>
      <c r="AA302" s="2">
        <f t="shared" si="75"/>
        <v>25.985955056179776</v>
      </c>
      <c r="AB302" s="2" t="str" cm="1">
        <f t="array" ref="AB302">_xlfn.IFS(Z302 &lt;= 9, "1", Z302 &lt;= 12, "2", Z302 &lt;= 15, "3", Z302 &gt; 15, "4")</f>
        <v>1</v>
      </c>
      <c r="AC302" s="2" t="str" cm="1">
        <f t="array" ref="AC302">_xlfn.IFS(AA302 &lt;= 200, "1", L302 &lt;= 300, "2", L302 &lt;= 400, "3", L302 &gt; 400, "4")</f>
        <v>1</v>
      </c>
      <c r="AD302" s="3">
        <f t="shared" si="76"/>
        <v>892906.30441083235</v>
      </c>
      <c r="AG302" s="3">
        <f t="shared" si="77"/>
        <v>19337.823677446228</v>
      </c>
      <c r="AJ302" s="2" t="s">
        <v>356</v>
      </c>
      <c r="AK302" s="2">
        <f t="shared" si="80"/>
        <v>659.3</v>
      </c>
      <c r="AL302" s="2"/>
      <c r="AM302" s="2"/>
      <c r="AN302" s="2">
        <f t="shared" si="81"/>
        <v>19210.599999999999</v>
      </c>
      <c r="AO302" s="2"/>
      <c r="AP302" s="2"/>
      <c r="AQ302" s="2" t="s">
        <v>356</v>
      </c>
      <c r="BB302" s="2">
        <f t="shared" si="82"/>
        <v>592</v>
      </c>
      <c r="BC302" s="2">
        <f t="shared" si="83"/>
        <v>18743.733333333334</v>
      </c>
      <c r="BD302" s="2" t="s">
        <v>356</v>
      </c>
      <c r="BI302">
        <f t="shared" si="84"/>
        <v>610</v>
      </c>
      <c r="BJ302">
        <f t="shared" si="85"/>
        <v>18984.114328136598</v>
      </c>
      <c r="BK302" s="2" t="s">
        <v>356</v>
      </c>
      <c r="BP302">
        <f t="shared" si="86"/>
        <v>544</v>
      </c>
      <c r="BQ302">
        <f t="shared" si="87"/>
        <v>18641.333333333332</v>
      </c>
      <c r="BR302" s="2" t="s">
        <v>356</v>
      </c>
      <c r="BW302">
        <f t="shared" si="88"/>
        <v>560</v>
      </c>
      <c r="BX302">
        <f t="shared" si="89"/>
        <v>18675.466666666667</v>
      </c>
      <c r="BY302" s="2" t="s">
        <v>356</v>
      </c>
      <c r="CD302">
        <f t="shared" si="90"/>
        <v>624.30973958179391</v>
      </c>
      <c r="CE302">
        <f t="shared" si="91"/>
        <v>19029.901571607617</v>
      </c>
      <c r="CF302" s="2" t="s">
        <v>356</v>
      </c>
    </row>
    <row r="303" spans="1:84" x14ac:dyDescent="0.35">
      <c r="A303" s="2" t="s">
        <v>357</v>
      </c>
      <c r="B303" s="3" t="s">
        <v>33</v>
      </c>
      <c r="C303" s="2">
        <v>299.10000000000002</v>
      </c>
      <c r="D303" s="2">
        <v>855.5</v>
      </c>
      <c r="E303" s="2">
        <v>399.9</v>
      </c>
      <c r="F303" s="2">
        <v>29.2</v>
      </c>
      <c r="G303" s="2">
        <v>18.2</v>
      </c>
      <c r="H303" s="2">
        <v>17.8</v>
      </c>
      <c r="I303" s="2">
        <v>761.5</v>
      </c>
      <c r="J303" s="2">
        <v>381</v>
      </c>
      <c r="K303" s="2">
        <f t="shared" si="78"/>
        <v>6.5359589041095889</v>
      </c>
      <c r="L303" s="2">
        <f t="shared" si="79"/>
        <v>41.840659340659343</v>
      </c>
      <c r="M303" s="2">
        <v>3.24</v>
      </c>
      <c r="N303" s="2">
        <v>479800</v>
      </c>
      <c r="O303" s="2">
        <v>31180</v>
      </c>
      <c r="P303" s="2">
        <v>35.5</v>
      </c>
      <c r="Q303" s="2">
        <v>9.0500000000000007</v>
      </c>
      <c r="R303" s="2">
        <v>11220</v>
      </c>
      <c r="S303" s="2">
        <v>1559</v>
      </c>
      <c r="T303" s="2">
        <v>12640</v>
      </c>
      <c r="U303" s="2">
        <v>2405</v>
      </c>
      <c r="X303" s="3" t="str" cm="1">
        <f t="array" ref="X303">_xlfn.IFS((D303/F303) &lt;= (640/SQRT($AT$32)), "Compact", L303 &lt;= ($AT$32*(0.79-(0.002*((E303-G303/2)/(2*F303))*SQRT($AT$32)))), "Non-Compact", L303 &gt; ($AT$32*(0.79-(0.002*((E303-G303/2)/(2*F303))*SQRT($AT$32)))), "Slender")</f>
        <v>Compact</v>
      </c>
      <c r="Y303" s="3" t="str" cm="1">
        <f t="array" ref="Y303">_xlfn.IFS(K303 &lt;= (65/SQRT($AT$32)), "Compact", K303 &lt;= (95/SQRT($AT$32)), "Non-Compact", K303 &gt; (95/SQRT($AT$32)), "Slender")</f>
        <v>Slender</v>
      </c>
      <c r="Z303" s="2">
        <f t="shared" si="74"/>
        <v>13.695205479452055</v>
      </c>
      <c r="AA303" s="2">
        <f t="shared" si="75"/>
        <v>47.005494505494511</v>
      </c>
      <c r="AB303" s="2" t="str" cm="1">
        <f t="array" ref="AB303">_xlfn.IFS(Z303 &lt;= 9, "1", Z303 &lt;= 12, "2", Z303 &lt;= 15, "3", Z303 &gt; 15, "4")</f>
        <v>3</v>
      </c>
      <c r="AC303" s="2" t="str" cm="1">
        <f t="array" ref="AC303">_xlfn.IFS(AA303 &lt;= 200, "1", L303 &lt;= 300, "2", L303 &lt;= 400, "3", L303 &gt; 400, "4")</f>
        <v>1</v>
      </c>
      <c r="AD303" s="3">
        <f t="shared" si="76"/>
        <v>480331.36715634132</v>
      </c>
      <c r="AG303" s="3">
        <f t="shared" si="77"/>
        <v>11263.881438030143</v>
      </c>
      <c r="AJ303" s="2" t="s">
        <v>357</v>
      </c>
      <c r="AK303" s="2">
        <f t="shared" si="80"/>
        <v>356.3</v>
      </c>
      <c r="AL303" s="2"/>
      <c r="AM303" s="2"/>
      <c r="AN303" s="2">
        <f t="shared" si="81"/>
        <v>11130.6</v>
      </c>
      <c r="AO303" s="2"/>
      <c r="AP303" s="2"/>
      <c r="AQ303" s="2" t="s">
        <v>357</v>
      </c>
      <c r="BB303" s="2">
        <f t="shared" si="82"/>
        <v>289</v>
      </c>
      <c r="BC303" s="2">
        <f t="shared" si="83"/>
        <v>10663.733333333334</v>
      </c>
      <c r="BD303" s="2" t="s">
        <v>357</v>
      </c>
      <c r="BI303">
        <f t="shared" si="84"/>
        <v>307</v>
      </c>
      <c r="BJ303">
        <f t="shared" si="85"/>
        <v>10904.1143281366</v>
      </c>
      <c r="BK303" s="2" t="s">
        <v>357</v>
      </c>
      <c r="BP303">
        <f t="shared" si="86"/>
        <v>241</v>
      </c>
      <c r="BQ303">
        <f t="shared" si="87"/>
        <v>10561.333333333334</v>
      </c>
      <c r="BR303" s="2" t="s">
        <v>357</v>
      </c>
      <c r="BW303">
        <f t="shared" si="88"/>
        <v>257</v>
      </c>
      <c r="BX303">
        <f t="shared" si="89"/>
        <v>10595.466666666667</v>
      </c>
      <c r="BY303" s="2" t="s">
        <v>357</v>
      </c>
      <c r="CD303">
        <f t="shared" si="90"/>
        <v>321.30973958179391</v>
      </c>
      <c r="CE303">
        <f t="shared" si="91"/>
        <v>10949.901571607617</v>
      </c>
      <c r="CF303" s="2" t="s">
        <v>357</v>
      </c>
    </row>
    <row r="304" spans="1:84" x14ac:dyDescent="0.35">
      <c r="A304" s="2" t="s">
        <v>358</v>
      </c>
      <c r="B304" s="3" t="s">
        <v>33</v>
      </c>
      <c r="C304" s="2">
        <v>328.9</v>
      </c>
      <c r="D304" s="2">
        <v>861.8</v>
      </c>
      <c r="E304" s="2">
        <v>401.4</v>
      </c>
      <c r="F304" s="2">
        <v>32.4</v>
      </c>
      <c r="G304" s="2">
        <v>19.7</v>
      </c>
      <c r="H304" s="2">
        <v>17.8</v>
      </c>
      <c r="I304" s="2">
        <v>761.4</v>
      </c>
      <c r="J304" s="2">
        <v>420</v>
      </c>
      <c r="K304" s="2">
        <f t="shared" si="78"/>
        <v>5.8904320987654319</v>
      </c>
      <c r="L304" s="2">
        <f t="shared" si="79"/>
        <v>38.649746192893403</v>
      </c>
      <c r="M304" s="2">
        <v>3.26</v>
      </c>
      <c r="N304" s="2">
        <v>534700</v>
      </c>
      <c r="O304" s="2">
        <v>34970</v>
      </c>
      <c r="P304" s="2">
        <v>35.700000000000003</v>
      </c>
      <c r="Q304" s="2">
        <v>9.1300000000000008</v>
      </c>
      <c r="R304" s="2">
        <v>12410</v>
      </c>
      <c r="S304" s="2">
        <v>1742</v>
      </c>
      <c r="T304" s="2">
        <v>14020</v>
      </c>
      <c r="U304" s="2">
        <v>2690</v>
      </c>
      <c r="X304" s="3" t="str" cm="1">
        <f t="array" ref="X304">_xlfn.IFS((D304/F304) &lt;= (640/SQRT($AT$32)), "Compact", L304 &lt;= ($AT$32*(0.79-(0.002*((E304-G304/2)/(2*F304))*SQRT($AT$32)))), "Non-Compact", L304 &gt; ($AT$32*(0.79-(0.002*((E304-G304/2)/(2*F304))*SQRT($AT$32)))), "Slender")</f>
        <v>Compact</v>
      </c>
      <c r="Y304" s="3" t="str" cm="1">
        <f t="array" ref="Y304">_xlfn.IFS(K304 &lt;= (65/SQRT($AT$32)), "Compact", K304 &lt;= (95/SQRT($AT$32)), "Non-Compact", K304 &gt; (95/SQRT($AT$32)), "Slender")</f>
        <v>Slender</v>
      </c>
      <c r="Z304" s="2">
        <f t="shared" si="74"/>
        <v>12.388888888888889</v>
      </c>
      <c r="AA304" s="2">
        <f t="shared" si="75"/>
        <v>43.746192893401016</v>
      </c>
      <c r="AB304" s="2" t="str" cm="1">
        <f t="array" ref="AB304">_xlfn.IFS(Z304 &lt;= 9, "1", Z304 &lt;= 12, "2", Z304 &lt;= 15, "3", Z304 &gt; 15, "4")</f>
        <v>3</v>
      </c>
      <c r="AC304" s="2" t="str" cm="1">
        <f t="array" ref="AC304">_xlfn.IFS(AA304 &lt;= 200, "1", L304 &lt;= 300, "2", L304 &lt;= 400, "3", L304 &gt; 400, "4")</f>
        <v>1</v>
      </c>
      <c r="AD304" s="3">
        <f t="shared" si="76"/>
        <v>535361.51594422618</v>
      </c>
      <c r="AG304" s="3">
        <f t="shared" si="77"/>
        <v>12465.353315088987</v>
      </c>
      <c r="AJ304" s="2" t="s">
        <v>358</v>
      </c>
      <c r="AK304" s="2">
        <f t="shared" si="80"/>
        <v>395.3</v>
      </c>
      <c r="AL304" s="2"/>
      <c r="AM304" s="2"/>
      <c r="AN304" s="2">
        <f t="shared" si="81"/>
        <v>12320.6</v>
      </c>
      <c r="AO304" s="2"/>
      <c r="AP304" s="2"/>
      <c r="AQ304" s="2" t="s">
        <v>358</v>
      </c>
      <c r="BB304" s="2">
        <f t="shared" si="82"/>
        <v>328</v>
      </c>
      <c r="BC304" s="2">
        <f t="shared" si="83"/>
        <v>11853.733333333334</v>
      </c>
      <c r="BD304" s="2" t="s">
        <v>358</v>
      </c>
      <c r="BI304">
        <f t="shared" si="84"/>
        <v>346</v>
      </c>
      <c r="BJ304">
        <f t="shared" si="85"/>
        <v>12094.1143281366</v>
      </c>
      <c r="BK304" s="2" t="s">
        <v>358</v>
      </c>
      <c r="BP304">
        <f t="shared" si="86"/>
        <v>280</v>
      </c>
      <c r="BQ304">
        <f t="shared" si="87"/>
        <v>11751.333333333334</v>
      </c>
      <c r="BR304" s="2" t="s">
        <v>358</v>
      </c>
      <c r="BW304">
        <f t="shared" si="88"/>
        <v>296</v>
      </c>
      <c r="BX304">
        <f t="shared" si="89"/>
        <v>11785.466666666667</v>
      </c>
      <c r="BY304" s="2" t="s">
        <v>358</v>
      </c>
      <c r="CD304">
        <f t="shared" si="90"/>
        <v>360.30973958179391</v>
      </c>
      <c r="CE304">
        <f t="shared" si="91"/>
        <v>12139.901571607617</v>
      </c>
      <c r="CF304" s="2" t="s">
        <v>358</v>
      </c>
    </row>
    <row r="305" spans="1:84" x14ac:dyDescent="0.35">
      <c r="A305" s="2" t="s">
        <v>359</v>
      </c>
      <c r="B305" s="3" t="s">
        <v>33</v>
      </c>
      <c r="C305" s="2">
        <v>358.6</v>
      </c>
      <c r="D305" s="2">
        <v>868.2</v>
      </c>
      <c r="E305" s="2">
        <v>402.8</v>
      </c>
      <c r="F305" s="2">
        <v>35.6</v>
      </c>
      <c r="G305" s="2">
        <v>21.1</v>
      </c>
      <c r="H305" s="2">
        <v>17.8</v>
      </c>
      <c r="I305" s="2">
        <v>761.5</v>
      </c>
      <c r="J305" s="2">
        <v>457</v>
      </c>
      <c r="K305" s="2">
        <f t="shared" si="78"/>
        <v>5.3609550561797752</v>
      </c>
      <c r="L305" s="2">
        <f t="shared" si="79"/>
        <v>36.090047393364927</v>
      </c>
      <c r="M305" s="2">
        <v>3.27</v>
      </c>
      <c r="N305" s="2">
        <v>590000</v>
      </c>
      <c r="O305" s="2">
        <v>38800</v>
      </c>
      <c r="P305" s="2">
        <v>35.9</v>
      </c>
      <c r="Q305" s="2">
        <v>9.2100000000000009</v>
      </c>
      <c r="R305" s="2">
        <v>13590</v>
      </c>
      <c r="S305" s="2">
        <v>1927</v>
      </c>
      <c r="T305" s="2">
        <v>15380</v>
      </c>
      <c r="U305" s="2">
        <v>2977</v>
      </c>
      <c r="X305" s="3" t="str" cm="1">
        <f t="array" ref="X305">_xlfn.IFS((D305/F305) &lt;= (640/SQRT($AT$32)), "Compact", L305 &lt;= ($AT$32*(0.79-(0.002*((E305-G305/2)/(2*F305))*SQRT($AT$32)))), "Non-Compact", L305 &gt; ($AT$32*(0.79-(0.002*((E305-G305/2)/(2*F305))*SQRT($AT$32)))), "Slender")</f>
        <v>Compact</v>
      </c>
      <c r="Y305" s="3" t="str" cm="1">
        <f t="array" ref="Y305">_xlfn.IFS(K305 &lt;= (65/SQRT($AT$32)), "Compact", K305 &lt;= (95/SQRT($AT$32)), "Non-Compact", K305 &gt; (95/SQRT($AT$32)), "Slender")</f>
        <v>Slender</v>
      </c>
      <c r="Z305" s="2">
        <f t="shared" si="74"/>
        <v>11.314606741573034</v>
      </c>
      <c r="AA305" s="2">
        <f t="shared" si="75"/>
        <v>41.14691943127962</v>
      </c>
      <c r="AB305" s="2" t="str" cm="1">
        <f t="array" ref="AB305">_xlfn.IFS(Z305 &lt;= 9, "1", Z305 &lt;= 12, "2", Z305 &lt;= 15, "3", Z305 &gt; 15, "4")</f>
        <v>2</v>
      </c>
      <c r="AC305" s="2" t="str" cm="1">
        <f t="array" ref="AC305">_xlfn.IFS(AA305 &lt;= 200, "1", L305 &lt;= 300, "2", L305 &lt;= 400, "3", L305 &gt; 400, "4")</f>
        <v>1</v>
      </c>
      <c r="AD305" s="3">
        <f t="shared" si="76"/>
        <v>590793.52028465923</v>
      </c>
      <c r="AG305" s="3">
        <f t="shared" si="77"/>
        <v>13657.666839910835</v>
      </c>
      <c r="AJ305" s="2" t="s">
        <v>359</v>
      </c>
      <c r="AK305" s="2">
        <f t="shared" si="80"/>
        <v>432.3</v>
      </c>
      <c r="AL305" s="2"/>
      <c r="AM305" s="2"/>
      <c r="AN305" s="2">
        <f t="shared" si="81"/>
        <v>13500.6</v>
      </c>
      <c r="AO305" s="2"/>
      <c r="AP305" s="2"/>
      <c r="AQ305" s="2" t="s">
        <v>359</v>
      </c>
      <c r="BB305" s="2">
        <f t="shared" si="82"/>
        <v>365</v>
      </c>
      <c r="BC305" s="2">
        <f t="shared" si="83"/>
        <v>13033.733333333334</v>
      </c>
      <c r="BD305" s="2" t="s">
        <v>359</v>
      </c>
      <c r="BI305">
        <f t="shared" si="84"/>
        <v>383</v>
      </c>
      <c r="BJ305">
        <f t="shared" si="85"/>
        <v>13274.1143281366</v>
      </c>
      <c r="BK305" s="2" t="s">
        <v>359</v>
      </c>
      <c r="BP305">
        <f t="shared" si="86"/>
        <v>317</v>
      </c>
      <c r="BQ305">
        <f t="shared" si="87"/>
        <v>12931.333333333334</v>
      </c>
      <c r="BR305" s="2" t="s">
        <v>359</v>
      </c>
      <c r="BW305">
        <f t="shared" si="88"/>
        <v>333</v>
      </c>
      <c r="BX305">
        <f t="shared" si="89"/>
        <v>12965.466666666667</v>
      </c>
      <c r="BY305" s="2" t="s">
        <v>359</v>
      </c>
      <c r="CD305">
        <f t="shared" si="90"/>
        <v>397.30973958179391</v>
      </c>
      <c r="CE305">
        <f t="shared" si="91"/>
        <v>13319.901571607617</v>
      </c>
      <c r="CF305" s="2" t="s">
        <v>359</v>
      </c>
    </row>
    <row r="306" spans="1:84" x14ac:dyDescent="0.35">
      <c r="A306" s="2" t="s">
        <v>360</v>
      </c>
      <c r="B306" s="3" t="s">
        <v>33</v>
      </c>
      <c r="C306" s="2">
        <v>391.4</v>
      </c>
      <c r="D306" s="2">
        <v>877.1</v>
      </c>
      <c r="E306" s="2">
        <v>401.4</v>
      </c>
      <c r="F306" s="2">
        <v>39.9</v>
      </c>
      <c r="G306" s="2">
        <v>22.1</v>
      </c>
      <c r="H306" s="2">
        <v>17.8</v>
      </c>
      <c r="I306" s="2">
        <v>761.7</v>
      </c>
      <c r="J306" s="2">
        <v>499</v>
      </c>
      <c r="K306" s="2">
        <f t="shared" si="78"/>
        <v>4.7531328320802002</v>
      </c>
      <c r="L306" s="2">
        <f t="shared" si="79"/>
        <v>34.466063348416291</v>
      </c>
      <c r="M306" s="2">
        <v>3.29</v>
      </c>
      <c r="N306" s="2">
        <v>659000</v>
      </c>
      <c r="O306" s="2">
        <v>43070</v>
      </c>
      <c r="P306" s="2">
        <v>36.299999999999997</v>
      </c>
      <c r="Q306" s="2">
        <v>9.2899999999999991</v>
      </c>
      <c r="R306" s="2">
        <v>15030</v>
      </c>
      <c r="S306" s="2">
        <v>2146</v>
      </c>
      <c r="T306" s="2">
        <v>17020</v>
      </c>
      <c r="U306" s="2">
        <v>3314</v>
      </c>
      <c r="X306" s="3" t="str" cm="1">
        <f t="array" ref="X306">_xlfn.IFS((D306/F306) &lt;= (640/SQRT($AT$32)), "Compact", L306 &lt;= ($AT$32*(0.79-(0.002*((E306-G306/2)/(2*F306))*SQRT($AT$32)))), "Non-Compact", L306 &gt; ($AT$32*(0.79-(0.002*((E306-G306/2)/(2*F306))*SQRT($AT$32)))), "Slender")</f>
        <v>Compact</v>
      </c>
      <c r="Y306" s="3" t="str" cm="1">
        <f t="array" ref="Y306">_xlfn.IFS(K306 &lt;= (65/SQRT($AT$32)), "Compact", K306 &lt;= (95/SQRT($AT$32)), "Non-Compact", K306 &gt; (95/SQRT($AT$32)), "Slender")</f>
        <v>Non-Compact</v>
      </c>
      <c r="Z306" s="2">
        <f t="shared" si="74"/>
        <v>10.06015037593985</v>
      </c>
      <c r="AA306" s="2">
        <f t="shared" si="75"/>
        <v>39.687782805429862</v>
      </c>
      <c r="AB306" s="2" t="str" cm="1">
        <f t="array" ref="AB306">_xlfn.IFS(Z306 &lt;= 9, "1", Z306 &lt;= 12, "2", Z306 &lt;= 15, "3", Z306 &gt; 15, "4")</f>
        <v>2</v>
      </c>
      <c r="AC306" s="2" t="str" cm="1">
        <f t="array" ref="AC306">_xlfn.IFS(AA306 &lt;= 200, "1", L306 &lt;= 300, "2", L306 &lt;= 400, "3", L306 &gt; 400, "4")</f>
        <v>1</v>
      </c>
      <c r="AD306" s="3">
        <f t="shared" si="76"/>
        <v>659925.05553649797</v>
      </c>
      <c r="AG306" s="3">
        <f t="shared" si="77"/>
        <v>15112.192799855355</v>
      </c>
      <c r="AJ306" s="2" t="s">
        <v>360</v>
      </c>
      <c r="AK306" s="2">
        <f t="shared" si="80"/>
        <v>474.3</v>
      </c>
      <c r="AL306" s="2"/>
      <c r="AM306" s="2"/>
      <c r="AN306" s="2">
        <f t="shared" si="81"/>
        <v>14940.6</v>
      </c>
      <c r="AO306" s="2"/>
      <c r="AP306" s="2"/>
      <c r="AQ306" s="2" t="s">
        <v>360</v>
      </c>
      <c r="BB306" s="2">
        <f t="shared" si="82"/>
        <v>407</v>
      </c>
      <c r="BC306" s="2">
        <f t="shared" si="83"/>
        <v>14473.733333333334</v>
      </c>
      <c r="BD306" s="2" t="s">
        <v>360</v>
      </c>
      <c r="BI306">
        <f t="shared" si="84"/>
        <v>425</v>
      </c>
      <c r="BJ306">
        <f t="shared" si="85"/>
        <v>14714.1143281366</v>
      </c>
      <c r="BK306" s="2" t="s">
        <v>360</v>
      </c>
      <c r="BP306">
        <f t="shared" si="86"/>
        <v>359</v>
      </c>
      <c r="BQ306">
        <f t="shared" si="87"/>
        <v>14371.333333333334</v>
      </c>
      <c r="BR306" s="2" t="s">
        <v>360</v>
      </c>
      <c r="BW306">
        <f t="shared" si="88"/>
        <v>375</v>
      </c>
      <c r="BX306">
        <f t="shared" si="89"/>
        <v>14405.466666666667</v>
      </c>
      <c r="BY306" s="2" t="s">
        <v>360</v>
      </c>
      <c r="CD306">
        <f t="shared" si="90"/>
        <v>439.30973958179391</v>
      </c>
      <c r="CE306">
        <f t="shared" si="91"/>
        <v>14759.901571607617</v>
      </c>
      <c r="CF306" s="2" t="s">
        <v>360</v>
      </c>
    </row>
    <row r="307" spans="1:84" x14ac:dyDescent="0.35">
      <c r="A307" s="2" t="s">
        <v>361</v>
      </c>
      <c r="B307" s="3" t="s">
        <v>33</v>
      </c>
      <c r="C307" s="2">
        <v>433.1</v>
      </c>
      <c r="D307" s="2">
        <v>884.9</v>
      </c>
      <c r="E307" s="2">
        <v>404</v>
      </c>
      <c r="F307" s="2">
        <v>43.9</v>
      </c>
      <c r="G307" s="2">
        <v>24.4</v>
      </c>
      <c r="H307" s="2">
        <v>17.8</v>
      </c>
      <c r="I307" s="2">
        <v>761.4</v>
      </c>
      <c r="J307" s="2">
        <v>552</v>
      </c>
      <c r="K307" s="2">
        <f t="shared" si="78"/>
        <v>4.3234624145785885</v>
      </c>
      <c r="L307" s="2">
        <f t="shared" si="79"/>
        <v>31.204918032786885</v>
      </c>
      <c r="M307" s="2">
        <v>3.31</v>
      </c>
      <c r="N307" s="2">
        <v>735400</v>
      </c>
      <c r="O307" s="2">
        <v>48390</v>
      </c>
      <c r="P307" s="2">
        <v>36.5</v>
      </c>
      <c r="Q307" s="2">
        <v>9.36</v>
      </c>
      <c r="R307" s="2">
        <v>16620</v>
      </c>
      <c r="S307" s="2">
        <v>2396</v>
      </c>
      <c r="T307" s="2">
        <v>18910</v>
      </c>
      <c r="U307" s="2">
        <v>3709</v>
      </c>
      <c r="X307" s="3" t="str" cm="1">
        <f t="array" ref="X307">_xlfn.IFS((D307/F307) &lt;= (640/SQRT($AT$32)), "Compact", L307 &lt;= ($AT$32*(0.79-(0.002*((E307-G307/2)/(2*F307))*SQRT($AT$32)))), "Non-Compact", L307 &gt; ($AT$32*(0.79-(0.002*((E307-G307/2)/(2*F307))*SQRT($AT$32)))), "Slender")</f>
        <v>Compact</v>
      </c>
      <c r="Y307" s="3" t="str" cm="1">
        <f t="array" ref="Y307">_xlfn.IFS(K307 &lt;= (65/SQRT($AT$32)), "Compact", K307 &lt;= (95/SQRT($AT$32)), "Non-Compact", K307 &gt; (95/SQRT($AT$32)), "Slender")</f>
        <v>Non-Compact</v>
      </c>
      <c r="Z307" s="2">
        <f t="shared" si="74"/>
        <v>9.2027334851936224</v>
      </c>
      <c r="AA307" s="2">
        <f t="shared" si="75"/>
        <v>36.266393442622949</v>
      </c>
      <c r="AB307" s="2" t="str" cm="1">
        <f t="array" ref="AB307">_xlfn.IFS(Z307 &lt;= 9, "1", Z307 &lt;= 12, "2", Z307 &lt;= 15, "3", Z307 &gt; 15, "4")</f>
        <v>2</v>
      </c>
      <c r="AC307" s="2" t="str" cm="1">
        <f t="array" ref="AC307">_xlfn.IFS(AA307 &lt;= 200, "1", L307 &lt;= 300, "2", L307 &lt;= 400, "3", L307 &gt; 400, "4")</f>
        <v>1</v>
      </c>
      <c r="AD307" s="3">
        <f t="shared" si="76"/>
        <v>736509.33176535519</v>
      </c>
      <c r="AG307" s="3">
        <f t="shared" si="77"/>
        <v>16719.784143941572</v>
      </c>
      <c r="AJ307" s="2" t="s">
        <v>361</v>
      </c>
      <c r="AK307" s="2">
        <f t="shared" si="80"/>
        <v>527.29999999999995</v>
      </c>
      <c r="AL307" s="2"/>
      <c r="AM307" s="2"/>
      <c r="AN307" s="2">
        <f t="shared" si="81"/>
        <v>16530.599999999999</v>
      </c>
      <c r="AO307" s="2"/>
      <c r="AP307" s="2"/>
      <c r="AQ307" s="2" t="s">
        <v>361</v>
      </c>
      <c r="BB307" s="2">
        <f t="shared" si="82"/>
        <v>460</v>
      </c>
      <c r="BC307" s="2">
        <f t="shared" si="83"/>
        <v>16063.733333333334</v>
      </c>
      <c r="BD307" s="2" t="s">
        <v>361</v>
      </c>
      <c r="BI307">
        <f t="shared" si="84"/>
        <v>478</v>
      </c>
      <c r="BJ307">
        <f t="shared" si="85"/>
        <v>16304.1143281366</v>
      </c>
      <c r="BK307" s="2" t="s">
        <v>361</v>
      </c>
      <c r="BP307">
        <f t="shared" si="86"/>
        <v>412</v>
      </c>
      <c r="BQ307">
        <f t="shared" si="87"/>
        <v>15961.333333333334</v>
      </c>
      <c r="BR307" s="2" t="s">
        <v>361</v>
      </c>
      <c r="BW307">
        <f t="shared" si="88"/>
        <v>428</v>
      </c>
      <c r="BX307">
        <f t="shared" si="89"/>
        <v>15995.466666666667</v>
      </c>
      <c r="BY307" s="2" t="s">
        <v>361</v>
      </c>
      <c r="CD307">
        <f t="shared" si="90"/>
        <v>492.30973958179391</v>
      </c>
      <c r="CE307">
        <f t="shared" si="91"/>
        <v>16349.901571607617</v>
      </c>
      <c r="CF307" s="2" t="s">
        <v>361</v>
      </c>
    </row>
    <row r="308" spans="1:84" x14ac:dyDescent="0.35">
      <c r="A308" s="2" t="s">
        <v>362</v>
      </c>
      <c r="B308" s="3" t="s">
        <v>33</v>
      </c>
      <c r="C308" s="2">
        <v>473.2</v>
      </c>
      <c r="D308" s="2">
        <v>893.1</v>
      </c>
      <c r="E308" s="2">
        <v>406</v>
      </c>
      <c r="F308" s="2">
        <v>48</v>
      </c>
      <c r="G308" s="2">
        <v>26.4</v>
      </c>
      <c r="H308" s="2">
        <v>17.8</v>
      </c>
      <c r="I308" s="2">
        <v>761.5</v>
      </c>
      <c r="J308" s="2">
        <v>603</v>
      </c>
      <c r="K308" s="2">
        <f t="shared" si="78"/>
        <v>3.9541666666666671</v>
      </c>
      <c r="L308" s="2">
        <f t="shared" si="79"/>
        <v>28.844696969696972</v>
      </c>
      <c r="M308" s="2">
        <v>3.33</v>
      </c>
      <c r="N308" s="2">
        <v>812500</v>
      </c>
      <c r="O308" s="2">
        <v>53680</v>
      </c>
      <c r="P308" s="2">
        <v>36.700000000000003</v>
      </c>
      <c r="Q308" s="2">
        <v>9.43</v>
      </c>
      <c r="R308" s="2">
        <v>18200</v>
      </c>
      <c r="S308" s="2">
        <v>2644</v>
      </c>
      <c r="T308" s="2">
        <v>20780</v>
      </c>
      <c r="U308" s="2">
        <v>4101</v>
      </c>
      <c r="X308" s="3" t="str" cm="1">
        <f t="array" ref="X308">_xlfn.IFS((D308/F308) &lt;= (640/SQRT($AT$32)), "Compact", L308 &lt;= ($AT$32*(0.79-(0.002*((E308-G308/2)/(2*F308))*SQRT($AT$32)))), "Non-Compact", L308 &gt; ($AT$32*(0.79-(0.002*((E308-G308/2)/(2*F308))*SQRT($AT$32)))), "Slender")</f>
        <v>Compact</v>
      </c>
      <c r="Y308" s="3" t="str" cm="1">
        <f t="array" ref="Y308">_xlfn.IFS(K308 &lt;= (65/SQRT($AT$32)), "Compact", K308 &lt;= (95/SQRT($AT$32)), "Non-Compact", K308 &gt; (95/SQRT($AT$32)), "Slender")</f>
        <v>Non-Compact</v>
      </c>
      <c r="Z308" s="2">
        <f t="shared" si="74"/>
        <v>8.4583333333333339</v>
      </c>
      <c r="AA308" s="2">
        <f t="shared" si="75"/>
        <v>33.82954545454546</v>
      </c>
      <c r="AB308" s="2" t="str" cm="1">
        <f t="array" ref="AB308">_xlfn.IFS(Z308 &lt;= 9, "1", Z308 &lt;= 12, "2", Z308 &lt;= 15, "3", Z308 &gt; 15, "4")</f>
        <v>1</v>
      </c>
      <c r="AC308" s="2" t="str" cm="1">
        <f t="array" ref="AC308">_xlfn.IFS(AA308 &lt;= 200, "1", L308 &lt;= 300, "2", L308 &lt;= 400, "3", L308 &gt; 400, "4")</f>
        <v>1</v>
      </c>
      <c r="AD308" s="3">
        <f t="shared" si="76"/>
        <v>813790.25241837965</v>
      </c>
      <c r="AG308" s="3">
        <f t="shared" si="77"/>
        <v>18317.555129983914</v>
      </c>
      <c r="AJ308" s="2" t="s">
        <v>362</v>
      </c>
      <c r="AK308" s="2">
        <f t="shared" si="80"/>
        <v>578.29999999999995</v>
      </c>
      <c r="AL308" s="2"/>
      <c r="AM308" s="2"/>
      <c r="AN308" s="2">
        <f t="shared" si="81"/>
        <v>18110.599999999999</v>
      </c>
      <c r="AO308" s="2"/>
      <c r="AP308" s="2"/>
      <c r="AQ308" s="2" t="s">
        <v>362</v>
      </c>
      <c r="BB308" s="2">
        <f t="shared" si="82"/>
        <v>511</v>
      </c>
      <c r="BC308" s="2">
        <f t="shared" si="83"/>
        <v>17643.733333333334</v>
      </c>
      <c r="BD308" s="2" t="s">
        <v>362</v>
      </c>
      <c r="BI308">
        <f t="shared" si="84"/>
        <v>529</v>
      </c>
      <c r="BJ308">
        <f t="shared" si="85"/>
        <v>17884.114328136598</v>
      </c>
      <c r="BK308" s="2" t="s">
        <v>362</v>
      </c>
      <c r="BP308">
        <f t="shared" si="86"/>
        <v>463</v>
      </c>
      <c r="BQ308">
        <f t="shared" si="87"/>
        <v>17541.333333333332</v>
      </c>
      <c r="BR308" s="2" t="s">
        <v>362</v>
      </c>
      <c r="BW308">
        <f t="shared" si="88"/>
        <v>479</v>
      </c>
      <c r="BX308">
        <f t="shared" si="89"/>
        <v>17575.466666666667</v>
      </c>
      <c r="BY308" s="2" t="s">
        <v>362</v>
      </c>
      <c r="CD308">
        <f t="shared" si="90"/>
        <v>543.30973958179391</v>
      </c>
      <c r="CE308">
        <f t="shared" si="91"/>
        <v>17929.901571607617</v>
      </c>
      <c r="CF308" s="2" t="s">
        <v>362</v>
      </c>
    </row>
    <row r="309" spans="1:84" x14ac:dyDescent="0.35">
      <c r="A309" s="2" t="s">
        <v>363</v>
      </c>
      <c r="B309" s="3" t="s">
        <v>33</v>
      </c>
      <c r="C309" s="2">
        <v>526.79999999999995</v>
      </c>
      <c r="D309" s="2">
        <v>903</v>
      </c>
      <c r="E309" s="2">
        <v>408.9</v>
      </c>
      <c r="F309" s="2">
        <v>53.1</v>
      </c>
      <c r="G309" s="2">
        <v>29.5</v>
      </c>
      <c r="H309" s="2">
        <v>17.8</v>
      </c>
      <c r="I309" s="2">
        <v>761.2</v>
      </c>
      <c r="J309" s="2">
        <v>672</v>
      </c>
      <c r="K309" s="2">
        <f t="shared" si="78"/>
        <v>3.5725047080979282</v>
      </c>
      <c r="L309" s="2">
        <f t="shared" si="79"/>
        <v>25.803389830508475</v>
      </c>
      <c r="M309" s="2">
        <v>3.35</v>
      </c>
      <c r="N309" s="2">
        <v>913500</v>
      </c>
      <c r="O309" s="2">
        <v>60680</v>
      </c>
      <c r="P309" s="2">
        <v>36.9</v>
      </c>
      <c r="Q309" s="2">
        <v>9.5</v>
      </c>
      <c r="R309" s="2">
        <v>20330</v>
      </c>
      <c r="S309" s="2">
        <v>2968</v>
      </c>
      <c r="T309" s="2">
        <v>23230</v>
      </c>
      <c r="U309" s="2">
        <v>4616</v>
      </c>
      <c r="X309" s="3" t="str" cm="1">
        <f t="array" ref="X309">_xlfn.IFS((D309/F309) &lt;= (640/SQRT($AT$32)), "Compact", L309 &lt;= ($AT$32*(0.79-(0.002*((E309-G309/2)/(2*F309))*SQRT($AT$32)))), "Non-Compact", L309 &gt; ($AT$32*(0.79-(0.002*((E309-G309/2)/(2*F309))*SQRT($AT$32)))), "Slender")</f>
        <v>Compact</v>
      </c>
      <c r="Y309" s="3" t="str" cm="1">
        <f t="array" ref="Y309">_xlfn.IFS(K309 &lt;= (65/SQRT($AT$32)), "Compact", K309 &lt;= (95/SQRT($AT$32)), "Non-Compact", K309 &gt; (95/SQRT($AT$32)), "Slender")</f>
        <v>Non-Compact</v>
      </c>
      <c r="Z309" s="2">
        <f t="shared" si="74"/>
        <v>7.7005649717514117</v>
      </c>
      <c r="AA309" s="2">
        <f t="shared" si="75"/>
        <v>30.610169491525422</v>
      </c>
      <c r="AB309" s="2" t="str" cm="1">
        <f t="array" ref="AB309">_xlfn.IFS(Z309 &lt;= 9, "1", Z309 &lt;= 12, "2", Z309 &lt;= 15, "3", Z309 &gt; 15, "4")</f>
        <v>1</v>
      </c>
      <c r="AC309" s="2" t="str" cm="1">
        <f t="array" ref="AC309">_xlfn.IFS(AA309 &lt;= 200, "1", L309 &lt;= 300, "2", L309 &lt;= 400, "3", L309 &gt; 400, "4")</f>
        <v>1</v>
      </c>
      <c r="AD309" s="3">
        <f t="shared" si="76"/>
        <v>915031.98216506618</v>
      </c>
      <c r="AG309" s="3">
        <f t="shared" si="77"/>
        <v>20470.380331102791</v>
      </c>
      <c r="AJ309" s="2" t="s">
        <v>363</v>
      </c>
      <c r="AK309" s="2">
        <f t="shared" si="80"/>
        <v>647.29999999999995</v>
      </c>
      <c r="AL309" s="2"/>
      <c r="AM309" s="2"/>
      <c r="AN309" s="2">
        <f t="shared" si="81"/>
        <v>20240.599999999999</v>
      </c>
      <c r="AO309" s="2"/>
      <c r="AP309" s="2"/>
      <c r="AQ309" s="2" t="s">
        <v>363</v>
      </c>
      <c r="BB309" s="2">
        <f t="shared" si="82"/>
        <v>580</v>
      </c>
      <c r="BC309" s="2">
        <f t="shared" si="83"/>
        <v>19773.733333333334</v>
      </c>
      <c r="BD309" s="2" t="s">
        <v>363</v>
      </c>
      <c r="BI309">
        <f t="shared" si="84"/>
        <v>598</v>
      </c>
      <c r="BJ309">
        <f t="shared" si="85"/>
        <v>20014.114328136598</v>
      </c>
      <c r="BK309" s="2" t="s">
        <v>363</v>
      </c>
      <c r="BP309">
        <f t="shared" si="86"/>
        <v>532</v>
      </c>
      <c r="BQ309">
        <f t="shared" si="87"/>
        <v>19671.333333333332</v>
      </c>
      <c r="BR309" s="2" t="s">
        <v>363</v>
      </c>
      <c r="BW309">
        <f t="shared" si="88"/>
        <v>548</v>
      </c>
      <c r="BX309">
        <f t="shared" si="89"/>
        <v>19705.466666666667</v>
      </c>
      <c r="BY309" s="2" t="s">
        <v>363</v>
      </c>
      <c r="CD309">
        <f t="shared" si="90"/>
        <v>612.30973958179391</v>
      </c>
      <c r="CE309">
        <f t="shared" si="91"/>
        <v>20059.901571607617</v>
      </c>
      <c r="CF309" s="2" t="s">
        <v>363</v>
      </c>
    </row>
    <row r="310" spans="1:84" x14ac:dyDescent="0.35">
      <c r="A310" s="2" t="s">
        <v>364</v>
      </c>
      <c r="B310" s="3" t="s">
        <v>33</v>
      </c>
      <c r="C310" s="2">
        <v>575.9</v>
      </c>
      <c r="D310" s="2">
        <v>913.1</v>
      </c>
      <c r="E310" s="2">
        <v>411.5</v>
      </c>
      <c r="F310" s="2">
        <v>57.9</v>
      </c>
      <c r="G310" s="2">
        <v>32</v>
      </c>
      <c r="H310" s="2">
        <v>17.8</v>
      </c>
      <c r="I310" s="2">
        <v>761.7</v>
      </c>
      <c r="J310" s="2">
        <v>734</v>
      </c>
      <c r="K310" s="2">
        <f t="shared" si="78"/>
        <v>3.2772020725388602</v>
      </c>
      <c r="L310" s="2">
        <f t="shared" si="79"/>
        <v>23.803125000000001</v>
      </c>
      <c r="M310" s="2">
        <v>3.38</v>
      </c>
      <c r="N310" s="2">
        <v>1012000</v>
      </c>
      <c r="O310" s="2">
        <v>67480</v>
      </c>
      <c r="P310" s="2">
        <v>37.1</v>
      </c>
      <c r="Q310" s="2">
        <v>9.59</v>
      </c>
      <c r="R310" s="2">
        <v>22170</v>
      </c>
      <c r="S310" s="2">
        <v>3280</v>
      </c>
      <c r="T310" s="2">
        <v>25570</v>
      </c>
      <c r="U310" s="2">
        <v>5113</v>
      </c>
      <c r="X310" s="3" t="str" cm="1">
        <f t="array" ref="X310">_xlfn.IFS((D310/F310) &lt;= (640/SQRT($AT$32)), "Compact", L310 &lt;= ($AT$32*(0.79-(0.002*((E310-G310/2)/(2*F310))*SQRT($AT$32)))), "Non-Compact", L310 &gt; ($AT$32*(0.79-(0.002*((E310-G310/2)/(2*F310))*SQRT($AT$32)))), "Slender")</f>
        <v>Compact</v>
      </c>
      <c r="Y310" s="3" t="str" cm="1">
        <f t="array" ref="Y310">_xlfn.IFS(K310 &lt;= (65/SQRT($AT$32)), "Compact", K310 &lt;= (95/SQRT($AT$32)), "Non-Compact", K310 &gt; (95/SQRT($AT$32)), "Slender")</f>
        <v>Compact</v>
      </c>
      <c r="Z310" s="2">
        <f t="shared" si="74"/>
        <v>7.1070811744386875</v>
      </c>
      <c r="AA310" s="2">
        <f t="shared" si="75"/>
        <v>28.534375000000001</v>
      </c>
      <c r="AB310" s="2" t="str" cm="1">
        <f t="array" ref="AB310">_xlfn.IFS(Z310 &lt;= 9, "1", Z310 &lt;= 12, "2", Z310 &lt;= 15, "3", Z310 &gt; 15, "4")</f>
        <v>1</v>
      </c>
      <c r="AC310" s="2" t="str" cm="1">
        <f t="array" ref="AC310">_xlfn.IFS(AA310 &lt;= 200, "1", L310 &lt;= 300, "2", L310 &lt;= 400, "3", L310 &gt; 400, "4")</f>
        <v>1</v>
      </c>
      <c r="AD310" s="3">
        <f t="shared" si="76"/>
        <v>1013766.0598921824</v>
      </c>
      <c r="AG310" s="3">
        <f t="shared" si="77"/>
        <v>22335.06778342076</v>
      </c>
      <c r="AJ310" s="2" t="s">
        <v>364</v>
      </c>
      <c r="AK310" s="2">
        <f t="shared" si="80"/>
        <v>709.3</v>
      </c>
      <c r="AL310" s="2"/>
      <c r="AM310" s="2"/>
      <c r="AN310" s="2">
        <f t="shared" si="81"/>
        <v>22080.6</v>
      </c>
      <c r="AO310" s="2"/>
      <c r="AP310" s="2"/>
      <c r="AQ310" s="2" t="s">
        <v>364</v>
      </c>
      <c r="BB310" s="2">
        <f t="shared" si="82"/>
        <v>642</v>
      </c>
      <c r="BC310" s="2">
        <f t="shared" si="83"/>
        <v>21613.733333333334</v>
      </c>
      <c r="BD310" s="2" t="s">
        <v>364</v>
      </c>
      <c r="BI310">
        <f t="shared" si="84"/>
        <v>660</v>
      </c>
      <c r="BJ310">
        <f t="shared" si="85"/>
        <v>21854.114328136598</v>
      </c>
      <c r="BK310" s="2" t="s">
        <v>364</v>
      </c>
      <c r="BP310">
        <f t="shared" si="86"/>
        <v>594</v>
      </c>
      <c r="BQ310">
        <f t="shared" si="87"/>
        <v>21511.333333333332</v>
      </c>
      <c r="BR310" s="2" t="s">
        <v>364</v>
      </c>
      <c r="BW310">
        <f t="shared" si="88"/>
        <v>610</v>
      </c>
      <c r="BX310">
        <f t="shared" si="89"/>
        <v>21545.466666666667</v>
      </c>
      <c r="BY310" s="2" t="s">
        <v>364</v>
      </c>
      <c r="CD310">
        <f t="shared" si="90"/>
        <v>674.30973958179391</v>
      </c>
      <c r="CE310">
        <f t="shared" si="91"/>
        <v>21899.901571607617</v>
      </c>
      <c r="CF310" s="2" t="s">
        <v>364</v>
      </c>
    </row>
    <row r="311" spans="1:84" x14ac:dyDescent="0.35">
      <c r="A311" s="2" t="s">
        <v>365</v>
      </c>
      <c r="B311" s="3" t="s">
        <v>33</v>
      </c>
      <c r="C311" s="2">
        <v>631</v>
      </c>
      <c r="D311" s="2">
        <v>923</v>
      </c>
      <c r="E311" s="2">
        <v>414</v>
      </c>
      <c r="F311" s="2">
        <v>63</v>
      </c>
      <c r="G311" s="2">
        <v>35.1</v>
      </c>
      <c r="H311" s="2">
        <v>20</v>
      </c>
      <c r="I311" s="2">
        <v>757</v>
      </c>
      <c r="J311" s="2">
        <v>805</v>
      </c>
      <c r="K311" s="2">
        <f t="shared" si="78"/>
        <v>3.0071428571428571</v>
      </c>
      <c r="L311" s="2">
        <f t="shared" si="79"/>
        <v>21.566951566951566</v>
      </c>
      <c r="M311" s="2">
        <v>3.4</v>
      </c>
      <c r="N311" s="2">
        <v>1120000</v>
      </c>
      <c r="O311" s="2">
        <v>74810</v>
      </c>
      <c r="P311" s="2">
        <v>37.299999999999997</v>
      </c>
      <c r="Q311" s="2">
        <v>9.64</v>
      </c>
      <c r="R311" s="2">
        <v>24260</v>
      </c>
      <c r="S311" s="2">
        <v>3614</v>
      </c>
      <c r="T311" s="2">
        <v>28140</v>
      </c>
      <c r="U311" s="2">
        <v>5652</v>
      </c>
      <c r="X311" s="3" t="str" cm="1">
        <f t="array" ref="X311">_xlfn.IFS((D311/F311) &lt;= (640/SQRT($AT$32)), "Compact", L311 &lt;= ($AT$32*(0.79-(0.002*((E311-G311/2)/(2*F311))*SQRT($AT$32)))), "Non-Compact", L311 &gt; ($AT$32*(0.79-(0.002*((E311-G311/2)/(2*F311))*SQRT($AT$32)))), "Slender")</f>
        <v>Compact</v>
      </c>
      <c r="Y311" s="3" t="str" cm="1">
        <f t="array" ref="Y311">_xlfn.IFS(K311 &lt;= (65/SQRT($AT$32)), "Compact", K311 &lt;= (95/SQRT($AT$32)), "Non-Compact", K311 &gt; (95/SQRT($AT$32)), "Slender")</f>
        <v>Compact</v>
      </c>
      <c r="Z311" s="2">
        <f t="shared" si="74"/>
        <v>6.5714285714285712</v>
      </c>
      <c r="AA311" s="2">
        <f t="shared" si="75"/>
        <v>26.296296296296294</v>
      </c>
      <c r="AB311" s="2" t="str" cm="1">
        <f t="array" ref="AB311">_xlfn.IFS(Z311 &lt;= 9, "1", Z311 &lt;= 12, "2", Z311 &lt;= 15, "3", Z311 &gt; 15, "4")</f>
        <v>1</v>
      </c>
      <c r="AC311" s="2" t="str" cm="1">
        <f t="array" ref="AC311">_xlfn.IFS(AA311 &lt;= 200, "1", L311 &lt;= 300, "2", L311 &lt;= 400, "3", L311 &gt; 400, "4")</f>
        <v>1</v>
      </c>
      <c r="AD311" s="3">
        <f t="shared" si="76"/>
        <v>1122014.4071811645</v>
      </c>
      <c r="AG311" s="3">
        <f t="shared" si="77"/>
        <v>24450.35203979689</v>
      </c>
      <c r="AJ311" s="2" t="s">
        <v>365</v>
      </c>
      <c r="AK311" s="2">
        <f t="shared" si="80"/>
        <v>780.3</v>
      </c>
      <c r="AL311" s="2"/>
      <c r="AM311" s="2"/>
      <c r="AN311" s="2">
        <f t="shared" si="81"/>
        <v>24170.6</v>
      </c>
      <c r="AO311" s="2"/>
      <c r="AP311" s="2"/>
      <c r="AQ311" s="2" t="s">
        <v>365</v>
      </c>
      <c r="BB311" s="2">
        <f t="shared" si="82"/>
        <v>713</v>
      </c>
      <c r="BC311" s="2">
        <f t="shared" si="83"/>
        <v>23703.733333333334</v>
      </c>
      <c r="BD311" s="2" t="s">
        <v>365</v>
      </c>
      <c r="BI311">
        <f t="shared" si="84"/>
        <v>731</v>
      </c>
      <c r="BJ311">
        <f t="shared" si="85"/>
        <v>23944.114328136598</v>
      </c>
      <c r="BK311" s="2" t="s">
        <v>365</v>
      </c>
      <c r="BP311">
        <f t="shared" si="86"/>
        <v>665</v>
      </c>
      <c r="BQ311">
        <f t="shared" si="87"/>
        <v>23601.333333333332</v>
      </c>
      <c r="BR311" s="2" t="s">
        <v>365</v>
      </c>
      <c r="BW311">
        <f t="shared" si="88"/>
        <v>681</v>
      </c>
      <c r="BX311">
        <f t="shared" si="89"/>
        <v>23635.466666666667</v>
      </c>
      <c r="BY311" s="2" t="s">
        <v>365</v>
      </c>
      <c r="CD311">
        <f t="shared" si="90"/>
        <v>745.30973958179391</v>
      </c>
      <c r="CE311">
        <f t="shared" si="91"/>
        <v>23989.901571607617</v>
      </c>
      <c r="CF311" s="2" t="s">
        <v>365</v>
      </c>
    </row>
    <row r="312" spans="1:84" x14ac:dyDescent="0.35">
      <c r="A312" s="2" t="s">
        <v>366</v>
      </c>
      <c r="B312" s="3" t="s">
        <v>33</v>
      </c>
      <c r="C312" s="2">
        <v>697</v>
      </c>
      <c r="D312" s="2">
        <v>935</v>
      </c>
      <c r="E312" s="2">
        <v>418</v>
      </c>
      <c r="F312" s="2">
        <v>69.099999999999994</v>
      </c>
      <c r="G312" s="2">
        <v>38.6</v>
      </c>
      <c r="H312" s="2">
        <v>20</v>
      </c>
      <c r="I312" s="2">
        <v>756.8</v>
      </c>
      <c r="J312" s="2">
        <v>889</v>
      </c>
      <c r="K312" s="2">
        <f t="shared" si="78"/>
        <v>2.7452966714905935</v>
      </c>
      <c r="L312" s="2">
        <f t="shared" si="79"/>
        <v>19.606217616580309</v>
      </c>
      <c r="M312" s="2">
        <v>3.43</v>
      </c>
      <c r="N312" s="2">
        <v>1253000</v>
      </c>
      <c r="O312" s="2">
        <v>84520</v>
      </c>
      <c r="P312" s="2">
        <v>37.6</v>
      </c>
      <c r="Q312" s="2">
        <v>9.75</v>
      </c>
      <c r="R312" s="2">
        <v>26810</v>
      </c>
      <c r="S312" s="2">
        <v>4044</v>
      </c>
      <c r="T312" s="2">
        <v>31270</v>
      </c>
      <c r="U312" s="2">
        <v>6342</v>
      </c>
      <c r="X312" s="3" t="str" cm="1">
        <f t="array" ref="X312">_xlfn.IFS((D312/F312) &lt;= (640/SQRT($AT$32)), "Compact", L312 &lt;= ($AT$32*(0.79-(0.002*((E312-G312/2)/(2*F312))*SQRT($AT$32)))), "Non-Compact", L312 &gt; ($AT$32*(0.79-(0.002*((E312-G312/2)/(2*F312))*SQRT($AT$32)))), "Slender")</f>
        <v>Compact</v>
      </c>
      <c r="Y312" s="3" t="str" cm="1">
        <f t="array" ref="Y312">_xlfn.IFS(K312 &lt;= (65/SQRT($AT$32)), "Compact", K312 &lt;= (95/SQRT($AT$32)), "Non-Compact", K312 &gt; (95/SQRT($AT$32)), "Slender")</f>
        <v>Compact</v>
      </c>
      <c r="Z312" s="2">
        <f t="shared" si="74"/>
        <v>6.0492040520984087</v>
      </c>
      <c r="AA312" s="2">
        <f t="shared" si="75"/>
        <v>24.222797927461141</v>
      </c>
      <c r="AB312" s="2" t="str" cm="1">
        <f t="array" ref="AB312">_xlfn.IFS(Z312 &lt;= 9, "1", Z312 &lt;= 12, "2", Z312 &lt;= 15, "3", Z312 &gt; 15, "4")</f>
        <v>1</v>
      </c>
      <c r="AC312" s="2" t="str" cm="1">
        <f t="array" ref="AC312">_xlfn.IFS(AA312 &lt;= 200, "1", L312 &lt;= 300, "2", L312 &lt;= 400, "3", L312 &gt; 400, "4")</f>
        <v>1</v>
      </c>
      <c r="AD312" s="3">
        <f t="shared" si="76"/>
        <v>1255365.9973428068</v>
      </c>
      <c r="AG312" s="3">
        <f t="shared" si="77"/>
        <v>27034.805922551022</v>
      </c>
      <c r="AJ312" s="2" t="s">
        <v>366</v>
      </c>
      <c r="AK312" s="2">
        <f t="shared" si="80"/>
        <v>864.3</v>
      </c>
      <c r="AL312" s="2"/>
      <c r="AM312" s="2"/>
      <c r="AN312" s="2">
        <f t="shared" si="81"/>
        <v>26720.6</v>
      </c>
      <c r="AO312" s="2"/>
      <c r="AP312" s="2"/>
      <c r="AQ312" s="2" t="s">
        <v>366</v>
      </c>
      <c r="BB312" s="2">
        <f t="shared" si="82"/>
        <v>797</v>
      </c>
      <c r="BC312" s="2">
        <f t="shared" si="83"/>
        <v>26253.733333333334</v>
      </c>
      <c r="BD312" s="2" t="s">
        <v>366</v>
      </c>
      <c r="BI312">
        <f t="shared" si="84"/>
        <v>815</v>
      </c>
      <c r="BJ312">
        <f t="shared" si="85"/>
        <v>26494.114328136598</v>
      </c>
      <c r="BK312" s="2" t="s">
        <v>366</v>
      </c>
      <c r="BP312">
        <f t="shared" si="86"/>
        <v>749</v>
      </c>
      <c r="BQ312">
        <f t="shared" si="87"/>
        <v>26151.333333333332</v>
      </c>
      <c r="BR312" s="2" t="s">
        <v>366</v>
      </c>
      <c r="BW312">
        <f t="shared" si="88"/>
        <v>765</v>
      </c>
      <c r="BX312">
        <f t="shared" si="89"/>
        <v>26185.466666666667</v>
      </c>
      <c r="BY312" s="2" t="s">
        <v>366</v>
      </c>
      <c r="CD312">
        <f t="shared" si="90"/>
        <v>829.30973958179391</v>
      </c>
      <c r="CE312">
        <f t="shared" si="91"/>
        <v>26539.901571607617</v>
      </c>
      <c r="CF312" s="2" t="s">
        <v>366</v>
      </c>
    </row>
    <row r="313" spans="1:84" x14ac:dyDescent="0.35">
      <c r="A313" s="2" t="s">
        <v>367</v>
      </c>
      <c r="B313" s="3" t="s">
        <v>33</v>
      </c>
      <c r="C313" s="2">
        <v>200.9</v>
      </c>
      <c r="D313" s="2">
        <v>903</v>
      </c>
      <c r="E313" s="2">
        <v>303.3</v>
      </c>
      <c r="F313" s="2">
        <v>20.2</v>
      </c>
      <c r="G313" s="2">
        <v>15.1</v>
      </c>
      <c r="H313" s="2">
        <v>19.100000000000001</v>
      </c>
      <c r="I313" s="2">
        <v>824.4</v>
      </c>
      <c r="J313" s="2">
        <v>256</v>
      </c>
      <c r="K313" s="2">
        <f t="shared" si="78"/>
        <v>7.1336633663366333</v>
      </c>
      <c r="L313" s="2">
        <f t="shared" si="79"/>
        <v>54.596026490066222</v>
      </c>
      <c r="M313" s="2">
        <v>2.96</v>
      </c>
      <c r="N313" s="2">
        <v>325300</v>
      </c>
      <c r="O313" s="2">
        <v>9424</v>
      </c>
      <c r="P313" s="2">
        <v>35.700000000000003</v>
      </c>
      <c r="Q313" s="2">
        <v>6.07</v>
      </c>
      <c r="R313" s="2">
        <v>7204</v>
      </c>
      <c r="S313" s="2">
        <v>621</v>
      </c>
      <c r="T313" s="2">
        <v>8351</v>
      </c>
      <c r="U313" s="2">
        <v>982</v>
      </c>
      <c r="X313" s="3" t="str" cm="1">
        <f t="array" ref="X313">_xlfn.IFS((D313/F313) &lt;= (640/SQRT($AT$32)), "Compact", L313 &lt;= ($AT$32*(0.79-(0.002*((E313-G313/2)/(2*F313))*SQRT($AT$32)))), "Non-Compact", L313 &gt; ($AT$32*(0.79-(0.002*((E313-G313/2)/(2*F313))*SQRT($AT$32)))), "Slender")</f>
        <v>Non-Compact</v>
      </c>
      <c r="Y313" s="3" t="str" cm="1">
        <f t="array" ref="Y313">_xlfn.IFS(K313 &lt;= (65/SQRT($AT$32)), "Compact", K313 &lt;= (95/SQRT($AT$32)), "Non-Compact", K313 &gt; (95/SQRT($AT$32)), "Slender")</f>
        <v>Slender</v>
      </c>
      <c r="Z313" s="2">
        <f t="shared" si="74"/>
        <v>15.014851485148515</v>
      </c>
      <c r="AA313" s="2">
        <f t="shared" si="75"/>
        <v>59.801324503311257</v>
      </c>
      <c r="AB313" s="2" t="str" cm="1">
        <f t="array" ref="AB313">_xlfn.IFS(Z313 &lt;= 9, "1", Z313 &lt;= 12, "2", Z313 &lt;= 15, "3", Z313 &gt; 15, "4")</f>
        <v>4</v>
      </c>
      <c r="AC313" s="2" t="str" cm="1">
        <f t="array" ref="AC313">_xlfn.IFS(AA313 &lt;= 200, "1", L313 &lt;= 300, "2", L313 &lt;= 400, "3", L313 &gt; 400, "4")</f>
        <v>1</v>
      </c>
      <c r="AD313" s="3">
        <f t="shared" si="76"/>
        <v>324961.11620827805</v>
      </c>
      <c r="AG313" s="3">
        <f t="shared" si="77"/>
        <v>7186.1869235360136</v>
      </c>
      <c r="AJ313" s="2" t="s">
        <v>367</v>
      </c>
      <c r="AK313" s="2">
        <f t="shared" si="80"/>
        <v>231.3</v>
      </c>
      <c r="AL313" s="2"/>
      <c r="AM313" s="2"/>
      <c r="AN313" s="2">
        <f t="shared" si="81"/>
        <v>7114.6</v>
      </c>
      <c r="AO313" s="2"/>
      <c r="AP313" s="2"/>
      <c r="AQ313" s="2" t="s">
        <v>367</v>
      </c>
      <c r="BB313" s="2">
        <f t="shared" si="82"/>
        <v>164</v>
      </c>
      <c r="BC313" s="2">
        <f t="shared" si="83"/>
        <v>6647.7333333333336</v>
      </c>
      <c r="BD313" s="2" t="s">
        <v>367</v>
      </c>
      <c r="BI313">
        <f t="shared" si="84"/>
        <v>182</v>
      </c>
      <c r="BJ313">
        <f t="shared" si="85"/>
        <v>6888.1143281365994</v>
      </c>
      <c r="BK313" s="2" t="s">
        <v>367</v>
      </c>
      <c r="BP313">
        <f t="shared" si="86"/>
        <v>116</v>
      </c>
      <c r="BQ313">
        <f t="shared" si="87"/>
        <v>6545.333333333333</v>
      </c>
      <c r="BR313" s="2" t="s">
        <v>367</v>
      </c>
      <c r="BW313">
        <f t="shared" si="88"/>
        <v>132</v>
      </c>
      <c r="BX313">
        <f t="shared" si="89"/>
        <v>6579.4666666666662</v>
      </c>
      <c r="BY313" s="2" t="s">
        <v>367</v>
      </c>
      <c r="CD313">
        <f t="shared" si="90"/>
        <v>196.30973958179393</v>
      </c>
      <c r="CE313">
        <f t="shared" si="91"/>
        <v>6933.9015716076174</v>
      </c>
      <c r="CF313" s="2" t="s">
        <v>367</v>
      </c>
    </row>
    <row r="314" spans="1:84" x14ac:dyDescent="0.35">
      <c r="A314" s="2" t="s">
        <v>368</v>
      </c>
      <c r="B314" s="3" t="s">
        <v>33</v>
      </c>
      <c r="C314" s="2">
        <v>224.2</v>
      </c>
      <c r="D314" s="2">
        <v>910.4</v>
      </c>
      <c r="E314" s="2">
        <v>304.10000000000002</v>
      </c>
      <c r="F314" s="2">
        <v>23.9</v>
      </c>
      <c r="G314" s="2">
        <v>15.9</v>
      </c>
      <c r="H314" s="2">
        <v>19.100000000000001</v>
      </c>
      <c r="I314" s="2">
        <v>824.4</v>
      </c>
      <c r="J314" s="2">
        <v>286</v>
      </c>
      <c r="K314" s="2">
        <f t="shared" si="78"/>
        <v>6.0292887029288718</v>
      </c>
      <c r="L314" s="2">
        <f t="shared" si="79"/>
        <v>51.849056603773583</v>
      </c>
      <c r="M314" s="2">
        <v>2.97</v>
      </c>
      <c r="N314" s="2">
        <v>376400</v>
      </c>
      <c r="O314" s="2">
        <v>11240</v>
      </c>
      <c r="P314" s="2">
        <v>36.299999999999997</v>
      </c>
      <c r="Q314" s="2">
        <v>6.27</v>
      </c>
      <c r="R314" s="2">
        <v>8269</v>
      </c>
      <c r="S314" s="2">
        <v>739</v>
      </c>
      <c r="T314" s="2">
        <v>9535</v>
      </c>
      <c r="U314" s="2">
        <v>1163</v>
      </c>
      <c r="X314" s="3" t="str" cm="1">
        <f t="array" ref="X314">_xlfn.IFS((D314/F314) &lt;= (640/SQRT($AT$32)), "Compact", L314 &lt;= ($AT$32*(0.79-(0.002*((E314-G314/2)/(2*F314))*SQRT($AT$32)))), "Non-Compact", L314 &gt; ($AT$32*(0.79-(0.002*((E314-G314/2)/(2*F314))*SQRT($AT$32)))), "Slender")</f>
        <v>Non-Compact</v>
      </c>
      <c r="Y314" s="3" t="str" cm="1">
        <f t="array" ref="Y314">_xlfn.IFS(K314 &lt;= (65/SQRT($AT$32)), "Compact", K314 &lt;= (95/SQRT($AT$32)), "Non-Compact", K314 &gt; (95/SQRT($AT$32)), "Slender")</f>
        <v>Slender</v>
      </c>
      <c r="Z314" s="2">
        <f t="shared" si="74"/>
        <v>12.723849372384938</v>
      </c>
      <c r="AA314" s="2">
        <f t="shared" si="75"/>
        <v>57.257861635220124</v>
      </c>
      <c r="AB314" s="2" t="str" cm="1">
        <f t="array" ref="AB314">_xlfn.IFS(Z314 &lt;= 9, "1", Z314 &lt;= 12, "2", Z314 &lt;= 15, "3", Z314 &gt; 15, "4")</f>
        <v>3</v>
      </c>
      <c r="AC314" s="2" t="str" cm="1">
        <f t="array" ref="AC314">_xlfn.IFS(AA314 &lt;= 200, "1", L314 &lt;= 300, "2", L314 &lt;= 400, "3", L314 &gt; 400, "4")</f>
        <v>1</v>
      </c>
      <c r="AD314" s="3">
        <f t="shared" si="76"/>
        <v>376092.16360765882</v>
      </c>
      <c r="AG314" s="3">
        <f t="shared" si="77"/>
        <v>8251.9647151451154</v>
      </c>
      <c r="AJ314" s="2" t="s">
        <v>368</v>
      </c>
      <c r="AK314" s="2">
        <f t="shared" si="80"/>
        <v>261.3</v>
      </c>
      <c r="AL314" s="2"/>
      <c r="AM314" s="2"/>
      <c r="AN314" s="2">
        <f t="shared" si="81"/>
        <v>8179.6</v>
      </c>
      <c r="AO314" s="2"/>
      <c r="AP314" s="2"/>
      <c r="AQ314" s="2" t="s">
        <v>368</v>
      </c>
      <c r="BB314" s="2">
        <f t="shared" si="82"/>
        <v>194</v>
      </c>
      <c r="BC314" s="2">
        <f t="shared" si="83"/>
        <v>7712.7333333333336</v>
      </c>
      <c r="BD314" s="2" t="s">
        <v>368</v>
      </c>
      <c r="BI314">
        <f t="shared" si="84"/>
        <v>212</v>
      </c>
      <c r="BJ314">
        <f t="shared" si="85"/>
        <v>7953.1143281365994</v>
      </c>
      <c r="BK314" s="2" t="s">
        <v>368</v>
      </c>
      <c r="BP314">
        <f t="shared" si="86"/>
        <v>146</v>
      </c>
      <c r="BQ314">
        <f t="shared" si="87"/>
        <v>7610.333333333333</v>
      </c>
      <c r="BR314" s="2" t="s">
        <v>368</v>
      </c>
      <c r="BW314">
        <f t="shared" si="88"/>
        <v>162</v>
      </c>
      <c r="BX314">
        <f t="shared" si="89"/>
        <v>7644.4666666666662</v>
      </c>
      <c r="BY314" s="2" t="s">
        <v>368</v>
      </c>
      <c r="CD314">
        <f t="shared" si="90"/>
        <v>226.30973958179393</v>
      </c>
      <c r="CE314">
        <f t="shared" si="91"/>
        <v>7998.9015716076174</v>
      </c>
      <c r="CF314" s="2" t="s">
        <v>368</v>
      </c>
    </row>
    <row r="315" spans="1:84" x14ac:dyDescent="0.35">
      <c r="A315" s="2" t="s">
        <v>369</v>
      </c>
      <c r="B315" s="3" t="s">
        <v>33</v>
      </c>
      <c r="C315" s="2">
        <v>238.1</v>
      </c>
      <c r="D315" s="2">
        <v>914.7</v>
      </c>
      <c r="E315" s="2">
        <v>304.8</v>
      </c>
      <c r="F315" s="2">
        <v>25.9</v>
      </c>
      <c r="G315" s="2">
        <v>16.5</v>
      </c>
      <c r="H315" s="2">
        <v>19</v>
      </c>
      <c r="I315" s="2">
        <v>824.9</v>
      </c>
      <c r="J315" s="2">
        <v>304</v>
      </c>
      <c r="K315" s="2">
        <f t="shared" si="78"/>
        <v>5.5656370656370662</v>
      </c>
      <c r="L315" s="2">
        <f t="shared" si="79"/>
        <v>49.993939393939392</v>
      </c>
      <c r="M315" s="2">
        <v>2.98</v>
      </c>
      <c r="N315" s="2">
        <v>406100</v>
      </c>
      <c r="O315" s="2">
        <v>12270</v>
      </c>
      <c r="P315" s="2">
        <v>36.6</v>
      </c>
      <c r="Q315" s="2">
        <v>6.36</v>
      </c>
      <c r="R315" s="2">
        <v>8879</v>
      </c>
      <c r="S315" s="2">
        <v>805</v>
      </c>
      <c r="T315" s="2">
        <v>10230</v>
      </c>
      <c r="U315" s="2">
        <v>1266</v>
      </c>
      <c r="X315" s="3" t="str" cm="1">
        <f t="array" ref="X315">_xlfn.IFS((D315/F315) &lt;= (640/SQRT($AT$32)), "Compact", L315 &lt;= ($AT$32*(0.79-(0.002*((E315-G315/2)/(2*F315))*SQRT($AT$32)))), "Non-Compact", L315 &gt; ($AT$32*(0.79-(0.002*((E315-G315/2)/(2*F315))*SQRT($AT$32)))), "Slender")</f>
        <v>Non-Compact</v>
      </c>
      <c r="Y315" s="3" t="str" cm="1">
        <f t="array" ref="Y315">_xlfn.IFS(K315 &lt;= (65/SQRT($AT$32)), "Compact", K315 &lt;= (95/SQRT($AT$32)), "Non-Compact", K315 &gt; (95/SQRT($AT$32)), "Slender")</f>
        <v>Slender</v>
      </c>
      <c r="Z315" s="2">
        <f t="shared" si="74"/>
        <v>11.76833976833977</v>
      </c>
      <c r="AA315" s="2">
        <f t="shared" si="75"/>
        <v>55.436363636363637</v>
      </c>
      <c r="AB315" s="2" t="str" cm="1">
        <f t="array" ref="AB315">_xlfn.IFS(Z315 &lt;= 9, "1", Z315 &lt;= 12, "2", Z315 &lt;= 15, "3", Z315 &gt; 15, "4")</f>
        <v>2</v>
      </c>
      <c r="AC315" s="2" t="str" cm="1">
        <f t="array" ref="AC315">_xlfn.IFS(AA315 &lt;= 200, "1", L315 &lt;= 300, "2", L315 &lt;= 400, "3", L315 &gt; 400, "4")</f>
        <v>1</v>
      </c>
      <c r="AD315" s="3">
        <f t="shared" si="76"/>
        <v>405809.58792011067</v>
      </c>
      <c r="AG315" s="3">
        <f t="shared" si="77"/>
        <v>8862.9088486794226</v>
      </c>
      <c r="AJ315" s="2" t="s">
        <v>369</v>
      </c>
      <c r="AK315" s="2">
        <f t="shared" si="80"/>
        <v>279.3</v>
      </c>
      <c r="AL315" s="2"/>
      <c r="AM315" s="2"/>
      <c r="AN315" s="2">
        <f t="shared" si="81"/>
        <v>8789.6</v>
      </c>
      <c r="AO315" s="2"/>
      <c r="AP315" s="2"/>
      <c r="AQ315" s="2" t="s">
        <v>369</v>
      </c>
      <c r="BB315" s="2">
        <f t="shared" si="82"/>
        <v>212</v>
      </c>
      <c r="BC315" s="2">
        <f t="shared" si="83"/>
        <v>8322.7333333333336</v>
      </c>
      <c r="BD315" s="2" t="s">
        <v>369</v>
      </c>
      <c r="BI315">
        <f t="shared" si="84"/>
        <v>230</v>
      </c>
      <c r="BJ315">
        <f t="shared" si="85"/>
        <v>8563.1143281366003</v>
      </c>
      <c r="BK315" s="2" t="s">
        <v>369</v>
      </c>
      <c r="BP315">
        <f t="shared" si="86"/>
        <v>164</v>
      </c>
      <c r="BQ315">
        <f t="shared" si="87"/>
        <v>8220.3333333333339</v>
      </c>
      <c r="BR315" s="2" t="s">
        <v>369</v>
      </c>
      <c r="BW315">
        <f t="shared" si="88"/>
        <v>180</v>
      </c>
      <c r="BX315">
        <f t="shared" si="89"/>
        <v>8254.4666666666672</v>
      </c>
      <c r="BY315" s="2" t="s">
        <v>369</v>
      </c>
      <c r="CD315">
        <f t="shared" si="90"/>
        <v>244.30973958179393</v>
      </c>
      <c r="CE315">
        <f t="shared" si="91"/>
        <v>8608.9015716076174</v>
      </c>
      <c r="CF315" s="2" t="s">
        <v>369</v>
      </c>
    </row>
    <row r="316" spans="1:84" x14ac:dyDescent="0.35">
      <c r="A316" s="2" t="s">
        <v>370</v>
      </c>
      <c r="B316" s="3" t="s">
        <v>33</v>
      </c>
      <c r="C316" s="2">
        <v>253.4</v>
      </c>
      <c r="D316" s="2">
        <v>918.4</v>
      </c>
      <c r="E316" s="2">
        <v>305.5</v>
      </c>
      <c r="F316" s="2">
        <v>27.9</v>
      </c>
      <c r="G316" s="2">
        <v>17.3</v>
      </c>
      <c r="H316" s="2">
        <v>19.100000000000001</v>
      </c>
      <c r="I316" s="2">
        <v>824.4</v>
      </c>
      <c r="J316" s="2">
        <v>323</v>
      </c>
      <c r="K316" s="2">
        <f t="shared" si="78"/>
        <v>5.1648745519713266</v>
      </c>
      <c r="L316" s="2">
        <f t="shared" si="79"/>
        <v>47.653179190751445</v>
      </c>
      <c r="M316" s="2">
        <v>2.99</v>
      </c>
      <c r="N316" s="2">
        <v>436300</v>
      </c>
      <c r="O316" s="2">
        <v>13300</v>
      </c>
      <c r="P316" s="2">
        <v>36.799999999999997</v>
      </c>
      <c r="Q316" s="2">
        <v>6.42</v>
      </c>
      <c r="R316" s="2">
        <v>9501</v>
      </c>
      <c r="S316" s="2">
        <v>871</v>
      </c>
      <c r="T316" s="2">
        <v>10940</v>
      </c>
      <c r="U316" s="2">
        <v>1371</v>
      </c>
      <c r="X316" s="3" t="str" cm="1">
        <f t="array" ref="X316">_xlfn.IFS((D316/F316) &lt;= (640/SQRT($AT$32)), "Compact", L316 &lt;= ($AT$32*(0.79-(0.002*((E316-G316/2)/(2*F316))*SQRT($AT$32)))), "Non-Compact", L316 &gt; ($AT$32*(0.79-(0.002*((E316-G316/2)/(2*F316))*SQRT($AT$32)))), "Slender")</f>
        <v>Compact</v>
      </c>
      <c r="Y316" s="3" t="str" cm="1">
        <f t="array" ref="Y316">_xlfn.IFS(K316 &lt;= (65/SQRT($AT$32)), "Compact", K316 &lt;= (95/SQRT($AT$32)), "Non-Compact", K316 &gt; (95/SQRT($AT$32)), "Slender")</f>
        <v>Slender</v>
      </c>
      <c r="Z316" s="2">
        <f t="shared" si="74"/>
        <v>10.949820788530467</v>
      </c>
      <c r="AA316" s="2">
        <f t="shared" si="75"/>
        <v>53.086705202312132</v>
      </c>
      <c r="AB316" s="2" t="str" cm="1">
        <f t="array" ref="AB316">_xlfn.IFS(Z316 &lt;= 9, "1", Z316 &lt;= 12, "2", Z316 &lt;= 15, "3", Z316 &gt; 15, "4")</f>
        <v>2</v>
      </c>
      <c r="AC316" s="2" t="str" cm="1">
        <f t="array" ref="AC316">_xlfn.IFS(AA316 &lt;= 200, "1", L316 &lt;= 300, "2", L316 &lt;= 400, "3", L316 &gt; 400, "4")</f>
        <v>1</v>
      </c>
      <c r="AD316" s="3">
        <f t="shared" si="76"/>
        <v>436026.84164056915</v>
      </c>
      <c r="AG316" s="3">
        <f t="shared" si="77"/>
        <v>9486.0473127641526</v>
      </c>
      <c r="AJ316" s="2" t="s">
        <v>370</v>
      </c>
      <c r="AK316" s="2">
        <f t="shared" si="80"/>
        <v>298.3</v>
      </c>
      <c r="AL316" s="2"/>
      <c r="AM316" s="2"/>
      <c r="AN316" s="2">
        <f t="shared" si="81"/>
        <v>9411.6</v>
      </c>
      <c r="AO316" s="2"/>
      <c r="AP316" s="2"/>
      <c r="AQ316" s="2" t="s">
        <v>370</v>
      </c>
      <c r="BB316" s="2">
        <f t="shared" si="82"/>
        <v>231</v>
      </c>
      <c r="BC316" s="2">
        <f t="shared" si="83"/>
        <v>8944.7333333333336</v>
      </c>
      <c r="BD316" s="2" t="s">
        <v>370</v>
      </c>
      <c r="BI316">
        <f t="shared" si="84"/>
        <v>249</v>
      </c>
      <c r="BJ316">
        <f t="shared" si="85"/>
        <v>9185.1143281366003</v>
      </c>
      <c r="BK316" s="2" t="s">
        <v>370</v>
      </c>
      <c r="BP316">
        <f t="shared" si="86"/>
        <v>183</v>
      </c>
      <c r="BQ316">
        <f t="shared" si="87"/>
        <v>8842.3333333333339</v>
      </c>
      <c r="BR316" s="2" t="s">
        <v>370</v>
      </c>
      <c r="BW316">
        <f t="shared" si="88"/>
        <v>199</v>
      </c>
      <c r="BX316">
        <f t="shared" si="89"/>
        <v>8876.4666666666672</v>
      </c>
      <c r="BY316" s="2" t="s">
        <v>370</v>
      </c>
      <c r="CD316">
        <f t="shared" si="90"/>
        <v>263.30973958179391</v>
      </c>
      <c r="CE316">
        <f t="shared" si="91"/>
        <v>9230.9015716076174</v>
      </c>
      <c r="CF316" s="2" t="s">
        <v>370</v>
      </c>
    </row>
    <row r="317" spans="1:84" x14ac:dyDescent="0.35">
      <c r="A317" s="2" t="s">
        <v>371</v>
      </c>
      <c r="B317" s="3" t="s">
        <v>33</v>
      </c>
      <c r="C317" s="2">
        <v>270.8</v>
      </c>
      <c r="D317" s="2">
        <v>922.8</v>
      </c>
      <c r="E317" s="2">
        <v>306.7</v>
      </c>
      <c r="F317" s="2">
        <v>30</v>
      </c>
      <c r="G317" s="2">
        <v>18.399999999999999</v>
      </c>
      <c r="H317" s="2">
        <v>19</v>
      </c>
      <c r="I317" s="2">
        <v>824.9</v>
      </c>
      <c r="J317" s="2">
        <v>346</v>
      </c>
      <c r="K317" s="2">
        <f t="shared" si="78"/>
        <v>4.8050000000000006</v>
      </c>
      <c r="L317" s="2">
        <f t="shared" si="79"/>
        <v>44.831521739130437</v>
      </c>
      <c r="M317" s="2">
        <v>3</v>
      </c>
      <c r="N317" s="2">
        <v>470700</v>
      </c>
      <c r="O317" s="2">
        <v>14460</v>
      </c>
      <c r="P317" s="2">
        <v>36.9</v>
      </c>
      <c r="Q317" s="2">
        <v>6.47</v>
      </c>
      <c r="R317" s="2">
        <v>10200</v>
      </c>
      <c r="S317" s="2">
        <v>943</v>
      </c>
      <c r="T317" s="2">
        <v>11770</v>
      </c>
      <c r="U317" s="2">
        <v>1487</v>
      </c>
      <c r="X317" s="3" t="str" cm="1">
        <f t="array" ref="X317">_xlfn.IFS((D317/F317) &lt;= (640/SQRT($AT$32)), "Compact", L317 &lt;= ($AT$32*(0.79-(0.002*((E317-G317/2)/(2*F317))*SQRT($AT$32)))), "Non-Compact", L317 &gt; ($AT$32*(0.79-(0.002*((E317-G317/2)/(2*F317))*SQRT($AT$32)))), "Slender")</f>
        <v>Compact</v>
      </c>
      <c r="Y317" s="3" t="str" cm="1">
        <f t="array" ref="Y317">_xlfn.IFS(K317 &lt;= (65/SQRT($AT$32)), "Compact", K317 &lt;= (95/SQRT($AT$32)), "Non-Compact", K317 &gt; (95/SQRT($AT$32)), "Slender")</f>
        <v>Non-Compact</v>
      </c>
      <c r="Z317" s="2">
        <f t="shared" si="74"/>
        <v>10.223333333333333</v>
      </c>
      <c r="AA317" s="2">
        <f t="shared" si="75"/>
        <v>50.152173913043477</v>
      </c>
      <c r="AB317" s="2" t="str" cm="1">
        <f t="array" ref="AB317">_xlfn.IFS(Z317 &lt;= 9, "1", Z317 &lt;= 12, "2", Z317 &lt;= 15, "3", Z317 &gt; 15, "4")</f>
        <v>2</v>
      </c>
      <c r="AC317" s="2" t="str" cm="1">
        <f t="array" ref="AC317">_xlfn.IFS(AA317 &lt;= 200, "1", L317 &lt;= 300, "2", L317 &lt;= 400, "3", L317 &gt; 400, "4")</f>
        <v>1</v>
      </c>
      <c r="AD317" s="3">
        <f t="shared" si="76"/>
        <v>470446.14047664369</v>
      </c>
      <c r="AG317" s="3">
        <f t="shared" si="77"/>
        <v>10186.505747310999</v>
      </c>
      <c r="AJ317" s="2" t="s">
        <v>371</v>
      </c>
      <c r="AK317" s="2">
        <f t="shared" si="80"/>
        <v>321.3</v>
      </c>
      <c r="AL317" s="2"/>
      <c r="AM317" s="2"/>
      <c r="AN317" s="2">
        <f t="shared" si="81"/>
        <v>10110.6</v>
      </c>
      <c r="AO317" s="2"/>
      <c r="AP317" s="2"/>
      <c r="AQ317" s="2" t="s">
        <v>371</v>
      </c>
      <c r="BB317" s="2">
        <f t="shared" si="82"/>
        <v>254</v>
      </c>
      <c r="BC317" s="2">
        <f t="shared" si="83"/>
        <v>9643.7333333333336</v>
      </c>
      <c r="BD317" s="2" t="s">
        <v>371</v>
      </c>
      <c r="BI317">
        <f t="shared" si="84"/>
        <v>272</v>
      </c>
      <c r="BJ317">
        <f t="shared" si="85"/>
        <v>9884.1143281366003</v>
      </c>
      <c r="BK317" s="2" t="s">
        <v>371</v>
      </c>
      <c r="BP317">
        <f t="shared" si="86"/>
        <v>206</v>
      </c>
      <c r="BQ317">
        <f t="shared" si="87"/>
        <v>9541.3333333333339</v>
      </c>
      <c r="BR317" s="2" t="s">
        <v>371</v>
      </c>
      <c r="BW317">
        <f t="shared" si="88"/>
        <v>222</v>
      </c>
      <c r="BX317">
        <f t="shared" si="89"/>
        <v>9575.4666666666672</v>
      </c>
      <c r="BY317" s="2" t="s">
        <v>371</v>
      </c>
      <c r="CD317">
        <f t="shared" si="90"/>
        <v>286.30973958179391</v>
      </c>
      <c r="CE317">
        <f t="shared" si="91"/>
        <v>9929.9015716076174</v>
      </c>
      <c r="CF317" s="2" t="s">
        <v>371</v>
      </c>
    </row>
    <row r="318" spans="1:84" x14ac:dyDescent="0.35">
      <c r="A318" s="2" t="s">
        <v>372</v>
      </c>
      <c r="B318" s="3" t="s">
        <v>33</v>
      </c>
      <c r="C318" s="2">
        <v>289.10000000000002</v>
      </c>
      <c r="D318" s="2">
        <v>926.6</v>
      </c>
      <c r="E318" s="2">
        <v>307.7</v>
      </c>
      <c r="F318" s="2">
        <v>32</v>
      </c>
      <c r="G318" s="2">
        <v>19.5</v>
      </c>
      <c r="H318" s="2">
        <v>19.100000000000001</v>
      </c>
      <c r="I318" s="2">
        <v>824.4</v>
      </c>
      <c r="J318" s="2">
        <v>368</v>
      </c>
      <c r="K318" s="2">
        <f t="shared" si="78"/>
        <v>4.5031249999999998</v>
      </c>
      <c r="L318" s="2">
        <f t="shared" si="79"/>
        <v>42.276923076923076</v>
      </c>
      <c r="M318" s="2">
        <v>3.01</v>
      </c>
      <c r="N318" s="2">
        <v>504200</v>
      </c>
      <c r="O318" s="2">
        <v>15600</v>
      </c>
      <c r="P318" s="2">
        <v>37</v>
      </c>
      <c r="Q318" s="2">
        <v>6.51</v>
      </c>
      <c r="R318" s="2">
        <v>10880</v>
      </c>
      <c r="S318" s="2">
        <v>1014</v>
      </c>
      <c r="T318" s="2">
        <v>12570</v>
      </c>
      <c r="U318" s="2">
        <v>1601</v>
      </c>
      <c r="X318" s="3" t="str" cm="1">
        <f t="array" ref="X318">_xlfn.IFS((D318/F318) &lt;= (640/SQRT($AT$32)), "Compact", L318 &lt;= ($AT$32*(0.79-(0.002*((E318-G318/2)/(2*F318))*SQRT($AT$32)))), "Non-Compact", L318 &gt; ($AT$32*(0.79-(0.002*((E318-G318/2)/(2*F318))*SQRT($AT$32)))), "Slender")</f>
        <v>Compact</v>
      </c>
      <c r="Y318" s="3" t="str" cm="1">
        <f t="array" ref="Y318">_xlfn.IFS(K318 &lt;= (65/SQRT($AT$32)), "Compact", K318 &lt;= (95/SQRT($AT$32)), "Non-Compact", K318 &gt; (95/SQRT($AT$32)), "Slender")</f>
        <v>Non-Compact</v>
      </c>
      <c r="Z318" s="2">
        <f t="shared" si="74"/>
        <v>9.6156249999999996</v>
      </c>
      <c r="AA318" s="2">
        <f t="shared" si="75"/>
        <v>47.51794871794872</v>
      </c>
      <c r="AB318" s="2" t="str" cm="1">
        <f t="array" ref="AB318">_xlfn.IFS(Z318 &lt;= 9, "1", Z318 &lt;= 12, "2", Z318 &lt;= 15, "3", Z318 &gt; 15, "4")</f>
        <v>2</v>
      </c>
      <c r="AC318" s="2" t="str" cm="1">
        <f t="array" ref="AC318">_xlfn.IFS(AA318 &lt;= 200, "1", L318 &lt;= 300, "2", L318 &lt;= 400, "3", L318 &gt; 400, "4")</f>
        <v>1</v>
      </c>
      <c r="AD318" s="3">
        <f t="shared" si="76"/>
        <v>503965.28384599072</v>
      </c>
      <c r="AG318" s="3">
        <f t="shared" si="77"/>
        <v>10868.250951280064</v>
      </c>
      <c r="AJ318" s="2" t="s">
        <v>372</v>
      </c>
      <c r="AK318" s="2">
        <f t="shared" si="80"/>
        <v>343.3</v>
      </c>
      <c r="AL318" s="2"/>
      <c r="AM318" s="2"/>
      <c r="AN318" s="2">
        <f t="shared" si="81"/>
        <v>10790.6</v>
      </c>
      <c r="AO318" s="2"/>
      <c r="AP318" s="2"/>
      <c r="AQ318" s="2" t="s">
        <v>372</v>
      </c>
      <c r="BB318" s="2">
        <f t="shared" si="82"/>
        <v>276</v>
      </c>
      <c r="BC318" s="2">
        <f t="shared" si="83"/>
        <v>10323.733333333334</v>
      </c>
      <c r="BD318" s="2" t="s">
        <v>372</v>
      </c>
      <c r="BI318">
        <f t="shared" si="84"/>
        <v>294</v>
      </c>
      <c r="BJ318">
        <f t="shared" si="85"/>
        <v>10564.1143281366</v>
      </c>
      <c r="BK318" s="2" t="s">
        <v>372</v>
      </c>
      <c r="BP318">
        <f t="shared" si="86"/>
        <v>228</v>
      </c>
      <c r="BQ318">
        <f t="shared" si="87"/>
        <v>10221.333333333334</v>
      </c>
      <c r="BR318" s="2" t="s">
        <v>372</v>
      </c>
      <c r="BW318">
        <f t="shared" si="88"/>
        <v>244</v>
      </c>
      <c r="BX318">
        <f t="shared" si="89"/>
        <v>10255.466666666667</v>
      </c>
      <c r="BY318" s="2" t="s">
        <v>372</v>
      </c>
      <c r="CD318">
        <f t="shared" si="90"/>
        <v>308.30973958179391</v>
      </c>
      <c r="CE318">
        <f t="shared" si="91"/>
        <v>10609.901571607617</v>
      </c>
      <c r="CF318" s="2" t="s">
        <v>372</v>
      </c>
    </row>
    <row r="319" spans="1:84" x14ac:dyDescent="0.35">
      <c r="A319" s="2" t="s">
        <v>373</v>
      </c>
      <c r="B319" s="3" t="s">
        <v>33</v>
      </c>
      <c r="C319" s="2">
        <v>312.5</v>
      </c>
      <c r="D319" s="2">
        <v>931.9</v>
      </c>
      <c r="E319" s="2">
        <v>309.39999999999998</v>
      </c>
      <c r="F319" s="2">
        <v>34.5</v>
      </c>
      <c r="G319" s="2">
        <v>21.1</v>
      </c>
      <c r="H319" s="2">
        <v>19</v>
      </c>
      <c r="I319" s="2">
        <v>824.8</v>
      </c>
      <c r="J319" s="2">
        <v>399</v>
      </c>
      <c r="K319" s="2">
        <f t="shared" si="78"/>
        <v>4.178260869565217</v>
      </c>
      <c r="L319" s="2">
        <f t="shared" si="79"/>
        <v>39.090047393364927</v>
      </c>
      <c r="M319" s="2">
        <v>3.03</v>
      </c>
      <c r="N319" s="2">
        <v>549000</v>
      </c>
      <c r="O319" s="2">
        <v>17130</v>
      </c>
      <c r="P319" s="2">
        <v>37.1</v>
      </c>
      <c r="Q319" s="2">
        <v>6.55</v>
      </c>
      <c r="R319" s="2">
        <v>11780</v>
      </c>
      <c r="S319" s="2">
        <v>1107</v>
      </c>
      <c r="T319" s="2">
        <v>13650</v>
      </c>
      <c r="U319" s="2">
        <v>1754</v>
      </c>
      <c r="X319" s="3" t="str" cm="1">
        <f t="array" ref="X319">_xlfn.IFS((D319/F319) &lt;= (640/SQRT($AT$32)), "Compact", L319 &lt;= ($AT$32*(0.79-(0.002*((E319-G319/2)/(2*F319))*SQRT($AT$32)))), "Non-Compact", L319 &gt; ($AT$32*(0.79-(0.002*((E319-G319/2)/(2*F319))*SQRT($AT$32)))), "Slender")</f>
        <v>Compact</v>
      </c>
      <c r="Y319" s="3" t="str" cm="1">
        <f t="array" ref="Y319">_xlfn.IFS(K319 &lt;= (65/SQRT($AT$32)), "Compact", K319 &lt;= (95/SQRT($AT$32)), "Non-Compact", K319 &gt; (95/SQRT($AT$32)), "Slender")</f>
        <v>Non-Compact</v>
      </c>
      <c r="Z319" s="2">
        <f t="shared" si="74"/>
        <v>8.9681159420289855</v>
      </c>
      <c r="AA319" s="2">
        <f t="shared" si="75"/>
        <v>44.165876777251178</v>
      </c>
      <c r="AB319" s="2" t="str" cm="1">
        <f t="array" ref="AB319">_xlfn.IFS(Z319 &lt;= 9, "1", Z319 &lt;= 12, "2", Z319 &lt;= 15, "3", Z319 &gt; 15, "4")</f>
        <v>1</v>
      </c>
      <c r="AC319" s="2" t="str" cm="1">
        <f t="array" ref="AC319">_xlfn.IFS(AA319 &lt;= 200, "1", L319 &lt;= 300, "2", L319 &lt;= 400, "3", L319 &gt; 400, "4")</f>
        <v>1</v>
      </c>
      <c r="AD319" s="3">
        <f t="shared" si="76"/>
        <v>548791.10128548008</v>
      </c>
      <c r="AG319" s="3">
        <f t="shared" si="77"/>
        <v>11770.847688250835</v>
      </c>
      <c r="AJ319" s="2" t="s">
        <v>373</v>
      </c>
      <c r="AK319" s="2">
        <f t="shared" si="80"/>
        <v>374.3</v>
      </c>
      <c r="AL319" s="2"/>
      <c r="AM319" s="2"/>
      <c r="AN319" s="2">
        <f t="shared" si="81"/>
        <v>11690.6</v>
      </c>
      <c r="AO319" s="2"/>
      <c r="AP319" s="2"/>
      <c r="AQ319" s="2" t="s">
        <v>373</v>
      </c>
      <c r="BB319" s="2">
        <f t="shared" si="82"/>
        <v>307</v>
      </c>
      <c r="BC319" s="2">
        <f t="shared" si="83"/>
        <v>11223.733333333334</v>
      </c>
      <c r="BD319" s="2" t="s">
        <v>373</v>
      </c>
      <c r="BI319">
        <f t="shared" si="84"/>
        <v>325</v>
      </c>
      <c r="BJ319">
        <f t="shared" si="85"/>
        <v>11464.1143281366</v>
      </c>
      <c r="BK319" s="2" t="s">
        <v>373</v>
      </c>
      <c r="BP319">
        <f t="shared" si="86"/>
        <v>259</v>
      </c>
      <c r="BQ319">
        <f t="shared" si="87"/>
        <v>11121.333333333334</v>
      </c>
      <c r="BR319" s="2" t="s">
        <v>373</v>
      </c>
      <c r="BW319">
        <f t="shared" si="88"/>
        <v>275</v>
      </c>
      <c r="BX319">
        <f t="shared" si="89"/>
        <v>11155.466666666667</v>
      </c>
      <c r="BY319" s="2" t="s">
        <v>373</v>
      </c>
      <c r="CD319">
        <f t="shared" si="90"/>
        <v>339.30973958179391</v>
      </c>
      <c r="CE319">
        <f t="shared" si="91"/>
        <v>11509.901571607617</v>
      </c>
      <c r="CF319" s="2" t="s">
        <v>373</v>
      </c>
    </row>
    <row r="320" spans="1:84" x14ac:dyDescent="0.35">
      <c r="A320" s="2" t="s">
        <v>374</v>
      </c>
      <c r="B320" s="3" t="s">
        <v>33</v>
      </c>
      <c r="C320" s="2">
        <v>345</v>
      </c>
      <c r="D320" s="2">
        <v>942.9</v>
      </c>
      <c r="E320" s="2">
        <v>307.8</v>
      </c>
      <c r="F320" s="2">
        <v>39.9</v>
      </c>
      <c r="G320" s="2">
        <v>22.1</v>
      </c>
      <c r="H320" s="2">
        <v>19.100000000000001</v>
      </c>
      <c r="I320" s="2">
        <v>824.9</v>
      </c>
      <c r="J320" s="2">
        <v>440</v>
      </c>
      <c r="K320" s="2">
        <f t="shared" si="78"/>
        <v>3.5802005012531328</v>
      </c>
      <c r="L320" s="2">
        <f t="shared" si="79"/>
        <v>37.325791855203619</v>
      </c>
      <c r="M320" s="2">
        <v>3.04</v>
      </c>
      <c r="N320" s="2">
        <v>625200</v>
      </c>
      <c r="O320" s="2">
        <v>19480</v>
      </c>
      <c r="P320" s="2">
        <v>37.700000000000003</v>
      </c>
      <c r="Q320" s="2">
        <v>6.66</v>
      </c>
      <c r="R320" s="2">
        <v>13260</v>
      </c>
      <c r="S320" s="2">
        <v>1266</v>
      </c>
      <c r="T320" s="2">
        <v>15340</v>
      </c>
      <c r="U320" s="2">
        <v>2000</v>
      </c>
      <c r="X320" s="3" t="str" cm="1">
        <f t="array" ref="X320">_xlfn.IFS((D320/F320) &lt;= (640/SQRT($AT$32)), "Compact", L320 &lt;= ($AT$32*(0.79-(0.002*((E320-G320/2)/(2*F320))*SQRT($AT$32)))), "Non-Compact", L320 &gt; ($AT$32*(0.79-(0.002*((E320-G320/2)/(2*F320))*SQRT($AT$32)))), "Slender")</f>
        <v>Compact</v>
      </c>
      <c r="Y320" s="3" t="str" cm="1">
        <f t="array" ref="Y320">_xlfn.IFS(K320 &lt;= (65/SQRT($AT$32)), "Compact", K320 &lt;= (95/SQRT($AT$32)), "Non-Compact", K320 &gt; (95/SQRT($AT$32)), "Slender")</f>
        <v>Non-Compact</v>
      </c>
      <c r="Z320" s="2">
        <f t="shared" si="74"/>
        <v>7.7142857142857144</v>
      </c>
      <c r="AA320" s="2">
        <f t="shared" si="75"/>
        <v>42.665158371040718</v>
      </c>
      <c r="AB320" s="2" t="str" cm="1">
        <f t="array" ref="AB320">_xlfn.IFS(Z320 &lt;= 9, "1", Z320 &lt;= 12, "2", Z320 &lt;= 15, "3", Z320 &gt; 15, "4")</f>
        <v>1</v>
      </c>
      <c r="AC320" s="2" t="str" cm="1">
        <f t="array" ref="AC320">_xlfn.IFS(AA320 &lt;= 200, "1", L320 &lt;= 300, "2", L320 &lt;= 400, "3", L320 &gt; 400, "4")</f>
        <v>1</v>
      </c>
      <c r="AD320" s="3">
        <f t="shared" si="76"/>
        <v>625027.26275733765</v>
      </c>
      <c r="AG320" s="3">
        <f t="shared" si="77"/>
        <v>13256.413100835385</v>
      </c>
      <c r="AJ320" s="2" t="s">
        <v>374</v>
      </c>
      <c r="AK320" s="2">
        <f t="shared" si="80"/>
        <v>415.3</v>
      </c>
      <c r="AL320" s="2"/>
      <c r="AM320" s="2"/>
      <c r="AN320" s="2">
        <f t="shared" si="81"/>
        <v>13170.6</v>
      </c>
      <c r="AO320" s="2"/>
      <c r="AP320" s="2"/>
      <c r="AQ320" s="2" t="s">
        <v>374</v>
      </c>
      <c r="BB320" s="2">
        <f t="shared" si="82"/>
        <v>348</v>
      </c>
      <c r="BC320" s="2">
        <f t="shared" si="83"/>
        <v>12703.733333333334</v>
      </c>
      <c r="BD320" s="2" t="s">
        <v>374</v>
      </c>
      <c r="BI320">
        <f t="shared" si="84"/>
        <v>366</v>
      </c>
      <c r="BJ320">
        <f t="shared" si="85"/>
        <v>12944.1143281366</v>
      </c>
      <c r="BK320" s="2" t="s">
        <v>374</v>
      </c>
      <c r="BP320">
        <f t="shared" si="86"/>
        <v>300</v>
      </c>
      <c r="BQ320">
        <f t="shared" si="87"/>
        <v>12601.333333333334</v>
      </c>
      <c r="BR320" s="2" t="s">
        <v>374</v>
      </c>
      <c r="BW320">
        <f t="shared" si="88"/>
        <v>316</v>
      </c>
      <c r="BX320">
        <f t="shared" si="89"/>
        <v>12635.466666666667</v>
      </c>
      <c r="BY320" s="2" t="s">
        <v>374</v>
      </c>
      <c r="CD320">
        <f t="shared" si="90"/>
        <v>380.30973958179391</v>
      </c>
      <c r="CE320">
        <f t="shared" si="91"/>
        <v>12989.901571607617</v>
      </c>
      <c r="CF320" s="2" t="s">
        <v>374</v>
      </c>
    </row>
    <row r="321" spans="1:84" x14ac:dyDescent="0.35">
      <c r="A321" s="2" t="s">
        <v>375</v>
      </c>
      <c r="B321" s="3" t="s">
        <v>33</v>
      </c>
      <c r="C321" s="2">
        <v>381</v>
      </c>
      <c r="D321" s="2">
        <v>950.7</v>
      </c>
      <c r="E321" s="2">
        <v>310.3</v>
      </c>
      <c r="F321" s="2">
        <v>43.9</v>
      </c>
      <c r="G321" s="2">
        <v>24.4</v>
      </c>
      <c r="H321" s="2">
        <v>19.100000000000001</v>
      </c>
      <c r="I321" s="2">
        <v>824.7</v>
      </c>
      <c r="J321" s="2">
        <v>486</v>
      </c>
      <c r="K321" s="2">
        <f t="shared" si="78"/>
        <v>3.2562642369020507</v>
      </c>
      <c r="L321" s="2">
        <f t="shared" si="79"/>
        <v>33.799180327868854</v>
      </c>
      <c r="M321" s="2">
        <v>3.06</v>
      </c>
      <c r="N321" s="2">
        <v>696900</v>
      </c>
      <c r="O321" s="2">
        <v>21980</v>
      </c>
      <c r="P321" s="2">
        <v>37.9</v>
      </c>
      <c r="Q321" s="2">
        <v>6.72</v>
      </c>
      <c r="R321" s="2">
        <v>14660</v>
      </c>
      <c r="S321" s="2">
        <v>1416</v>
      </c>
      <c r="T321" s="2">
        <v>17030</v>
      </c>
      <c r="U321" s="2">
        <v>2247</v>
      </c>
      <c r="X321" s="3" t="str" cm="1">
        <f t="array" ref="X321">_xlfn.IFS((D321/F321) &lt;= (640/SQRT($AT$32)), "Compact", L321 &lt;= ($AT$32*(0.79-(0.002*((E321-G321/2)/(2*F321))*SQRT($AT$32)))), "Non-Compact", L321 &gt; ($AT$32*(0.79-(0.002*((E321-G321/2)/(2*F321))*SQRT($AT$32)))), "Slender")</f>
        <v>Compact</v>
      </c>
      <c r="Y321" s="3" t="str" cm="1">
        <f t="array" ref="Y321">_xlfn.IFS(K321 &lt;= (65/SQRT($AT$32)), "Compact", K321 &lt;= (95/SQRT($AT$32)), "Non-Compact", K321 &gt; (95/SQRT($AT$32)), "Slender")</f>
        <v>Compact</v>
      </c>
      <c r="Z321" s="2">
        <f t="shared" si="74"/>
        <v>7.0683371298405469</v>
      </c>
      <c r="AA321" s="2">
        <f t="shared" si="75"/>
        <v>38.963114754098363</v>
      </c>
      <c r="AB321" s="2" t="str" cm="1">
        <f t="array" ref="AB321">_xlfn.IFS(Z321 &lt;= 9, "1", Z321 &lt;= 12, "2", Z321 &lt;= 15, "3", Z321 &gt; 15, "4")</f>
        <v>1</v>
      </c>
      <c r="AC321" s="2" t="str" cm="1">
        <f t="array" ref="AC321">_xlfn.IFS(AA321 &lt;= 200, "1", L321 &lt;= 300, "2", L321 &lt;= 400, "3", L321 &gt; 400, "4")</f>
        <v>1</v>
      </c>
      <c r="AD321" s="3">
        <f t="shared" si="76"/>
        <v>696770.28391058696</v>
      </c>
      <c r="AG321" s="3">
        <f t="shared" si="77"/>
        <v>14662.103846651749</v>
      </c>
      <c r="AJ321" s="2" t="s">
        <v>375</v>
      </c>
      <c r="AK321" s="2">
        <f t="shared" si="80"/>
        <v>461.3</v>
      </c>
      <c r="AL321" s="2"/>
      <c r="AM321" s="2"/>
      <c r="AN321" s="2">
        <f t="shared" si="81"/>
        <v>14570.6</v>
      </c>
      <c r="AO321" s="2"/>
      <c r="AP321" s="2"/>
      <c r="AQ321" s="2" t="s">
        <v>375</v>
      </c>
      <c r="BB321" s="2">
        <f t="shared" si="82"/>
        <v>394</v>
      </c>
      <c r="BC321" s="2">
        <f t="shared" si="83"/>
        <v>14103.733333333334</v>
      </c>
      <c r="BD321" s="2" t="s">
        <v>375</v>
      </c>
      <c r="BI321">
        <f t="shared" si="84"/>
        <v>412</v>
      </c>
      <c r="BJ321">
        <f t="shared" si="85"/>
        <v>14344.1143281366</v>
      </c>
      <c r="BK321" s="2" t="s">
        <v>375</v>
      </c>
      <c r="BP321">
        <f t="shared" si="86"/>
        <v>346</v>
      </c>
      <c r="BQ321">
        <f t="shared" si="87"/>
        <v>14001.333333333334</v>
      </c>
      <c r="BR321" s="2" t="s">
        <v>375</v>
      </c>
      <c r="BW321">
        <f t="shared" si="88"/>
        <v>362</v>
      </c>
      <c r="BX321">
        <f t="shared" si="89"/>
        <v>14035.466666666667</v>
      </c>
      <c r="BY321" s="2" t="s">
        <v>375</v>
      </c>
      <c r="CD321">
        <f t="shared" si="90"/>
        <v>426.30973958179391</v>
      </c>
      <c r="CE321">
        <f t="shared" si="91"/>
        <v>14389.901571607617</v>
      </c>
      <c r="CF321" s="2" t="s">
        <v>375</v>
      </c>
    </row>
    <row r="322" spans="1:84" x14ac:dyDescent="0.35">
      <c r="A322" s="2" t="s">
        <v>376</v>
      </c>
      <c r="B322" s="3" t="s">
        <v>33</v>
      </c>
      <c r="C322" s="2">
        <v>426</v>
      </c>
      <c r="D322" s="2">
        <v>960.9</v>
      </c>
      <c r="E322" s="2">
        <v>312.8</v>
      </c>
      <c r="F322" s="2">
        <v>48</v>
      </c>
      <c r="G322" s="2">
        <v>26.9</v>
      </c>
      <c r="H322" s="2">
        <v>19.100000000000001</v>
      </c>
      <c r="I322" s="2">
        <v>826.7</v>
      </c>
      <c r="J322" s="2">
        <v>536</v>
      </c>
      <c r="K322" s="2">
        <f t="shared" si="78"/>
        <v>2.9781250000000004</v>
      </c>
      <c r="L322" s="2">
        <f t="shared" si="79"/>
        <v>30.732342007434948</v>
      </c>
      <c r="M322" s="2">
        <v>3.09</v>
      </c>
      <c r="N322" s="2">
        <v>777000</v>
      </c>
      <c r="O322" s="2">
        <v>24640</v>
      </c>
      <c r="P322" s="2">
        <v>38.1</v>
      </c>
      <c r="Q322" s="2">
        <v>6.78</v>
      </c>
      <c r="R322" s="2">
        <v>16170</v>
      </c>
      <c r="S322" s="2">
        <v>1575</v>
      </c>
      <c r="T322" s="2">
        <v>18870</v>
      </c>
      <c r="U322" s="2">
        <v>2510</v>
      </c>
      <c r="X322" s="3" t="str" cm="1">
        <f t="array" ref="X322">_xlfn.IFS((D322/F322) &lt;= (640/SQRT($AT$32)), "Compact", L322 &lt;= ($AT$32*(0.79-(0.002*((E322-G322/2)/(2*F322))*SQRT($AT$32)))), "Non-Compact", L322 &gt; ($AT$32*(0.79-(0.002*((E322-G322/2)/(2*F322))*SQRT($AT$32)))), "Slender")</f>
        <v>Compact</v>
      </c>
      <c r="Y322" s="3" t="str" cm="1">
        <f t="array" ref="Y322">_xlfn.IFS(K322 &lt;= (65/SQRT($AT$32)), "Compact", K322 &lt;= (95/SQRT($AT$32)), "Non-Compact", K322 &gt; (95/SQRT($AT$32)), "Slender")</f>
        <v>Compact</v>
      </c>
      <c r="Z322" s="2">
        <f t="shared" si="74"/>
        <v>6.5166666666666666</v>
      </c>
      <c r="AA322" s="2">
        <f t="shared" si="75"/>
        <v>35.721189591078065</v>
      </c>
      <c r="AB322" s="2" t="str" cm="1">
        <f t="array" ref="AB322">_xlfn.IFS(Z322 &lt;= 9, "1", Z322 &lt;= 12, "2", Z322 &lt;= 15, "3", Z322 &gt; 15, "4")</f>
        <v>1</v>
      </c>
      <c r="AC322" s="2" t="str" cm="1">
        <f t="array" ref="AC322">_xlfn.IFS(AA322 &lt;= 200, "1", L322 &lt;= 300, "2", L322 &lt;= 400, "3", L322 &gt; 400, "4")</f>
        <v>1</v>
      </c>
      <c r="AD322" s="3">
        <f t="shared" si="76"/>
        <v>776914.26845253014</v>
      </c>
      <c r="AG322" s="3">
        <f t="shared" si="77"/>
        <v>16178.524799869734</v>
      </c>
      <c r="AJ322" s="2" t="s">
        <v>376</v>
      </c>
      <c r="AK322" s="2">
        <f t="shared" si="80"/>
        <v>511.3</v>
      </c>
      <c r="AL322" s="2"/>
      <c r="AM322" s="2"/>
      <c r="AN322" s="2">
        <f t="shared" si="81"/>
        <v>16080.6</v>
      </c>
      <c r="AO322" s="2"/>
      <c r="AP322" s="2"/>
      <c r="AQ322" s="2" t="s">
        <v>376</v>
      </c>
      <c r="BB322" s="2">
        <f t="shared" si="82"/>
        <v>444</v>
      </c>
      <c r="BC322" s="2">
        <f t="shared" si="83"/>
        <v>15613.733333333334</v>
      </c>
      <c r="BD322" s="2" t="s">
        <v>376</v>
      </c>
      <c r="BI322">
        <f t="shared" si="84"/>
        <v>462</v>
      </c>
      <c r="BJ322">
        <f t="shared" si="85"/>
        <v>15854.1143281366</v>
      </c>
      <c r="BK322" s="2" t="s">
        <v>376</v>
      </c>
      <c r="BP322">
        <f t="shared" si="86"/>
        <v>396</v>
      </c>
      <c r="BQ322">
        <f t="shared" si="87"/>
        <v>15511.333333333334</v>
      </c>
      <c r="BR322" s="2" t="s">
        <v>376</v>
      </c>
      <c r="BW322">
        <f t="shared" si="88"/>
        <v>412</v>
      </c>
      <c r="BX322">
        <f t="shared" si="89"/>
        <v>15545.466666666667</v>
      </c>
      <c r="BY322" s="2" t="s">
        <v>376</v>
      </c>
      <c r="CD322">
        <f t="shared" si="90"/>
        <v>476.30973958179391</v>
      </c>
      <c r="CE322">
        <f t="shared" si="91"/>
        <v>15899.901571607617</v>
      </c>
      <c r="CF322" s="2" t="s">
        <v>376</v>
      </c>
    </row>
    <row r="323" spans="1:84" x14ac:dyDescent="0.35">
      <c r="A323" s="2" t="s">
        <v>377</v>
      </c>
      <c r="B323" s="3" t="s">
        <v>33</v>
      </c>
      <c r="C323" s="2">
        <v>474</v>
      </c>
      <c r="D323" s="2">
        <v>970.8</v>
      </c>
      <c r="E323" s="2">
        <v>315.7</v>
      </c>
      <c r="F323" s="2">
        <v>54.1</v>
      </c>
      <c r="G323" s="2">
        <v>29.9</v>
      </c>
      <c r="H323" s="2">
        <v>19.100000000000001</v>
      </c>
      <c r="I323" s="2">
        <v>824.4</v>
      </c>
      <c r="J323" s="2">
        <v>603</v>
      </c>
      <c r="K323" s="2">
        <f t="shared" si="78"/>
        <v>2.6414048059149722</v>
      </c>
      <c r="L323" s="2">
        <f t="shared" si="79"/>
        <v>27.57190635451505</v>
      </c>
      <c r="M323" s="2">
        <v>3.11</v>
      </c>
      <c r="N323" s="2">
        <v>884100</v>
      </c>
      <c r="O323" s="2">
        <v>28580</v>
      </c>
      <c r="P323" s="2">
        <v>38.299999999999997</v>
      </c>
      <c r="Q323" s="2">
        <v>6.89</v>
      </c>
      <c r="R323" s="2">
        <v>18210</v>
      </c>
      <c r="S323" s="2">
        <v>1810</v>
      </c>
      <c r="T323" s="2">
        <v>21350</v>
      </c>
      <c r="U323" s="2">
        <v>2895</v>
      </c>
      <c r="X323" s="3" t="str" cm="1">
        <f t="array" ref="X323">_xlfn.IFS((D323/F323) &lt;= (640/SQRT($AT$32)), "Compact", L323 &lt;= ($AT$32*(0.79-(0.002*((E323-G323/2)/(2*F323))*SQRT($AT$32)))), "Non-Compact", L323 &gt; ($AT$32*(0.79-(0.002*((E323-G323/2)/(2*F323))*SQRT($AT$32)))), "Slender")</f>
        <v>Compact</v>
      </c>
      <c r="Y323" s="3" t="str" cm="1">
        <f t="array" ref="Y323">_xlfn.IFS(K323 &lt;= (65/SQRT($AT$32)), "Compact", K323 &lt;= (95/SQRT($AT$32)), "Non-Compact", K323 &gt; (95/SQRT($AT$32)), "Slender")</f>
        <v>Compact</v>
      </c>
      <c r="Z323" s="2">
        <f t="shared" si="74"/>
        <v>5.8354898336414047</v>
      </c>
      <c r="AA323" s="2">
        <f t="shared" si="75"/>
        <v>32.468227424749166</v>
      </c>
      <c r="AB323" s="2" t="str" cm="1">
        <f t="array" ref="AB323">_xlfn.IFS(Z323 &lt;= 9, "1", Z323 &lt;= 12, "2", Z323 &lt;= 15, "3", Z323 &gt; 15, "4")</f>
        <v>1</v>
      </c>
      <c r="AC323" s="2" t="str" cm="1">
        <f t="array" ref="AC323">_xlfn.IFS(AA323 &lt;= 200, "1", L323 &lt;= 300, "2", L323 &lt;= 400, "3", L323 &gt; 400, "4")</f>
        <v>1</v>
      </c>
      <c r="AD323" s="3">
        <f t="shared" si="76"/>
        <v>884085.36487195059</v>
      </c>
      <c r="AG323" s="3">
        <f t="shared" si="77"/>
        <v>18229.487824401429</v>
      </c>
      <c r="AJ323" s="2" t="s">
        <v>377</v>
      </c>
      <c r="AK323" s="2">
        <f t="shared" si="80"/>
        <v>578.29999999999995</v>
      </c>
      <c r="AL323" s="2"/>
      <c r="AM323" s="2"/>
      <c r="AN323" s="2">
        <f t="shared" si="81"/>
        <v>18120.599999999999</v>
      </c>
      <c r="AO323" s="2"/>
      <c r="AP323" s="2"/>
      <c r="AQ323" s="2" t="s">
        <v>377</v>
      </c>
      <c r="BB323" s="2">
        <f t="shared" si="82"/>
        <v>511</v>
      </c>
      <c r="BC323" s="2">
        <f t="shared" si="83"/>
        <v>17653.733333333334</v>
      </c>
      <c r="BD323" s="2" t="s">
        <v>377</v>
      </c>
      <c r="BI323">
        <f t="shared" si="84"/>
        <v>529</v>
      </c>
      <c r="BJ323">
        <f t="shared" si="85"/>
        <v>17894.114328136598</v>
      </c>
      <c r="BK323" s="2" t="s">
        <v>377</v>
      </c>
      <c r="BP323">
        <f t="shared" si="86"/>
        <v>463</v>
      </c>
      <c r="BQ323">
        <f t="shared" si="87"/>
        <v>17551.333333333332</v>
      </c>
      <c r="BR323" s="2" t="s">
        <v>377</v>
      </c>
      <c r="BW323">
        <f t="shared" si="88"/>
        <v>479</v>
      </c>
      <c r="BX323">
        <f t="shared" si="89"/>
        <v>17585.466666666667</v>
      </c>
      <c r="BY323" s="2" t="s">
        <v>377</v>
      </c>
      <c r="CD323">
        <f t="shared" si="90"/>
        <v>543.30973958179391</v>
      </c>
      <c r="CE323">
        <f t="shared" si="91"/>
        <v>17939.901571607617</v>
      </c>
      <c r="CF323" s="2" t="s">
        <v>377</v>
      </c>
    </row>
    <row r="324" spans="1:84" x14ac:dyDescent="0.35">
      <c r="A324" s="2" t="s">
        <v>378</v>
      </c>
      <c r="B324" s="3" t="s">
        <v>33</v>
      </c>
      <c r="C324" s="2">
        <v>521</v>
      </c>
      <c r="D324" s="2">
        <v>980.7</v>
      </c>
      <c r="E324" s="2">
        <v>318.8</v>
      </c>
      <c r="F324" s="2">
        <v>58.9</v>
      </c>
      <c r="G324" s="2">
        <v>33</v>
      </c>
      <c r="H324" s="2">
        <v>19.100000000000001</v>
      </c>
      <c r="I324" s="2">
        <v>824.7</v>
      </c>
      <c r="J324" s="2">
        <v>663</v>
      </c>
      <c r="K324" s="2">
        <f t="shared" si="78"/>
        <v>2.4261460101867574</v>
      </c>
      <c r="L324" s="2">
        <f t="shared" si="79"/>
        <v>24.990909090909092</v>
      </c>
      <c r="M324" s="2">
        <v>3.14</v>
      </c>
      <c r="N324" s="2">
        <v>981300</v>
      </c>
      <c r="O324" s="2">
        <v>32080</v>
      </c>
      <c r="P324" s="2">
        <v>38.5</v>
      </c>
      <c r="Q324" s="2">
        <v>6.95</v>
      </c>
      <c r="R324" s="2">
        <v>20010</v>
      </c>
      <c r="S324" s="2">
        <v>2013</v>
      </c>
      <c r="T324" s="2">
        <v>23590</v>
      </c>
      <c r="U324" s="2">
        <v>3235</v>
      </c>
      <c r="X324" s="3" t="str" cm="1">
        <f t="array" ref="X324">_xlfn.IFS((D324/F324) &lt;= (640/SQRT($AT$32)), "Compact", L324 &lt;= ($AT$32*(0.79-(0.002*((E324-G324/2)/(2*F324))*SQRT($AT$32)))), "Non-Compact", L324 &gt; ($AT$32*(0.79-(0.002*((E324-G324/2)/(2*F324))*SQRT($AT$32)))), "Slender")</f>
        <v>Compact</v>
      </c>
      <c r="Y324" s="3" t="str" cm="1">
        <f t="array" ref="Y324">_xlfn.IFS(K324 &lt;= (65/SQRT($AT$32)), "Compact", K324 &lt;= (95/SQRT($AT$32)), "Non-Compact", K324 &gt; (95/SQRT($AT$32)), "Slender")</f>
        <v>Compact</v>
      </c>
      <c r="Z324" s="2">
        <f t="shared" ref="Z324:Z387" si="92">E324/F324</f>
        <v>5.4125636672325976</v>
      </c>
      <c r="AA324" s="2">
        <f t="shared" ref="AA324:AA387" si="93">D324/G324</f>
        <v>29.718181818181819</v>
      </c>
      <c r="AB324" s="2" t="str" cm="1">
        <f t="array" ref="AB324">_xlfn.IFS(Z324 &lt;= 9, "1", Z324 &lt;= 12, "2", Z324 &lt;= 15, "3", Z324 &gt; 15, "4")</f>
        <v>1</v>
      </c>
      <c r="AC324" s="2" t="str" cm="1">
        <f t="array" ref="AC324">_xlfn.IFS(AA324 &lt;= 200, "1", L324 &lt;= 300, "2", L324 &lt;= 400, "3", L324 &gt; 400, "4")</f>
        <v>1</v>
      </c>
      <c r="AD324" s="3">
        <f t="shared" ref="AD324:AD363" si="94">SQRT((((VLOOKUP($AT$4,$A$4:$D$1021,4,FALSE))-D324)^2)+(((VLOOKUP($AT$4,$A$4:$E$1021,5,FALSE))-E324)^2)+(((VLOOKUP($AT$4,$A$4:$N$1021,14,FALSE))-N324)^2)+(((VLOOKUP($AT$4,$A$4:$O$1021,15,FALSE))-O324)^2))</f>
        <v>981347.67750043108</v>
      </c>
      <c r="AG324" s="3">
        <f t="shared" ref="AG324:AG363" si="95">SQRT((((VLOOKUP($AT$4,$A$4:$D$1021,4,FALSE))-D324)^2)+(((VLOOKUP($AT$4,$A$4:$E$1021,5,FALSE))-E324)^2)+(((VLOOKUP($AT$4,$A$4:$R$1021,18,FALSE))-R324)^2)+(((VLOOKUP($AT$4,$A$4:$S$1021,19,FALSE))-S324)^2))</f>
        <v>20039.22112907585</v>
      </c>
      <c r="AJ324" s="2" t="s">
        <v>378</v>
      </c>
      <c r="AK324" s="2">
        <f t="shared" si="80"/>
        <v>638.29999999999995</v>
      </c>
      <c r="AL324" s="2"/>
      <c r="AM324" s="2"/>
      <c r="AN324" s="2">
        <f t="shared" si="81"/>
        <v>19920.599999999999</v>
      </c>
      <c r="AO324" s="2"/>
      <c r="AP324" s="2"/>
      <c r="AQ324" s="2" t="s">
        <v>378</v>
      </c>
      <c r="BB324" s="2">
        <f t="shared" si="82"/>
        <v>571</v>
      </c>
      <c r="BC324" s="2">
        <f t="shared" si="83"/>
        <v>19453.733333333334</v>
      </c>
      <c r="BD324" s="2" t="s">
        <v>378</v>
      </c>
      <c r="BI324">
        <f t="shared" si="84"/>
        <v>589</v>
      </c>
      <c r="BJ324">
        <f t="shared" si="85"/>
        <v>19694.114328136598</v>
      </c>
      <c r="BK324" s="2" t="s">
        <v>378</v>
      </c>
      <c r="BP324">
        <f t="shared" si="86"/>
        <v>523</v>
      </c>
      <c r="BQ324">
        <f t="shared" si="87"/>
        <v>19351.333333333332</v>
      </c>
      <c r="BR324" s="2" t="s">
        <v>378</v>
      </c>
      <c r="BW324">
        <f t="shared" si="88"/>
        <v>539</v>
      </c>
      <c r="BX324">
        <f t="shared" si="89"/>
        <v>19385.466666666667</v>
      </c>
      <c r="BY324" s="2" t="s">
        <v>378</v>
      </c>
      <c r="CD324">
        <f t="shared" si="90"/>
        <v>603.30973958179391</v>
      </c>
      <c r="CE324">
        <f t="shared" si="91"/>
        <v>19739.901571607617</v>
      </c>
      <c r="CF324" s="2" t="s">
        <v>378</v>
      </c>
    </row>
    <row r="325" spans="1:84" x14ac:dyDescent="0.35">
      <c r="A325" s="2" t="s">
        <v>379</v>
      </c>
      <c r="B325" s="3" t="s">
        <v>33</v>
      </c>
      <c r="C325" s="2">
        <v>576</v>
      </c>
      <c r="D325" s="2">
        <v>992.9</v>
      </c>
      <c r="E325" s="2">
        <v>321.8</v>
      </c>
      <c r="F325" s="2">
        <v>65</v>
      </c>
      <c r="G325" s="2">
        <v>36.1</v>
      </c>
      <c r="H325" s="2">
        <v>19.100000000000001</v>
      </c>
      <c r="I325" s="2">
        <v>824.7</v>
      </c>
      <c r="J325" s="2">
        <v>733</v>
      </c>
      <c r="K325" s="2">
        <f t="shared" ref="K325:K343" si="96">((E325-G325)/2)/F325</f>
        <v>2.1976923076923076</v>
      </c>
      <c r="L325" s="2">
        <f t="shared" ref="L325:L343" si="97">I325/G325</f>
        <v>22.844875346260388</v>
      </c>
      <c r="M325" s="2">
        <v>3.17</v>
      </c>
      <c r="N325" s="2">
        <v>110100</v>
      </c>
      <c r="O325" s="2">
        <v>36460</v>
      </c>
      <c r="P325" s="2">
        <v>38.799999999999997</v>
      </c>
      <c r="Q325" s="2">
        <v>7.05</v>
      </c>
      <c r="R325" s="2">
        <v>22180</v>
      </c>
      <c r="S325" s="2">
        <v>2266</v>
      </c>
      <c r="T325" s="2">
        <v>26260</v>
      </c>
      <c r="U325" s="2">
        <v>3654</v>
      </c>
      <c r="X325" s="3" t="str" cm="1">
        <f t="array" ref="X325">_xlfn.IFS((D325/F325) &lt;= (640/SQRT($AT$32)), "Compact", L325 &lt;= ($AT$32*(0.79-(0.002*((E325-G325/2)/(2*F325))*SQRT($AT$32)))), "Non-Compact", L325 &gt; ($AT$32*(0.79-(0.002*((E325-G325/2)/(2*F325))*SQRT($AT$32)))), "Slender")</f>
        <v>Compact</v>
      </c>
      <c r="Y325" s="3" t="str" cm="1">
        <f t="array" ref="Y325">_xlfn.IFS(K325 &lt;= (65/SQRT($AT$32)), "Compact", K325 &lt;= (95/SQRT($AT$32)), "Non-Compact", K325 &gt; (95/SQRT($AT$32)), "Slender")</f>
        <v>Compact</v>
      </c>
      <c r="Z325" s="2">
        <f t="shared" si="92"/>
        <v>4.9507692307692306</v>
      </c>
      <c r="AA325" s="2">
        <f t="shared" si="93"/>
        <v>27.504155124653739</v>
      </c>
      <c r="AB325" s="2" t="str" cm="1">
        <f t="array" ref="AB325">_xlfn.IFS(Z325 &lt;= 9, "1", Z325 &lt;= 12, "2", Z325 &lt;= 15, "3", Z325 &gt; 15, "4")</f>
        <v>1</v>
      </c>
      <c r="AC325" s="2" t="str" cm="1">
        <f t="array" ref="AC325">_xlfn.IFS(AA325 &lt;= 200, "1", L325 &lt;= 300, "2", L325 &lt;= 400, "3", L325 &gt; 400, "4")</f>
        <v>1</v>
      </c>
      <c r="AD325" s="3">
        <f t="shared" si="94"/>
        <v>115485.16501061944</v>
      </c>
      <c r="AG325" s="3">
        <f t="shared" si="95"/>
        <v>22222.158758770489</v>
      </c>
      <c r="AJ325" s="2" t="s">
        <v>379</v>
      </c>
      <c r="AK325" s="2">
        <f t="shared" ref="AK325:AK363" si="98">SQRT(((VLOOKUP($AT$4,$A$4:$J$1021,10,FALSE))-J325)^2)</f>
        <v>708.3</v>
      </c>
      <c r="AL325" s="2"/>
      <c r="AM325" s="2"/>
      <c r="AN325" s="2">
        <f t="shared" ref="AN325:AN363" si="99">SQRT(((VLOOKUP($AT$4,$A$4:$R$1021,18,FALSE))-R325)^2)</f>
        <v>22090.6</v>
      </c>
      <c r="AO325" s="2"/>
      <c r="AP325" s="2"/>
      <c r="AQ325" s="2" t="s">
        <v>379</v>
      </c>
      <c r="BB325" s="2">
        <f t="shared" ref="BB325:BB388" si="100">SQRT(($J$1022-J325)^2)</f>
        <v>641</v>
      </c>
      <c r="BC325" s="2">
        <f t="shared" ref="BC325:BC388" si="101">SQRT(($R$1022-R325)^2)</f>
        <v>21623.733333333334</v>
      </c>
      <c r="BD325" s="2" t="s">
        <v>379</v>
      </c>
      <c r="BI325">
        <f t="shared" ref="BI325:BI388" si="102">SQRT(($J$1023-J325)^2)</f>
        <v>659</v>
      </c>
      <c r="BJ325">
        <f t="shared" ref="BJ325:BJ388" si="103">SQRT(($R$1023-R325)^2)</f>
        <v>21864.114328136598</v>
      </c>
      <c r="BK325" s="2" t="s">
        <v>379</v>
      </c>
      <c r="BP325">
        <f t="shared" ref="BP325:BP388" si="104">SQRT(($J$1024-J325)^2)</f>
        <v>593</v>
      </c>
      <c r="BQ325">
        <f t="shared" ref="BQ325:BQ388" si="105">SQRT(($R$1024-R325)^2)</f>
        <v>21521.333333333332</v>
      </c>
      <c r="BR325" s="2" t="s">
        <v>379</v>
      </c>
      <c r="BW325">
        <f t="shared" ref="BW325:BW388" si="106">SQRT(($J$1025-J325)^2)</f>
        <v>609</v>
      </c>
      <c r="BX325">
        <f t="shared" ref="BX325:BX388" si="107">SQRT(($R$1025-R325)^2)</f>
        <v>21555.466666666667</v>
      </c>
      <c r="BY325" s="2" t="s">
        <v>379</v>
      </c>
      <c r="CD325">
        <f t="shared" ref="CD325:CD388" si="108">SQRT(($J$1026-J325)^2)</f>
        <v>673.30973958179391</v>
      </c>
      <c r="CE325">
        <f t="shared" ref="CE325:CE388" si="109">SQRT(($R$1026-R325)^2)</f>
        <v>21909.901571607617</v>
      </c>
      <c r="CF325" s="2" t="s">
        <v>379</v>
      </c>
    </row>
    <row r="326" spans="1:84" x14ac:dyDescent="0.35">
      <c r="A326" s="2" t="s">
        <v>380</v>
      </c>
      <c r="B326" s="3" t="s">
        <v>33</v>
      </c>
      <c r="C326" s="2">
        <v>343.3</v>
      </c>
      <c r="D326" s="2">
        <v>911.8</v>
      </c>
      <c r="E326" s="2">
        <v>418.5</v>
      </c>
      <c r="F326" s="2">
        <v>32</v>
      </c>
      <c r="G326" s="2">
        <v>19.399999999999999</v>
      </c>
      <c r="H326" s="2">
        <v>24.1</v>
      </c>
      <c r="I326" s="2">
        <v>799.6</v>
      </c>
      <c r="J326" s="2">
        <v>437</v>
      </c>
      <c r="K326" s="2">
        <f t="shared" si="96"/>
        <v>6.2359375000000004</v>
      </c>
      <c r="L326" s="2">
        <f t="shared" si="97"/>
        <v>41.216494845360828</v>
      </c>
      <c r="M326" s="2">
        <v>3.42</v>
      </c>
      <c r="N326" s="2">
        <v>625800</v>
      </c>
      <c r="O326" s="2">
        <v>39160</v>
      </c>
      <c r="P326" s="2">
        <v>37.799999999999997</v>
      </c>
      <c r="Q326" s="2">
        <v>9.4600000000000009</v>
      </c>
      <c r="R326" s="2">
        <v>13730</v>
      </c>
      <c r="S326" s="2">
        <v>1871</v>
      </c>
      <c r="T326" s="2">
        <v>15480</v>
      </c>
      <c r="U326" s="2">
        <v>2890</v>
      </c>
      <c r="X326" s="3" t="str" cm="1">
        <f t="array" ref="X326">_xlfn.IFS((D326/F326) &lt;= (640/SQRT($AT$32)), "Compact", L326 &lt;= ($AT$32*(0.79-(0.002*((E326-G326/2)/(2*F326))*SQRT($AT$32)))), "Non-Compact", L326 &gt; ($AT$32*(0.79-(0.002*((E326-G326/2)/(2*F326))*SQRT($AT$32)))), "Slender")</f>
        <v>Compact</v>
      </c>
      <c r="Y326" s="3" t="str" cm="1">
        <f t="array" ref="Y326">_xlfn.IFS(K326 &lt;= (65/SQRT($AT$32)), "Compact", K326 &lt;= (95/SQRT($AT$32)), "Non-Compact", K326 &gt; (95/SQRT($AT$32)), "Slender")</f>
        <v>Slender</v>
      </c>
      <c r="Z326" s="2">
        <f t="shared" si="92"/>
        <v>13.078125</v>
      </c>
      <c r="AA326" s="2">
        <f t="shared" si="93"/>
        <v>47</v>
      </c>
      <c r="AB326" s="2" t="str" cm="1">
        <f t="array" ref="AB326">_xlfn.IFS(Z326 &lt;= 9, "1", Z326 &lt;= 12, "2", Z326 &lt;= 15, "3", Z326 &gt; 15, "4")</f>
        <v>3</v>
      </c>
      <c r="AC326" s="2" t="str" cm="1">
        <f t="array" ref="AC326">_xlfn.IFS(AA326 &lt;= 200, "1", L326 &lt;= 300, "2", L326 &lt;= 400, "3", L326 &gt; 400, "4")</f>
        <v>1</v>
      </c>
      <c r="AD326" s="3">
        <f t="shared" si="94"/>
        <v>626543.5793768618</v>
      </c>
      <c r="AG326" s="3">
        <f t="shared" si="95"/>
        <v>13791.318818010119</v>
      </c>
      <c r="AJ326" s="2" t="s">
        <v>380</v>
      </c>
      <c r="AK326" s="2">
        <f t="shared" si="98"/>
        <v>412.3</v>
      </c>
      <c r="AL326" s="2"/>
      <c r="AM326" s="2"/>
      <c r="AN326" s="2">
        <f t="shared" si="99"/>
        <v>13640.6</v>
      </c>
      <c r="AO326" s="2"/>
      <c r="AP326" s="2"/>
      <c r="AQ326" s="2" t="s">
        <v>380</v>
      </c>
      <c r="BB326" s="2">
        <f t="shared" si="100"/>
        <v>345</v>
      </c>
      <c r="BC326" s="2">
        <f t="shared" si="101"/>
        <v>13173.733333333334</v>
      </c>
      <c r="BD326" s="2" t="s">
        <v>380</v>
      </c>
      <c r="BI326">
        <f t="shared" si="102"/>
        <v>363</v>
      </c>
      <c r="BJ326">
        <f t="shared" si="103"/>
        <v>13414.1143281366</v>
      </c>
      <c r="BK326" s="2" t="s">
        <v>380</v>
      </c>
      <c r="BP326">
        <f t="shared" si="104"/>
        <v>297</v>
      </c>
      <c r="BQ326">
        <f t="shared" si="105"/>
        <v>13071.333333333334</v>
      </c>
      <c r="BR326" s="2" t="s">
        <v>380</v>
      </c>
      <c r="BW326">
        <f t="shared" si="106"/>
        <v>313</v>
      </c>
      <c r="BX326">
        <f t="shared" si="107"/>
        <v>13105.466666666667</v>
      </c>
      <c r="BY326" s="2" t="s">
        <v>380</v>
      </c>
      <c r="CD326">
        <f t="shared" si="108"/>
        <v>377.30973958179391</v>
      </c>
      <c r="CE326">
        <f t="shared" si="109"/>
        <v>13459.901571607617</v>
      </c>
      <c r="CF326" s="2" t="s">
        <v>380</v>
      </c>
    </row>
    <row r="327" spans="1:84" x14ac:dyDescent="0.35">
      <c r="A327" s="2" t="s">
        <v>381</v>
      </c>
      <c r="B327" s="3" t="s">
        <v>33</v>
      </c>
      <c r="C327" s="2">
        <v>364.6</v>
      </c>
      <c r="D327" s="2">
        <v>916.4</v>
      </c>
      <c r="E327" s="2">
        <v>419.4</v>
      </c>
      <c r="F327" s="2">
        <v>34.299999999999997</v>
      </c>
      <c r="G327" s="2">
        <v>20.3</v>
      </c>
      <c r="H327" s="2">
        <v>24.1</v>
      </c>
      <c r="I327" s="2">
        <v>799.6</v>
      </c>
      <c r="J327" s="2">
        <v>465</v>
      </c>
      <c r="K327" s="2">
        <f t="shared" si="96"/>
        <v>5.8177842565597668</v>
      </c>
      <c r="L327" s="2">
        <f t="shared" si="97"/>
        <v>39.389162561576356</v>
      </c>
      <c r="M327" s="2">
        <v>3.43</v>
      </c>
      <c r="N327" s="2">
        <v>671700</v>
      </c>
      <c r="O327" s="2">
        <v>42240</v>
      </c>
      <c r="P327" s="2">
        <v>38</v>
      </c>
      <c r="Q327" s="2">
        <v>9.5299999999999994</v>
      </c>
      <c r="R327" s="2">
        <v>14660</v>
      </c>
      <c r="S327" s="2">
        <v>2014</v>
      </c>
      <c r="T327" s="2">
        <v>16550</v>
      </c>
      <c r="U327" s="2">
        <v>3111</v>
      </c>
      <c r="X327" s="3" t="str" cm="1">
        <f t="array" ref="X327">_xlfn.IFS((D327/F327) &lt;= (640/SQRT($AT$32)), "Compact", L327 &lt;= ($AT$32*(0.79-(0.002*((E327-G327/2)/(2*F327))*SQRT($AT$32)))), "Non-Compact", L327 &gt; ($AT$32*(0.79-(0.002*((E327-G327/2)/(2*F327))*SQRT($AT$32)))), "Slender")</f>
        <v>Compact</v>
      </c>
      <c r="Y327" s="3" t="str" cm="1">
        <f t="array" ref="Y327">_xlfn.IFS(K327 &lt;= (65/SQRT($AT$32)), "Compact", K327 &lt;= (95/SQRT($AT$32)), "Non-Compact", K327 &gt; (95/SQRT($AT$32)), "Slender")</f>
        <v>Slender</v>
      </c>
      <c r="Z327" s="2">
        <f t="shared" si="92"/>
        <v>12.227405247813412</v>
      </c>
      <c r="AA327" s="2">
        <f t="shared" si="93"/>
        <v>45.142857142857139</v>
      </c>
      <c r="AB327" s="2" t="str" cm="1">
        <f t="array" ref="AB327">_xlfn.IFS(Z327 &lt;= 9, "1", Z327 &lt;= 12, "2", Z327 &lt;= 15, "3", Z327 &gt; 15, "4")</f>
        <v>3</v>
      </c>
      <c r="AC327" s="2" t="str" cm="1">
        <f t="array" ref="AC327">_xlfn.IFS(AA327 &lt;= 200, "1", L327 &lt;= 300, "2", L327 &lt;= 400, "3", L327 &gt; 400, "4")</f>
        <v>1</v>
      </c>
      <c r="AD327" s="3">
        <f t="shared" si="94"/>
        <v>672546.28960702766</v>
      </c>
      <c r="AG327" s="3">
        <f t="shared" si="95"/>
        <v>14730.633284078456</v>
      </c>
      <c r="AJ327" s="2" t="s">
        <v>381</v>
      </c>
      <c r="AK327" s="2">
        <f t="shared" si="98"/>
        <v>440.3</v>
      </c>
      <c r="AL327" s="2"/>
      <c r="AM327" s="2"/>
      <c r="AN327" s="2">
        <f t="shared" si="99"/>
        <v>14570.6</v>
      </c>
      <c r="AO327" s="2"/>
      <c r="AP327" s="2"/>
      <c r="AQ327" s="2" t="s">
        <v>381</v>
      </c>
      <c r="BB327" s="2">
        <f t="shared" si="100"/>
        <v>373</v>
      </c>
      <c r="BC327" s="2">
        <f t="shared" si="101"/>
        <v>14103.733333333334</v>
      </c>
      <c r="BD327" s="2" t="s">
        <v>381</v>
      </c>
      <c r="BI327">
        <f t="shared" si="102"/>
        <v>391</v>
      </c>
      <c r="BJ327">
        <f t="shared" si="103"/>
        <v>14344.1143281366</v>
      </c>
      <c r="BK327" s="2" t="s">
        <v>381</v>
      </c>
      <c r="BP327">
        <f t="shared" si="104"/>
        <v>325</v>
      </c>
      <c r="BQ327">
        <f t="shared" si="105"/>
        <v>14001.333333333334</v>
      </c>
      <c r="BR327" s="2" t="s">
        <v>381</v>
      </c>
      <c r="BW327">
        <f t="shared" si="106"/>
        <v>341</v>
      </c>
      <c r="BX327">
        <f t="shared" si="107"/>
        <v>14035.466666666667</v>
      </c>
      <c r="BY327" s="2" t="s">
        <v>381</v>
      </c>
      <c r="CD327">
        <f t="shared" si="108"/>
        <v>405.30973958179391</v>
      </c>
      <c r="CE327">
        <f t="shared" si="109"/>
        <v>14389.901571607617</v>
      </c>
      <c r="CF327" s="2" t="s">
        <v>381</v>
      </c>
    </row>
    <row r="328" spans="1:84" x14ac:dyDescent="0.35">
      <c r="A328" s="2" t="s">
        <v>382</v>
      </c>
      <c r="B328" s="3" t="s">
        <v>33</v>
      </c>
      <c r="C328" s="2">
        <v>388</v>
      </c>
      <c r="D328" s="2">
        <v>921</v>
      </c>
      <c r="E328" s="2">
        <v>420.5</v>
      </c>
      <c r="F328" s="2">
        <v>36.6</v>
      </c>
      <c r="G328" s="2">
        <v>21.4</v>
      </c>
      <c r="H328" s="2">
        <v>24.1</v>
      </c>
      <c r="I328" s="2">
        <v>799.6</v>
      </c>
      <c r="J328" s="2">
        <v>494</v>
      </c>
      <c r="K328" s="2">
        <f t="shared" si="96"/>
        <v>5.4521857923497272</v>
      </c>
      <c r="L328" s="2">
        <f t="shared" si="97"/>
        <v>37.364485981308412</v>
      </c>
      <c r="M328" s="2">
        <v>3.44</v>
      </c>
      <c r="N328" s="2">
        <v>719600</v>
      </c>
      <c r="O328" s="2">
        <v>45440</v>
      </c>
      <c r="P328" s="2">
        <v>38.200000000000003</v>
      </c>
      <c r="Q328" s="2">
        <v>9.59</v>
      </c>
      <c r="R328" s="2">
        <v>15630</v>
      </c>
      <c r="S328" s="2">
        <v>2161</v>
      </c>
      <c r="T328" s="2">
        <v>17670</v>
      </c>
      <c r="U328" s="2">
        <v>3341</v>
      </c>
      <c r="X328" s="3" t="str" cm="1">
        <f t="array" ref="X328">_xlfn.IFS((D328/F328) &lt;= (640/SQRT($AT$32)), "Compact", L328 &lt;= ($AT$32*(0.79-(0.002*((E328-G328/2)/(2*F328))*SQRT($AT$32)))), "Non-Compact", L328 &gt; ($AT$32*(0.79-(0.002*((E328-G328/2)/(2*F328))*SQRT($AT$32)))), "Slender")</f>
        <v>Compact</v>
      </c>
      <c r="Y328" s="3" t="str" cm="1">
        <f t="array" ref="Y328">_xlfn.IFS(K328 &lt;= (65/SQRT($AT$32)), "Compact", K328 &lt;= (95/SQRT($AT$32)), "Non-Compact", K328 &gt; (95/SQRT($AT$32)), "Slender")</f>
        <v>Slender</v>
      </c>
      <c r="Z328" s="2">
        <f t="shared" si="92"/>
        <v>11.489071038251366</v>
      </c>
      <c r="AA328" s="2">
        <f t="shared" si="93"/>
        <v>43.037383177570099</v>
      </c>
      <c r="AB328" s="2" t="str" cm="1">
        <f t="array" ref="AB328">_xlfn.IFS(Z328 &lt;= 9, "1", Z328 &lt;= 12, "2", Z328 &lt;= 15, "3", Z328 &gt; 15, "4")</f>
        <v>2</v>
      </c>
      <c r="AC328" s="2" t="str" cm="1">
        <f t="array" ref="AC328">_xlfn.IFS(AA328 &lt;= 200, "1", L328 &lt;= 300, "2", L328 &lt;= 400, "3", L328 &gt; 400, "4")</f>
        <v>1</v>
      </c>
      <c r="AD328" s="3">
        <f t="shared" si="94"/>
        <v>720552.65195601771</v>
      </c>
      <c r="AG328" s="3">
        <f t="shared" si="95"/>
        <v>15710.257134114641</v>
      </c>
      <c r="AJ328" s="2" t="s">
        <v>382</v>
      </c>
      <c r="AK328" s="2">
        <f t="shared" si="98"/>
        <v>469.3</v>
      </c>
      <c r="AL328" s="2"/>
      <c r="AM328" s="2"/>
      <c r="AN328" s="2">
        <f t="shared" si="99"/>
        <v>15540.6</v>
      </c>
      <c r="AO328" s="2"/>
      <c r="AP328" s="2"/>
      <c r="AQ328" s="2" t="s">
        <v>382</v>
      </c>
      <c r="BB328" s="2">
        <f t="shared" si="100"/>
        <v>402</v>
      </c>
      <c r="BC328" s="2">
        <f t="shared" si="101"/>
        <v>15073.733333333334</v>
      </c>
      <c r="BD328" s="2" t="s">
        <v>382</v>
      </c>
      <c r="BI328">
        <f t="shared" si="102"/>
        <v>420</v>
      </c>
      <c r="BJ328">
        <f t="shared" si="103"/>
        <v>15314.1143281366</v>
      </c>
      <c r="BK328" s="2" t="s">
        <v>382</v>
      </c>
      <c r="BP328">
        <f t="shared" si="104"/>
        <v>354</v>
      </c>
      <c r="BQ328">
        <f t="shared" si="105"/>
        <v>14971.333333333334</v>
      </c>
      <c r="BR328" s="2" t="s">
        <v>382</v>
      </c>
      <c r="BW328">
        <f t="shared" si="106"/>
        <v>370</v>
      </c>
      <c r="BX328">
        <f t="shared" si="107"/>
        <v>15005.466666666667</v>
      </c>
      <c r="BY328" s="2" t="s">
        <v>382</v>
      </c>
      <c r="CD328">
        <f t="shared" si="108"/>
        <v>434.30973958179391</v>
      </c>
      <c r="CE328">
        <f t="shared" si="109"/>
        <v>15359.901571607617</v>
      </c>
      <c r="CF328" s="2" t="s">
        <v>382</v>
      </c>
    </row>
    <row r="329" spans="1:84" x14ac:dyDescent="0.35">
      <c r="A329" s="2" t="s">
        <v>383</v>
      </c>
      <c r="B329" s="3" t="s">
        <v>33</v>
      </c>
      <c r="C329" s="2">
        <v>416.7</v>
      </c>
      <c r="D329" s="2">
        <v>927.6</v>
      </c>
      <c r="E329" s="2">
        <v>421.5</v>
      </c>
      <c r="F329" s="2">
        <v>39.9</v>
      </c>
      <c r="G329" s="2">
        <v>22.5</v>
      </c>
      <c r="H329" s="2">
        <v>24.1</v>
      </c>
      <c r="I329" s="2">
        <v>799.6</v>
      </c>
      <c r="J329" s="2">
        <v>532</v>
      </c>
      <c r="K329" s="2">
        <f t="shared" si="96"/>
        <v>5</v>
      </c>
      <c r="L329" s="2">
        <f t="shared" si="97"/>
        <v>35.537777777777777</v>
      </c>
      <c r="M329" s="2">
        <v>3.45</v>
      </c>
      <c r="N329" s="2">
        <v>785700</v>
      </c>
      <c r="O329" s="2">
        <v>49870</v>
      </c>
      <c r="P329" s="2">
        <v>38.4</v>
      </c>
      <c r="Q329" s="2">
        <v>9.68</v>
      </c>
      <c r="R329" s="2">
        <v>16940</v>
      </c>
      <c r="S329" s="2">
        <v>2366</v>
      </c>
      <c r="T329" s="2">
        <v>19170</v>
      </c>
      <c r="U329" s="2">
        <v>3658</v>
      </c>
      <c r="X329" s="3" t="str" cm="1">
        <f t="array" ref="X329">_xlfn.IFS((D329/F329) &lt;= (640/SQRT($AT$32)), "Compact", L329 &lt;= ($AT$32*(0.79-(0.002*((E329-G329/2)/(2*F329))*SQRT($AT$32)))), "Non-Compact", L329 &gt; ($AT$32*(0.79-(0.002*((E329-G329/2)/(2*F329))*SQRT($AT$32)))), "Slender")</f>
        <v>Compact</v>
      </c>
      <c r="Y329" s="3" t="str" cm="1">
        <f t="array" ref="Y329">_xlfn.IFS(K329 &lt;= (65/SQRT($AT$32)), "Compact", K329 &lt;= (95/SQRT($AT$32)), "Non-Compact", K329 &gt; (95/SQRT($AT$32)), "Slender")</f>
        <v>Non-Compact</v>
      </c>
      <c r="Z329" s="2">
        <f t="shared" si="92"/>
        <v>10.563909774436091</v>
      </c>
      <c r="AA329" s="2">
        <f t="shared" si="93"/>
        <v>41.226666666666667</v>
      </c>
      <c r="AB329" s="2" t="str" cm="1">
        <f t="array" ref="AB329">_xlfn.IFS(Z329 &lt;= 9, "1", Z329 &lt;= 12, "2", Z329 &lt;= 15, "3", Z329 &gt; 15, "4")</f>
        <v>2</v>
      </c>
      <c r="AC329" s="2" t="str" cm="1">
        <f t="array" ref="AC329">_xlfn.IFS(AA329 &lt;= 200, "1", L329 &lt;= 300, "2", L329 &lt;= 400, "3", L329 &gt; 400, "4")</f>
        <v>1</v>
      </c>
      <c r="AD329" s="3">
        <f t="shared" si="94"/>
        <v>786800.40225089493</v>
      </c>
      <c r="AG329" s="3">
        <f t="shared" si="95"/>
        <v>17034.417411229537</v>
      </c>
      <c r="AJ329" s="2" t="s">
        <v>383</v>
      </c>
      <c r="AK329" s="2">
        <f t="shared" si="98"/>
        <v>507.3</v>
      </c>
      <c r="AL329" s="2"/>
      <c r="AM329" s="2"/>
      <c r="AN329" s="2">
        <f t="shared" si="99"/>
        <v>16850.599999999999</v>
      </c>
      <c r="AO329" s="2"/>
      <c r="AP329" s="2"/>
      <c r="AQ329" s="2" t="s">
        <v>383</v>
      </c>
      <c r="BB329" s="2">
        <f t="shared" si="100"/>
        <v>440</v>
      </c>
      <c r="BC329" s="2">
        <f t="shared" si="101"/>
        <v>16383.733333333334</v>
      </c>
      <c r="BD329" s="2" t="s">
        <v>383</v>
      </c>
      <c r="BI329">
        <f t="shared" si="102"/>
        <v>458</v>
      </c>
      <c r="BJ329">
        <f t="shared" si="103"/>
        <v>16624.114328136598</v>
      </c>
      <c r="BK329" s="2" t="s">
        <v>383</v>
      </c>
      <c r="BP329">
        <f t="shared" si="104"/>
        <v>392</v>
      </c>
      <c r="BQ329">
        <f t="shared" si="105"/>
        <v>16281.333333333334</v>
      </c>
      <c r="BR329" s="2" t="s">
        <v>383</v>
      </c>
      <c r="BW329">
        <f t="shared" si="106"/>
        <v>408</v>
      </c>
      <c r="BX329">
        <f t="shared" si="107"/>
        <v>16315.466666666667</v>
      </c>
      <c r="BY329" s="2" t="s">
        <v>383</v>
      </c>
      <c r="CD329">
        <f t="shared" si="108"/>
        <v>472.30973958179391</v>
      </c>
      <c r="CE329">
        <f t="shared" si="109"/>
        <v>16669.901571607617</v>
      </c>
      <c r="CF329" s="2" t="s">
        <v>383</v>
      </c>
    </row>
    <row r="330" spans="1:84" x14ac:dyDescent="0.35">
      <c r="A330" s="2" t="s">
        <v>384</v>
      </c>
      <c r="B330" s="3" t="s">
        <v>33</v>
      </c>
      <c r="C330" s="2">
        <v>446.4</v>
      </c>
      <c r="D330" s="2">
        <v>933.2</v>
      </c>
      <c r="E330" s="2">
        <v>423</v>
      </c>
      <c r="F330" s="2">
        <v>42.7</v>
      </c>
      <c r="G330" s="2">
        <v>24</v>
      </c>
      <c r="H330" s="2">
        <v>24.1</v>
      </c>
      <c r="I330" s="2">
        <v>799.7</v>
      </c>
      <c r="J330" s="2">
        <v>569</v>
      </c>
      <c r="K330" s="2">
        <f t="shared" si="96"/>
        <v>4.6721311475409832</v>
      </c>
      <c r="L330" s="2">
        <f t="shared" si="97"/>
        <v>33.320833333333333</v>
      </c>
      <c r="M330" s="2">
        <v>3.47</v>
      </c>
      <c r="N330" s="2">
        <v>846900</v>
      </c>
      <c r="O330" s="2">
        <v>53940</v>
      </c>
      <c r="P330" s="2">
        <v>38.6</v>
      </c>
      <c r="Q330" s="2">
        <v>9.73</v>
      </c>
      <c r="R330" s="2">
        <v>18150</v>
      </c>
      <c r="S330" s="2">
        <v>2550</v>
      </c>
      <c r="T330" s="2">
        <v>20600</v>
      </c>
      <c r="U330" s="2">
        <v>3948</v>
      </c>
      <c r="X330" s="3" t="str" cm="1">
        <f t="array" ref="X330">_xlfn.IFS((D330/F330) &lt;= (640/SQRT($AT$32)), "Compact", L330 &lt;= ($AT$32*(0.79-(0.002*((E330-G330/2)/(2*F330))*SQRT($AT$32)))), "Non-Compact", L330 &gt; ($AT$32*(0.79-(0.002*((E330-G330/2)/(2*F330))*SQRT($AT$32)))), "Slender")</f>
        <v>Compact</v>
      </c>
      <c r="Y330" s="3" t="str" cm="1">
        <f t="array" ref="Y330">_xlfn.IFS(K330 &lt;= (65/SQRT($AT$32)), "Compact", K330 &lt;= (95/SQRT($AT$32)), "Non-Compact", K330 &gt; (95/SQRT($AT$32)), "Slender")</f>
        <v>Non-Compact</v>
      </c>
      <c r="Z330" s="2">
        <f t="shared" si="92"/>
        <v>9.9063231850117095</v>
      </c>
      <c r="AA330" s="2">
        <f t="shared" si="93"/>
        <v>38.883333333333333</v>
      </c>
      <c r="AB330" s="2" t="str" cm="1">
        <f t="array" ref="AB330">_xlfn.IFS(Z330 &lt;= 9, "1", Z330 &lt;= 12, "2", Z330 &lt;= 15, "3", Z330 &gt; 15, "4")</f>
        <v>2</v>
      </c>
      <c r="AC330" s="2" t="str" cm="1">
        <f t="array" ref="AC330">_xlfn.IFS(AA330 &lt;= 200, "1", L330 &lt;= 300, "2", L330 &lt;= 400, "3", L330 &gt; 400, "4")</f>
        <v>1</v>
      </c>
      <c r="AD330" s="3">
        <f t="shared" si="94"/>
        <v>848135.26909111615</v>
      </c>
      <c r="AG330" s="3">
        <f t="shared" si="95"/>
        <v>18256.977346483178</v>
      </c>
      <c r="AJ330" s="2" t="s">
        <v>384</v>
      </c>
      <c r="AK330" s="2">
        <f t="shared" si="98"/>
        <v>544.29999999999995</v>
      </c>
      <c r="AL330" s="2"/>
      <c r="AM330" s="2"/>
      <c r="AN330" s="2">
        <f t="shared" si="99"/>
        <v>18060.599999999999</v>
      </c>
      <c r="AO330" s="2"/>
      <c r="AP330" s="2"/>
      <c r="AQ330" s="2" t="s">
        <v>384</v>
      </c>
      <c r="BB330" s="2">
        <f t="shared" si="100"/>
        <v>477</v>
      </c>
      <c r="BC330" s="2">
        <f t="shared" si="101"/>
        <v>17593.733333333334</v>
      </c>
      <c r="BD330" s="2" t="s">
        <v>384</v>
      </c>
      <c r="BI330">
        <f t="shared" si="102"/>
        <v>495</v>
      </c>
      <c r="BJ330">
        <f t="shared" si="103"/>
        <v>17834.114328136598</v>
      </c>
      <c r="BK330" s="2" t="s">
        <v>384</v>
      </c>
      <c r="BP330">
        <f t="shared" si="104"/>
        <v>429</v>
      </c>
      <c r="BQ330">
        <f t="shared" si="105"/>
        <v>17491.333333333332</v>
      </c>
      <c r="BR330" s="2" t="s">
        <v>384</v>
      </c>
      <c r="BW330">
        <f t="shared" si="106"/>
        <v>445</v>
      </c>
      <c r="BX330">
        <f t="shared" si="107"/>
        <v>17525.466666666667</v>
      </c>
      <c r="BY330" s="2" t="s">
        <v>384</v>
      </c>
      <c r="CD330">
        <f t="shared" si="108"/>
        <v>509.30973958179391</v>
      </c>
      <c r="CE330">
        <f t="shared" si="109"/>
        <v>17879.901571607617</v>
      </c>
      <c r="CF330" s="2" t="s">
        <v>384</v>
      </c>
    </row>
    <row r="331" spans="1:84" x14ac:dyDescent="0.35">
      <c r="A331" s="2" t="s">
        <v>385</v>
      </c>
      <c r="B331" s="3" t="s">
        <v>33</v>
      </c>
      <c r="C331" s="2">
        <v>488.1</v>
      </c>
      <c r="D331" s="2">
        <v>942.1</v>
      </c>
      <c r="E331" s="2">
        <v>422.4</v>
      </c>
      <c r="F331" s="2">
        <v>47</v>
      </c>
      <c r="G331" s="2">
        <v>25.9</v>
      </c>
      <c r="H331" s="2">
        <v>24.1</v>
      </c>
      <c r="I331" s="2">
        <v>799.9</v>
      </c>
      <c r="J331" s="2">
        <v>622</v>
      </c>
      <c r="K331" s="2">
        <f t="shared" si="96"/>
        <v>4.2180851063829783</v>
      </c>
      <c r="L331" s="2">
        <f t="shared" si="97"/>
        <v>30.884169884169886</v>
      </c>
      <c r="M331" s="2">
        <v>3.48</v>
      </c>
      <c r="N331" s="2">
        <v>936400</v>
      </c>
      <c r="O331" s="2">
        <v>59170</v>
      </c>
      <c r="P331" s="2">
        <v>38.799999999999997</v>
      </c>
      <c r="Q331" s="2">
        <v>9.76</v>
      </c>
      <c r="R331" s="2">
        <v>19880</v>
      </c>
      <c r="S331" s="2">
        <v>2801</v>
      </c>
      <c r="T331" s="2">
        <v>22640</v>
      </c>
      <c r="U331" s="2">
        <v>4344</v>
      </c>
      <c r="X331" s="3" t="str" cm="1">
        <f t="array" ref="X331">_xlfn.IFS((D331/F331) &lt;= (640/SQRT($AT$32)), "Compact", L331 &lt;= ($AT$32*(0.79-(0.002*((E331-G331/2)/(2*F331))*SQRT($AT$32)))), "Non-Compact", L331 &gt; ($AT$32*(0.79-(0.002*((E331-G331/2)/(2*F331))*SQRT($AT$32)))), "Slender")</f>
        <v>Compact</v>
      </c>
      <c r="Y331" s="3" t="str" cm="1">
        <f t="array" ref="Y331">_xlfn.IFS(K331 &lt;= (65/SQRT($AT$32)), "Compact", K331 &lt;= (95/SQRT($AT$32)), "Non-Compact", K331 &gt; (95/SQRT($AT$32)), "Slender")</f>
        <v>Non-Compact</v>
      </c>
      <c r="Z331" s="2">
        <f t="shared" si="92"/>
        <v>8.9872340425531902</v>
      </c>
      <c r="AA331" s="2">
        <f t="shared" si="93"/>
        <v>36.374517374517374</v>
      </c>
      <c r="AB331" s="2" t="str" cm="1">
        <f t="array" ref="AB331">_xlfn.IFS(Z331 &lt;= 9, "1", Z331 &lt;= 12, "2", Z331 &lt;= 15, "3", Z331 &gt; 15, "4")</f>
        <v>1</v>
      </c>
      <c r="AC331" s="2" t="str" cm="1">
        <f t="array" ref="AC331">_xlfn.IFS(AA331 &lt;= 200, "1", L331 &lt;= 300, "2", L331 &lt;= 400, "3", L331 &gt; 400, "4")</f>
        <v>1</v>
      </c>
      <c r="AD331" s="3">
        <f t="shared" si="94"/>
        <v>937786.86427218094</v>
      </c>
      <c r="AG331" s="3">
        <f t="shared" si="95"/>
        <v>20003.542481770572</v>
      </c>
      <c r="AJ331" s="2" t="s">
        <v>385</v>
      </c>
      <c r="AK331" s="2">
        <f t="shared" si="98"/>
        <v>597.29999999999995</v>
      </c>
      <c r="AL331" s="2"/>
      <c r="AM331" s="2"/>
      <c r="AN331" s="2">
        <f t="shared" si="99"/>
        <v>19790.599999999999</v>
      </c>
      <c r="AO331" s="2"/>
      <c r="AP331" s="2"/>
      <c r="AQ331" s="2" t="s">
        <v>385</v>
      </c>
      <c r="BB331" s="2">
        <f t="shared" si="100"/>
        <v>530</v>
      </c>
      <c r="BC331" s="2">
        <f t="shared" si="101"/>
        <v>19323.733333333334</v>
      </c>
      <c r="BD331" s="2" t="s">
        <v>385</v>
      </c>
      <c r="BI331">
        <f t="shared" si="102"/>
        <v>548</v>
      </c>
      <c r="BJ331">
        <f t="shared" si="103"/>
        <v>19564.114328136598</v>
      </c>
      <c r="BK331" s="2" t="s">
        <v>385</v>
      </c>
      <c r="BP331">
        <f t="shared" si="104"/>
        <v>482</v>
      </c>
      <c r="BQ331">
        <f t="shared" si="105"/>
        <v>19221.333333333332</v>
      </c>
      <c r="BR331" s="2" t="s">
        <v>385</v>
      </c>
      <c r="BW331">
        <f t="shared" si="106"/>
        <v>498</v>
      </c>
      <c r="BX331">
        <f t="shared" si="107"/>
        <v>19255.466666666667</v>
      </c>
      <c r="BY331" s="2" t="s">
        <v>385</v>
      </c>
      <c r="CD331">
        <f t="shared" si="108"/>
        <v>562.30973958179391</v>
      </c>
      <c r="CE331">
        <f t="shared" si="109"/>
        <v>19609.901571607617</v>
      </c>
      <c r="CF331" s="2" t="s">
        <v>385</v>
      </c>
    </row>
    <row r="332" spans="1:84" x14ac:dyDescent="0.35">
      <c r="A332" s="2" t="s">
        <v>386</v>
      </c>
      <c r="B332" s="3" t="s">
        <v>33</v>
      </c>
      <c r="C332" s="2">
        <v>534.20000000000005</v>
      </c>
      <c r="D332" s="2">
        <v>950</v>
      </c>
      <c r="E332" s="2">
        <v>424.9</v>
      </c>
      <c r="F332" s="2">
        <v>51.1</v>
      </c>
      <c r="G332" s="2">
        <v>28.5</v>
      </c>
      <c r="H332" s="2">
        <v>24.1</v>
      </c>
      <c r="I332" s="2">
        <v>799.7</v>
      </c>
      <c r="J332" s="2">
        <v>680</v>
      </c>
      <c r="K332" s="2">
        <f t="shared" si="96"/>
        <v>3.8786692759295494</v>
      </c>
      <c r="L332" s="2">
        <f t="shared" si="97"/>
        <v>28.05964912280702</v>
      </c>
      <c r="M332" s="2">
        <v>3.5</v>
      </c>
      <c r="N332" s="2">
        <v>1031000</v>
      </c>
      <c r="O332" s="2">
        <v>65450</v>
      </c>
      <c r="P332" s="2">
        <v>38.9</v>
      </c>
      <c r="Q332" s="2">
        <v>9.81</v>
      </c>
      <c r="R332" s="2">
        <v>21700</v>
      </c>
      <c r="S332" s="2">
        <v>3081</v>
      </c>
      <c r="T332" s="2">
        <v>24820</v>
      </c>
      <c r="U332" s="2">
        <v>4790</v>
      </c>
      <c r="X332" s="3" t="str" cm="1">
        <f t="array" ref="X332">_xlfn.IFS((D332/F332) &lt;= (640/SQRT($AT$32)), "Compact", L332 &lt;= ($AT$32*(0.79-(0.002*((E332-G332/2)/(2*F332))*SQRT($AT$32)))), "Non-Compact", L332 &gt; ($AT$32*(0.79-(0.002*((E332-G332/2)/(2*F332))*SQRT($AT$32)))), "Slender")</f>
        <v>Compact</v>
      </c>
      <c r="Y332" s="3" t="str" cm="1">
        <f t="array" ref="Y332">_xlfn.IFS(K332 &lt;= (65/SQRT($AT$32)), "Compact", K332 &lt;= (95/SQRT($AT$32)), "Non-Compact", K332 &gt; (95/SQRT($AT$32)), "Slender")</f>
        <v>Non-Compact</v>
      </c>
      <c r="Z332" s="2">
        <f t="shared" si="92"/>
        <v>8.3150684931506849</v>
      </c>
      <c r="AA332" s="2">
        <f t="shared" si="93"/>
        <v>33.333333333333336</v>
      </c>
      <c r="AB332" s="2" t="str" cm="1">
        <f t="array" ref="AB332">_xlfn.IFS(Z332 &lt;= 9, "1", Z332 &lt;= 12, "2", Z332 &lt;= 15, "3", Z332 &gt; 15, "4")</f>
        <v>1</v>
      </c>
      <c r="AC332" s="2" t="str" cm="1">
        <f t="array" ref="AC332">_xlfn.IFS(AA332 &lt;= 200, "1", L332 &lt;= 300, "2", L332 &lt;= 400, "3", L332 &gt; 400, "4")</f>
        <v>1</v>
      </c>
      <c r="AD332" s="3">
        <f t="shared" si="94"/>
        <v>1032594.5764343961</v>
      </c>
      <c r="AG332" s="3">
        <f t="shared" si="95"/>
        <v>21843.450279202687</v>
      </c>
      <c r="AJ332" s="2" t="s">
        <v>386</v>
      </c>
      <c r="AK332" s="2">
        <f t="shared" si="98"/>
        <v>655.29999999999995</v>
      </c>
      <c r="AL332" s="2"/>
      <c r="AM332" s="2"/>
      <c r="AN332" s="2">
        <f t="shared" si="99"/>
        <v>21610.6</v>
      </c>
      <c r="AO332" s="2"/>
      <c r="AP332" s="2"/>
      <c r="AQ332" s="2" t="s">
        <v>386</v>
      </c>
      <c r="BB332" s="2">
        <f t="shared" si="100"/>
        <v>588</v>
      </c>
      <c r="BC332" s="2">
        <f t="shared" si="101"/>
        <v>21143.733333333334</v>
      </c>
      <c r="BD332" s="2" t="s">
        <v>386</v>
      </c>
      <c r="BI332">
        <f t="shared" si="102"/>
        <v>606</v>
      </c>
      <c r="BJ332">
        <f t="shared" si="103"/>
        <v>21384.114328136598</v>
      </c>
      <c r="BK332" s="2" t="s">
        <v>386</v>
      </c>
      <c r="BP332">
        <f t="shared" si="104"/>
        <v>540</v>
      </c>
      <c r="BQ332">
        <f t="shared" si="105"/>
        <v>21041.333333333332</v>
      </c>
      <c r="BR332" s="2" t="s">
        <v>386</v>
      </c>
      <c r="BW332">
        <f t="shared" si="106"/>
        <v>556</v>
      </c>
      <c r="BX332">
        <f t="shared" si="107"/>
        <v>21075.466666666667</v>
      </c>
      <c r="BY332" s="2" t="s">
        <v>386</v>
      </c>
      <c r="CD332">
        <f t="shared" si="108"/>
        <v>620.30973958179391</v>
      </c>
      <c r="CE332">
        <f t="shared" si="109"/>
        <v>21429.901571607617</v>
      </c>
      <c r="CF332" s="2" t="s">
        <v>386</v>
      </c>
    </row>
    <row r="333" spans="1:84" x14ac:dyDescent="0.35">
      <c r="A333" s="2" t="s">
        <v>387</v>
      </c>
      <c r="B333" s="3" t="s">
        <v>33</v>
      </c>
      <c r="C333" s="2">
        <v>584.79999999999995</v>
      </c>
      <c r="D333" s="2">
        <v>960.1</v>
      </c>
      <c r="E333" s="2">
        <v>427.5</v>
      </c>
      <c r="F333" s="2">
        <v>55.9</v>
      </c>
      <c r="G333" s="2">
        <v>31</v>
      </c>
      <c r="H333" s="2">
        <v>24.1</v>
      </c>
      <c r="I333" s="2">
        <v>800.1</v>
      </c>
      <c r="J333" s="2">
        <v>746</v>
      </c>
      <c r="K333" s="2">
        <f t="shared" si="96"/>
        <v>3.5465116279069768</v>
      </c>
      <c r="L333" s="2">
        <f t="shared" si="97"/>
        <v>25.809677419354838</v>
      </c>
      <c r="M333" s="2">
        <v>3.53</v>
      </c>
      <c r="N333" s="2">
        <v>1144000</v>
      </c>
      <c r="O333" s="2">
        <v>73000</v>
      </c>
      <c r="P333" s="2">
        <v>39.200000000000003</v>
      </c>
      <c r="Q333" s="2">
        <v>9.89</v>
      </c>
      <c r="R333" s="2">
        <v>23840</v>
      </c>
      <c r="S333" s="2">
        <v>3415</v>
      </c>
      <c r="T333" s="2">
        <v>27390</v>
      </c>
      <c r="U333" s="2">
        <v>5320</v>
      </c>
      <c r="X333" s="3" t="str" cm="1">
        <f t="array" ref="X333">_xlfn.IFS((D333/F333) &lt;= (640/SQRT($AT$32)), "Compact", L333 &lt;= ($AT$32*(0.79-(0.002*((E333-G333/2)/(2*F333))*SQRT($AT$32)))), "Non-Compact", L333 &gt; ($AT$32*(0.79-(0.002*((E333-G333/2)/(2*F333))*SQRT($AT$32)))), "Slender")</f>
        <v>Compact</v>
      </c>
      <c r="Y333" s="3" t="str" cm="1">
        <f t="array" ref="Y333">_xlfn.IFS(K333 &lt;= (65/SQRT($AT$32)), "Compact", K333 &lt;= (95/SQRT($AT$32)), "Non-Compact", K333 &gt; (95/SQRT($AT$32)), "Slender")</f>
        <v>Non-Compact</v>
      </c>
      <c r="Z333" s="2">
        <f t="shared" si="92"/>
        <v>7.647584973166369</v>
      </c>
      <c r="AA333" s="2">
        <f t="shared" si="93"/>
        <v>30.970967741935485</v>
      </c>
      <c r="AB333" s="2" t="str" cm="1">
        <f t="array" ref="AB333">_xlfn.IFS(Z333 &lt;= 9, "1", Z333 &lt;= 12, "2", Z333 &lt;= 15, "3", Z333 &gt; 15, "4")</f>
        <v>1</v>
      </c>
      <c r="AC333" s="2" t="str" cm="1">
        <f t="array" ref="AC333">_xlfn.IFS(AA333 &lt;= 200, "1", L333 &lt;= 300, "2", L333 &lt;= 400, "3", L333 &gt; 400, "4")</f>
        <v>1</v>
      </c>
      <c r="AD333" s="3">
        <f t="shared" si="94"/>
        <v>1145845.8830133833</v>
      </c>
      <c r="AG333" s="3">
        <f t="shared" si="95"/>
        <v>24007.853179532733</v>
      </c>
      <c r="AJ333" s="2" t="s">
        <v>387</v>
      </c>
      <c r="AK333" s="2">
        <f t="shared" si="98"/>
        <v>721.3</v>
      </c>
      <c r="AL333" s="2"/>
      <c r="AM333" s="2"/>
      <c r="AN333" s="2">
        <f t="shared" si="99"/>
        <v>23750.6</v>
      </c>
      <c r="AO333" s="2"/>
      <c r="AP333" s="2"/>
      <c r="AQ333" s="2" t="s">
        <v>387</v>
      </c>
      <c r="BB333" s="2">
        <f t="shared" si="100"/>
        <v>654</v>
      </c>
      <c r="BC333" s="2">
        <f t="shared" si="101"/>
        <v>23283.733333333334</v>
      </c>
      <c r="BD333" s="2" t="s">
        <v>387</v>
      </c>
      <c r="BI333">
        <f t="shared" si="102"/>
        <v>672</v>
      </c>
      <c r="BJ333">
        <f t="shared" si="103"/>
        <v>23524.114328136598</v>
      </c>
      <c r="BK333" s="2" t="s">
        <v>387</v>
      </c>
      <c r="BP333">
        <f t="shared" si="104"/>
        <v>606</v>
      </c>
      <c r="BQ333">
        <f t="shared" si="105"/>
        <v>23181.333333333332</v>
      </c>
      <c r="BR333" s="2" t="s">
        <v>387</v>
      </c>
      <c r="BW333">
        <f t="shared" si="106"/>
        <v>622</v>
      </c>
      <c r="BX333">
        <f t="shared" si="107"/>
        <v>23215.466666666667</v>
      </c>
      <c r="BY333" s="2" t="s">
        <v>387</v>
      </c>
      <c r="CD333">
        <f t="shared" si="108"/>
        <v>686.30973958179391</v>
      </c>
      <c r="CE333">
        <f t="shared" si="109"/>
        <v>23569.901571607617</v>
      </c>
      <c r="CF333" s="2" t="s">
        <v>387</v>
      </c>
    </row>
    <row r="334" spans="1:84" x14ac:dyDescent="0.35">
      <c r="A334" s="2" t="s">
        <v>388</v>
      </c>
      <c r="B334" s="3" t="s">
        <v>33</v>
      </c>
      <c r="C334" s="2">
        <v>653</v>
      </c>
      <c r="D334" s="2">
        <v>972</v>
      </c>
      <c r="E334" s="2">
        <v>431</v>
      </c>
      <c r="F334" s="2">
        <v>62</v>
      </c>
      <c r="G334" s="2">
        <v>34.5</v>
      </c>
      <c r="H334" s="2">
        <v>24</v>
      </c>
      <c r="I334" s="2">
        <v>800</v>
      </c>
      <c r="J334" s="2">
        <v>832</v>
      </c>
      <c r="K334" s="2">
        <f t="shared" si="96"/>
        <v>3.1975806451612905</v>
      </c>
      <c r="L334" s="2">
        <f t="shared" si="97"/>
        <v>23.188405797101449</v>
      </c>
      <c r="M334" s="2">
        <v>3.56</v>
      </c>
      <c r="N334" s="2">
        <v>1292000</v>
      </c>
      <c r="O334" s="2">
        <v>83050</v>
      </c>
      <c r="P334" s="2">
        <v>39.4</v>
      </c>
      <c r="Q334" s="2">
        <v>9.99</v>
      </c>
      <c r="R334" s="2">
        <v>26950</v>
      </c>
      <c r="S334" s="2">
        <v>3854</v>
      </c>
      <c r="T334" s="2">
        <v>30730</v>
      </c>
      <c r="U334" s="2">
        <v>6014</v>
      </c>
      <c r="X334" s="3" t="str" cm="1">
        <f t="array" ref="X334">_xlfn.IFS((D334/F334) &lt;= (640/SQRT($AT$32)), "Compact", L334 &lt;= ($AT$32*(0.79-(0.002*((E334-G334/2)/(2*F334))*SQRT($AT$32)))), "Non-Compact", L334 &gt; ($AT$32*(0.79-(0.002*((E334-G334/2)/(2*F334))*SQRT($AT$32)))), "Slender")</f>
        <v>Compact</v>
      </c>
      <c r="Y334" s="3" t="str" cm="1">
        <f t="array" ref="Y334">_xlfn.IFS(K334 &lt;= (65/SQRT($AT$32)), "Compact", K334 &lt;= (95/SQRT($AT$32)), "Non-Compact", K334 &gt; (95/SQRT($AT$32)), "Slender")</f>
        <v>Compact</v>
      </c>
      <c r="Z334" s="2">
        <f t="shared" si="92"/>
        <v>6.9516129032258061</v>
      </c>
      <c r="AA334" s="2">
        <f t="shared" si="93"/>
        <v>28.173913043478262</v>
      </c>
      <c r="AB334" s="2" t="str" cm="1">
        <f t="array" ref="AB334">_xlfn.IFS(Z334 &lt;= 9, "1", Z334 &lt;= 12, "2", Z334 &lt;= 15, "3", Z334 &gt; 15, "4")</f>
        <v>1</v>
      </c>
      <c r="AC334" s="2" t="str" cm="1">
        <f t="array" ref="AC334">_xlfn.IFS(AA334 &lt;= 200, "1", L334 &lt;= 300, "2", L334 &lt;= 400, "3", L334 &gt; 400, "4")</f>
        <v>1</v>
      </c>
      <c r="AD334" s="3">
        <f t="shared" si="94"/>
        <v>1294185.5295428473</v>
      </c>
      <c r="AG334" s="3">
        <f t="shared" si="95"/>
        <v>27147.088073493258</v>
      </c>
      <c r="AJ334" s="2" t="s">
        <v>388</v>
      </c>
      <c r="AK334" s="2">
        <f t="shared" si="98"/>
        <v>807.3</v>
      </c>
      <c r="AL334" s="2"/>
      <c r="AM334" s="2"/>
      <c r="AN334" s="2">
        <f t="shared" si="99"/>
        <v>26860.6</v>
      </c>
      <c r="AO334" s="2"/>
      <c r="AP334" s="2"/>
      <c r="AQ334" s="2" t="s">
        <v>388</v>
      </c>
      <c r="BB334" s="2">
        <f t="shared" si="100"/>
        <v>740</v>
      </c>
      <c r="BC334" s="2">
        <f t="shared" si="101"/>
        <v>26393.733333333334</v>
      </c>
      <c r="BD334" s="2" t="s">
        <v>388</v>
      </c>
      <c r="BI334">
        <f t="shared" si="102"/>
        <v>758</v>
      </c>
      <c r="BJ334">
        <f t="shared" si="103"/>
        <v>26634.114328136598</v>
      </c>
      <c r="BK334" s="2" t="s">
        <v>388</v>
      </c>
      <c r="BP334">
        <f t="shared" si="104"/>
        <v>692</v>
      </c>
      <c r="BQ334">
        <f t="shared" si="105"/>
        <v>26291.333333333332</v>
      </c>
      <c r="BR334" s="2" t="s">
        <v>388</v>
      </c>
      <c r="BW334">
        <f t="shared" si="106"/>
        <v>708</v>
      </c>
      <c r="BX334">
        <f t="shared" si="107"/>
        <v>26325.466666666667</v>
      </c>
      <c r="BY334" s="2" t="s">
        <v>388</v>
      </c>
      <c r="CD334">
        <f t="shared" si="108"/>
        <v>772.30973958179391</v>
      </c>
      <c r="CE334">
        <f t="shared" si="109"/>
        <v>26679.901571607617</v>
      </c>
      <c r="CF334" s="2" t="s">
        <v>388</v>
      </c>
    </row>
    <row r="335" spans="1:84" x14ac:dyDescent="0.35">
      <c r="A335" s="2" t="s">
        <v>389</v>
      </c>
      <c r="B335" s="3" t="s">
        <v>33</v>
      </c>
      <c r="C335" s="2">
        <v>784</v>
      </c>
      <c r="D335" s="2">
        <v>996</v>
      </c>
      <c r="E335" s="2">
        <v>437</v>
      </c>
      <c r="F335" s="2">
        <v>73.900000000000006</v>
      </c>
      <c r="G335" s="2">
        <v>40.9</v>
      </c>
      <c r="H335" s="2">
        <v>24</v>
      </c>
      <c r="I335" s="2">
        <v>800.2</v>
      </c>
      <c r="J335" s="2">
        <v>998</v>
      </c>
      <c r="K335" s="2">
        <f t="shared" si="96"/>
        <v>2.6799729364005414</v>
      </c>
      <c r="L335" s="2">
        <f t="shared" si="97"/>
        <v>19.56479217603912</v>
      </c>
      <c r="M335" s="2">
        <v>3.62</v>
      </c>
      <c r="N335" s="2">
        <v>1593000</v>
      </c>
      <c r="O335" s="2">
        <v>103300</v>
      </c>
      <c r="P335" s="2">
        <v>40</v>
      </c>
      <c r="Q335" s="2">
        <v>10.199999999999999</v>
      </c>
      <c r="R335" s="2">
        <v>31980</v>
      </c>
      <c r="S335" s="2">
        <v>4728</v>
      </c>
      <c r="T335" s="2">
        <v>37340</v>
      </c>
      <c r="U335" s="2">
        <v>7439</v>
      </c>
      <c r="X335" s="3" t="str" cm="1">
        <f t="array" ref="X335">_xlfn.IFS((D335/F335) &lt;= (640/SQRT($AT$32)), "Compact", L335 &lt;= ($AT$32*(0.79-(0.002*((E335-G335/2)/(2*F335))*SQRT($AT$32)))), "Non-Compact", L335 &gt; ($AT$32*(0.79-(0.002*((E335-G335/2)/(2*F335))*SQRT($AT$32)))), "Slender")</f>
        <v>Compact</v>
      </c>
      <c r="Y335" s="3" t="str" cm="1">
        <f t="array" ref="Y335">_xlfn.IFS(K335 &lt;= (65/SQRT($AT$32)), "Compact", K335 &lt;= (95/SQRT($AT$32)), "Non-Compact", K335 &gt; (95/SQRT($AT$32)), "Slender")</f>
        <v>Compact</v>
      </c>
      <c r="Z335" s="2">
        <f t="shared" si="92"/>
        <v>5.9133964817320699</v>
      </c>
      <c r="AA335" s="2">
        <f t="shared" si="93"/>
        <v>24.352078239608804</v>
      </c>
      <c r="AB335" s="2" t="str" cm="1">
        <f t="array" ref="AB335">_xlfn.IFS(Z335 &lt;= 9, "1", Z335 &lt;= 12, "2", Z335 &lt;= 15, "3", Z335 &gt; 15, "4")</f>
        <v>1</v>
      </c>
      <c r="AC335" s="2" t="str" cm="1">
        <f t="array" ref="AC335">_xlfn.IFS(AA335 &lt;= 200, "1", L335 &lt;= 300, "2", L335 &lt;= 400, "3", L335 &gt; 400, "4")</f>
        <v>1</v>
      </c>
      <c r="AD335" s="3">
        <f t="shared" si="94"/>
        <v>1595864.7168564445</v>
      </c>
      <c r="AG335" s="3">
        <f t="shared" si="95"/>
        <v>32248.648983639607</v>
      </c>
      <c r="AJ335" s="2" t="s">
        <v>389</v>
      </c>
      <c r="AK335" s="2">
        <f t="shared" si="98"/>
        <v>973.3</v>
      </c>
      <c r="AL335" s="2"/>
      <c r="AM335" s="2"/>
      <c r="AN335" s="2">
        <f t="shared" si="99"/>
        <v>31890.6</v>
      </c>
      <c r="AO335" s="2"/>
      <c r="AP335" s="2"/>
      <c r="AQ335" s="2" t="s">
        <v>389</v>
      </c>
      <c r="BB335" s="2">
        <f t="shared" si="100"/>
        <v>906</v>
      </c>
      <c r="BC335" s="2">
        <f t="shared" si="101"/>
        <v>31423.733333333334</v>
      </c>
      <c r="BD335" s="2" t="s">
        <v>389</v>
      </c>
      <c r="BI335">
        <f t="shared" si="102"/>
        <v>924</v>
      </c>
      <c r="BJ335">
        <f t="shared" si="103"/>
        <v>31664.114328136598</v>
      </c>
      <c r="BK335" s="2" t="s">
        <v>389</v>
      </c>
      <c r="BP335">
        <f t="shared" si="104"/>
        <v>858</v>
      </c>
      <c r="BQ335">
        <f t="shared" si="105"/>
        <v>31321.333333333332</v>
      </c>
      <c r="BR335" s="2" t="s">
        <v>389</v>
      </c>
      <c r="BW335">
        <f t="shared" si="106"/>
        <v>874</v>
      </c>
      <c r="BX335">
        <f t="shared" si="107"/>
        <v>31355.466666666667</v>
      </c>
      <c r="BY335" s="2" t="s">
        <v>389</v>
      </c>
      <c r="CD335">
        <f t="shared" si="108"/>
        <v>938.30973958179391</v>
      </c>
      <c r="CE335">
        <f t="shared" si="109"/>
        <v>31709.901571607617</v>
      </c>
      <c r="CF335" s="2" t="s">
        <v>389</v>
      </c>
    </row>
    <row r="336" spans="1:84" x14ac:dyDescent="0.35">
      <c r="A336" s="2" t="s">
        <v>390</v>
      </c>
      <c r="B336" s="3" t="s">
        <v>33</v>
      </c>
      <c r="C336" s="2">
        <v>967</v>
      </c>
      <c r="D336" s="2">
        <v>1028</v>
      </c>
      <c r="E336" s="2">
        <v>446</v>
      </c>
      <c r="F336" s="2">
        <v>89.9</v>
      </c>
      <c r="G336" s="2">
        <v>50</v>
      </c>
      <c r="H336" s="2">
        <v>24</v>
      </c>
      <c r="I336" s="2">
        <v>800.2</v>
      </c>
      <c r="J336" s="2">
        <v>1232</v>
      </c>
      <c r="K336" s="2">
        <f t="shared" si="96"/>
        <v>2.2024471635150165</v>
      </c>
      <c r="L336" s="2">
        <f t="shared" si="97"/>
        <v>16.004000000000001</v>
      </c>
      <c r="M336" s="2">
        <v>3.7</v>
      </c>
      <c r="N336" s="2">
        <v>2033000</v>
      </c>
      <c r="O336" s="2">
        <v>133900</v>
      </c>
      <c r="P336" s="2">
        <v>40.6</v>
      </c>
      <c r="Q336" s="2">
        <v>10.4</v>
      </c>
      <c r="R336" s="2">
        <v>39540</v>
      </c>
      <c r="S336" s="2">
        <v>6003</v>
      </c>
      <c r="T336" s="2">
        <v>46810</v>
      </c>
      <c r="U336" s="2">
        <v>9504</v>
      </c>
      <c r="X336" s="3" t="str" cm="1">
        <f t="array" ref="X336">_xlfn.IFS((D336/F336) &lt;= (640/SQRT($AT$32)), "Compact", L336 &lt;= ($AT$32*(0.79-(0.002*((E336-G336/2)/(2*F336))*SQRT($AT$32)))), "Non-Compact", L336 &gt; ($AT$32*(0.79-(0.002*((E336-G336/2)/(2*F336))*SQRT($AT$32)))), "Slender")</f>
        <v>Compact</v>
      </c>
      <c r="Y336" s="3" t="str" cm="1">
        <f t="array" ref="Y336">_xlfn.IFS(K336 &lt;= (65/SQRT($AT$32)), "Compact", K336 &lt;= (95/SQRT($AT$32)), "Non-Compact", K336 &gt; (95/SQRT($AT$32)), "Slender")</f>
        <v>Compact</v>
      </c>
      <c r="Z336" s="2">
        <f t="shared" si="92"/>
        <v>4.9610678531701886</v>
      </c>
      <c r="AA336" s="2">
        <f t="shared" si="93"/>
        <v>20.56</v>
      </c>
      <c r="AB336" s="2" t="str" cm="1">
        <f t="array" ref="AB336">_xlfn.IFS(Z336 &lt;= 9, "1", Z336 &lt;= 12, "2", Z336 &lt;= 15, "3", Z336 &gt; 15, "4")</f>
        <v>1</v>
      </c>
      <c r="AC336" s="2" t="str" cm="1">
        <f t="array" ref="AC336">_xlfn.IFS(AA336 &lt;= 200, "1", L336 &lt;= 300, "2", L336 &lt;= 400, "3", L336 &gt; 400, "4")</f>
        <v>1</v>
      </c>
      <c r="AD336" s="3">
        <f t="shared" si="94"/>
        <v>2036923.5200668925</v>
      </c>
      <c r="AG336" s="3">
        <f t="shared" si="95"/>
        <v>39912.174178688889</v>
      </c>
      <c r="AJ336" s="2" t="s">
        <v>390</v>
      </c>
      <c r="AK336" s="2">
        <f t="shared" si="98"/>
        <v>1207.3</v>
      </c>
      <c r="AL336" s="2"/>
      <c r="AM336" s="2"/>
      <c r="AN336" s="2">
        <f t="shared" si="99"/>
        <v>39450.6</v>
      </c>
      <c r="AO336" s="2"/>
      <c r="AP336" s="2"/>
      <c r="AQ336" s="2" t="s">
        <v>390</v>
      </c>
      <c r="BB336" s="2">
        <f t="shared" si="100"/>
        <v>1140</v>
      </c>
      <c r="BC336" s="2">
        <f t="shared" si="101"/>
        <v>38983.73333333333</v>
      </c>
      <c r="BD336" s="2" t="s">
        <v>390</v>
      </c>
      <c r="BI336">
        <f t="shared" si="102"/>
        <v>1158</v>
      </c>
      <c r="BJ336">
        <f t="shared" si="103"/>
        <v>39224.114328136602</v>
      </c>
      <c r="BK336" s="2" t="s">
        <v>390</v>
      </c>
      <c r="BP336">
        <f t="shared" si="104"/>
        <v>1092</v>
      </c>
      <c r="BQ336">
        <f t="shared" si="105"/>
        <v>38881.333333333336</v>
      </c>
      <c r="BR336" s="2" t="s">
        <v>390</v>
      </c>
      <c r="BW336">
        <f t="shared" si="106"/>
        <v>1108</v>
      </c>
      <c r="BX336">
        <f t="shared" si="107"/>
        <v>38915.466666666667</v>
      </c>
      <c r="BY336" s="2" t="s">
        <v>390</v>
      </c>
      <c r="CD336">
        <f t="shared" si="108"/>
        <v>1172.309739581794</v>
      </c>
      <c r="CE336">
        <f t="shared" si="109"/>
        <v>39269.901571607617</v>
      </c>
      <c r="CF336" s="2" t="s">
        <v>390</v>
      </c>
    </row>
    <row r="337" spans="1:84" x14ac:dyDescent="0.35">
      <c r="A337" s="2" t="s">
        <v>391</v>
      </c>
      <c r="B337" s="3" t="s">
        <v>33</v>
      </c>
      <c r="C337" s="2">
        <v>222</v>
      </c>
      <c r="D337" s="2">
        <v>970.3</v>
      </c>
      <c r="E337" s="2">
        <v>300</v>
      </c>
      <c r="F337" s="2">
        <v>21.1</v>
      </c>
      <c r="G337" s="2">
        <v>16</v>
      </c>
      <c r="H337" s="2">
        <v>30</v>
      </c>
      <c r="I337" s="2">
        <v>868.1</v>
      </c>
      <c r="J337" s="2">
        <v>283</v>
      </c>
      <c r="K337" s="2">
        <f t="shared" si="96"/>
        <v>6.729857819905213</v>
      </c>
      <c r="L337" s="2">
        <f t="shared" si="97"/>
        <v>54.256250000000001</v>
      </c>
      <c r="M337" s="2">
        <v>3.06</v>
      </c>
      <c r="N337" s="2">
        <v>408000</v>
      </c>
      <c r="O337" s="2">
        <v>9553</v>
      </c>
      <c r="P337" s="2">
        <v>38</v>
      </c>
      <c r="Q337" s="2">
        <v>5.81</v>
      </c>
      <c r="R337" s="2">
        <v>8409</v>
      </c>
      <c r="S337" s="2">
        <v>637</v>
      </c>
      <c r="T337" s="2">
        <v>9807</v>
      </c>
      <c r="U337" s="2">
        <v>1020</v>
      </c>
      <c r="X337" s="3" t="str" cm="1">
        <f t="array" ref="X337">_xlfn.IFS((D337/F337) &lt;= (640/SQRT($AT$32)), "Compact", L337 &lt;= ($AT$32*(0.79-(0.002*((E337-G337/2)/(2*F337))*SQRT($AT$32)))), "Non-Compact", L337 &gt; ($AT$32*(0.79-(0.002*((E337-G337/2)/(2*F337))*SQRT($AT$32)))), "Slender")</f>
        <v>Non-Compact</v>
      </c>
      <c r="Y337" s="3" t="str" cm="1">
        <f t="array" ref="Y337">_xlfn.IFS(K337 &lt;= (65/SQRT($AT$32)), "Compact", K337 &lt;= (95/SQRT($AT$32)), "Non-Compact", K337 &gt; (95/SQRT($AT$32)), "Slender")</f>
        <v>Slender</v>
      </c>
      <c r="Z337" s="2">
        <f t="shared" si="92"/>
        <v>14.218009478672984</v>
      </c>
      <c r="AA337" s="2">
        <f t="shared" si="93"/>
        <v>60.643749999999997</v>
      </c>
      <c r="AB337" s="2" t="str" cm="1">
        <f t="array" ref="AB337">_xlfn.IFS(Z337 &lt;= 9, "1", Z337 &lt;= 12, "2", Z337 &lt;= 15, "3", Z337 &gt; 15, "4")</f>
        <v>3</v>
      </c>
      <c r="AC337" s="2" t="str" cm="1">
        <f t="array" ref="AC337">_xlfn.IFS(AA337 &lt;= 200, "1", L337 &lt;= 300, "2", L337 &lt;= 400, "3", L337 &gt; 400, "4")</f>
        <v>1</v>
      </c>
      <c r="AD337" s="3">
        <f t="shared" si="94"/>
        <v>407637.19842007791</v>
      </c>
      <c r="AG337" s="3">
        <f t="shared" si="95"/>
        <v>8388.6328886177871</v>
      </c>
      <c r="AJ337" s="2" t="s">
        <v>391</v>
      </c>
      <c r="AK337" s="2">
        <f t="shared" si="98"/>
        <v>258.3</v>
      </c>
      <c r="AL337" s="2"/>
      <c r="AM337" s="2"/>
      <c r="AN337" s="2">
        <f t="shared" si="99"/>
        <v>8319.6</v>
      </c>
      <c r="AO337" s="2"/>
      <c r="AP337" s="2"/>
      <c r="AQ337" s="2" t="s">
        <v>391</v>
      </c>
      <c r="BB337" s="2">
        <f t="shared" si="100"/>
        <v>191</v>
      </c>
      <c r="BC337" s="2">
        <f t="shared" si="101"/>
        <v>7852.7333333333336</v>
      </c>
      <c r="BD337" s="2" t="s">
        <v>391</v>
      </c>
      <c r="BI337">
        <f t="shared" si="102"/>
        <v>209</v>
      </c>
      <c r="BJ337">
        <f t="shared" si="103"/>
        <v>8093.1143281365994</v>
      </c>
      <c r="BK337" s="2" t="s">
        <v>391</v>
      </c>
      <c r="BP337">
        <f t="shared" si="104"/>
        <v>143</v>
      </c>
      <c r="BQ337">
        <f t="shared" si="105"/>
        <v>7750.333333333333</v>
      </c>
      <c r="BR337" s="2" t="s">
        <v>391</v>
      </c>
      <c r="BW337">
        <f t="shared" si="106"/>
        <v>159</v>
      </c>
      <c r="BX337">
        <f t="shared" si="107"/>
        <v>7784.4666666666662</v>
      </c>
      <c r="BY337" s="2" t="s">
        <v>391</v>
      </c>
      <c r="CD337">
        <f t="shared" si="108"/>
        <v>223.30973958179393</v>
      </c>
      <c r="CE337">
        <f t="shared" si="109"/>
        <v>8138.9015716076174</v>
      </c>
      <c r="CF337" s="2" t="s">
        <v>391</v>
      </c>
    </row>
    <row r="338" spans="1:84" x14ac:dyDescent="0.35">
      <c r="A338" s="2" t="s">
        <v>392</v>
      </c>
      <c r="B338" s="3" t="s">
        <v>33</v>
      </c>
      <c r="C338" s="2">
        <v>249</v>
      </c>
      <c r="D338" s="2">
        <v>980.2</v>
      </c>
      <c r="E338" s="2">
        <v>300</v>
      </c>
      <c r="F338" s="2">
        <v>26</v>
      </c>
      <c r="G338" s="2">
        <v>16.5</v>
      </c>
      <c r="H338" s="2">
        <v>30</v>
      </c>
      <c r="I338" s="2">
        <v>868.2</v>
      </c>
      <c r="J338" s="2">
        <v>317</v>
      </c>
      <c r="K338" s="2">
        <f t="shared" si="96"/>
        <v>5.4519230769230766</v>
      </c>
      <c r="L338" s="2">
        <f t="shared" si="97"/>
        <v>52.618181818181824</v>
      </c>
      <c r="M338" s="2">
        <v>3.08</v>
      </c>
      <c r="N338" s="2">
        <v>481300</v>
      </c>
      <c r="O338" s="2">
        <v>11760</v>
      </c>
      <c r="P338" s="2">
        <v>39</v>
      </c>
      <c r="Q338" s="2">
        <v>6.09</v>
      </c>
      <c r="R338" s="2">
        <v>9821</v>
      </c>
      <c r="S338" s="2">
        <v>784</v>
      </c>
      <c r="T338" s="2">
        <v>11350</v>
      </c>
      <c r="U338" s="2">
        <v>1245</v>
      </c>
      <c r="X338" s="3" t="str" cm="1">
        <f t="array" ref="X338">_xlfn.IFS((D338/F338) &lt;= (640/SQRT($AT$32)), "Compact", L338 &lt;= ($AT$32*(0.79-(0.002*((E338-G338/2)/(2*F338))*SQRT($AT$32)))), "Non-Compact", L338 &gt; ($AT$32*(0.79-(0.002*((E338-G338/2)/(2*F338))*SQRT($AT$32)))), "Slender")</f>
        <v>Non-Compact</v>
      </c>
      <c r="Y338" s="3" t="str" cm="1">
        <f t="array" ref="Y338">_xlfn.IFS(K338 &lt;= (65/SQRT($AT$32)), "Compact", K338 &lt;= (95/SQRT($AT$32)), "Non-Compact", K338 &gt; (95/SQRT($AT$32)), "Slender")</f>
        <v>Slender</v>
      </c>
      <c r="Z338" s="2">
        <f t="shared" si="92"/>
        <v>11.538461538461538</v>
      </c>
      <c r="AA338" s="2">
        <f t="shared" si="93"/>
        <v>59.406060606060606</v>
      </c>
      <c r="AB338" s="2" t="str" cm="1">
        <f t="array" ref="AB338">_xlfn.IFS(Z338 &lt;= 9, "1", Z338 &lt;= 12, "2", Z338 &lt;= 15, "3", Z338 &gt; 15, "4")</f>
        <v>2</v>
      </c>
      <c r="AC338" s="2" t="str" cm="1">
        <f t="array" ref="AC338">_xlfn.IFS(AA338 &lt;= 200, "1", L338 &lt;= 300, "2", L338 &lt;= 400, "3", L338 &gt; 400, "4")</f>
        <v>1</v>
      </c>
      <c r="AD338" s="3">
        <f t="shared" si="94"/>
        <v>480968.74025643285</v>
      </c>
      <c r="AG338" s="3">
        <f t="shared" si="95"/>
        <v>9801.755803426242</v>
      </c>
      <c r="AJ338" s="2" t="s">
        <v>392</v>
      </c>
      <c r="AK338" s="2">
        <f t="shared" si="98"/>
        <v>292.3</v>
      </c>
      <c r="AL338" s="2"/>
      <c r="AM338" s="2"/>
      <c r="AN338" s="2">
        <f t="shared" si="99"/>
        <v>9731.6</v>
      </c>
      <c r="AO338" s="2"/>
      <c r="AP338" s="2"/>
      <c r="AQ338" s="2" t="s">
        <v>392</v>
      </c>
      <c r="BB338" s="2">
        <f t="shared" si="100"/>
        <v>225</v>
      </c>
      <c r="BC338" s="2">
        <f t="shared" si="101"/>
        <v>9264.7333333333336</v>
      </c>
      <c r="BD338" s="2" t="s">
        <v>392</v>
      </c>
      <c r="BI338">
        <f t="shared" si="102"/>
        <v>243</v>
      </c>
      <c r="BJ338">
        <f t="shared" si="103"/>
        <v>9505.1143281366003</v>
      </c>
      <c r="BK338" s="2" t="s">
        <v>392</v>
      </c>
      <c r="BP338">
        <f t="shared" si="104"/>
        <v>177</v>
      </c>
      <c r="BQ338">
        <f t="shared" si="105"/>
        <v>9162.3333333333339</v>
      </c>
      <c r="BR338" s="2" t="s">
        <v>392</v>
      </c>
      <c r="BW338">
        <f t="shared" si="106"/>
        <v>193</v>
      </c>
      <c r="BX338">
        <f t="shared" si="107"/>
        <v>9196.4666666666672</v>
      </c>
      <c r="BY338" s="2" t="s">
        <v>392</v>
      </c>
      <c r="CD338">
        <f t="shared" si="108"/>
        <v>257.30973958179391</v>
      </c>
      <c r="CE338">
        <f t="shared" si="109"/>
        <v>9550.9015716076174</v>
      </c>
      <c r="CF338" s="2" t="s">
        <v>392</v>
      </c>
    </row>
    <row r="339" spans="1:84" x14ac:dyDescent="0.35">
      <c r="A339" s="2" t="s">
        <v>393</v>
      </c>
      <c r="B339" s="3" t="s">
        <v>33</v>
      </c>
      <c r="C339" s="2">
        <v>272</v>
      </c>
      <c r="D339" s="2">
        <v>990.1</v>
      </c>
      <c r="E339" s="2">
        <v>300</v>
      </c>
      <c r="F339" s="2">
        <v>31</v>
      </c>
      <c r="G339" s="2">
        <v>16.5</v>
      </c>
      <c r="H339" s="2">
        <v>30</v>
      </c>
      <c r="I339" s="2">
        <v>868.1</v>
      </c>
      <c r="J339" s="2">
        <v>347</v>
      </c>
      <c r="K339" s="2">
        <f t="shared" si="96"/>
        <v>4.57258064516129</v>
      </c>
      <c r="L339" s="2">
        <f t="shared" si="97"/>
        <v>52.612121212121217</v>
      </c>
      <c r="M339" s="2">
        <v>3.1</v>
      </c>
      <c r="N339" s="2">
        <v>554000</v>
      </c>
      <c r="O339" s="2">
        <v>14010</v>
      </c>
      <c r="P339" s="2">
        <v>40</v>
      </c>
      <c r="Q339" s="2">
        <v>6.36</v>
      </c>
      <c r="R339" s="2">
        <v>11190</v>
      </c>
      <c r="S339" s="2">
        <v>934</v>
      </c>
      <c r="T339" s="2">
        <v>12830</v>
      </c>
      <c r="U339" s="2">
        <v>1470</v>
      </c>
      <c r="X339" s="3" t="str" cm="1">
        <f t="array" ref="X339">_xlfn.IFS((D339/F339) &lt;= (640/SQRT($AT$32)), "Compact", L339 &lt;= ($AT$32*(0.79-(0.002*((E339-G339/2)/(2*F339))*SQRT($AT$32)))), "Non-Compact", L339 &gt; ($AT$32*(0.79-(0.002*((E339-G339/2)/(2*F339))*SQRT($AT$32)))), "Slender")</f>
        <v>Compact</v>
      </c>
      <c r="Y339" s="3" t="str" cm="1">
        <f t="array" ref="Y339">_xlfn.IFS(K339 &lt;= (65/SQRT($AT$32)), "Compact", K339 &lt;= (95/SQRT($AT$32)), "Non-Compact", K339 &gt; (95/SQRT($AT$32)), "Slender")</f>
        <v>Non-Compact</v>
      </c>
      <c r="Z339" s="2">
        <f t="shared" si="92"/>
        <v>9.67741935483871</v>
      </c>
      <c r="AA339" s="2">
        <f t="shared" si="93"/>
        <v>60.006060606060608</v>
      </c>
      <c r="AB339" s="2" t="str" cm="1">
        <f t="array" ref="AB339">_xlfn.IFS(Z339 &lt;= 9, "1", Z339 &lt;= 12, "2", Z339 &lt;= 15, "3", Z339 &gt; 15, "4")</f>
        <v>2</v>
      </c>
      <c r="AC339" s="2" t="str" cm="1">
        <f t="array" ref="AC339">_xlfn.IFS(AA339 &lt;= 200, "1", L339 &lt;= 300, "2", L339 &lt;= 400, "3", L339 &gt; 400, "4")</f>
        <v>1</v>
      </c>
      <c r="AD339" s="3">
        <f t="shared" si="94"/>
        <v>553701.98682772485</v>
      </c>
      <c r="AG339" s="3">
        <f t="shared" si="95"/>
        <v>11174.053952796183</v>
      </c>
      <c r="AJ339" s="2" t="s">
        <v>393</v>
      </c>
      <c r="AK339" s="2">
        <f t="shared" si="98"/>
        <v>322.3</v>
      </c>
      <c r="AL339" s="2"/>
      <c r="AM339" s="2"/>
      <c r="AN339" s="2">
        <f t="shared" si="99"/>
        <v>11100.6</v>
      </c>
      <c r="AO339" s="2"/>
      <c r="AP339" s="2"/>
      <c r="AQ339" s="2" t="s">
        <v>393</v>
      </c>
      <c r="BB339" s="2">
        <f t="shared" si="100"/>
        <v>255</v>
      </c>
      <c r="BC339" s="2">
        <f t="shared" si="101"/>
        <v>10633.733333333334</v>
      </c>
      <c r="BD339" s="2" t="s">
        <v>393</v>
      </c>
      <c r="BI339">
        <f t="shared" si="102"/>
        <v>273</v>
      </c>
      <c r="BJ339">
        <f t="shared" si="103"/>
        <v>10874.1143281366</v>
      </c>
      <c r="BK339" s="2" t="s">
        <v>393</v>
      </c>
      <c r="BP339">
        <f t="shared" si="104"/>
        <v>207</v>
      </c>
      <c r="BQ339">
        <f t="shared" si="105"/>
        <v>10531.333333333334</v>
      </c>
      <c r="BR339" s="2" t="s">
        <v>393</v>
      </c>
      <c r="BW339">
        <f t="shared" si="106"/>
        <v>223</v>
      </c>
      <c r="BX339">
        <f t="shared" si="107"/>
        <v>10565.466666666667</v>
      </c>
      <c r="BY339" s="2" t="s">
        <v>393</v>
      </c>
      <c r="CD339">
        <f t="shared" si="108"/>
        <v>287.30973958179391</v>
      </c>
      <c r="CE339">
        <f t="shared" si="109"/>
        <v>10919.901571607617</v>
      </c>
      <c r="CF339" s="2" t="s">
        <v>393</v>
      </c>
    </row>
    <row r="340" spans="1:84" x14ac:dyDescent="0.35">
      <c r="A340" s="2" t="s">
        <v>394</v>
      </c>
      <c r="B340" s="3" t="s">
        <v>33</v>
      </c>
      <c r="C340" s="2">
        <v>314</v>
      </c>
      <c r="D340" s="2">
        <v>1000</v>
      </c>
      <c r="E340" s="2">
        <v>300</v>
      </c>
      <c r="F340" s="2">
        <v>35.9</v>
      </c>
      <c r="G340" s="2">
        <v>19.100000000000001</v>
      </c>
      <c r="H340" s="2">
        <v>30</v>
      </c>
      <c r="I340" s="2">
        <v>868.2</v>
      </c>
      <c r="J340" s="2">
        <v>400</v>
      </c>
      <c r="K340" s="2">
        <f t="shared" si="96"/>
        <v>3.9122562674094707</v>
      </c>
      <c r="L340" s="2">
        <f t="shared" si="97"/>
        <v>45.455497382198949</v>
      </c>
      <c r="M340" s="2">
        <v>3.11</v>
      </c>
      <c r="N340" s="2">
        <v>644200</v>
      </c>
      <c r="O340" s="2">
        <v>16240</v>
      </c>
      <c r="P340" s="2">
        <v>40.1</v>
      </c>
      <c r="Q340" s="2">
        <v>6.37</v>
      </c>
      <c r="R340" s="2">
        <v>12880</v>
      </c>
      <c r="S340" s="2">
        <v>1083</v>
      </c>
      <c r="T340" s="2">
        <v>14850</v>
      </c>
      <c r="U340" s="2">
        <v>1713</v>
      </c>
      <c r="X340" s="3" t="str" cm="1">
        <f t="array" ref="X340">_xlfn.IFS((D340/F340) &lt;= (640/SQRT($AT$32)), "Compact", L340 &lt;= ($AT$32*(0.79-(0.002*((E340-G340/2)/(2*F340))*SQRT($AT$32)))), "Non-Compact", L340 &gt; ($AT$32*(0.79-(0.002*((E340-G340/2)/(2*F340))*SQRT($AT$32)))), "Slender")</f>
        <v>Compact</v>
      </c>
      <c r="Y340" s="3" t="str" cm="1">
        <f t="array" ref="Y340">_xlfn.IFS(K340 &lt;= (65/SQRT($AT$32)), "Compact", K340 &lt;= (95/SQRT($AT$32)), "Non-Compact", K340 &gt; (95/SQRT($AT$32)), "Slender")</f>
        <v>Non-Compact</v>
      </c>
      <c r="Z340" s="2">
        <f t="shared" si="92"/>
        <v>8.3565459610027855</v>
      </c>
      <c r="AA340" s="2">
        <f t="shared" si="93"/>
        <v>52.356020942408371</v>
      </c>
      <c r="AB340" s="2" t="str" cm="1">
        <f t="array" ref="AB340">_xlfn.IFS(Z340 &lt;= 9, "1", Z340 &lt;= 12, "2", Z340 &lt;= 15, "3", Z340 &gt; 15, "4")</f>
        <v>1</v>
      </c>
      <c r="AC340" s="2" t="str" cm="1">
        <f t="array" ref="AC340">_xlfn.IFS(AA340 &lt;= 200, "1", L340 &lt;= 300, "2", L340 &lt;= 400, "3", L340 &gt; 400, "4")</f>
        <v>1</v>
      </c>
      <c r="AD340" s="3">
        <f t="shared" si="94"/>
        <v>643929.45492973062</v>
      </c>
      <c r="AG340" s="3">
        <f t="shared" si="95"/>
        <v>12866.40913658508</v>
      </c>
      <c r="AJ340" s="2" t="s">
        <v>394</v>
      </c>
      <c r="AK340" s="2">
        <f t="shared" si="98"/>
        <v>375.3</v>
      </c>
      <c r="AL340" s="2"/>
      <c r="AM340" s="2"/>
      <c r="AN340" s="2">
        <f t="shared" si="99"/>
        <v>12790.6</v>
      </c>
      <c r="AO340" s="2"/>
      <c r="AP340" s="2"/>
      <c r="AQ340" s="2" t="s">
        <v>394</v>
      </c>
      <c r="BB340" s="2">
        <f t="shared" si="100"/>
        <v>308</v>
      </c>
      <c r="BC340" s="2">
        <f t="shared" si="101"/>
        <v>12323.733333333334</v>
      </c>
      <c r="BD340" s="2" t="s">
        <v>394</v>
      </c>
      <c r="BI340">
        <f t="shared" si="102"/>
        <v>326</v>
      </c>
      <c r="BJ340">
        <f t="shared" si="103"/>
        <v>12564.1143281366</v>
      </c>
      <c r="BK340" s="2" t="s">
        <v>394</v>
      </c>
      <c r="BP340">
        <f t="shared" si="104"/>
        <v>260</v>
      </c>
      <c r="BQ340">
        <f t="shared" si="105"/>
        <v>12221.333333333334</v>
      </c>
      <c r="BR340" s="2" t="s">
        <v>394</v>
      </c>
      <c r="BW340">
        <f t="shared" si="106"/>
        <v>276</v>
      </c>
      <c r="BX340">
        <f t="shared" si="107"/>
        <v>12255.466666666667</v>
      </c>
      <c r="BY340" s="2" t="s">
        <v>394</v>
      </c>
      <c r="CD340">
        <f t="shared" si="108"/>
        <v>340.30973958179391</v>
      </c>
      <c r="CE340">
        <f t="shared" si="109"/>
        <v>12609.901571607617</v>
      </c>
      <c r="CF340" s="2" t="s">
        <v>394</v>
      </c>
    </row>
    <row r="341" spans="1:84" x14ac:dyDescent="0.35">
      <c r="A341" s="2" t="s">
        <v>395</v>
      </c>
      <c r="B341" s="3" t="s">
        <v>33</v>
      </c>
      <c r="C341" s="2">
        <v>349</v>
      </c>
      <c r="D341" s="2">
        <v>1008.1</v>
      </c>
      <c r="E341" s="2">
        <v>302</v>
      </c>
      <c r="F341" s="2">
        <v>40</v>
      </c>
      <c r="G341" s="2">
        <v>21.1</v>
      </c>
      <c r="H341" s="2">
        <v>30</v>
      </c>
      <c r="I341" s="2">
        <v>868.1</v>
      </c>
      <c r="J341" s="2">
        <v>445</v>
      </c>
      <c r="K341" s="2">
        <f t="shared" si="96"/>
        <v>3.5112499999999995</v>
      </c>
      <c r="L341" s="2">
        <f t="shared" si="97"/>
        <v>41.142180094786731</v>
      </c>
      <c r="M341" s="2">
        <v>3.13</v>
      </c>
      <c r="N341" s="2">
        <v>723100</v>
      </c>
      <c r="O341" s="2">
        <v>18470</v>
      </c>
      <c r="P341" s="2">
        <v>40.299999999999997</v>
      </c>
      <c r="Q341" s="2">
        <v>6.44</v>
      </c>
      <c r="R341" s="2">
        <v>14350</v>
      </c>
      <c r="S341" s="2">
        <v>1223</v>
      </c>
      <c r="T341" s="2">
        <v>16590</v>
      </c>
      <c r="U341" s="2">
        <v>1941</v>
      </c>
      <c r="X341" s="3" t="str" cm="1">
        <f t="array" ref="X341">_xlfn.IFS((D341/F341) &lt;= (640/SQRT($AT$32)), "Compact", L341 &lt;= ($AT$32*(0.79-(0.002*((E341-G341/2)/(2*F341))*SQRT($AT$32)))), "Non-Compact", L341 &gt; ($AT$32*(0.79-(0.002*((E341-G341/2)/(2*F341))*SQRT($AT$32)))), "Slender")</f>
        <v>Compact</v>
      </c>
      <c r="Y341" s="3" t="str" cm="1">
        <f t="array" ref="Y341">_xlfn.IFS(K341 &lt;= (65/SQRT($AT$32)), "Compact", K341 &lt;= (95/SQRT($AT$32)), "Non-Compact", K341 &gt; (95/SQRT($AT$32)), "Slender")</f>
        <v>Non-Compact</v>
      </c>
      <c r="Z341" s="2">
        <f t="shared" si="92"/>
        <v>7.55</v>
      </c>
      <c r="AA341" s="2">
        <f t="shared" si="93"/>
        <v>47.777251184834121</v>
      </c>
      <c r="AB341" s="2" t="str" cm="1">
        <f t="array" ref="AB341">_xlfn.IFS(Z341 &lt;= 9, "1", Z341 &lt;= 12, "2", Z341 &lt;= 15, "3", Z341 &gt; 15, "4")</f>
        <v>1</v>
      </c>
      <c r="AC341" s="2" t="str" cm="1">
        <f t="array" ref="AC341">_xlfn.IFS(AA341 &lt;= 200, "1", L341 &lt;= 300, "2", L341 &lt;= 400, "3", L341 &gt; 400, "4")</f>
        <v>1</v>
      </c>
      <c r="AD341" s="3">
        <f t="shared" si="94"/>
        <v>722860.52345592226</v>
      </c>
      <c r="AG341" s="3">
        <f t="shared" si="95"/>
        <v>14340.126392051083</v>
      </c>
      <c r="AJ341" s="2" t="s">
        <v>395</v>
      </c>
      <c r="AK341" s="2">
        <f t="shared" si="98"/>
        <v>420.3</v>
      </c>
      <c r="AL341" s="2"/>
      <c r="AM341" s="2"/>
      <c r="AN341" s="2">
        <f t="shared" si="99"/>
        <v>14260.6</v>
      </c>
      <c r="AO341" s="2"/>
      <c r="AP341" s="2"/>
      <c r="AQ341" s="2" t="s">
        <v>395</v>
      </c>
      <c r="BB341" s="2">
        <f t="shared" si="100"/>
        <v>353</v>
      </c>
      <c r="BC341" s="2">
        <f t="shared" si="101"/>
        <v>13793.733333333334</v>
      </c>
      <c r="BD341" s="2" t="s">
        <v>395</v>
      </c>
      <c r="BI341">
        <f t="shared" si="102"/>
        <v>371</v>
      </c>
      <c r="BJ341">
        <f t="shared" si="103"/>
        <v>14034.1143281366</v>
      </c>
      <c r="BK341" s="2" t="s">
        <v>395</v>
      </c>
      <c r="BP341">
        <f t="shared" si="104"/>
        <v>305</v>
      </c>
      <c r="BQ341">
        <f t="shared" si="105"/>
        <v>13691.333333333334</v>
      </c>
      <c r="BR341" s="2" t="s">
        <v>395</v>
      </c>
      <c r="BW341">
        <f t="shared" si="106"/>
        <v>321</v>
      </c>
      <c r="BX341">
        <f t="shared" si="107"/>
        <v>13725.466666666667</v>
      </c>
      <c r="BY341" s="2" t="s">
        <v>395</v>
      </c>
      <c r="CD341">
        <f t="shared" si="108"/>
        <v>385.30973958179391</v>
      </c>
      <c r="CE341">
        <f t="shared" si="109"/>
        <v>14079.901571607617</v>
      </c>
      <c r="CF341" s="2" t="s">
        <v>395</v>
      </c>
    </row>
    <row r="342" spans="1:84" x14ac:dyDescent="0.35">
      <c r="A342" s="2" t="s">
        <v>396</v>
      </c>
      <c r="B342" s="3" t="s">
        <v>33</v>
      </c>
      <c r="C342" s="2">
        <v>393</v>
      </c>
      <c r="D342" s="2">
        <v>1016</v>
      </c>
      <c r="E342" s="2">
        <v>303</v>
      </c>
      <c r="F342" s="2">
        <v>43.9</v>
      </c>
      <c r="G342" s="2">
        <v>24.4</v>
      </c>
      <c r="H342" s="2">
        <v>30</v>
      </c>
      <c r="I342" s="2">
        <v>868.2</v>
      </c>
      <c r="J342" s="2">
        <v>500</v>
      </c>
      <c r="K342" s="2">
        <f t="shared" si="96"/>
        <v>3.1731207289293852</v>
      </c>
      <c r="L342" s="2">
        <f t="shared" si="97"/>
        <v>35.581967213114758</v>
      </c>
      <c r="M342" s="2">
        <v>3.14</v>
      </c>
      <c r="N342" s="2">
        <v>807700</v>
      </c>
      <c r="O342" s="2">
        <v>20500</v>
      </c>
      <c r="P342" s="2">
        <v>40.200000000000003</v>
      </c>
      <c r="Q342" s="2">
        <v>6.4</v>
      </c>
      <c r="R342" s="2">
        <v>15900</v>
      </c>
      <c r="S342" s="2">
        <v>1353</v>
      </c>
      <c r="T342" s="2">
        <v>18540</v>
      </c>
      <c r="U342" s="2">
        <v>2168</v>
      </c>
      <c r="X342" s="3" t="str" cm="1">
        <f t="array" ref="X342">_xlfn.IFS((D342/F342) &lt;= (640/SQRT($AT$32)), "Compact", L342 &lt;= ($AT$32*(0.79-(0.002*((E342-G342/2)/(2*F342))*SQRT($AT$32)))), "Non-Compact", L342 &gt; ($AT$32*(0.79-(0.002*((E342-G342/2)/(2*F342))*SQRT($AT$32)))), "Slender")</f>
        <v>Compact</v>
      </c>
      <c r="Y342" s="3" t="str" cm="1">
        <f t="array" ref="Y342">_xlfn.IFS(K342 &lt;= (65/SQRT($AT$32)), "Compact", K342 &lt;= (95/SQRT($AT$32)), "Non-Compact", K342 &gt; (95/SQRT($AT$32)), "Slender")</f>
        <v>Compact</v>
      </c>
      <c r="Z342" s="2">
        <f t="shared" si="92"/>
        <v>6.9020501138952168</v>
      </c>
      <c r="AA342" s="2">
        <f t="shared" si="93"/>
        <v>41.639344262295083</v>
      </c>
      <c r="AB342" s="2" t="str" cm="1">
        <f t="array" ref="AB342">_xlfn.IFS(Z342 &lt;= 9, "1", Z342 &lt;= 12, "2", Z342 &lt;= 15, "3", Z342 &gt; 15, "4")</f>
        <v>1</v>
      </c>
      <c r="AC342" s="2" t="str" cm="1">
        <f t="array" ref="AC342">_xlfn.IFS(AA342 &lt;= 200, "1", L342 &lt;= 300, "2", L342 &lt;= 400, "3", L342 &gt; 400, "4")</f>
        <v>1</v>
      </c>
      <c r="AD342" s="3">
        <f t="shared" si="94"/>
        <v>807484.75415335246</v>
      </c>
      <c r="AG342" s="3">
        <f t="shared" si="95"/>
        <v>15893.114800755704</v>
      </c>
      <c r="AJ342" s="2" t="s">
        <v>396</v>
      </c>
      <c r="AK342" s="2">
        <f t="shared" si="98"/>
        <v>475.3</v>
      </c>
      <c r="AL342" s="2"/>
      <c r="AM342" s="2"/>
      <c r="AN342" s="2">
        <f t="shared" si="99"/>
        <v>15810.6</v>
      </c>
      <c r="AO342" s="2"/>
      <c r="AP342" s="2"/>
      <c r="AQ342" s="2" t="s">
        <v>396</v>
      </c>
      <c r="BB342" s="2">
        <f t="shared" si="100"/>
        <v>408</v>
      </c>
      <c r="BC342" s="2">
        <f t="shared" si="101"/>
        <v>15343.733333333334</v>
      </c>
      <c r="BD342" s="2" t="s">
        <v>396</v>
      </c>
      <c r="BI342">
        <f t="shared" si="102"/>
        <v>426</v>
      </c>
      <c r="BJ342">
        <f t="shared" si="103"/>
        <v>15584.1143281366</v>
      </c>
      <c r="BK342" s="2" t="s">
        <v>396</v>
      </c>
      <c r="BP342">
        <f t="shared" si="104"/>
        <v>360</v>
      </c>
      <c r="BQ342">
        <f t="shared" si="105"/>
        <v>15241.333333333334</v>
      </c>
      <c r="BR342" s="2" t="s">
        <v>396</v>
      </c>
      <c r="BW342">
        <f t="shared" si="106"/>
        <v>376</v>
      </c>
      <c r="BX342">
        <f t="shared" si="107"/>
        <v>15275.466666666667</v>
      </c>
      <c r="BY342" s="2" t="s">
        <v>396</v>
      </c>
      <c r="CD342">
        <f t="shared" si="108"/>
        <v>440.30973958179391</v>
      </c>
      <c r="CE342">
        <f t="shared" si="109"/>
        <v>15629.901571607617</v>
      </c>
      <c r="CF342" s="2" t="s">
        <v>396</v>
      </c>
    </row>
    <row r="343" spans="1:84" x14ac:dyDescent="0.35">
      <c r="A343" s="2" t="s">
        <v>397</v>
      </c>
      <c r="B343" s="3" t="s">
        <v>33</v>
      </c>
      <c r="C343" s="2">
        <v>415</v>
      </c>
      <c r="D343" s="2">
        <v>1020</v>
      </c>
      <c r="E343" s="2">
        <v>304</v>
      </c>
      <c r="F343" s="2">
        <v>46</v>
      </c>
      <c r="G343" s="2">
        <v>26</v>
      </c>
      <c r="H343" s="2">
        <v>30</v>
      </c>
      <c r="I343" s="2">
        <v>868</v>
      </c>
      <c r="J343" s="2">
        <v>529</v>
      </c>
      <c r="K343" s="2">
        <f t="shared" si="96"/>
        <v>3.0217391304347827</v>
      </c>
      <c r="L343" s="2">
        <f t="shared" si="97"/>
        <v>33.384615384615387</v>
      </c>
      <c r="M343" s="2">
        <v>3.15</v>
      </c>
      <c r="N343" s="2">
        <v>853100</v>
      </c>
      <c r="O343" s="2">
        <v>21710</v>
      </c>
      <c r="P343" s="2">
        <v>40.200000000000003</v>
      </c>
      <c r="Q343" s="2">
        <v>6.41</v>
      </c>
      <c r="R343" s="2">
        <v>16728</v>
      </c>
      <c r="S343" s="2">
        <v>1428</v>
      </c>
      <c r="T343" s="2">
        <v>19571</v>
      </c>
      <c r="U343" s="2">
        <v>2298</v>
      </c>
      <c r="X343" s="3" t="str" cm="1">
        <f t="array" ref="X343">_xlfn.IFS((D343/F343) &lt;= (640/SQRT($AT$32)), "Compact", L343 &lt;= ($AT$32*(0.79-(0.002*((E343-G343/2)/(2*F343))*SQRT($AT$32)))), "Non-Compact", L343 &gt; ($AT$32*(0.79-(0.002*((E343-G343/2)/(2*F343))*SQRT($AT$32)))), "Slender")</f>
        <v>Compact</v>
      </c>
      <c r="Y343" s="3" t="str" cm="1">
        <f t="array" ref="Y343">_xlfn.IFS(K343 &lt;= (65/SQRT($AT$32)), "Compact", K343 &lt;= (95/SQRT($AT$32)), "Non-Compact", K343 &gt; (95/SQRT($AT$32)), "Slender")</f>
        <v>Compact</v>
      </c>
      <c r="Z343" s="2">
        <f t="shared" si="92"/>
        <v>6.6086956521739131</v>
      </c>
      <c r="AA343" s="2">
        <f t="shared" si="93"/>
        <v>39.230769230769234</v>
      </c>
      <c r="AB343" s="2" t="str" cm="1">
        <f t="array" ref="AB343">_xlfn.IFS(Z343 &lt;= 9, "1", Z343 &lt;= 12, "2", Z343 &lt;= 15, "3", Z343 &gt; 15, "4")</f>
        <v>1</v>
      </c>
      <c r="AC343" s="2" t="str" cm="1">
        <f t="array" ref="AC343">_xlfn.IFS(AA343 &lt;= 200, "1", L343 &lt;= 300, "2", L343 &lt;= 400, "3", L343 &gt; 400, "4")</f>
        <v>1</v>
      </c>
      <c r="AD343" s="3">
        <f t="shared" si="94"/>
        <v>852900.80618398997</v>
      </c>
      <c r="AG343" s="3">
        <f t="shared" si="95"/>
        <v>16723.356268105992</v>
      </c>
      <c r="AJ343" s="2" t="s">
        <v>397</v>
      </c>
      <c r="AK343" s="2">
        <f t="shared" si="98"/>
        <v>504.3</v>
      </c>
      <c r="AL343" s="2"/>
      <c r="AM343" s="2"/>
      <c r="AN343" s="2">
        <f t="shared" si="99"/>
        <v>16638.599999999999</v>
      </c>
      <c r="AO343" s="2"/>
      <c r="AP343" s="2"/>
      <c r="AQ343" s="2" t="s">
        <v>397</v>
      </c>
      <c r="BB343" s="2">
        <f t="shared" si="100"/>
        <v>437</v>
      </c>
      <c r="BC343" s="2">
        <f t="shared" si="101"/>
        <v>16171.733333333334</v>
      </c>
      <c r="BD343" s="2" t="s">
        <v>397</v>
      </c>
      <c r="BI343">
        <f t="shared" si="102"/>
        <v>455</v>
      </c>
      <c r="BJ343">
        <f t="shared" si="103"/>
        <v>16412.114328136598</v>
      </c>
      <c r="BK343" s="2" t="s">
        <v>397</v>
      </c>
      <c r="BP343">
        <f t="shared" si="104"/>
        <v>389</v>
      </c>
      <c r="BQ343">
        <f t="shared" si="105"/>
        <v>16069.333333333334</v>
      </c>
      <c r="BR343" s="2" t="s">
        <v>397</v>
      </c>
      <c r="BW343">
        <f t="shared" si="106"/>
        <v>405</v>
      </c>
      <c r="BX343">
        <f t="shared" si="107"/>
        <v>16103.466666666667</v>
      </c>
      <c r="BY343" s="2" t="s">
        <v>397</v>
      </c>
      <c r="CD343">
        <f t="shared" si="108"/>
        <v>469.30973958179391</v>
      </c>
      <c r="CE343">
        <f t="shared" si="109"/>
        <v>16457.901571607617</v>
      </c>
      <c r="CF343" s="2" t="s">
        <v>397</v>
      </c>
    </row>
    <row r="344" spans="1:84" x14ac:dyDescent="0.35">
      <c r="A344" s="2" t="s">
        <v>398</v>
      </c>
      <c r="B344" s="3" t="s">
        <v>33</v>
      </c>
      <c r="C344" s="2">
        <v>438</v>
      </c>
      <c r="D344" s="2">
        <v>1025.9000000000001</v>
      </c>
      <c r="E344" s="2">
        <v>305.39999999999998</v>
      </c>
      <c r="F344" s="2">
        <v>49</v>
      </c>
      <c r="G344" s="2">
        <v>26.9</v>
      </c>
      <c r="H344" s="2">
        <v>30</v>
      </c>
      <c r="I344" s="2">
        <v>867.9</v>
      </c>
      <c r="J344" s="2">
        <v>557</v>
      </c>
      <c r="K344" s="2">
        <f>((E344-G344)/2)/F344</f>
        <v>2.8418367346938775</v>
      </c>
      <c r="L344" s="2">
        <f t="shared" ref="L344" si="110">I344/G344</f>
        <v>32.263940520446099</v>
      </c>
      <c r="M344" s="2">
        <v>3.17</v>
      </c>
      <c r="N344" s="2">
        <v>909900</v>
      </c>
      <c r="O344" s="2">
        <v>23450</v>
      </c>
      <c r="P344" s="2">
        <v>40.4</v>
      </c>
      <c r="Q344" s="2">
        <v>6.49</v>
      </c>
      <c r="R344" s="2">
        <v>17740</v>
      </c>
      <c r="S344" s="2">
        <v>1536</v>
      </c>
      <c r="T344" s="2">
        <v>20760</v>
      </c>
      <c r="U344" s="2">
        <v>2469</v>
      </c>
      <c r="X344" s="3" t="str" cm="1">
        <f t="array" ref="X344">_xlfn.IFS((D344/F344) &lt;= (640/SQRT($AT$32)), "Compact", L344 &lt;= ($AT$32*(0.79-(0.002*((E344-G344/2)/(2*F344))*SQRT($AT$32)))), "Non-Compact", L344 &gt; ($AT$32*(0.79-(0.002*((E344-G344/2)/(2*F344))*SQRT($AT$32)))), "Slender")</f>
        <v>Compact</v>
      </c>
      <c r="Y344" s="3" t="str" cm="1">
        <f t="array" ref="Y344">_xlfn.IFS(K344 &lt;= (65/SQRT($AT$32)), "Compact", K344 &lt;= (95/SQRT($AT$32)), "Non-Compact", K344 &gt; (95/SQRT($AT$32)), "Slender")</f>
        <v>Compact</v>
      </c>
      <c r="Z344" s="2">
        <f t="shared" si="92"/>
        <v>6.2326530612244895</v>
      </c>
      <c r="AA344" s="2">
        <f t="shared" si="93"/>
        <v>38.137546468401496</v>
      </c>
      <c r="AB344" s="2" t="str" cm="1">
        <f t="array" ref="AB344">_xlfn.IFS(Z344 &lt;= 9, "1", Z344 &lt;= 12, "2", Z344 &lt;= 15, "3", Z344 &gt; 15, "4")</f>
        <v>1</v>
      </c>
      <c r="AC344" s="2" t="str" cm="1">
        <f t="array" ref="AC344">_xlfn.IFS(AA344 &lt;= 200, "1", L344 &lt;= 300, "2", L344 &lt;= 400, "3", L344 &gt; 400, "4")</f>
        <v>1</v>
      </c>
      <c r="AD344" s="3">
        <f t="shared" si="94"/>
        <v>909726.66168323881</v>
      </c>
      <c r="AG344" s="3">
        <f t="shared" si="95"/>
        <v>17739.675805944142</v>
      </c>
      <c r="AJ344" s="2" t="s">
        <v>398</v>
      </c>
      <c r="AK344" s="2">
        <f t="shared" si="98"/>
        <v>532.29999999999995</v>
      </c>
      <c r="AL344" s="2"/>
      <c r="AM344" s="2"/>
      <c r="AN344" s="2">
        <f t="shared" si="99"/>
        <v>17650.599999999999</v>
      </c>
      <c r="AO344" s="2"/>
      <c r="AP344" s="2"/>
      <c r="AQ344" s="2" t="s">
        <v>398</v>
      </c>
      <c r="BB344" s="2">
        <f t="shared" si="100"/>
        <v>465</v>
      </c>
      <c r="BC344" s="2">
        <f t="shared" si="101"/>
        <v>17183.733333333334</v>
      </c>
      <c r="BD344" s="2" t="s">
        <v>398</v>
      </c>
      <c r="BI344">
        <f t="shared" si="102"/>
        <v>483</v>
      </c>
      <c r="BJ344">
        <f t="shared" si="103"/>
        <v>17424.114328136598</v>
      </c>
      <c r="BK344" s="2" t="s">
        <v>398</v>
      </c>
      <c r="BP344">
        <f t="shared" si="104"/>
        <v>417</v>
      </c>
      <c r="BQ344">
        <f t="shared" si="105"/>
        <v>17081.333333333332</v>
      </c>
      <c r="BR344" s="2" t="s">
        <v>398</v>
      </c>
      <c r="BW344">
        <f t="shared" si="106"/>
        <v>433</v>
      </c>
      <c r="BX344">
        <f t="shared" si="107"/>
        <v>17115.466666666667</v>
      </c>
      <c r="BY344" s="2" t="s">
        <v>398</v>
      </c>
      <c r="CD344">
        <f t="shared" si="108"/>
        <v>497.30973958179391</v>
      </c>
      <c r="CE344">
        <f t="shared" si="109"/>
        <v>17469.901571607617</v>
      </c>
      <c r="CF344" s="2" t="s">
        <v>398</v>
      </c>
    </row>
    <row r="345" spans="1:84" x14ac:dyDescent="0.35">
      <c r="A345" s="2" t="s">
        <v>399</v>
      </c>
      <c r="B345" s="3" t="s">
        <v>33</v>
      </c>
      <c r="C345" s="2">
        <v>487</v>
      </c>
      <c r="D345" s="2">
        <v>1036.0999999999999</v>
      </c>
      <c r="E345" s="2">
        <v>308.5</v>
      </c>
      <c r="F345" s="2">
        <v>54.1</v>
      </c>
      <c r="G345" s="2">
        <v>30</v>
      </c>
      <c r="H345" s="2">
        <v>30</v>
      </c>
      <c r="I345" s="2">
        <v>867.9</v>
      </c>
      <c r="J345" s="2">
        <v>620</v>
      </c>
      <c r="K345" s="2">
        <f>((E345-G345)/2)/F345</f>
        <v>2.5739371534195934</v>
      </c>
      <c r="L345" s="2">
        <f t="shared" ref="L345" si="111">I345/G345</f>
        <v>28.93</v>
      </c>
      <c r="M345" s="2">
        <v>3.19</v>
      </c>
      <c r="N345" s="2">
        <v>1021000</v>
      </c>
      <c r="O345" s="2">
        <v>26730</v>
      </c>
      <c r="P345" s="2">
        <v>40.6</v>
      </c>
      <c r="Q345" s="2">
        <v>6.57</v>
      </c>
      <c r="R345" s="2">
        <v>19720</v>
      </c>
      <c r="S345" s="2">
        <v>1733</v>
      </c>
      <c r="T345" s="2">
        <v>23200</v>
      </c>
      <c r="U345" s="2">
        <v>2800</v>
      </c>
      <c r="X345" s="3" t="str" cm="1">
        <f t="array" ref="X345">_xlfn.IFS((D345/F345) &lt;= (640/SQRT($AT$32)), "Compact", L345 &lt;= ($AT$32*(0.79-(0.002*((E345-G345/2)/(2*F345))*SQRT($AT$32)))), "Non-Compact", L345 &gt; ($AT$32*(0.79-(0.002*((E345-G345/2)/(2*F345))*SQRT($AT$32)))), "Slender")</f>
        <v>Compact</v>
      </c>
      <c r="Y345" s="3" t="str" cm="1">
        <f t="array" ref="Y345">_xlfn.IFS(K345 &lt;= (65/SQRT($AT$32)), "Compact", K345 &lt;= (95/SQRT($AT$32)), "Non-Compact", K345 &gt; (95/SQRT($AT$32)), "Slender")</f>
        <v>Compact</v>
      </c>
      <c r="Z345" s="2">
        <f t="shared" si="92"/>
        <v>5.7024029574861368</v>
      </c>
      <c r="AA345" s="2">
        <f t="shared" si="93"/>
        <v>34.536666666666662</v>
      </c>
      <c r="AB345" s="2" t="str" cm="1">
        <f t="array" ref="AB345">_xlfn.IFS(Z345 &lt;= 9, "1", Z345 &lt;= 12, "2", Z345 &lt;= 15, "3", Z345 &gt; 15, "4")</f>
        <v>1</v>
      </c>
      <c r="AC345" s="2" t="str" cm="1">
        <f t="array" ref="AC345">_xlfn.IFS(AA345 &lt;= 200, "1", L345 &lt;= 300, "2", L345 &lt;= 400, "3", L345 &gt; 400, "4")</f>
        <v>1</v>
      </c>
      <c r="AD345" s="3">
        <f t="shared" si="94"/>
        <v>1020874.268221763</v>
      </c>
      <c r="AG345" s="3">
        <f t="shared" si="95"/>
        <v>19727.259142871317</v>
      </c>
      <c r="AJ345" s="2" t="s">
        <v>399</v>
      </c>
      <c r="AK345" s="2">
        <f t="shared" si="98"/>
        <v>595.29999999999995</v>
      </c>
      <c r="AL345" s="2"/>
      <c r="AM345" s="2"/>
      <c r="AN345" s="2">
        <f t="shared" si="99"/>
        <v>19630.599999999999</v>
      </c>
      <c r="AO345" s="2"/>
      <c r="AP345" s="2"/>
      <c r="AQ345" s="2" t="s">
        <v>399</v>
      </c>
      <c r="BB345" s="2">
        <f t="shared" si="100"/>
        <v>528</v>
      </c>
      <c r="BC345" s="2">
        <f t="shared" si="101"/>
        <v>19163.733333333334</v>
      </c>
      <c r="BD345" s="2" t="s">
        <v>399</v>
      </c>
      <c r="BI345">
        <f t="shared" si="102"/>
        <v>546</v>
      </c>
      <c r="BJ345">
        <f t="shared" si="103"/>
        <v>19404.114328136598</v>
      </c>
      <c r="BK345" s="2" t="s">
        <v>399</v>
      </c>
      <c r="BP345">
        <f t="shared" si="104"/>
        <v>480</v>
      </c>
      <c r="BQ345">
        <f t="shared" si="105"/>
        <v>19061.333333333332</v>
      </c>
      <c r="BR345" s="2" t="s">
        <v>399</v>
      </c>
      <c r="BW345">
        <f t="shared" si="106"/>
        <v>496</v>
      </c>
      <c r="BX345">
        <f t="shared" si="107"/>
        <v>19095.466666666667</v>
      </c>
      <c r="BY345" s="2" t="s">
        <v>399</v>
      </c>
      <c r="CD345">
        <f t="shared" si="108"/>
        <v>560.30973958179391</v>
      </c>
      <c r="CE345">
        <f t="shared" si="109"/>
        <v>19449.901571607617</v>
      </c>
      <c r="CF345" s="2" t="s">
        <v>399</v>
      </c>
    </row>
    <row r="346" spans="1:84" x14ac:dyDescent="0.35">
      <c r="A346" s="2" t="s">
        <v>400</v>
      </c>
      <c r="B346" s="3" t="s">
        <v>33</v>
      </c>
      <c r="C346" s="2">
        <v>494</v>
      </c>
      <c r="D346" s="2">
        <v>1036</v>
      </c>
      <c r="E346" s="2">
        <v>309</v>
      </c>
      <c r="F346" s="2">
        <v>54</v>
      </c>
      <c r="G346" s="2">
        <v>31</v>
      </c>
      <c r="H346" s="2">
        <v>30</v>
      </c>
      <c r="I346" s="2">
        <v>868</v>
      </c>
      <c r="J346" s="2">
        <v>629</v>
      </c>
      <c r="K346" s="2">
        <f t="shared" ref="K346:K363" si="112">((E346-G346)/2)/F346</f>
        <v>2.574074074074074</v>
      </c>
      <c r="L346" s="2">
        <f t="shared" ref="L346:L363" si="113">I346/G346</f>
        <v>28</v>
      </c>
      <c r="M346" s="2">
        <v>3.19</v>
      </c>
      <c r="N346" s="2">
        <v>1028000</v>
      </c>
      <c r="O346" s="2">
        <v>26820</v>
      </c>
      <c r="P346" s="2">
        <v>40.4</v>
      </c>
      <c r="Q346" s="2">
        <v>6.53</v>
      </c>
      <c r="R346" s="2">
        <v>19845</v>
      </c>
      <c r="S346" s="2">
        <v>1736</v>
      </c>
      <c r="T346" s="2">
        <v>23413</v>
      </c>
      <c r="U346" s="2">
        <v>2818</v>
      </c>
      <c r="X346" s="3" t="str" cm="1">
        <f t="array" ref="X346">_xlfn.IFS((D346/F346) &lt;= (640/SQRT($AT$32)), "Compact", L346 &lt;= ($AT$32*(0.79-(0.002*((E346-G346/2)/(2*F346))*SQRT($AT$32)))), "Non-Compact", L346 &gt; ($AT$32*(0.79-(0.002*((E346-G346/2)/(2*F346))*SQRT($AT$32)))), "Slender")</f>
        <v>Compact</v>
      </c>
      <c r="Y346" s="3" t="str" cm="1">
        <f t="array" ref="Y346">_xlfn.IFS(K346 &lt;= (65/SQRT($AT$32)), "Compact", K346 &lt;= (95/SQRT($AT$32)), "Non-Compact", K346 &gt; (95/SQRT($AT$32)), "Slender")</f>
        <v>Compact</v>
      </c>
      <c r="Z346" s="2">
        <f t="shared" si="92"/>
        <v>5.7222222222222223</v>
      </c>
      <c r="AA346" s="2">
        <f t="shared" si="93"/>
        <v>33.41935483870968</v>
      </c>
      <c r="AB346" s="2" t="str" cm="1">
        <f t="array" ref="AB346">_xlfn.IFS(Z346 &lt;= 9, "1", Z346 &lt;= 12, "2", Z346 &lt;= 15, "3", Z346 &gt; 15, "4")</f>
        <v>1</v>
      </c>
      <c r="AC346" s="2" t="str" cm="1">
        <f t="array" ref="AC346">_xlfn.IFS(AA346 &lt;= 200, "1", L346 &lt;= 300, "2", L346 &lt;= 400, "3", L346 &gt; 400, "4")</f>
        <v>1</v>
      </c>
      <c r="AD346" s="3">
        <f t="shared" si="94"/>
        <v>1027874.2404773553</v>
      </c>
      <c r="AG346" s="3">
        <f t="shared" si="95"/>
        <v>19851.908428914332</v>
      </c>
      <c r="AJ346" s="2" t="s">
        <v>400</v>
      </c>
      <c r="AK346" s="2">
        <f t="shared" si="98"/>
        <v>604.29999999999995</v>
      </c>
      <c r="AL346" s="2"/>
      <c r="AM346" s="2"/>
      <c r="AN346" s="2">
        <f t="shared" si="99"/>
        <v>19755.599999999999</v>
      </c>
      <c r="AO346" s="2"/>
      <c r="AP346" s="2"/>
      <c r="AQ346" s="2" t="s">
        <v>400</v>
      </c>
      <c r="BB346" s="2">
        <f t="shared" si="100"/>
        <v>537</v>
      </c>
      <c r="BC346" s="2">
        <f t="shared" si="101"/>
        <v>19288.733333333334</v>
      </c>
      <c r="BD346" s="2" t="s">
        <v>400</v>
      </c>
      <c r="BI346">
        <f t="shared" si="102"/>
        <v>555</v>
      </c>
      <c r="BJ346">
        <f t="shared" si="103"/>
        <v>19529.114328136598</v>
      </c>
      <c r="BK346" s="2" t="s">
        <v>400</v>
      </c>
      <c r="BP346">
        <f t="shared" si="104"/>
        <v>489</v>
      </c>
      <c r="BQ346">
        <f t="shared" si="105"/>
        <v>19186.333333333332</v>
      </c>
      <c r="BR346" s="2" t="s">
        <v>400</v>
      </c>
      <c r="BW346">
        <f t="shared" si="106"/>
        <v>505</v>
      </c>
      <c r="BX346">
        <f t="shared" si="107"/>
        <v>19220.466666666667</v>
      </c>
      <c r="BY346" s="2" t="s">
        <v>400</v>
      </c>
      <c r="CD346">
        <f t="shared" si="108"/>
        <v>569.30973958179391</v>
      </c>
      <c r="CE346">
        <f t="shared" si="109"/>
        <v>19574.901571607617</v>
      </c>
      <c r="CF346" s="2" t="s">
        <v>400</v>
      </c>
    </row>
    <row r="347" spans="1:84" x14ac:dyDescent="0.35">
      <c r="A347" s="2" t="s">
        <v>401</v>
      </c>
      <c r="B347" s="3" t="s">
        <v>33</v>
      </c>
      <c r="C347" s="2">
        <v>535</v>
      </c>
      <c r="D347" s="2">
        <v>1046</v>
      </c>
      <c r="E347" s="2">
        <v>311.39999999999998</v>
      </c>
      <c r="F347" s="2">
        <v>58.9</v>
      </c>
      <c r="G347" s="2">
        <v>33</v>
      </c>
      <c r="H347" s="2">
        <v>30</v>
      </c>
      <c r="I347" s="2">
        <v>868.2</v>
      </c>
      <c r="J347" s="2">
        <v>681</v>
      </c>
      <c r="K347" s="2">
        <f t="shared" si="112"/>
        <v>2.3633276740237688</v>
      </c>
      <c r="L347" s="2">
        <f t="shared" si="113"/>
        <v>26.309090909090912</v>
      </c>
      <c r="M347" s="2">
        <v>3.22</v>
      </c>
      <c r="N347" s="2">
        <v>1131000</v>
      </c>
      <c r="O347" s="2">
        <v>29970</v>
      </c>
      <c r="P347" s="2">
        <v>40.799999999999997</v>
      </c>
      <c r="Q347" s="2">
        <v>6.63</v>
      </c>
      <c r="R347" s="2">
        <v>21620</v>
      </c>
      <c r="S347" s="2">
        <v>1925</v>
      </c>
      <c r="T347" s="2">
        <v>25570</v>
      </c>
      <c r="U347" s="2">
        <v>3126</v>
      </c>
      <c r="X347" s="3" t="str" cm="1">
        <f t="array" ref="X347">_xlfn.IFS((D347/F347) &lt;= (640/SQRT($AT$32)), "Compact", L347 &lt;= ($AT$32*(0.79-(0.002*((E347-G347/2)/(2*F347))*SQRT($AT$32)))), "Non-Compact", L347 &gt; ($AT$32*(0.79-(0.002*((E347-G347/2)/(2*F347))*SQRT($AT$32)))), "Slender")</f>
        <v>Compact</v>
      </c>
      <c r="Y347" s="3" t="str" cm="1">
        <f t="array" ref="Y347">_xlfn.IFS(K347 &lt;= (65/SQRT($AT$32)), "Compact", K347 &lt;= (95/SQRT($AT$32)), "Non-Compact", K347 &gt; (95/SQRT($AT$32)), "Slender")</f>
        <v>Compact</v>
      </c>
      <c r="Z347" s="2">
        <f t="shared" si="92"/>
        <v>5.2869269949066213</v>
      </c>
      <c r="AA347" s="2">
        <f t="shared" si="93"/>
        <v>31.696969696969695</v>
      </c>
      <c r="AB347" s="2" t="str" cm="1">
        <f t="array" ref="AB347">_xlfn.IFS(Z347 &lt;= 9, "1", Z347 &lt;= 12, "2", Z347 &lt;= 15, "3", Z347 &gt; 15, "4")</f>
        <v>1</v>
      </c>
      <c r="AC347" s="2" t="str" cm="1">
        <f t="array" ref="AC347">_xlfn.IFS(AA347 &lt;= 200, "1", L347 &lt;= 300, "2", L347 &lt;= 400, "3", L347 &gt; 400, "4")</f>
        <v>1</v>
      </c>
      <c r="AD347" s="3">
        <f t="shared" si="94"/>
        <v>1130921.359970259</v>
      </c>
      <c r="AG347" s="3">
        <f t="shared" si="95"/>
        <v>21635.183071793035</v>
      </c>
      <c r="AJ347" s="2" t="s">
        <v>401</v>
      </c>
      <c r="AK347" s="2">
        <f t="shared" si="98"/>
        <v>656.3</v>
      </c>
      <c r="AL347" s="2"/>
      <c r="AM347" s="2"/>
      <c r="AN347" s="2">
        <f t="shared" si="99"/>
        <v>21530.6</v>
      </c>
      <c r="AO347" s="2"/>
      <c r="AP347" s="2"/>
      <c r="AQ347" s="2" t="s">
        <v>401</v>
      </c>
      <c r="BB347" s="2">
        <f t="shared" si="100"/>
        <v>589</v>
      </c>
      <c r="BC347" s="2">
        <f t="shared" si="101"/>
        <v>21063.733333333334</v>
      </c>
      <c r="BD347" s="2" t="s">
        <v>401</v>
      </c>
      <c r="BI347">
        <f t="shared" si="102"/>
        <v>607</v>
      </c>
      <c r="BJ347">
        <f t="shared" si="103"/>
        <v>21304.114328136598</v>
      </c>
      <c r="BK347" s="2" t="s">
        <v>401</v>
      </c>
      <c r="BP347">
        <f t="shared" si="104"/>
        <v>541</v>
      </c>
      <c r="BQ347">
        <f t="shared" si="105"/>
        <v>20961.333333333332</v>
      </c>
      <c r="BR347" s="2" t="s">
        <v>401</v>
      </c>
      <c r="BW347">
        <f t="shared" si="106"/>
        <v>557</v>
      </c>
      <c r="BX347">
        <f t="shared" si="107"/>
        <v>20995.466666666667</v>
      </c>
      <c r="BY347" s="2" t="s">
        <v>401</v>
      </c>
      <c r="CD347">
        <f t="shared" si="108"/>
        <v>621.30973958179391</v>
      </c>
      <c r="CE347">
        <f t="shared" si="109"/>
        <v>21349.901571607617</v>
      </c>
      <c r="CF347" s="2" t="s">
        <v>401</v>
      </c>
    </row>
    <row r="348" spans="1:84" x14ac:dyDescent="0.35">
      <c r="A348" s="2" t="s">
        <v>402</v>
      </c>
      <c r="B348" s="3" t="s">
        <v>33</v>
      </c>
      <c r="C348" s="2">
        <v>584</v>
      </c>
      <c r="D348" s="2">
        <v>1056</v>
      </c>
      <c r="E348" s="2">
        <v>314</v>
      </c>
      <c r="F348" s="2">
        <v>64</v>
      </c>
      <c r="G348" s="2">
        <v>36</v>
      </c>
      <c r="H348" s="2">
        <v>30</v>
      </c>
      <c r="I348" s="2">
        <v>868</v>
      </c>
      <c r="J348" s="2">
        <v>744</v>
      </c>
      <c r="K348" s="2">
        <f t="shared" si="112"/>
        <v>2.171875</v>
      </c>
      <c r="L348" s="2">
        <f t="shared" si="113"/>
        <v>24.111111111111111</v>
      </c>
      <c r="M348" s="2">
        <v>3.24</v>
      </c>
      <c r="N348" s="2">
        <v>1246100</v>
      </c>
      <c r="O348" s="2">
        <v>33430</v>
      </c>
      <c r="P348" s="2">
        <v>40.9</v>
      </c>
      <c r="Q348" s="2">
        <v>6.7</v>
      </c>
      <c r="R348" s="2">
        <v>23600</v>
      </c>
      <c r="S348" s="2">
        <v>2130</v>
      </c>
      <c r="T348" s="2">
        <v>28039</v>
      </c>
      <c r="U348" s="2">
        <v>3475</v>
      </c>
      <c r="X348" s="3" t="str" cm="1">
        <f t="array" ref="X348">_xlfn.IFS((D348/F348) &lt;= (640/SQRT($AT$32)), "Compact", L348 &lt;= ($AT$32*(0.79-(0.002*((E348-G348/2)/(2*F348))*SQRT($AT$32)))), "Non-Compact", L348 &gt; ($AT$32*(0.79-(0.002*((E348-G348/2)/(2*F348))*SQRT($AT$32)))), "Slender")</f>
        <v>Compact</v>
      </c>
      <c r="Y348" s="3" t="str" cm="1">
        <f t="array" ref="Y348">_xlfn.IFS(K348 &lt;= (65/SQRT($AT$32)), "Compact", K348 &lt;= (95/SQRT($AT$32)), "Non-Compact", K348 &gt; (95/SQRT($AT$32)), "Slender")</f>
        <v>Compact</v>
      </c>
      <c r="Z348" s="2">
        <f t="shared" si="92"/>
        <v>4.90625</v>
      </c>
      <c r="AA348" s="2">
        <f t="shared" si="93"/>
        <v>29.333333333333332</v>
      </c>
      <c r="AB348" s="2" t="str" cm="1">
        <f t="array" ref="AB348">_xlfn.IFS(Z348 &lt;= 9, "1", Z348 &lt;= 12, "2", Z348 &lt;= 15, "3", Z348 &gt; 15, "4")</f>
        <v>1</v>
      </c>
      <c r="AC348" s="2" t="str" cm="1">
        <f t="array" ref="AC348">_xlfn.IFS(AA348 &lt;= 200, "1", L348 &lt;= 300, "2", L348 &lt;= 400, "3", L348 &gt; 400, "4")</f>
        <v>1</v>
      </c>
      <c r="AD348" s="3">
        <f t="shared" si="94"/>
        <v>1246072.6121831343</v>
      </c>
      <c r="AG348" s="3">
        <f t="shared" si="95"/>
        <v>23624.166492598208</v>
      </c>
      <c r="AJ348" s="2" t="s">
        <v>402</v>
      </c>
      <c r="AK348" s="2">
        <f t="shared" si="98"/>
        <v>719.3</v>
      </c>
      <c r="AL348" s="2"/>
      <c r="AM348" s="2"/>
      <c r="AN348" s="2">
        <f t="shared" si="99"/>
        <v>23510.6</v>
      </c>
      <c r="AO348" s="2"/>
      <c r="AP348" s="2"/>
      <c r="AQ348" s="2" t="s">
        <v>402</v>
      </c>
      <c r="BB348" s="2">
        <f t="shared" si="100"/>
        <v>652</v>
      </c>
      <c r="BC348" s="2">
        <f t="shared" si="101"/>
        <v>23043.733333333334</v>
      </c>
      <c r="BD348" s="2" t="s">
        <v>402</v>
      </c>
      <c r="BI348">
        <f t="shared" si="102"/>
        <v>670</v>
      </c>
      <c r="BJ348">
        <f t="shared" si="103"/>
        <v>23284.114328136598</v>
      </c>
      <c r="BK348" s="2" t="s">
        <v>402</v>
      </c>
      <c r="BP348">
        <f t="shared" si="104"/>
        <v>604</v>
      </c>
      <c r="BQ348">
        <f t="shared" si="105"/>
        <v>22941.333333333332</v>
      </c>
      <c r="BR348" s="2" t="s">
        <v>402</v>
      </c>
      <c r="BW348">
        <f t="shared" si="106"/>
        <v>620</v>
      </c>
      <c r="BX348">
        <f t="shared" si="107"/>
        <v>22975.466666666667</v>
      </c>
      <c r="BY348" s="2" t="s">
        <v>402</v>
      </c>
      <c r="CD348">
        <f t="shared" si="108"/>
        <v>684.30973958179391</v>
      </c>
      <c r="CE348">
        <f t="shared" si="109"/>
        <v>23329.901571607617</v>
      </c>
      <c r="CF348" s="2" t="s">
        <v>402</v>
      </c>
    </row>
    <row r="349" spans="1:84" x14ac:dyDescent="0.35">
      <c r="A349" s="2" t="s">
        <v>403</v>
      </c>
      <c r="B349" s="3" t="s">
        <v>33</v>
      </c>
      <c r="C349" s="2">
        <v>296</v>
      </c>
      <c r="D349" s="2">
        <v>982</v>
      </c>
      <c r="E349" s="2">
        <v>400</v>
      </c>
      <c r="F349" s="2">
        <v>27.1</v>
      </c>
      <c r="G349" s="2">
        <v>16.5</v>
      </c>
      <c r="H349" s="2">
        <v>30</v>
      </c>
      <c r="I349" s="2">
        <v>868</v>
      </c>
      <c r="J349" s="2">
        <v>377</v>
      </c>
      <c r="K349" s="2">
        <f t="shared" si="112"/>
        <v>7.0756457564575639</v>
      </c>
      <c r="L349" s="2">
        <f t="shared" si="113"/>
        <v>52.606060606060609</v>
      </c>
      <c r="M349" s="2">
        <v>3.48</v>
      </c>
      <c r="N349" s="2">
        <v>618700</v>
      </c>
      <c r="O349" s="2">
        <v>28850</v>
      </c>
      <c r="P349" s="2">
        <v>40.5</v>
      </c>
      <c r="Q349" s="2">
        <v>8.75</v>
      </c>
      <c r="R349" s="2">
        <v>12600</v>
      </c>
      <c r="S349" s="2">
        <v>1443</v>
      </c>
      <c r="T349" s="2">
        <v>14220</v>
      </c>
      <c r="U349" s="2">
        <v>2235</v>
      </c>
      <c r="X349" s="3" t="str" cm="1">
        <f t="array" ref="X349">_xlfn.IFS((D349/F349) &lt;= (640/SQRT($AT$32)), "Compact", L349 &lt;= ($AT$32*(0.79-(0.002*((E349-G349/2)/(2*F349))*SQRT($AT$32)))), "Non-Compact", L349 &gt; ($AT$32*(0.79-(0.002*((E349-G349/2)/(2*F349))*SQRT($AT$32)))), "Slender")</f>
        <v>Non-Compact</v>
      </c>
      <c r="Y349" s="3" t="str" cm="1">
        <f t="array" ref="Y349">_xlfn.IFS(K349 &lt;= (65/SQRT($AT$32)), "Compact", K349 &lt;= (95/SQRT($AT$32)), "Non-Compact", K349 &gt; (95/SQRT($AT$32)), "Slender")</f>
        <v>Slender</v>
      </c>
      <c r="Z349" s="2">
        <f t="shared" si="92"/>
        <v>14.760147601476014</v>
      </c>
      <c r="AA349" s="2">
        <f t="shared" si="93"/>
        <v>59.515151515151516</v>
      </c>
      <c r="AB349" s="2" t="str" cm="1">
        <f t="array" ref="AB349">_xlfn.IFS(Z349 &lt;= 9, "1", Z349 &lt;= 12, "2", Z349 &lt;= 15, "3", Z349 &gt; 15, "4")</f>
        <v>3</v>
      </c>
      <c r="AC349" s="2" t="str" cm="1">
        <f t="array" ref="AC349">_xlfn.IFS(AA349 &lt;= 200, "1", L349 &lt;= 300, "2", L349 &lt;= 400, "3", L349 &gt; 400, "4")</f>
        <v>1</v>
      </c>
      <c r="AD349" s="3">
        <f t="shared" si="94"/>
        <v>618894.03950539057</v>
      </c>
      <c r="AG349" s="3">
        <f t="shared" si="95"/>
        <v>12623.970265728609</v>
      </c>
      <c r="AJ349" s="2" t="s">
        <v>403</v>
      </c>
      <c r="AK349" s="2">
        <f t="shared" si="98"/>
        <v>352.3</v>
      </c>
      <c r="AL349" s="2"/>
      <c r="AM349" s="2"/>
      <c r="AN349" s="2">
        <f t="shared" si="99"/>
        <v>12510.6</v>
      </c>
      <c r="AO349" s="2"/>
      <c r="AP349" s="2"/>
      <c r="AQ349" s="2" t="s">
        <v>403</v>
      </c>
      <c r="BB349" s="2">
        <f t="shared" si="100"/>
        <v>285</v>
      </c>
      <c r="BC349" s="2">
        <f t="shared" si="101"/>
        <v>12043.733333333334</v>
      </c>
      <c r="BD349" s="2" t="s">
        <v>403</v>
      </c>
      <c r="BI349">
        <f t="shared" si="102"/>
        <v>303</v>
      </c>
      <c r="BJ349">
        <f t="shared" si="103"/>
        <v>12284.1143281366</v>
      </c>
      <c r="BK349" s="2" t="s">
        <v>403</v>
      </c>
      <c r="BP349">
        <f t="shared" si="104"/>
        <v>237</v>
      </c>
      <c r="BQ349">
        <f t="shared" si="105"/>
        <v>11941.333333333334</v>
      </c>
      <c r="BR349" s="2" t="s">
        <v>403</v>
      </c>
      <c r="BW349">
        <f t="shared" si="106"/>
        <v>253</v>
      </c>
      <c r="BX349">
        <f t="shared" si="107"/>
        <v>11975.466666666667</v>
      </c>
      <c r="BY349" s="2" t="s">
        <v>403</v>
      </c>
      <c r="CD349">
        <f t="shared" si="108"/>
        <v>317.30973958179391</v>
      </c>
      <c r="CE349">
        <f t="shared" si="109"/>
        <v>12329.901571607617</v>
      </c>
      <c r="CF349" s="2" t="s">
        <v>403</v>
      </c>
    </row>
    <row r="350" spans="1:84" x14ac:dyDescent="0.35">
      <c r="A350" s="2" t="s">
        <v>404</v>
      </c>
      <c r="B350" s="3" t="s">
        <v>33</v>
      </c>
      <c r="C350" s="2">
        <v>321</v>
      </c>
      <c r="D350" s="2">
        <v>990</v>
      </c>
      <c r="E350" s="2">
        <v>400</v>
      </c>
      <c r="F350" s="2">
        <v>31</v>
      </c>
      <c r="G350" s="2">
        <v>16.5</v>
      </c>
      <c r="H350" s="2">
        <v>30</v>
      </c>
      <c r="I350" s="2">
        <v>868</v>
      </c>
      <c r="J350" s="2">
        <v>409</v>
      </c>
      <c r="K350" s="2">
        <f t="shared" si="112"/>
        <v>6.185483870967742</v>
      </c>
      <c r="L350" s="2">
        <f t="shared" si="113"/>
        <v>52.606060606060609</v>
      </c>
      <c r="M350" s="2">
        <v>3.5</v>
      </c>
      <c r="N350" s="2">
        <v>696400</v>
      </c>
      <c r="O350" s="2">
        <v>33120</v>
      </c>
      <c r="P350" s="2">
        <v>41.3</v>
      </c>
      <c r="Q350" s="2">
        <v>9</v>
      </c>
      <c r="R350" s="2">
        <v>14070</v>
      </c>
      <c r="S350" s="2">
        <v>1656</v>
      </c>
      <c r="T350" s="2">
        <v>15800</v>
      </c>
      <c r="U350" s="2">
        <v>2555</v>
      </c>
      <c r="X350" s="3" t="str" cm="1">
        <f t="array" ref="X350">_xlfn.IFS((D350/F350) &lt;= (640/SQRT($AT$32)), "Compact", L350 &lt;= ($AT$32*(0.79-(0.002*((E350-G350/2)/(2*F350))*SQRT($AT$32)))), "Non-Compact", L350 &gt; ($AT$32*(0.79-(0.002*((E350-G350/2)/(2*F350))*SQRT($AT$32)))), "Slender")</f>
        <v>Compact</v>
      </c>
      <c r="Y350" s="3" t="str" cm="1">
        <f t="array" ref="Y350">_xlfn.IFS(K350 &lt;= (65/SQRT($AT$32)), "Compact", K350 &lt;= (95/SQRT($AT$32)), "Non-Compact", K350 &gt; (95/SQRT($AT$32)), "Slender")</f>
        <v>Slender</v>
      </c>
      <c r="Z350" s="2">
        <f t="shared" si="92"/>
        <v>12.903225806451612</v>
      </c>
      <c r="AA350" s="2">
        <f t="shared" si="93"/>
        <v>60</v>
      </c>
      <c r="AB350" s="2" t="str" cm="1">
        <f t="array" ref="AB350">_xlfn.IFS(Z350 &lt;= 9, "1", Z350 &lt;= 12, "2", Z350 &lt;= 15, "3", Z350 &gt; 15, "4")</f>
        <v>3</v>
      </c>
      <c r="AC350" s="2" t="str" cm="1">
        <f t="array" ref="AC350">_xlfn.IFS(AA350 &lt;= 200, "1", L350 &lt;= 300, "2", L350 &lt;= 400, "3", L350 &gt; 400, "4")</f>
        <v>1</v>
      </c>
      <c r="AD350" s="3">
        <f t="shared" si="94"/>
        <v>696708.70018975646</v>
      </c>
      <c r="AG350" s="3">
        <f t="shared" si="95"/>
        <v>14105.587987389961</v>
      </c>
      <c r="AJ350" s="2" t="s">
        <v>404</v>
      </c>
      <c r="AK350" s="2">
        <f t="shared" si="98"/>
        <v>384.3</v>
      </c>
      <c r="AL350" s="2"/>
      <c r="AM350" s="2"/>
      <c r="AN350" s="2">
        <f t="shared" si="99"/>
        <v>13980.6</v>
      </c>
      <c r="AO350" s="2"/>
      <c r="AP350" s="2"/>
      <c r="AQ350" s="2" t="s">
        <v>404</v>
      </c>
      <c r="BB350" s="2">
        <f t="shared" si="100"/>
        <v>317</v>
      </c>
      <c r="BC350" s="2">
        <f t="shared" si="101"/>
        <v>13513.733333333334</v>
      </c>
      <c r="BD350" s="2" t="s">
        <v>404</v>
      </c>
      <c r="BI350">
        <f t="shared" si="102"/>
        <v>335</v>
      </c>
      <c r="BJ350">
        <f t="shared" si="103"/>
        <v>13754.1143281366</v>
      </c>
      <c r="BK350" s="2" t="s">
        <v>404</v>
      </c>
      <c r="BP350">
        <f t="shared" si="104"/>
        <v>269</v>
      </c>
      <c r="BQ350">
        <f t="shared" si="105"/>
        <v>13411.333333333334</v>
      </c>
      <c r="BR350" s="2" t="s">
        <v>404</v>
      </c>
      <c r="BW350">
        <f t="shared" si="106"/>
        <v>285</v>
      </c>
      <c r="BX350">
        <f t="shared" si="107"/>
        <v>13445.466666666667</v>
      </c>
      <c r="BY350" s="2" t="s">
        <v>404</v>
      </c>
      <c r="CD350">
        <f t="shared" si="108"/>
        <v>349.30973958179391</v>
      </c>
      <c r="CE350">
        <f t="shared" si="109"/>
        <v>13799.901571607617</v>
      </c>
      <c r="CF350" s="2" t="s">
        <v>404</v>
      </c>
    </row>
    <row r="351" spans="1:84" x14ac:dyDescent="0.35">
      <c r="A351" s="2" t="s">
        <v>405</v>
      </c>
      <c r="B351" s="3" t="s">
        <v>33</v>
      </c>
      <c r="C351" s="2">
        <v>371</v>
      </c>
      <c r="D351" s="2">
        <v>1000</v>
      </c>
      <c r="E351" s="2">
        <v>400</v>
      </c>
      <c r="F351" s="2">
        <v>36.1</v>
      </c>
      <c r="G351" s="2">
        <v>19</v>
      </c>
      <c r="H351" s="2">
        <v>30</v>
      </c>
      <c r="I351" s="2">
        <v>868</v>
      </c>
      <c r="J351" s="2">
        <v>472</v>
      </c>
      <c r="K351" s="2">
        <f t="shared" si="112"/>
        <v>5.2770083102493075</v>
      </c>
      <c r="L351" s="2">
        <f t="shared" si="113"/>
        <v>45.684210526315788</v>
      </c>
      <c r="M351" s="2">
        <v>3.51</v>
      </c>
      <c r="N351" s="2">
        <v>812100</v>
      </c>
      <c r="O351" s="2">
        <v>38480</v>
      </c>
      <c r="P351" s="2">
        <v>41.5</v>
      </c>
      <c r="Q351" s="2">
        <v>9.0299999999999994</v>
      </c>
      <c r="R351" s="2">
        <v>16240</v>
      </c>
      <c r="S351" s="2">
        <v>1924</v>
      </c>
      <c r="T351" s="2">
        <v>18330</v>
      </c>
      <c r="U351" s="2">
        <v>2976</v>
      </c>
      <c r="X351" s="3" t="str" cm="1">
        <f t="array" ref="X351">_xlfn.IFS((D351/F351) &lt;= (640/SQRT($AT$32)), "Compact", L351 &lt;= ($AT$32*(0.79-(0.002*((E351-G351/2)/(2*F351))*SQRT($AT$32)))), "Non-Compact", L351 &gt; ($AT$32*(0.79-(0.002*((E351-G351/2)/(2*F351))*SQRT($AT$32)))), "Slender")</f>
        <v>Compact</v>
      </c>
      <c r="Y351" s="3" t="str" cm="1">
        <f t="array" ref="Y351">_xlfn.IFS(K351 &lt;= (65/SQRT($AT$32)), "Compact", K351 &lt;= (95/SQRT($AT$32)), "Non-Compact", K351 &gt; (95/SQRT($AT$32)), "Slender")</f>
        <v>Slender</v>
      </c>
      <c r="Z351" s="2">
        <f t="shared" si="92"/>
        <v>11.080332409972298</v>
      </c>
      <c r="AA351" s="2">
        <f t="shared" si="93"/>
        <v>52.631578947368418</v>
      </c>
      <c r="AB351" s="2" t="str" cm="1">
        <f t="array" ref="AB351">_xlfn.IFS(Z351 &lt;= 9, "1", Z351 &lt;= 12, "2", Z351 &lt;= 15, "3", Z351 &gt; 15, "4")</f>
        <v>2</v>
      </c>
      <c r="AC351" s="2" t="str" cm="1">
        <f t="array" ref="AC351">_xlfn.IFS(AA351 &lt;= 200, "1", L351 &lt;= 300, "2", L351 &lt;= 400, "3", L351 &gt; 400, "4")</f>
        <v>1</v>
      </c>
      <c r="AD351" s="3">
        <f t="shared" si="94"/>
        <v>812532.65823971655</v>
      </c>
      <c r="AG351" s="3">
        <f t="shared" si="95"/>
        <v>16288.427575122161</v>
      </c>
      <c r="AJ351" s="2" t="s">
        <v>405</v>
      </c>
      <c r="AK351" s="2">
        <f t="shared" si="98"/>
        <v>447.3</v>
      </c>
      <c r="AL351" s="2"/>
      <c r="AM351" s="2"/>
      <c r="AN351" s="2">
        <f t="shared" si="99"/>
        <v>16150.6</v>
      </c>
      <c r="AO351" s="2"/>
      <c r="AP351" s="2"/>
      <c r="AQ351" s="2" t="s">
        <v>405</v>
      </c>
      <c r="BB351" s="2">
        <f t="shared" si="100"/>
        <v>380</v>
      </c>
      <c r="BC351" s="2">
        <f t="shared" si="101"/>
        <v>15683.733333333334</v>
      </c>
      <c r="BD351" s="2" t="s">
        <v>405</v>
      </c>
      <c r="BI351">
        <f t="shared" si="102"/>
        <v>398</v>
      </c>
      <c r="BJ351">
        <f t="shared" si="103"/>
        <v>15924.1143281366</v>
      </c>
      <c r="BK351" s="2" t="s">
        <v>405</v>
      </c>
      <c r="BP351">
        <f t="shared" si="104"/>
        <v>332</v>
      </c>
      <c r="BQ351">
        <f t="shared" si="105"/>
        <v>15581.333333333334</v>
      </c>
      <c r="BR351" s="2" t="s">
        <v>405</v>
      </c>
      <c r="BW351">
        <f t="shared" si="106"/>
        <v>348</v>
      </c>
      <c r="BX351">
        <f t="shared" si="107"/>
        <v>15615.466666666667</v>
      </c>
      <c r="BY351" s="2" t="s">
        <v>405</v>
      </c>
      <c r="CD351">
        <f t="shared" si="108"/>
        <v>412.30973958179391</v>
      </c>
      <c r="CE351">
        <f t="shared" si="109"/>
        <v>15969.901571607617</v>
      </c>
      <c r="CF351" s="2" t="s">
        <v>405</v>
      </c>
    </row>
    <row r="352" spans="1:84" x14ac:dyDescent="0.35">
      <c r="A352" s="2" t="s">
        <v>406</v>
      </c>
      <c r="B352" s="3" t="s">
        <v>33</v>
      </c>
      <c r="C352" s="2">
        <v>412</v>
      </c>
      <c r="D352" s="2">
        <v>1008</v>
      </c>
      <c r="E352" s="2">
        <v>402</v>
      </c>
      <c r="F352" s="2">
        <v>40</v>
      </c>
      <c r="G352" s="2">
        <v>21.1</v>
      </c>
      <c r="H352" s="2">
        <v>30</v>
      </c>
      <c r="I352" s="2">
        <v>868</v>
      </c>
      <c r="J352" s="2">
        <v>524</v>
      </c>
      <c r="K352" s="2">
        <f t="shared" si="112"/>
        <v>4.7612499999999995</v>
      </c>
      <c r="L352" s="2">
        <f t="shared" si="113"/>
        <v>41.137440758293835</v>
      </c>
      <c r="M352" s="2">
        <v>3.53</v>
      </c>
      <c r="N352" s="2">
        <v>909800</v>
      </c>
      <c r="O352" s="2">
        <v>43410</v>
      </c>
      <c r="P352" s="2">
        <v>41.7</v>
      </c>
      <c r="Q352" s="2">
        <v>9.1</v>
      </c>
      <c r="R352" s="2">
        <v>18050</v>
      </c>
      <c r="S352" s="2">
        <v>2160</v>
      </c>
      <c r="T352" s="2">
        <v>20440</v>
      </c>
      <c r="U352" s="2">
        <v>3348</v>
      </c>
      <c r="X352" s="3" t="str" cm="1">
        <f t="array" ref="X352">_xlfn.IFS((D352/F352) &lt;= (640/SQRT($AT$32)), "Compact", L352 &lt;= ($AT$32*(0.79-(0.002*((E352-G352/2)/(2*F352))*SQRT($AT$32)))), "Non-Compact", L352 &gt; ($AT$32*(0.79-(0.002*((E352-G352/2)/(2*F352))*SQRT($AT$32)))), "Slender")</f>
        <v>Compact</v>
      </c>
      <c r="Y352" s="3" t="str" cm="1">
        <f t="array" ref="Y352">_xlfn.IFS(K352 &lt;= (65/SQRT($AT$32)), "Compact", K352 &lt;= (95/SQRT($AT$32)), "Non-Compact", K352 &gt; (95/SQRT($AT$32)), "Slender")</f>
        <v>Non-Compact</v>
      </c>
      <c r="Z352" s="2">
        <f t="shared" si="92"/>
        <v>10.050000000000001</v>
      </c>
      <c r="AA352" s="2">
        <f t="shared" si="93"/>
        <v>47.772511848341232</v>
      </c>
      <c r="AB352" s="2" t="str" cm="1">
        <f t="array" ref="AB352">_xlfn.IFS(Z352 &lt;= 9, "1", Z352 &lt;= 12, "2", Z352 &lt;= 15, "3", Z352 &gt; 15, "4")</f>
        <v>2</v>
      </c>
      <c r="AC352" s="2" t="str" cm="1">
        <f t="array" ref="AC352">_xlfn.IFS(AA352 &lt;= 200, "1", L352 &lt;= 300, "2", L352 &lt;= 400, "3", L352 &gt; 400, "4")</f>
        <v>1</v>
      </c>
      <c r="AD352" s="3">
        <f t="shared" si="94"/>
        <v>910356.45632384019</v>
      </c>
      <c r="AG352" s="3">
        <f t="shared" si="95"/>
        <v>18111.290789725615</v>
      </c>
      <c r="AJ352" s="2" t="s">
        <v>406</v>
      </c>
      <c r="AK352" s="2">
        <f t="shared" si="98"/>
        <v>499.3</v>
      </c>
      <c r="AL352" s="2"/>
      <c r="AM352" s="2"/>
      <c r="AN352" s="2">
        <f t="shared" si="99"/>
        <v>17960.599999999999</v>
      </c>
      <c r="AO352" s="2"/>
      <c r="AP352" s="2"/>
      <c r="AQ352" s="2" t="s">
        <v>406</v>
      </c>
      <c r="BB352" s="2">
        <f t="shared" si="100"/>
        <v>432</v>
      </c>
      <c r="BC352" s="2">
        <f t="shared" si="101"/>
        <v>17493.733333333334</v>
      </c>
      <c r="BD352" s="2" t="s">
        <v>406</v>
      </c>
      <c r="BI352">
        <f t="shared" si="102"/>
        <v>450</v>
      </c>
      <c r="BJ352">
        <f t="shared" si="103"/>
        <v>17734.114328136598</v>
      </c>
      <c r="BK352" s="2" t="s">
        <v>406</v>
      </c>
      <c r="BP352">
        <f t="shared" si="104"/>
        <v>384</v>
      </c>
      <c r="BQ352">
        <f t="shared" si="105"/>
        <v>17391.333333333332</v>
      </c>
      <c r="BR352" s="2" t="s">
        <v>406</v>
      </c>
      <c r="BW352">
        <f t="shared" si="106"/>
        <v>400</v>
      </c>
      <c r="BX352">
        <f t="shared" si="107"/>
        <v>17425.466666666667</v>
      </c>
      <c r="BY352" s="2" t="s">
        <v>406</v>
      </c>
      <c r="CD352">
        <f t="shared" si="108"/>
        <v>464.30973958179391</v>
      </c>
      <c r="CE352">
        <f t="shared" si="109"/>
        <v>17779.901571607617</v>
      </c>
      <c r="CF352" s="2" t="s">
        <v>406</v>
      </c>
    </row>
    <row r="353" spans="1:84" x14ac:dyDescent="0.35">
      <c r="A353" s="2" t="s">
        <v>407</v>
      </c>
      <c r="B353" s="3" t="s">
        <v>33</v>
      </c>
      <c r="C353" s="2">
        <v>443</v>
      </c>
      <c r="D353" s="2">
        <v>1012</v>
      </c>
      <c r="E353" s="2">
        <v>402</v>
      </c>
      <c r="F353" s="2">
        <v>41.9</v>
      </c>
      <c r="G353" s="2">
        <v>23.6</v>
      </c>
      <c r="H353" s="2">
        <v>30</v>
      </c>
      <c r="I353" s="2">
        <v>868.2</v>
      </c>
      <c r="J353" s="2">
        <v>564</v>
      </c>
      <c r="K353" s="2">
        <f t="shared" si="112"/>
        <v>4.5155131264916468</v>
      </c>
      <c r="L353" s="2">
        <f t="shared" si="113"/>
        <v>36.788135593220339</v>
      </c>
      <c r="M353" s="2">
        <v>3.53</v>
      </c>
      <c r="N353" s="2">
        <v>966510</v>
      </c>
      <c r="O353" s="2">
        <v>45500</v>
      </c>
      <c r="P353" s="2">
        <v>41.4</v>
      </c>
      <c r="Q353" s="2">
        <v>8.98</v>
      </c>
      <c r="R353" s="2">
        <v>19101</v>
      </c>
      <c r="S353" s="2">
        <v>2264</v>
      </c>
      <c r="T353" s="2">
        <v>21777</v>
      </c>
      <c r="U353" s="2">
        <v>3529</v>
      </c>
      <c r="X353" s="3" t="str" cm="1">
        <f t="array" ref="X353">_xlfn.IFS((D353/F353) &lt;= (640/SQRT($AT$32)), "Compact", L353 &lt;= ($AT$32*(0.79-(0.002*((E353-G353/2)/(2*F353))*SQRT($AT$32)))), "Non-Compact", L353 &gt; ($AT$32*(0.79-(0.002*((E353-G353/2)/(2*F353))*SQRT($AT$32)))), "Slender")</f>
        <v>Compact</v>
      </c>
      <c r="Y353" s="3" t="str" cm="1">
        <f t="array" ref="Y353">_xlfn.IFS(K353 &lt;= (65/SQRT($AT$32)), "Compact", K353 &lt;= (95/SQRT($AT$32)), "Non-Compact", K353 &gt; (95/SQRT($AT$32)), "Slender")</f>
        <v>Non-Compact</v>
      </c>
      <c r="Z353" s="2">
        <f t="shared" si="92"/>
        <v>9.5942720763723148</v>
      </c>
      <c r="AA353" s="2">
        <f t="shared" si="93"/>
        <v>42.881355932203384</v>
      </c>
      <c r="AB353" s="2" t="str" cm="1">
        <f t="array" ref="AB353">_xlfn.IFS(Z353 &lt;= 9, "1", Z353 &lt;= 12, "2", Z353 &lt;= 15, "3", Z353 &gt; 15, "4")</f>
        <v>2</v>
      </c>
      <c r="AC353" s="2" t="str" cm="1">
        <f t="array" ref="AC353">_xlfn.IFS(AA353 &lt;= 200, "1", L353 &lt;= 300, "2", L353 &lt;= 400, "3", L353 &gt; 400, "4")</f>
        <v>1</v>
      </c>
      <c r="AD353" s="3">
        <f t="shared" si="94"/>
        <v>967101.87868957222</v>
      </c>
      <c r="AG353" s="3">
        <f t="shared" si="95"/>
        <v>19166.050659173368</v>
      </c>
      <c r="AJ353" s="2" t="s">
        <v>407</v>
      </c>
      <c r="AK353" s="2">
        <f t="shared" si="98"/>
        <v>539.29999999999995</v>
      </c>
      <c r="AL353" s="2"/>
      <c r="AM353" s="2"/>
      <c r="AN353" s="2">
        <f t="shared" si="99"/>
        <v>19011.599999999999</v>
      </c>
      <c r="AO353" s="2"/>
      <c r="AP353" s="2"/>
      <c r="AQ353" s="2" t="s">
        <v>407</v>
      </c>
      <c r="BB353" s="2">
        <f t="shared" si="100"/>
        <v>472</v>
      </c>
      <c r="BC353" s="2">
        <f t="shared" si="101"/>
        <v>18544.733333333334</v>
      </c>
      <c r="BD353" s="2" t="s">
        <v>407</v>
      </c>
      <c r="BI353">
        <f t="shared" si="102"/>
        <v>490</v>
      </c>
      <c r="BJ353">
        <f t="shared" si="103"/>
        <v>18785.114328136598</v>
      </c>
      <c r="BK353" s="2" t="s">
        <v>407</v>
      </c>
      <c r="BP353">
        <f t="shared" si="104"/>
        <v>424</v>
      </c>
      <c r="BQ353">
        <f t="shared" si="105"/>
        <v>18442.333333333332</v>
      </c>
      <c r="BR353" s="2" t="s">
        <v>407</v>
      </c>
      <c r="BW353">
        <f t="shared" si="106"/>
        <v>440</v>
      </c>
      <c r="BX353">
        <f t="shared" si="107"/>
        <v>18476.466666666667</v>
      </c>
      <c r="BY353" s="2" t="s">
        <v>407</v>
      </c>
      <c r="CD353">
        <f t="shared" si="108"/>
        <v>504.30973958179391</v>
      </c>
      <c r="CE353">
        <f t="shared" si="109"/>
        <v>18830.901571607617</v>
      </c>
      <c r="CF353" s="2" t="s">
        <v>407</v>
      </c>
    </row>
    <row r="354" spans="1:84" x14ac:dyDescent="0.35">
      <c r="A354" s="2" t="s">
        <v>408</v>
      </c>
      <c r="B354" s="3" t="s">
        <v>33</v>
      </c>
      <c r="C354" s="2">
        <v>483</v>
      </c>
      <c r="D354" s="2">
        <v>1020</v>
      </c>
      <c r="E354" s="2">
        <v>404</v>
      </c>
      <c r="F354" s="2">
        <v>46</v>
      </c>
      <c r="G354" s="2">
        <v>25.4</v>
      </c>
      <c r="H354" s="2">
        <v>30</v>
      </c>
      <c r="I354" s="2">
        <v>868</v>
      </c>
      <c r="J354" s="2">
        <v>615</v>
      </c>
      <c r="K354" s="2">
        <f t="shared" si="112"/>
        <v>4.1152173913043484</v>
      </c>
      <c r="L354" s="2">
        <f t="shared" si="113"/>
        <v>34.173228346456696</v>
      </c>
      <c r="M354" s="2">
        <v>3.55</v>
      </c>
      <c r="N354" s="2">
        <v>1067480</v>
      </c>
      <c r="O354" s="2">
        <v>50710</v>
      </c>
      <c r="P354" s="2">
        <v>41.7</v>
      </c>
      <c r="Q354" s="2">
        <v>9.08</v>
      </c>
      <c r="R354" s="2">
        <v>20931</v>
      </c>
      <c r="S354" s="2">
        <v>2510</v>
      </c>
      <c r="T354" s="2">
        <v>23923</v>
      </c>
      <c r="U354" s="2">
        <v>3919</v>
      </c>
      <c r="X354" s="3" t="str" cm="1">
        <f t="array" ref="X354">_xlfn.IFS((D354/F354) &lt;= (640/SQRT($AT$32)), "Compact", L354 &lt;= ($AT$32*(0.79-(0.002*((E354-G354/2)/(2*F354))*SQRT($AT$32)))), "Non-Compact", L354 &gt; ($AT$32*(0.79-(0.002*((E354-G354/2)/(2*F354))*SQRT($AT$32)))), "Slender")</f>
        <v>Compact</v>
      </c>
      <c r="Y354" s="3" t="str" cm="1">
        <f t="array" ref="Y354">_xlfn.IFS(K354 &lt;= (65/SQRT($AT$32)), "Compact", K354 &lt;= (95/SQRT($AT$32)), "Non-Compact", K354 &gt; (95/SQRT($AT$32)), "Slender")</f>
        <v>Non-Compact</v>
      </c>
      <c r="Z354" s="2">
        <f t="shared" si="92"/>
        <v>8.7826086956521738</v>
      </c>
      <c r="AA354" s="2">
        <f t="shared" si="93"/>
        <v>40.15748031496063</v>
      </c>
      <c r="AB354" s="2" t="str" cm="1">
        <f t="array" ref="AB354">_xlfn.IFS(Z354 &lt;= 9, "1", Z354 &lt;= 12, "2", Z354 &lt;= 15, "3", Z354 &gt; 15, "4")</f>
        <v>1</v>
      </c>
      <c r="AC354" s="2" t="str" cm="1">
        <f t="array" ref="AC354">_xlfn.IFS(AA354 &lt;= 200, "1", L354 &lt;= 300, "2", L354 &lt;= 400, "3", L354 &gt; 400, "4")</f>
        <v>1</v>
      </c>
      <c r="AD354" s="3">
        <f t="shared" si="94"/>
        <v>1068205.1774117649</v>
      </c>
      <c r="AG354" s="3">
        <f t="shared" si="95"/>
        <v>21010.562131223429</v>
      </c>
      <c r="AJ354" s="2" t="s">
        <v>408</v>
      </c>
      <c r="AK354" s="2">
        <f t="shared" si="98"/>
        <v>590.29999999999995</v>
      </c>
      <c r="AL354" s="2"/>
      <c r="AM354" s="2"/>
      <c r="AN354" s="2">
        <f t="shared" si="99"/>
        <v>20841.599999999999</v>
      </c>
      <c r="AO354" s="2"/>
      <c r="AP354" s="2"/>
      <c r="AQ354" s="2" t="s">
        <v>408</v>
      </c>
      <c r="BB354" s="2">
        <f t="shared" si="100"/>
        <v>523</v>
      </c>
      <c r="BC354" s="2">
        <f t="shared" si="101"/>
        <v>20374.733333333334</v>
      </c>
      <c r="BD354" s="2" t="s">
        <v>408</v>
      </c>
      <c r="BI354">
        <f t="shared" si="102"/>
        <v>541</v>
      </c>
      <c r="BJ354">
        <f t="shared" si="103"/>
        <v>20615.114328136598</v>
      </c>
      <c r="BK354" s="2" t="s">
        <v>408</v>
      </c>
      <c r="BP354">
        <f t="shared" si="104"/>
        <v>475</v>
      </c>
      <c r="BQ354">
        <f t="shared" si="105"/>
        <v>20272.333333333332</v>
      </c>
      <c r="BR354" s="2" t="s">
        <v>408</v>
      </c>
      <c r="BW354">
        <f t="shared" si="106"/>
        <v>491</v>
      </c>
      <c r="BX354">
        <f t="shared" si="107"/>
        <v>20306.466666666667</v>
      </c>
      <c r="BY354" s="2" t="s">
        <v>408</v>
      </c>
      <c r="CD354">
        <f t="shared" si="108"/>
        <v>555.30973958179391</v>
      </c>
      <c r="CE354">
        <f t="shared" si="109"/>
        <v>20660.901571607617</v>
      </c>
      <c r="CF354" s="2" t="s">
        <v>408</v>
      </c>
    </row>
    <row r="355" spans="1:84" x14ac:dyDescent="0.35">
      <c r="A355" s="2" t="s">
        <v>409</v>
      </c>
      <c r="B355" s="3" t="s">
        <v>33</v>
      </c>
      <c r="C355" s="2">
        <v>539</v>
      </c>
      <c r="D355" s="2">
        <v>1030</v>
      </c>
      <c r="E355" s="2">
        <v>407</v>
      </c>
      <c r="F355" s="2">
        <v>51.1</v>
      </c>
      <c r="G355" s="2">
        <v>28.4</v>
      </c>
      <c r="H355" s="2">
        <v>30</v>
      </c>
      <c r="I355" s="2">
        <v>867.8</v>
      </c>
      <c r="J355" s="2">
        <v>687</v>
      </c>
      <c r="K355" s="2">
        <f t="shared" si="112"/>
        <v>3.7045009784735812</v>
      </c>
      <c r="L355" s="2">
        <f t="shared" si="113"/>
        <v>30.556338028169016</v>
      </c>
      <c r="M355" s="2">
        <v>3.58</v>
      </c>
      <c r="N355" s="2">
        <v>1202540</v>
      </c>
      <c r="O355" s="2">
        <v>57630</v>
      </c>
      <c r="P355" s="2">
        <v>41.8</v>
      </c>
      <c r="Q355" s="2">
        <v>9.16</v>
      </c>
      <c r="R355" s="2">
        <v>23350</v>
      </c>
      <c r="S355" s="2">
        <v>2832</v>
      </c>
      <c r="T355" s="2">
        <v>26824</v>
      </c>
      <c r="U355" s="2">
        <v>4436</v>
      </c>
      <c r="X355" s="3" t="str" cm="1">
        <f t="array" ref="X355">_xlfn.IFS((D355/F355) &lt;= (640/SQRT($AT$32)), "Compact", L355 &lt;= ($AT$32*(0.79-(0.002*((E355-G355/2)/(2*F355))*SQRT($AT$32)))), "Non-Compact", L355 &gt; ($AT$32*(0.79-(0.002*((E355-G355/2)/(2*F355))*SQRT($AT$32)))), "Slender")</f>
        <v>Compact</v>
      </c>
      <c r="Y355" s="3" t="str" cm="1">
        <f t="array" ref="Y355">_xlfn.IFS(K355 &lt;= (65/SQRT($AT$32)), "Compact", K355 &lt;= (95/SQRT($AT$32)), "Non-Compact", K355 &gt; (95/SQRT($AT$32)), "Slender")</f>
        <v>Non-Compact</v>
      </c>
      <c r="Z355" s="2">
        <f t="shared" si="92"/>
        <v>7.9647749510763211</v>
      </c>
      <c r="AA355" s="2">
        <f t="shared" si="93"/>
        <v>36.267605633802816</v>
      </c>
      <c r="AB355" s="2" t="str" cm="1">
        <f t="array" ref="AB355">_xlfn.IFS(Z355 &lt;= 9, "1", Z355 &lt;= 12, "2", Z355 &lt;= 15, "3", Z355 &gt; 15, "4")</f>
        <v>1</v>
      </c>
      <c r="AC355" s="2" t="str" cm="1">
        <f t="array" ref="AC355">_xlfn.IFS(AA355 &lt;= 200, "1", L355 &lt;= 300, "2", L355 &lt;= 400, "3", L355 &gt; 400, "4")</f>
        <v>1</v>
      </c>
      <c r="AD355" s="3">
        <f t="shared" si="94"/>
        <v>1203441.4087148986</v>
      </c>
      <c r="AG355" s="3">
        <f t="shared" si="95"/>
        <v>23448.821694703551</v>
      </c>
      <c r="AJ355" s="2" t="s">
        <v>409</v>
      </c>
      <c r="AK355" s="2">
        <f t="shared" si="98"/>
        <v>662.3</v>
      </c>
      <c r="AL355" s="2"/>
      <c r="AM355" s="2"/>
      <c r="AN355" s="2">
        <f t="shared" si="99"/>
        <v>23260.6</v>
      </c>
      <c r="AO355" s="2"/>
      <c r="AP355" s="2"/>
      <c r="AQ355" s="2" t="s">
        <v>409</v>
      </c>
      <c r="BB355" s="2">
        <f t="shared" si="100"/>
        <v>595</v>
      </c>
      <c r="BC355" s="2">
        <f t="shared" si="101"/>
        <v>22793.733333333334</v>
      </c>
      <c r="BD355" s="2" t="s">
        <v>409</v>
      </c>
      <c r="BI355">
        <f t="shared" si="102"/>
        <v>613</v>
      </c>
      <c r="BJ355">
        <f t="shared" si="103"/>
        <v>23034.114328136598</v>
      </c>
      <c r="BK355" s="2" t="s">
        <v>409</v>
      </c>
      <c r="BP355">
        <f t="shared" si="104"/>
        <v>547</v>
      </c>
      <c r="BQ355">
        <f t="shared" si="105"/>
        <v>22691.333333333332</v>
      </c>
      <c r="BR355" s="2" t="s">
        <v>409</v>
      </c>
      <c r="BW355">
        <f t="shared" si="106"/>
        <v>563</v>
      </c>
      <c r="BX355">
        <f t="shared" si="107"/>
        <v>22725.466666666667</v>
      </c>
      <c r="BY355" s="2" t="s">
        <v>409</v>
      </c>
      <c r="CD355">
        <f t="shared" si="108"/>
        <v>627.30973958179391</v>
      </c>
      <c r="CE355">
        <f t="shared" si="109"/>
        <v>23079.901571607617</v>
      </c>
      <c r="CF355" s="2" t="s">
        <v>409</v>
      </c>
    </row>
    <row r="356" spans="1:84" x14ac:dyDescent="0.35">
      <c r="A356" s="2" t="s">
        <v>410</v>
      </c>
      <c r="B356" s="3" t="s">
        <v>33</v>
      </c>
      <c r="C356" s="2">
        <v>591</v>
      </c>
      <c r="D356" s="2">
        <v>1040</v>
      </c>
      <c r="E356" s="2">
        <v>409</v>
      </c>
      <c r="F356" s="2">
        <v>55.9</v>
      </c>
      <c r="G356" s="2">
        <v>31</v>
      </c>
      <c r="H356" s="2">
        <v>30</v>
      </c>
      <c r="I356" s="2">
        <v>868.2</v>
      </c>
      <c r="J356" s="2">
        <v>753</v>
      </c>
      <c r="K356" s="2">
        <f t="shared" si="112"/>
        <v>3.3810375670840789</v>
      </c>
      <c r="L356" s="2">
        <f t="shared" si="113"/>
        <v>28.006451612903227</v>
      </c>
      <c r="M356" s="2">
        <v>3.6</v>
      </c>
      <c r="N356" s="2">
        <v>1331040</v>
      </c>
      <c r="O356" s="2">
        <v>64010</v>
      </c>
      <c r="P356" s="2">
        <v>42.1</v>
      </c>
      <c r="Q356" s="2">
        <v>9.2200000000000006</v>
      </c>
      <c r="R356" s="2">
        <v>25597</v>
      </c>
      <c r="S356" s="2">
        <v>3130</v>
      </c>
      <c r="T356" s="2">
        <v>29530</v>
      </c>
      <c r="U356" s="2">
        <v>4916</v>
      </c>
      <c r="X356" s="3" t="str" cm="1">
        <f t="array" ref="X356">_xlfn.IFS((D356/F356) &lt;= (640/SQRT($AT$32)), "Compact", L356 &lt;= ($AT$32*(0.79-(0.002*((E356-G356/2)/(2*F356))*SQRT($AT$32)))), "Non-Compact", L356 &gt; ($AT$32*(0.79-(0.002*((E356-G356/2)/(2*F356))*SQRT($AT$32)))), "Slender")</f>
        <v>Compact</v>
      </c>
      <c r="Y356" s="3" t="str" cm="1">
        <f t="array" ref="Y356">_xlfn.IFS(K356 &lt;= (65/SQRT($AT$32)), "Compact", K356 &lt;= (95/SQRT($AT$32)), "Non-Compact", K356 &gt; (95/SQRT($AT$32)), "Slender")</f>
        <v>Compact</v>
      </c>
      <c r="Z356" s="2">
        <f t="shared" si="92"/>
        <v>7.3166368515205722</v>
      </c>
      <c r="AA356" s="2">
        <f t="shared" si="93"/>
        <v>33.548387096774192</v>
      </c>
      <c r="AB356" s="2" t="str" cm="1">
        <f t="array" ref="AB356">_xlfn.IFS(Z356 &lt;= 9, "1", Z356 &lt;= 12, "2", Z356 &lt;= 15, "3", Z356 &gt; 15, "4")</f>
        <v>1</v>
      </c>
      <c r="AC356" s="2" t="str" cm="1">
        <f t="array" ref="AC356">_xlfn.IFS(AA356 &lt;= 200, "1", L356 &lt;= 300, "2", L356 &lt;= 400, "3", L356 &gt; 400, "4")</f>
        <v>1</v>
      </c>
      <c r="AD356" s="3">
        <f t="shared" si="94"/>
        <v>1332099.4676131734</v>
      </c>
      <c r="AG356" s="3">
        <f t="shared" si="95"/>
        <v>25713.952054672573</v>
      </c>
      <c r="AJ356" s="2" t="s">
        <v>410</v>
      </c>
      <c r="AK356" s="2">
        <f t="shared" si="98"/>
        <v>728.3</v>
      </c>
      <c r="AL356" s="2"/>
      <c r="AM356" s="2"/>
      <c r="AN356" s="2">
        <f t="shared" si="99"/>
        <v>25507.599999999999</v>
      </c>
      <c r="AO356" s="2"/>
      <c r="AP356" s="2"/>
      <c r="AQ356" s="2" t="s">
        <v>410</v>
      </c>
      <c r="BB356" s="2">
        <f t="shared" si="100"/>
        <v>661</v>
      </c>
      <c r="BC356" s="2">
        <f t="shared" si="101"/>
        <v>25040.733333333334</v>
      </c>
      <c r="BD356" s="2" t="s">
        <v>410</v>
      </c>
      <c r="BI356">
        <f t="shared" si="102"/>
        <v>679</v>
      </c>
      <c r="BJ356">
        <f t="shared" si="103"/>
        <v>25281.114328136598</v>
      </c>
      <c r="BK356" s="2" t="s">
        <v>410</v>
      </c>
      <c r="BP356">
        <f t="shared" si="104"/>
        <v>613</v>
      </c>
      <c r="BQ356">
        <f t="shared" si="105"/>
        <v>24938.333333333332</v>
      </c>
      <c r="BR356" s="2" t="s">
        <v>410</v>
      </c>
      <c r="BW356">
        <f t="shared" si="106"/>
        <v>629</v>
      </c>
      <c r="BX356">
        <f t="shared" si="107"/>
        <v>24972.466666666667</v>
      </c>
      <c r="BY356" s="2" t="s">
        <v>410</v>
      </c>
      <c r="CD356">
        <f t="shared" si="108"/>
        <v>693.30973958179391</v>
      </c>
      <c r="CE356">
        <f t="shared" si="109"/>
        <v>25326.901571607617</v>
      </c>
      <c r="CF356" s="2" t="s">
        <v>410</v>
      </c>
    </row>
    <row r="357" spans="1:84" x14ac:dyDescent="0.35">
      <c r="A357" s="2" t="s">
        <v>411</v>
      </c>
      <c r="B357" s="3" t="s">
        <v>33</v>
      </c>
      <c r="C357" s="2">
        <v>642</v>
      </c>
      <c r="D357" s="2">
        <v>1048</v>
      </c>
      <c r="E357" s="2">
        <v>412</v>
      </c>
      <c r="F357" s="2">
        <v>60</v>
      </c>
      <c r="G357" s="2">
        <v>34</v>
      </c>
      <c r="H357" s="2">
        <v>30</v>
      </c>
      <c r="I357" s="2">
        <v>868</v>
      </c>
      <c r="J357" s="2">
        <v>818</v>
      </c>
      <c r="K357" s="2">
        <f t="shared" si="112"/>
        <v>3.15</v>
      </c>
      <c r="L357" s="2">
        <f t="shared" si="113"/>
        <v>25.529411764705884</v>
      </c>
      <c r="M357" s="2">
        <v>3.62</v>
      </c>
      <c r="N357" s="2">
        <v>1450590</v>
      </c>
      <c r="O357" s="2">
        <v>70280</v>
      </c>
      <c r="P357" s="2">
        <v>42.1</v>
      </c>
      <c r="Q357" s="2">
        <v>9.27</v>
      </c>
      <c r="R357" s="2">
        <v>27683</v>
      </c>
      <c r="S357" s="2">
        <v>3412</v>
      </c>
      <c r="T357" s="2">
        <v>32097</v>
      </c>
      <c r="U357" s="2">
        <v>5379</v>
      </c>
      <c r="X357" s="3" t="str" cm="1">
        <f t="array" ref="X357">_xlfn.IFS((D357/F357) &lt;= (640/SQRT($AT$32)), "Compact", L357 &lt;= ($AT$32*(0.79-(0.002*((E357-G357/2)/(2*F357))*SQRT($AT$32)))), "Non-Compact", L357 &gt; ($AT$32*(0.79-(0.002*((E357-G357/2)/(2*F357))*SQRT($AT$32)))), "Slender")</f>
        <v>Compact</v>
      </c>
      <c r="Y357" s="3" t="str" cm="1">
        <f t="array" ref="Y357">_xlfn.IFS(K357 &lt;= (65/SQRT($AT$32)), "Compact", K357 &lt;= (95/SQRT($AT$32)), "Non-Compact", K357 &gt; (95/SQRT($AT$32)), "Slender")</f>
        <v>Compact</v>
      </c>
      <c r="Z357" s="2">
        <f t="shared" si="92"/>
        <v>6.8666666666666663</v>
      </c>
      <c r="AA357" s="2">
        <f t="shared" si="93"/>
        <v>30.823529411764707</v>
      </c>
      <c r="AB357" s="2" t="str" cm="1">
        <f t="array" ref="AB357">_xlfn.IFS(Z357 &lt;= 9, "1", Z357 &lt;= 12, "2", Z357 &lt;= 15, "3", Z357 &gt; 15, "4")</f>
        <v>1</v>
      </c>
      <c r="AC357" s="2" t="str" cm="1">
        <f t="array" ref="AC357">_xlfn.IFS(AA357 &lt;= 200, "1", L357 &lt;= 300, "2", L357 &lt;= 400, "3", L357 &gt; 400, "4")</f>
        <v>1</v>
      </c>
      <c r="AD357" s="3">
        <f t="shared" si="94"/>
        <v>1451812.6641108005</v>
      </c>
      <c r="AG357" s="3">
        <f t="shared" si="95"/>
        <v>27817.630996725798</v>
      </c>
      <c r="AJ357" s="2" t="s">
        <v>411</v>
      </c>
      <c r="AK357" s="2">
        <f t="shared" si="98"/>
        <v>793.3</v>
      </c>
      <c r="AL357" s="2"/>
      <c r="AM357" s="2"/>
      <c r="AN357" s="2">
        <f t="shared" si="99"/>
        <v>27593.599999999999</v>
      </c>
      <c r="AO357" s="2"/>
      <c r="AP357" s="2"/>
      <c r="AQ357" s="2" t="s">
        <v>411</v>
      </c>
      <c r="BB357" s="2">
        <f t="shared" si="100"/>
        <v>726</v>
      </c>
      <c r="BC357" s="2">
        <f t="shared" si="101"/>
        <v>27126.733333333334</v>
      </c>
      <c r="BD357" s="2" t="s">
        <v>411</v>
      </c>
      <c r="BI357">
        <f t="shared" si="102"/>
        <v>744</v>
      </c>
      <c r="BJ357">
        <f t="shared" si="103"/>
        <v>27367.114328136598</v>
      </c>
      <c r="BK357" s="2" t="s">
        <v>411</v>
      </c>
      <c r="BP357">
        <f t="shared" si="104"/>
        <v>678</v>
      </c>
      <c r="BQ357">
        <f t="shared" si="105"/>
        <v>27024.333333333332</v>
      </c>
      <c r="BR357" s="2" t="s">
        <v>411</v>
      </c>
      <c r="BW357">
        <f t="shared" si="106"/>
        <v>694</v>
      </c>
      <c r="BX357">
        <f t="shared" si="107"/>
        <v>27058.466666666667</v>
      </c>
      <c r="BY357" s="2" t="s">
        <v>411</v>
      </c>
      <c r="CD357">
        <f t="shared" si="108"/>
        <v>758.30973958179391</v>
      </c>
      <c r="CE357">
        <f t="shared" si="109"/>
        <v>27412.901571607617</v>
      </c>
      <c r="CF357" s="2" t="s">
        <v>411</v>
      </c>
    </row>
    <row r="358" spans="1:84" x14ac:dyDescent="0.35">
      <c r="A358" s="2" t="s">
        <v>412</v>
      </c>
      <c r="B358" s="3" t="s">
        <v>33</v>
      </c>
      <c r="C358" s="2">
        <v>748</v>
      </c>
      <c r="D358" s="2">
        <v>1068</v>
      </c>
      <c r="E358" s="2">
        <v>417</v>
      </c>
      <c r="F358" s="2">
        <v>70</v>
      </c>
      <c r="G358" s="2">
        <v>39</v>
      </c>
      <c r="H358" s="2">
        <v>30</v>
      </c>
      <c r="I358" s="2">
        <v>868</v>
      </c>
      <c r="J358" s="2">
        <v>953</v>
      </c>
      <c r="K358" s="2">
        <f t="shared" si="112"/>
        <v>2.7</v>
      </c>
      <c r="L358" s="2">
        <f t="shared" si="113"/>
        <v>22.256410256410255</v>
      </c>
      <c r="M358" s="2">
        <v>3.67</v>
      </c>
      <c r="N358" s="2">
        <v>1731940</v>
      </c>
      <c r="O358" s="2">
        <v>85110</v>
      </c>
      <c r="P358" s="2">
        <v>42.6</v>
      </c>
      <c r="Q358" s="2">
        <v>9.4499999999999993</v>
      </c>
      <c r="R358" s="2">
        <v>32433</v>
      </c>
      <c r="S358" s="2">
        <v>4082</v>
      </c>
      <c r="T358" s="2">
        <v>37881</v>
      </c>
      <c r="U358" s="2">
        <v>6459</v>
      </c>
      <c r="X358" s="3" t="str" cm="1">
        <f t="array" ref="X358">_xlfn.IFS((D358/F358) &lt;= (640/SQRT($AT$32)), "Compact", L358 &lt;= ($AT$32*(0.79-(0.002*((E358-G358/2)/(2*F358))*SQRT($AT$32)))), "Non-Compact", L358 &gt; ($AT$32*(0.79-(0.002*((E358-G358/2)/(2*F358))*SQRT($AT$32)))), "Slender")</f>
        <v>Compact</v>
      </c>
      <c r="Y358" s="3" t="str" cm="1">
        <f t="array" ref="Y358">_xlfn.IFS(K358 &lt;= (65/SQRT($AT$32)), "Compact", K358 &lt;= (95/SQRT($AT$32)), "Non-Compact", K358 &gt; (95/SQRT($AT$32)), "Slender")</f>
        <v>Compact</v>
      </c>
      <c r="Z358" s="2">
        <f t="shared" si="92"/>
        <v>5.9571428571428573</v>
      </c>
      <c r="AA358" s="2">
        <f t="shared" si="93"/>
        <v>27.384615384615383</v>
      </c>
      <c r="AB358" s="2" t="str" cm="1">
        <f t="array" ref="AB358">_xlfn.IFS(Z358 &lt;= 9, "1", Z358 &lt;= 12, "2", Z358 &lt;= 15, "3", Z358 &gt; 15, "4")</f>
        <v>1</v>
      </c>
      <c r="AC358" s="2" t="str" cm="1">
        <f t="array" ref="AC358">_xlfn.IFS(AA358 &lt;= 200, "1", L358 &lt;= 300, "2", L358 &lt;= 400, "3", L358 &gt; 400, "4")</f>
        <v>1</v>
      </c>
      <c r="AD358" s="3">
        <f t="shared" si="94"/>
        <v>1733550.9689877883</v>
      </c>
      <c r="AG358" s="3">
        <f t="shared" si="95"/>
        <v>32612.004021065615</v>
      </c>
      <c r="AJ358" s="2" t="s">
        <v>412</v>
      </c>
      <c r="AK358" s="2">
        <f t="shared" si="98"/>
        <v>928.3</v>
      </c>
      <c r="AL358" s="2"/>
      <c r="AM358" s="2"/>
      <c r="AN358" s="2">
        <f t="shared" si="99"/>
        <v>32343.599999999999</v>
      </c>
      <c r="AO358" s="2"/>
      <c r="AP358" s="2"/>
      <c r="AQ358" s="2" t="s">
        <v>412</v>
      </c>
      <c r="BB358" s="2">
        <f t="shared" si="100"/>
        <v>861</v>
      </c>
      <c r="BC358" s="2">
        <f t="shared" si="101"/>
        <v>31876.733333333334</v>
      </c>
      <c r="BD358" s="2" t="s">
        <v>412</v>
      </c>
      <c r="BI358">
        <f t="shared" si="102"/>
        <v>879</v>
      </c>
      <c r="BJ358">
        <f t="shared" si="103"/>
        <v>32117.114328136598</v>
      </c>
      <c r="BK358" s="2" t="s">
        <v>412</v>
      </c>
      <c r="BP358">
        <f t="shared" si="104"/>
        <v>813</v>
      </c>
      <c r="BQ358">
        <f t="shared" si="105"/>
        <v>31774.333333333332</v>
      </c>
      <c r="BR358" s="2" t="s">
        <v>412</v>
      </c>
      <c r="BW358">
        <f t="shared" si="106"/>
        <v>829</v>
      </c>
      <c r="BX358">
        <f t="shared" si="107"/>
        <v>31808.466666666667</v>
      </c>
      <c r="BY358" s="2" t="s">
        <v>412</v>
      </c>
      <c r="CD358">
        <f t="shared" si="108"/>
        <v>893.30973958179391</v>
      </c>
      <c r="CE358">
        <f t="shared" si="109"/>
        <v>32162.901571607617</v>
      </c>
      <c r="CF358" s="2" t="s">
        <v>412</v>
      </c>
    </row>
    <row r="359" spans="1:84" x14ac:dyDescent="0.35">
      <c r="A359" s="2" t="s">
        <v>413</v>
      </c>
      <c r="B359" s="3" t="s">
        <v>33</v>
      </c>
      <c r="C359" s="2">
        <v>883</v>
      </c>
      <c r="D359" s="2">
        <v>1092</v>
      </c>
      <c r="E359" s="2">
        <v>424</v>
      </c>
      <c r="F359" s="2">
        <v>82</v>
      </c>
      <c r="G359" s="2">
        <v>45.5</v>
      </c>
      <c r="H359" s="2">
        <v>30</v>
      </c>
      <c r="I359" s="2">
        <v>868</v>
      </c>
      <c r="J359" s="2">
        <v>1125</v>
      </c>
      <c r="K359" s="2">
        <f t="shared" si="112"/>
        <v>2.3079268292682928</v>
      </c>
      <c r="L359" s="2">
        <f t="shared" si="113"/>
        <v>19.076923076923077</v>
      </c>
      <c r="M359" s="2">
        <v>3.74</v>
      </c>
      <c r="N359" s="2">
        <v>2096420</v>
      </c>
      <c r="O359" s="2">
        <v>104970</v>
      </c>
      <c r="P359" s="2">
        <v>43.2</v>
      </c>
      <c r="Q359" s="2">
        <v>9.66</v>
      </c>
      <c r="R359" s="2">
        <v>38396</v>
      </c>
      <c r="S359" s="2">
        <v>4952</v>
      </c>
      <c r="T359" s="2">
        <v>45265</v>
      </c>
      <c r="U359" s="2">
        <v>7874</v>
      </c>
      <c r="X359" s="3" t="str" cm="1">
        <f t="array" ref="X359">_xlfn.IFS((D359/F359) &lt;= (640/SQRT($AT$32)), "Compact", L359 &lt;= ($AT$32*(0.79-(0.002*((E359-G359/2)/(2*F359))*SQRT($AT$32)))), "Non-Compact", L359 &gt; ($AT$32*(0.79-(0.002*((E359-G359/2)/(2*F359))*SQRT($AT$32)))), "Slender")</f>
        <v>Compact</v>
      </c>
      <c r="Y359" s="3" t="str" cm="1">
        <f t="array" ref="Y359">_xlfn.IFS(K359 &lt;= (65/SQRT($AT$32)), "Compact", K359 &lt;= (95/SQRT($AT$32)), "Non-Compact", K359 &gt; (95/SQRT($AT$32)), "Slender")</f>
        <v>Compact</v>
      </c>
      <c r="Z359" s="2">
        <f t="shared" si="92"/>
        <v>5.1707317073170733</v>
      </c>
      <c r="AA359" s="2">
        <f t="shared" si="93"/>
        <v>24</v>
      </c>
      <c r="AB359" s="2" t="str" cm="1">
        <f t="array" ref="AB359">_xlfn.IFS(Z359 &lt;= 9, "1", Z359 &lt;= 12, "2", Z359 &lt;= 15, "3", Z359 &gt; 15, "4")</f>
        <v>1</v>
      </c>
      <c r="AC359" s="2" t="str" cm="1">
        <f t="array" ref="AC359">_xlfn.IFS(AA359 &lt;= 200, "1", L359 &lt;= 300, "2", L359 &lt;= 400, "3", L359 &gt; 400, "4")</f>
        <v>1</v>
      </c>
      <c r="AD359" s="3">
        <f t="shared" si="94"/>
        <v>2098567.1851452598</v>
      </c>
      <c r="AG359" s="3">
        <f t="shared" si="95"/>
        <v>38635.302831348432</v>
      </c>
      <c r="AJ359" s="2" t="s">
        <v>413</v>
      </c>
      <c r="AK359" s="2">
        <f t="shared" si="98"/>
        <v>1100.3</v>
      </c>
      <c r="AL359" s="2"/>
      <c r="AM359" s="2"/>
      <c r="AN359" s="2">
        <f t="shared" si="99"/>
        <v>38306.6</v>
      </c>
      <c r="AO359" s="2"/>
      <c r="AP359" s="2"/>
      <c r="AQ359" s="2" t="s">
        <v>413</v>
      </c>
      <c r="BB359" s="2">
        <f t="shared" si="100"/>
        <v>1033</v>
      </c>
      <c r="BC359" s="2">
        <f t="shared" si="101"/>
        <v>37839.73333333333</v>
      </c>
      <c r="BD359" s="2" t="s">
        <v>413</v>
      </c>
      <c r="BI359">
        <f t="shared" si="102"/>
        <v>1051</v>
      </c>
      <c r="BJ359">
        <f t="shared" si="103"/>
        <v>38080.114328136602</v>
      </c>
      <c r="BK359" s="2" t="s">
        <v>413</v>
      </c>
      <c r="BP359">
        <f t="shared" si="104"/>
        <v>985</v>
      </c>
      <c r="BQ359">
        <f t="shared" si="105"/>
        <v>37737.333333333336</v>
      </c>
      <c r="BR359" s="2" t="s">
        <v>413</v>
      </c>
      <c r="BW359">
        <f t="shared" si="106"/>
        <v>1001</v>
      </c>
      <c r="BX359">
        <f t="shared" si="107"/>
        <v>37771.466666666667</v>
      </c>
      <c r="BY359" s="2" t="s">
        <v>413</v>
      </c>
      <c r="CD359">
        <f t="shared" si="108"/>
        <v>1065.309739581794</v>
      </c>
      <c r="CE359">
        <f t="shared" si="109"/>
        <v>38125.901571607617</v>
      </c>
      <c r="CF359" s="2" t="s">
        <v>413</v>
      </c>
    </row>
    <row r="360" spans="1:84" x14ac:dyDescent="0.35">
      <c r="A360" s="2" t="s">
        <v>414</v>
      </c>
      <c r="B360" s="3" t="s">
        <v>33</v>
      </c>
      <c r="C360" s="2">
        <v>343</v>
      </c>
      <c r="D360" s="2">
        <v>1090</v>
      </c>
      <c r="E360" s="2">
        <v>400</v>
      </c>
      <c r="F360" s="2">
        <v>31</v>
      </c>
      <c r="G360" s="2">
        <v>18</v>
      </c>
      <c r="H360" s="2">
        <v>20</v>
      </c>
      <c r="I360" s="2">
        <v>988</v>
      </c>
      <c r="J360" s="2">
        <v>437</v>
      </c>
      <c r="K360" s="2">
        <f t="shared" si="112"/>
        <v>6.161290322580645</v>
      </c>
      <c r="L360" s="2">
        <f t="shared" si="113"/>
        <v>54.888888888888886</v>
      </c>
      <c r="M360" s="2">
        <v>3.71</v>
      </c>
      <c r="N360" s="2">
        <v>867400</v>
      </c>
      <c r="O360" s="2">
        <v>33120</v>
      </c>
      <c r="P360" s="2">
        <v>44.6</v>
      </c>
      <c r="Q360" s="2">
        <v>8.7100000000000009</v>
      </c>
      <c r="R360" s="2">
        <v>15920</v>
      </c>
      <c r="S360" s="2">
        <v>1656</v>
      </c>
      <c r="T360" s="2">
        <v>18060</v>
      </c>
      <c r="U360" s="2">
        <v>2568</v>
      </c>
      <c r="X360" s="3" t="str" cm="1">
        <f t="array" ref="X360">_xlfn.IFS((D360/F360) &lt;= (640/SQRT($AT$32)), "Compact", L360 &lt;= ($AT$32*(0.79-(0.002*((E360-G360/2)/(2*F360))*SQRT($AT$32)))), "Non-Compact", L360 &gt; ($AT$32*(0.79-(0.002*((E360-G360/2)/(2*F360))*SQRT($AT$32)))), "Slender")</f>
        <v>Non-Compact</v>
      </c>
      <c r="Y360" s="3" t="str" cm="1">
        <f t="array" ref="Y360">_xlfn.IFS(K360 &lt;= (65/SQRT($AT$32)), "Compact", K360 &lt;= (95/SQRT($AT$32)), "Non-Compact", K360 &gt; (95/SQRT($AT$32)), "Slender")</f>
        <v>Slender</v>
      </c>
      <c r="Z360" s="2">
        <f t="shared" si="92"/>
        <v>12.903225806451612</v>
      </c>
      <c r="AA360" s="2">
        <f t="shared" si="93"/>
        <v>60.555555555555557</v>
      </c>
      <c r="AB360" s="2" t="str" cm="1">
        <f t="array" ref="AB360">_xlfn.IFS(Z360 &lt;= 9, "1", Z360 &lt;= 12, "2", Z360 &lt;= 15, "3", Z360 &gt; 15, "4")</f>
        <v>3</v>
      </c>
      <c r="AC360" s="2" t="str" cm="1">
        <f t="array" ref="AC360">_xlfn.IFS(AA360 &lt;= 200, "1", L360 &lt;= 300, "2", L360 &lt;= 400, "3", L360 &gt; 400, "4")</f>
        <v>1</v>
      </c>
      <c r="AD360" s="3">
        <f t="shared" si="94"/>
        <v>867554.94107295584</v>
      </c>
      <c r="AG360" s="3">
        <f t="shared" si="95"/>
        <v>15946.949315464697</v>
      </c>
      <c r="AJ360" s="2" t="s">
        <v>414</v>
      </c>
      <c r="AK360" s="2">
        <f t="shared" si="98"/>
        <v>412.3</v>
      </c>
      <c r="AL360" s="2"/>
      <c r="AM360" s="2"/>
      <c r="AN360" s="2">
        <f t="shared" si="99"/>
        <v>15830.6</v>
      </c>
      <c r="AO360" s="2"/>
      <c r="AP360" s="2"/>
      <c r="AQ360" s="2" t="s">
        <v>414</v>
      </c>
      <c r="BB360" s="2">
        <f t="shared" si="100"/>
        <v>345</v>
      </c>
      <c r="BC360" s="2">
        <f t="shared" si="101"/>
        <v>15363.733333333334</v>
      </c>
      <c r="BD360" s="2" t="s">
        <v>414</v>
      </c>
      <c r="BI360">
        <f t="shared" si="102"/>
        <v>363</v>
      </c>
      <c r="BJ360">
        <f t="shared" si="103"/>
        <v>15604.1143281366</v>
      </c>
      <c r="BK360" s="2" t="s">
        <v>414</v>
      </c>
      <c r="BP360">
        <f t="shared" si="104"/>
        <v>297</v>
      </c>
      <c r="BQ360">
        <f t="shared" si="105"/>
        <v>15261.333333333334</v>
      </c>
      <c r="BR360" s="2" t="s">
        <v>414</v>
      </c>
      <c r="BW360">
        <f t="shared" si="106"/>
        <v>313</v>
      </c>
      <c r="BX360">
        <f t="shared" si="107"/>
        <v>15295.466666666667</v>
      </c>
      <c r="BY360" s="2" t="s">
        <v>414</v>
      </c>
      <c r="CD360">
        <f t="shared" si="108"/>
        <v>377.30973958179391</v>
      </c>
      <c r="CE360">
        <f t="shared" si="109"/>
        <v>15649.901571607617</v>
      </c>
      <c r="CF360" s="2" t="s">
        <v>414</v>
      </c>
    </row>
    <row r="361" spans="1:84" x14ac:dyDescent="0.35">
      <c r="A361" s="2" t="s">
        <v>415</v>
      </c>
      <c r="B361" s="3" t="s">
        <v>33</v>
      </c>
      <c r="C361" s="2">
        <v>390</v>
      </c>
      <c r="D361" s="2">
        <v>1100</v>
      </c>
      <c r="E361" s="2">
        <v>400</v>
      </c>
      <c r="F361" s="2">
        <v>36</v>
      </c>
      <c r="G361" s="2">
        <v>20</v>
      </c>
      <c r="H361" s="2">
        <v>20</v>
      </c>
      <c r="I361" s="2">
        <v>988</v>
      </c>
      <c r="J361" s="2">
        <v>497</v>
      </c>
      <c r="K361" s="2">
        <f t="shared" si="112"/>
        <v>5.2777777777777777</v>
      </c>
      <c r="L361" s="2">
        <f t="shared" si="113"/>
        <v>49.4</v>
      </c>
      <c r="M361" s="2">
        <v>3.73</v>
      </c>
      <c r="N361" s="2">
        <v>1005000</v>
      </c>
      <c r="O361" s="2">
        <v>38480</v>
      </c>
      <c r="P361" s="2">
        <v>45</v>
      </c>
      <c r="Q361" s="2">
        <v>8.8000000000000007</v>
      </c>
      <c r="R361" s="2">
        <v>18280</v>
      </c>
      <c r="S361" s="2">
        <v>1924</v>
      </c>
      <c r="T361" s="2">
        <v>20780</v>
      </c>
      <c r="U361" s="2">
        <v>2988</v>
      </c>
      <c r="X361" s="3" t="str" cm="1">
        <f t="array" ref="X361">_xlfn.IFS((D361/F361) &lt;= (640/SQRT($AT$32)), "Compact", L361 &lt;= ($AT$32*(0.79-(0.002*((E361-G361/2)/(2*F361))*SQRT($AT$32)))), "Non-Compact", L361 &gt; ($AT$32*(0.79-(0.002*((E361-G361/2)/(2*F361))*SQRT($AT$32)))), "Slender")</f>
        <v>Compact</v>
      </c>
      <c r="Y361" s="3" t="str" cm="1">
        <f t="array" ref="Y361">_xlfn.IFS(K361 &lt;= (65/SQRT($AT$32)), "Compact", K361 &lt;= (95/SQRT($AT$32)), "Non-Compact", K361 &gt; (95/SQRT($AT$32)), "Slender")</f>
        <v>Slender</v>
      </c>
      <c r="Z361" s="2">
        <f t="shared" si="92"/>
        <v>11.111111111111111</v>
      </c>
      <c r="AA361" s="2">
        <f t="shared" si="93"/>
        <v>55</v>
      </c>
      <c r="AB361" s="2" t="str" cm="1">
        <f t="array" ref="AB361">_xlfn.IFS(Z361 &lt;= 9, "1", Z361 &lt;= 12, "2", Z361 &lt;= 15, "3", Z361 &gt; 15, "4")</f>
        <v>2</v>
      </c>
      <c r="AC361" s="2" t="str" cm="1">
        <f t="array" ref="AC361">_xlfn.IFS(AA361 &lt;= 200, "1", L361 &lt;= 300, "2", L361 &lt;= 400, "3", L361 &gt; 400, "4")</f>
        <v>1</v>
      </c>
      <c r="AD361" s="3">
        <f t="shared" si="94"/>
        <v>1005259.1715404043</v>
      </c>
      <c r="AG361" s="3">
        <f t="shared" si="95"/>
        <v>18318.2362925583</v>
      </c>
      <c r="AJ361" s="2" t="s">
        <v>415</v>
      </c>
      <c r="AK361" s="2">
        <f t="shared" si="98"/>
        <v>472.3</v>
      </c>
      <c r="AL361" s="2"/>
      <c r="AM361" s="2"/>
      <c r="AN361" s="2">
        <f t="shared" si="99"/>
        <v>18190.599999999999</v>
      </c>
      <c r="AO361" s="2"/>
      <c r="AP361" s="2"/>
      <c r="AQ361" s="2" t="s">
        <v>415</v>
      </c>
      <c r="BB361" s="2">
        <f t="shared" si="100"/>
        <v>405</v>
      </c>
      <c r="BC361" s="2">
        <f t="shared" si="101"/>
        <v>17723.733333333334</v>
      </c>
      <c r="BD361" s="2" t="s">
        <v>415</v>
      </c>
      <c r="BI361">
        <f t="shared" si="102"/>
        <v>423</v>
      </c>
      <c r="BJ361">
        <f t="shared" si="103"/>
        <v>17964.114328136598</v>
      </c>
      <c r="BK361" s="2" t="s">
        <v>415</v>
      </c>
      <c r="BP361">
        <f t="shared" si="104"/>
        <v>357</v>
      </c>
      <c r="BQ361">
        <f t="shared" si="105"/>
        <v>17621.333333333332</v>
      </c>
      <c r="BR361" s="2" t="s">
        <v>415</v>
      </c>
      <c r="BW361">
        <f t="shared" si="106"/>
        <v>373</v>
      </c>
      <c r="BX361">
        <f t="shared" si="107"/>
        <v>17655.466666666667</v>
      </c>
      <c r="BY361" s="2" t="s">
        <v>415</v>
      </c>
      <c r="CD361">
        <f t="shared" si="108"/>
        <v>437.30973958179391</v>
      </c>
      <c r="CE361">
        <f t="shared" si="109"/>
        <v>18009.901571607617</v>
      </c>
      <c r="CF361" s="2" t="s">
        <v>415</v>
      </c>
    </row>
    <row r="362" spans="1:84" x14ac:dyDescent="0.35">
      <c r="A362" s="2" t="s">
        <v>416</v>
      </c>
      <c r="B362" s="3" t="s">
        <v>33</v>
      </c>
      <c r="C362" s="2">
        <v>433</v>
      </c>
      <c r="D362" s="2">
        <v>1108</v>
      </c>
      <c r="E362" s="2">
        <v>402</v>
      </c>
      <c r="F362" s="2">
        <v>40</v>
      </c>
      <c r="G362" s="2">
        <v>22</v>
      </c>
      <c r="H362" s="2">
        <v>20</v>
      </c>
      <c r="I362" s="2">
        <v>988</v>
      </c>
      <c r="J362" s="2">
        <v>551</v>
      </c>
      <c r="K362" s="2">
        <f t="shared" si="112"/>
        <v>4.75</v>
      </c>
      <c r="L362" s="2">
        <f t="shared" si="113"/>
        <v>44.909090909090907</v>
      </c>
      <c r="M362" s="2">
        <v>3.75</v>
      </c>
      <c r="N362" s="2">
        <v>1126000</v>
      </c>
      <c r="O362" s="2">
        <v>43410</v>
      </c>
      <c r="P362" s="2">
        <v>45.2</v>
      </c>
      <c r="Q362" s="2">
        <v>8.8699999999999992</v>
      </c>
      <c r="R362" s="2">
        <v>20320</v>
      </c>
      <c r="S362" s="2">
        <v>2160</v>
      </c>
      <c r="T362" s="2">
        <v>23160</v>
      </c>
      <c r="U362" s="2">
        <v>3362</v>
      </c>
      <c r="X362" s="3" t="str" cm="1">
        <f t="array" ref="X362">_xlfn.IFS((D362/F362) &lt;= (640/SQRT($AT$32)), "Compact", L362 &lt;= ($AT$32*(0.79-(0.002*((E362-G362/2)/(2*F362))*SQRT($AT$32)))), "Non-Compact", L362 &gt; ($AT$32*(0.79-(0.002*((E362-G362/2)/(2*F362))*SQRT($AT$32)))), "Slender")</f>
        <v>Compact</v>
      </c>
      <c r="Y362" s="3" t="str" cm="1">
        <f t="array" ref="Y362">_xlfn.IFS(K362 &lt;= (65/SQRT($AT$32)), "Compact", K362 &lt;= (95/SQRT($AT$32)), "Non-Compact", K362 &gt; (95/SQRT($AT$32)), "Slender")</f>
        <v>Non-Compact</v>
      </c>
      <c r="Z362" s="2">
        <f t="shared" si="92"/>
        <v>10.050000000000001</v>
      </c>
      <c r="AA362" s="2">
        <f t="shared" si="93"/>
        <v>50.363636363636367</v>
      </c>
      <c r="AB362" s="2" t="str" cm="1">
        <f t="array" ref="AB362">_xlfn.IFS(Z362 &lt;= 9, "1", Z362 &lt;= 12, "2", Z362 &lt;= 15, "3", Z362 &gt; 15, "4")</f>
        <v>2</v>
      </c>
      <c r="AC362" s="2" t="str" cm="1">
        <f t="array" ref="AC362">_xlfn.IFS(AA362 &lt;= 200, "1", L362 &lt;= 300, "2", L362 &lt;= 400, "3", L362 &gt; 400, "4")</f>
        <v>1</v>
      </c>
      <c r="AD362" s="3">
        <f t="shared" si="94"/>
        <v>1126359.1501961087</v>
      </c>
      <c r="AG362" s="3">
        <f t="shared" si="95"/>
        <v>20369.176175535424</v>
      </c>
      <c r="AJ362" s="2" t="s">
        <v>416</v>
      </c>
      <c r="AK362" s="2">
        <f t="shared" si="98"/>
        <v>526.29999999999995</v>
      </c>
      <c r="AL362" s="2"/>
      <c r="AM362" s="2"/>
      <c r="AN362" s="2">
        <f t="shared" si="99"/>
        <v>20230.599999999999</v>
      </c>
      <c r="AO362" s="2"/>
      <c r="AP362" s="2"/>
      <c r="AQ362" s="2" t="s">
        <v>416</v>
      </c>
      <c r="BB362" s="2">
        <f t="shared" si="100"/>
        <v>459</v>
      </c>
      <c r="BC362" s="2">
        <f t="shared" si="101"/>
        <v>19763.733333333334</v>
      </c>
      <c r="BD362" s="2" t="s">
        <v>416</v>
      </c>
      <c r="BI362">
        <f t="shared" si="102"/>
        <v>477</v>
      </c>
      <c r="BJ362">
        <f t="shared" si="103"/>
        <v>20004.114328136598</v>
      </c>
      <c r="BK362" s="2" t="s">
        <v>416</v>
      </c>
      <c r="BP362">
        <f t="shared" si="104"/>
        <v>411</v>
      </c>
      <c r="BQ362">
        <f t="shared" si="105"/>
        <v>19661.333333333332</v>
      </c>
      <c r="BR362" s="2" t="s">
        <v>416</v>
      </c>
      <c r="BW362">
        <f t="shared" si="106"/>
        <v>427</v>
      </c>
      <c r="BX362">
        <f t="shared" si="107"/>
        <v>19695.466666666667</v>
      </c>
      <c r="BY362" s="2" t="s">
        <v>416</v>
      </c>
      <c r="CD362">
        <f t="shared" si="108"/>
        <v>491.30973958179391</v>
      </c>
      <c r="CE362">
        <f t="shared" si="109"/>
        <v>20049.901571607617</v>
      </c>
      <c r="CF362" s="2" t="s">
        <v>416</v>
      </c>
    </row>
    <row r="363" spans="1:84" x14ac:dyDescent="0.35">
      <c r="A363" s="2" t="s">
        <v>417</v>
      </c>
      <c r="B363" s="3" t="s">
        <v>33</v>
      </c>
      <c r="C363" s="2">
        <v>499</v>
      </c>
      <c r="D363" s="2">
        <v>1118</v>
      </c>
      <c r="E363" s="2">
        <v>405</v>
      </c>
      <c r="F363" s="2">
        <v>45</v>
      </c>
      <c r="G363" s="2">
        <v>26</v>
      </c>
      <c r="H363" s="2">
        <v>20</v>
      </c>
      <c r="I363" s="2">
        <v>988</v>
      </c>
      <c r="J363" s="2">
        <v>635</v>
      </c>
      <c r="K363" s="2">
        <f t="shared" si="112"/>
        <v>4.2111111111111112</v>
      </c>
      <c r="L363" s="2">
        <f t="shared" si="113"/>
        <v>38</v>
      </c>
      <c r="M363" s="2">
        <v>3.77</v>
      </c>
      <c r="N363" s="2">
        <v>1294000</v>
      </c>
      <c r="O363" s="2">
        <v>49980</v>
      </c>
      <c r="P363" s="2">
        <v>45.1</v>
      </c>
      <c r="Q363" s="2">
        <v>8.8699999999999992</v>
      </c>
      <c r="R363" s="2">
        <v>23150</v>
      </c>
      <c r="S363" s="2">
        <v>2468</v>
      </c>
      <c r="T363" s="2">
        <v>26600</v>
      </c>
      <c r="U363" s="2">
        <v>3870</v>
      </c>
      <c r="X363" s="3" t="str" cm="1">
        <f t="array" ref="X363">_xlfn.IFS((D363/F363) &lt;= (640/SQRT($AT$32)), "Compact", L363 &lt;= ($AT$32*(0.79-(0.002*((E363-G363/2)/(2*F363))*SQRT($AT$32)))), "Non-Compact", L363 &gt; ($AT$32*(0.79-(0.002*((E363-G363/2)/(2*F363))*SQRT($AT$32)))), "Slender")</f>
        <v>Compact</v>
      </c>
      <c r="Y363" s="3" t="str" cm="1">
        <f t="array" ref="Y363">_xlfn.IFS(K363 &lt;= (65/SQRT($AT$32)), "Compact", K363 &lt;= (95/SQRT($AT$32)), "Non-Compact", K363 &gt; (95/SQRT($AT$32)), "Slender")</f>
        <v>Non-Compact</v>
      </c>
      <c r="Z363" s="2">
        <f t="shared" si="92"/>
        <v>9</v>
      </c>
      <c r="AA363" s="2">
        <f t="shared" si="93"/>
        <v>43</v>
      </c>
      <c r="AB363" s="2" t="str" cm="1">
        <f t="array" ref="AB363">_xlfn.IFS(Z363 &lt;= 9, "1", Z363 &lt;= 12, "2", Z363 &lt;= 15, "3", Z363 &gt; 15, "4")</f>
        <v>1</v>
      </c>
      <c r="AC363" s="2" t="str" cm="1">
        <f t="array" ref="AC363">_xlfn.IFS(AA363 &lt;= 200, "1", L363 &lt;= 300, "2", L363 &lt;= 400, "3", L363 &gt; 400, "4")</f>
        <v>1</v>
      </c>
      <c r="AD363" s="3">
        <f t="shared" si="94"/>
        <v>1294487.4796918277</v>
      </c>
      <c r="AG363" s="3">
        <f t="shared" si="95"/>
        <v>23213.049107560168</v>
      </c>
      <c r="AJ363" s="2" t="s">
        <v>417</v>
      </c>
      <c r="AK363" s="2">
        <f t="shared" si="98"/>
        <v>610.29999999999995</v>
      </c>
      <c r="AL363" s="2"/>
      <c r="AM363" s="2"/>
      <c r="AN363" s="2">
        <f t="shared" si="99"/>
        <v>23060.6</v>
      </c>
      <c r="AO363" s="2"/>
      <c r="AP363" s="2"/>
      <c r="AQ363" s="2" t="s">
        <v>417</v>
      </c>
      <c r="BB363" s="2">
        <f t="shared" si="100"/>
        <v>543</v>
      </c>
      <c r="BC363" s="2">
        <f t="shared" si="101"/>
        <v>22593.733333333334</v>
      </c>
      <c r="BD363" s="2" t="s">
        <v>417</v>
      </c>
      <c r="BI363">
        <f t="shared" si="102"/>
        <v>561</v>
      </c>
      <c r="BJ363">
        <f t="shared" si="103"/>
        <v>22834.114328136598</v>
      </c>
      <c r="BK363" s="2" t="s">
        <v>417</v>
      </c>
      <c r="BP363">
        <f t="shared" si="104"/>
        <v>495</v>
      </c>
      <c r="BQ363">
        <f t="shared" si="105"/>
        <v>22491.333333333332</v>
      </c>
      <c r="BR363" s="2" t="s">
        <v>417</v>
      </c>
      <c r="BW363">
        <f t="shared" si="106"/>
        <v>511</v>
      </c>
      <c r="BX363">
        <f t="shared" si="107"/>
        <v>22525.466666666667</v>
      </c>
      <c r="BY363" s="2" t="s">
        <v>417</v>
      </c>
      <c r="CD363">
        <f t="shared" si="108"/>
        <v>575.30973958179391</v>
      </c>
      <c r="CE363">
        <f t="shared" si="109"/>
        <v>22879.901571607617</v>
      </c>
      <c r="CF363" s="2" t="s">
        <v>417</v>
      </c>
    </row>
    <row r="364" spans="1:84" s="83" customFormat="1" x14ac:dyDescent="0.35">
      <c r="A364" s="81" t="s">
        <v>1096</v>
      </c>
      <c r="B364" s="82" t="s">
        <v>34</v>
      </c>
      <c r="C364" s="81" t="s">
        <v>1187</v>
      </c>
      <c r="D364" s="81">
        <v>100</v>
      </c>
      <c r="E364" s="81">
        <v>100</v>
      </c>
      <c r="F364" s="81">
        <v>8</v>
      </c>
      <c r="G364" s="81">
        <v>6</v>
      </c>
      <c r="H364" s="81">
        <v>8</v>
      </c>
      <c r="I364" s="81">
        <f t="shared" ref="I364:I427" si="114">D364-(2*(H364+F364))</f>
        <v>68</v>
      </c>
      <c r="J364" s="81">
        <v>21.59</v>
      </c>
      <c r="K364" s="81">
        <f>((E364-G364)/2)/F364</f>
        <v>5.875</v>
      </c>
      <c r="L364" s="81">
        <f t="shared" ref="L364:L427" si="115">I364/G364</f>
        <v>11.333333333333334</v>
      </c>
      <c r="M364" s="81">
        <f t="shared" ref="M364:M427" si="116">(E364*2+F364*4+((E364-G364)/2-H364)*4+2*PI()*H364+(D364-2*F364-2*H364)*2)/1000</f>
        <v>0.57426548245743669</v>
      </c>
      <c r="N364" s="81">
        <v>386</v>
      </c>
      <c r="O364" s="81">
        <v>134</v>
      </c>
      <c r="P364" s="81">
        <v>4.2300000000000004</v>
      </c>
      <c r="Q364" s="81">
        <v>2.4900000000000002</v>
      </c>
      <c r="R364" s="81">
        <v>77.099999999999994</v>
      </c>
      <c r="S364" s="81">
        <v>26.7</v>
      </c>
      <c r="T364" s="81">
        <f t="shared" ref="T364:T387" si="117">(((E364*D364*D364)/4)-(((E364-G364)*(D364-F364-F364)*(D364-F364-F364))/4)+(4*(H364*H364*(D364/2-F364-(H364/2))-((PI()*H364*H364)/4*((D364/2)-F364-(H364-((4*H364)/(3*PI()))))))))/1000</f>
        <v>86.393227719121953</v>
      </c>
      <c r="U364" s="81">
        <f t="shared" ref="U364:U387" si="118">(((D364*E364*E364)/4)-(2*((D364-F364-F364)*(E364/2-(G364/2))*(((E364/2-(G364/2))/2)+(G364/2))))+(4*(((H364*H364)-(((PI()*H364*H364)/4)))*((H364-((4*H364)/(3*PI())))+(G364/2)))))/1000</f>
        <v>41.173787242666911</v>
      </c>
      <c r="X364" s="3" t="str" cm="1">
        <f t="array" ref="X364">_xlfn.IFS((D364/F364) &lt;= (640/SQRT($AT$32)), "Compact", L364 &lt;= ($AT$32*(0.79-(0.002*((E364-G364/2)/(2*F364))*SQRT($AT$32)))), "Non-Compact", L364 &gt; ($AT$32*(0.79-(0.002*((E364-G364/2)/(2*F364))*SQRT($AT$32)))), "Slender")</f>
        <v>Compact</v>
      </c>
      <c r="Y364" s="3" t="str" cm="1">
        <f t="array" ref="Y364">_xlfn.IFS(K364 &lt;= (65/SQRT($AT$32)), "Compact", K364 &lt;= (95/SQRT($AT$32)), "Non-Compact", K364 &gt; (95/SQRT($AT$32)), "Slender")</f>
        <v>Slender</v>
      </c>
      <c r="Z364" s="81">
        <f t="shared" si="92"/>
        <v>12.5</v>
      </c>
      <c r="AA364" s="81">
        <f t="shared" si="93"/>
        <v>16.666666666666668</v>
      </c>
      <c r="AB364" s="81" t="str" cm="1">
        <f t="array" ref="AB364">_xlfn.IFS(Z364 &lt;= 9, "1", Z364 &lt;= 12, "2", Z364 &lt;= 15, "3", Z364 &gt; 15, "4")</f>
        <v>3</v>
      </c>
      <c r="AC364" s="81" t="str" cm="1">
        <f t="array" ref="AC364">_xlfn.IFS(AA364 &lt;= 200, "1", L364 &lt;= 300, "2", L364 &lt;= 400, "3", L364 &gt; 400, "4")</f>
        <v>1</v>
      </c>
      <c r="AD364" s="82"/>
      <c r="AE364" s="82">
        <f t="shared" ref="AE364:AE395" si="119">SQRT((((VLOOKUP($AT$4,$A$4:$D$1021,4,FALSE))-D364)^2)+(((VLOOKUP($AT$4,$A$4:$E$1021,5,FALSE))-E364)^2)+(((VLOOKUP($AT$4,$A$4:$N$1021,14,FALSE))-N364)^2)+(((VLOOKUP($AT$4,$A$4:$O$1021,15,FALSE))-O364)^2))</f>
        <v>90.078299273465419</v>
      </c>
      <c r="AG364" s="82"/>
      <c r="AH364" s="82">
        <f t="shared" ref="AH364:AH395" si="120">SQRT((((VLOOKUP($AT$4,$A$4:$D$1021,4,FALSE))-D364)^2)+(((VLOOKUP($AT$4,$A$4:$E$1021,5,FALSE))-E364)^2)+(((VLOOKUP($AT$4,$A$4:$R$1021,18,FALSE))-R364)^2)+(((VLOOKUP($AT$4,$A$4:$S$1021,19,FALSE))-S364)^2))</f>
        <v>14.585952145814831</v>
      </c>
      <c r="AJ364" s="81" t="s">
        <v>418</v>
      </c>
      <c r="AK364" s="81"/>
      <c r="AL364" s="81">
        <f>SQRT(((VLOOKUP($AT$4,$A$4:$J$1021,10,FALSE))-J364)^2)</f>
        <v>3.1099999999999994</v>
      </c>
      <c r="AM364" s="81"/>
      <c r="AN364" s="81"/>
      <c r="AO364" s="81">
        <f>SQRT(((VLOOKUP($AT$4,$A$4:$R$1021,18,FALSE))-R364)^2)</f>
        <v>12.300000000000011</v>
      </c>
      <c r="AP364" s="81"/>
      <c r="AQ364" s="81" t="s">
        <v>1096</v>
      </c>
      <c r="BB364" s="81">
        <f t="shared" si="100"/>
        <v>70.41</v>
      </c>
      <c r="BC364" s="81">
        <f t="shared" si="101"/>
        <v>479.16666666666663</v>
      </c>
      <c r="BD364" s="81" t="s">
        <v>1096</v>
      </c>
      <c r="BH364" s="81"/>
      <c r="BI364">
        <f t="shared" si="102"/>
        <v>52.41</v>
      </c>
      <c r="BJ364">
        <f t="shared" si="103"/>
        <v>238.78567186340021</v>
      </c>
      <c r="BK364" s="81" t="s">
        <v>1096</v>
      </c>
      <c r="BP364">
        <f t="shared" si="104"/>
        <v>118.41</v>
      </c>
      <c r="BQ364">
        <f t="shared" si="105"/>
        <v>581.56666666666661</v>
      </c>
      <c r="BR364" s="81" t="s">
        <v>1096</v>
      </c>
      <c r="BW364">
        <f t="shared" si="106"/>
        <v>102.41</v>
      </c>
      <c r="BX364">
        <f t="shared" si="107"/>
        <v>547.43333333333339</v>
      </c>
      <c r="BY364" s="81" t="s">
        <v>1096</v>
      </c>
      <c r="CD364">
        <f t="shared" si="108"/>
        <v>38.100260418206076</v>
      </c>
      <c r="CE364">
        <f t="shared" si="109"/>
        <v>192.99842839238252</v>
      </c>
      <c r="CF364" s="81" t="s">
        <v>1096</v>
      </c>
    </row>
    <row r="365" spans="1:84" x14ac:dyDescent="0.35">
      <c r="A365" s="2" t="s">
        <v>1097</v>
      </c>
      <c r="B365" s="3" t="s">
        <v>34</v>
      </c>
      <c r="C365" s="2" t="s">
        <v>1188</v>
      </c>
      <c r="D365" s="2">
        <v>125</v>
      </c>
      <c r="E365" s="2">
        <v>125</v>
      </c>
      <c r="F365" s="2">
        <v>9</v>
      </c>
      <c r="G365" s="2">
        <v>6.5</v>
      </c>
      <c r="H365" s="2">
        <v>8</v>
      </c>
      <c r="I365" s="2">
        <f t="shared" si="114"/>
        <v>91</v>
      </c>
      <c r="J365" s="2">
        <v>30</v>
      </c>
      <c r="K365" s="2">
        <f t="shared" ref="K365:K428" si="121">((E365-G365)/2)/F365</f>
        <v>6.583333333333333</v>
      </c>
      <c r="L365" s="2">
        <f t="shared" si="115"/>
        <v>14</v>
      </c>
      <c r="M365" s="2">
        <f t="shared" si="116"/>
        <v>0.72326548245743671</v>
      </c>
      <c r="N365" s="2">
        <v>843</v>
      </c>
      <c r="O365" s="2">
        <v>293</v>
      </c>
      <c r="P365" s="2">
        <v>5.3</v>
      </c>
      <c r="Q365" s="2">
        <v>3.13</v>
      </c>
      <c r="R365" s="2">
        <v>135</v>
      </c>
      <c r="S365" s="2">
        <v>46.9</v>
      </c>
      <c r="T365" s="2">
        <f>(((E365*D365*D365)/4)-(((E365-G365)*(D365-F365-F365)*(D365-F365-F365))/4)+(4*(H365*H365*(D365/2-F365-(H365/2))-((PI()*H365*H365)/4*((D365/2)-F365-(H365-((4*H365)/(3*PI()))))))))/1000</f>
        <v>151.94564052607987</v>
      </c>
      <c r="U365" s="2">
        <f t="shared" si="118"/>
        <v>71.874209260209483</v>
      </c>
      <c r="X365" s="3" t="str" cm="1">
        <f t="array" ref="X365">_xlfn.IFS((D365/F365) &lt;= (640/SQRT($AT$32)), "Compact", L365 &lt;= ($AT$32*(0.79-(0.002*((E365-G365/2)/(2*F365))*SQRT($AT$32)))), "Non-Compact", L365 &gt; ($AT$32*(0.79-(0.002*((E365-G365/2)/(2*F365))*SQRT($AT$32)))), "Slender")</f>
        <v>Compact</v>
      </c>
      <c r="Y365" s="3" t="str" cm="1">
        <f t="array" ref="Y365">_xlfn.IFS(K365 &lt;= (65/SQRT($AT$32)), "Compact", K365 &lt;= (95/SQRT($AT$32)), "Non-Compact", K365 &gt; (95/SQRT($AT$32)), "Slender")</f>
        <v>Slender</v>
      </c>
      <c r="Z365" s="2">
        <f t="shared" si="92"/>
        <v>13.888888888888889</v>
      </c>
      <c r="AA365" s="2">
        <f t="shared" si="93"/>
        <v>19.23076923076923</v>
      </c>
      <c r="AB365" s="2" t="str" cm="1">
        <f t="array" ref="AB365">_xlfn.IFS(Z365 &lt;= 9, "1", Z365 &lt;= 12, "2", Z365 &lt;= 15, "3", Z365 &gt; 15, "4")</f>
        <v>3</v>
      </c>
      <c r="AC365" s="2" t="str" cm="1">
        <f t="array" ref="AC365">_xlfn.IFS(AA365 &lt;= 200, "1", L365 &lt;= 300, "2", L365 &lt;= 400, "3", L365 &gt; 400, "4")</f>
        <v>1</v>
      </c>
      <c r="AE365" s="3">
        <f t="shared" si="119"/>
        <v>395.19881072695551</v>
      </c>
      <c r="AG365" s="3"/>
      <c r="AH365" s="3">
        <f t="shared" si="120"/>
        <v>56.401241121095907</v>
      </c>
      <c r="AJ365" s="2" t="s">
        <v>419</v>
      </c>
      <c r="AK365" s="2"/>
      <c r="AL365" s="2">
        <f t="shared" ref="AL365:AL428" si="122">SQRT(((VLOOKUP($AT$4,$A$4:$J$1021,10,FALSE))-J365)^2)</f>
        <v>5.3000000000000007</v>
      </c>
      <c r="AM365" s="2"/>
      <c r="AN365" s="2"/>
      <c r="AO365" s="2">
        <f t="shared" ref="AO365:AO428" si="123">SQRT(((VLOOKUP($AT$4,$A$4:$R$1021,18,FALSE))-R365)^2)</f>
        <v>45.599999999999994</v>
      </c>
      <c r="AP365" s="2"/>
      <c r="AQ365" s="2" t="s">
        <v>1097</v>
      </c>
      <c r="BB365" s="2">
        <f t="shared" si="100"/>
        <v>62</v>
      </c>
      <c r="BC365" s="2">
        <f t="shared" si="101"/>
        <v>421.26666666666665</v>
      </c>
      <c r="BD365" s="2" t="s">
        <v>1097</v>
      </c>
      <c r="BI365">
        <f t="shared" si="102"/>
        <v>44</v>
      </c>
      <c r="BJ365">
        <f t="shared" si="103"/>
        <v>180.8856718634002</v>
      </c>
      <c r="BK365" s="2" t="s">
        <v>1097</v>
      </c>
      <c r="BP365">
        <f t="shared" si="104"/>
        <v>110</v>
      </c>
      <c r="BQ365">
        <f t="shared" si="105"/>
        <v>523.66666666666663</v>
      </c>
      <c r="BR365" s="2" t="s">
        <v>1097</v>
      </c>
      <c r="BW365">
        <f t="shared" si="106"/>
        <v>94</v>
      </c>
      <c r="BX365">
        <f t="shared" si="107"/>
        <v>489.53333333333342</v>
      </c>
      <c r="BY365" s="2" t="s">
        <v>1097</v>
      </c>
      <c r="CD365">
        <f t="shared" si="108"/>
        <v>29.690260418206073</v>
      </c>
      <c r="CE365">
        <f t="shared" si="109"/>
        <v>135.09842839238252</v>
      </c>
      <c r="CF365" s="2" t="s">
        <v>1097</v>
      </c>
    </row>
    <row r="366" spans="1:84" x14ac:dyDescent="0.35">
      <c r="A366" s="2" t="s">
        <v>1098</v>
      </c>
      <c r="B366" s="3" t="s">
        <v>34</v>
      </c>
      <c r="C366" s="2" t="s">
        <v>1189</v>
      </c>
      <c r="D366" s="2">
        <v>150</v>
      </c>
      <c r="E366" s="2">
        <v>150</v>
      </c>
      <c r="F366" s="2">
        <v>10</v>
      </c>
      <c r="G366" s="2">
        <v>7</v>
      </c>
      <c r="H366" s="2">
        <v>8</v>
      </c>
      <c r="I366" s="2">
        <f t="shared" si="114"/>
        <v>114</v>
      </c>
      <c r="J366" s="2">
        <v>39.65</v>
      </c>
      <c r="K366" s="2">
        <f t="shared" si="121"/>
        <v>7.15</v>
      </c>
      <c r="L366" s="2">
        <f t="shared" si="115"/>
        <v>16.285714285714285</v>
      </c>
      <c r="M366" s="2">
        <f t="shared" si="116"/>
        <v>0.87226548245743674</v>
      </c>
      <c r="N366" s="5">
        <v>1620</v>
      </c>
      <c r="O366" s="2">
        <v>563</v>
      </c>
      <c r="P366" s="2">
        <v>6.39</v>
      </c>
      <c r="Q366" s="2">
        <v>3.77</v>
      </c>
      <c r="R366" s="2">
        <v>216</v>
      </c>
      <c r="S366" s="2">
        <v>75.099999999999994</v>
      </c>
      <c r="T366" s="2">
        <f t="shared" si="117"/>
        <v>243.04780333303776</v>
      </c>
      <c r="U366" s="2">
        <f t="shared" si="118"/>
        <v>114.53775627775204</v>
      </c>
      <c r="X366" s="3" t="str" cm="1">
        <f t="array" ref="X366">_xlfn.IFS((D366/F366) &lt;= (640/SQRT($AT$32)), "Compact", L366 &lt;= ($AT$32*(0.79-(0.002*((E366-G366/2)/(2*F366))*SQRT($AT$32)))), "Non-Compact", L366 &gt; ($AT$32*(0.79-(0.002*((E366-G366/2)/(2*F366))*SQRT($AT$32)))), "Slender")</f>
        <v>Compact</v>
      </c>
      <c r="Y366" s="3" t="str" cm="1">
        <f t="array" ref="Y366">_xlfn.IFS(K366 &lt;= (65/SQRT($AT$32)), "Compact", K366 &lt;= (95/SQRT($AT$32)), "Non-Compact", K366 &gt; (95/SQRT($AT$32)), "Slender")</f>
        <v>Slender</v>
      </c>
      <c r="Z366" s="2">
        <f t="shared" si="92"/>
        <v>15</v>
      </c>
      <c r="AA366" s="2">
        <f t="shared" si="93"/>
        <v>21.428571428571427</v>
      </c>
      <c r="AB366" s="2" t="str" cm="1">
        <f t="array" ref="AB366">_xlfn.IFS(Z366 &lt;= 9, "1", Z366 &lt;= 12, "2", Z366 &lt;= 15, "3", Z366 &gt; 15, "4")</f>
        <v>3</v>
      </c>
      <c r="AC366" s="2" t="str" cm="1">
        <f t="array" ref="AC366">_xlfn.IFS(AA366 &lt;= 200, "1", L366 &lt;= 300, "2", L366 &lt;= 400, "3", L366 &gt; 400, "4")</f>
        <v>1</v>
      </c>
      <c r="AE366" s="3">
        <f t="shared" si="119"/>
        <v>1218.3903725817929</v>
      </c>
      <c r="AG366" s="3"/>
      <c r="AH366" s="3">
        <f t="shared" si="120"/>
        <v>148.74696635562017</v>
      </c>
      <c r="AJ366" s="2" t="s">
        <v>420</v>
      </c>
      <c r="AK366" s="2"/>
      <c r="AL366" s="2">
        <f t="shared" si="122"/>
        <v>14.95</v>
      </c>
      <c r="AM366" s="2"/>
      <c r="AN366" s="2"/>
      <c r="AO366" s="2">
        <f t="shared" si="123"/>
        <v>126.6</v>
      </c>
      <c r="AP366" s="2"/>
      <c r="AQ366" s="2" t="s">
        <v>1098</v>
      </c>
      <c r="BB366" s="2">
        <f t="shared" si="100"/>
        <v>52.35</v>
      </c>
      <c r="BC366" s="2">
        <f t="shared" si="101"/>
        <v>340.26666666666665</v>
      </c>
      <c r="BD366" s="2" t="s">
        <v>1098</v>
      </c>
      <c r="BI366">
        <f t="shared" si="102"/>
        <v>34.35</v>
      </c>
      <c r="BJ366">
        <f t="shared" si="103"/>
        <v>99.885671863400205</v>
      </c>
      <c r="BK366" s="2" t="s">
        <v>1098</v>
      </c>
      <c r="BP366">
        <f t="shared" si="104"/>
        <v>100.35</v>
      </c>
      <c r="BQ366">
        <f t="shared" si="105"/>
        <v>442.66666666666663</v>
      </c>
      <c r="BR366" s="2" t="s">
        <v>1098</v>
      </c>
      <c r="BW366">
        <f t="shared" si="106"/>
        <v>84.35</v>
      </c>
      <c r="BX366">
        <f t="shared" si="107"/>
        <v>408.53333333333342</v>
      </c>
      <c r="BY366" s="2" t="s">
        <v>1098</v>
      </c>
      <c r="CD366">
        <f t="shared" si="108"/>
        <v>20.040260418206074</v>
      </c>
      <c r="CE366">
        <f t="shared" si="109"/>
        <v>54.098428392382516</v>
      </c>
      <c r="CF366" s="2" t="s">
        <v>1098</v>
      </c>
    </row>
    <row r="367" spans="1:84" x14ac:dyDescent="0.35">
      <c r="A367" s="2" t="s">
        <v>1099</v>
      </c>
      <c r="B367" s="3" t="s">
        <v>34</v>
      </c>
      <c r="C367" s="2" t="s">
        <v>1190</v>
      </c>
      <c r="D367" s="2">
        <v>175</v>
      </c>
      <c r="E367" s="2">
        <v>175</v>
      </c>
      <c r="F367" s="2">
        <v>11</v>
      </c>
      <c r="G367" s="2">
        <v>7.5</v>
      </c>
      <c r="H367" s="2">
        <v>13</v>
      </c>
      <c r="I367" s="2">
        <f t="shared" si="114"/>
        <v>127</v>
      </c>
      <c r="J367" s="2">
        <v>51.43</v>
      </c>
      <c r="K367" s="2">
        <f t="shared" si="121"/>
        <v>7.6136363636363633</v>
      </c>
      <c r="L367" s="2">
        <f t="shared" si="115"/>
        <v>16.933333333333334</v>
      </c>
      <c r="M367" s="2">
        <f t="shared" si="116"/>
        <v>1.0126814089933345</v>
      </c>
      <c r="N367" s="5">
        <v>2918</v>
      </c>
      <c r="O367" s="2">
        <v>983</v>
      </c>
      <c r="P367" s="2">
        <v>7.53</v>
      </c>
      <c r="Q367" s="2">
        <v>4.37</v>
      </c>
      <c r="R367" s="2">
        <v>334</v>
      </c>
      <c r="S367" s="2">
        <v>112</v>
      </c>
      <c r="T367" s="2">
        <f t="shared" si="117"/>
        <v>370.26854010466775</v>
      </c>
      <c r="U367" s="2">
        <f t="shared" si="118"/>
        <v>172.21858938947315</v>
      </c>
      <c r="X367" s="3" t="str" cm="1">
        <f t="array" ref="X367">_xlfn.IFS((D367/F367) &lt;= (640/SQRT($AT$32)), "Compact", L367 &lt;= ($AT$32*(0.79-(0.002*((E367-G367/2)/(2*F367))*SQRT($AT$32)))), "Non-Compact", L367 &gt; ($AT$32*(0.79-(0.002*((E367-G367/2)/(2*F367))*SQRT($AT$32)))), "Slender")</f>
        <v>Compact</v>
      </c>
      <c r="Y367" s="3" t="str" cm="1">
        <f t="array" ref="Y367">_xlfn.IFS(K367 &lt;= (65/SQRT($AT$32)), "Compact", K367 &lt;= (95/SQRT($AT$32)), "Non-Compact", K367 &gt; (95/SQRT($AT$32)), "Slender")</f>
        <v>Slender</v>
      </c>
      <c r="Z367" s="2">
        <f t="shared" si="92"/>
        <v>15.909090909090908</v>
      </c>
      <c r="AA367" s="2">
        <f t="shared" si="93"/>
        <v>23.333333333333332</v>
      </c>
      <c r="AB367" s="2" t="str" cm="1">
        <f t="array" ref="AB367">_xlfn.IFS(Z367 &lt;= 9, "1", Z367 &lt;= 12, "2", Z367 &lt;= 15, "3", Z367 &gt; 15, "4")</f>
        <v>4</v>
      </c>
      <c r="AC367" s="2" t="str" cm="1">
        <f t="array" ref="AC367">_xlfn.IFS(AA367 &lt;= 200, "1", L367 &lt;= 300, "2", L367 &lt;= 400, "3", L367 &gt; 400, "4")</f>
        <v>1</v>
      </c>
      <c r="AE367" s="3">
        <f t="shared" si="119"/>
        <v>2582.6763444148396</v>
      </c>
      <c r="AG367" s="3"/>
      <c r="AH367" s="3">
        <f t="shared" si="120"/>
        <v>276.30792605352457</v>
      </c>
      <c r="AJ367" s="2" t="s">
        <v>421</v>
      </c>
      <c r="AK367" s="2"/>
      <c r="AL367" s="2">
        <f t="shared" si="122"/>
        <v>26.73</v>
      </c>
      <c r="AM367" s="2"/>
      <c r="AN367" s="2"/>
      <c r="AO367" s="2">
        <f t="shared" si="123"/>
        <v>244.6</v>
      </c>
      <c r="AP367" s="2"/>
      <c r="AQ367" s="2" t="s">
        <v>1099</v>
      </c>
      <c r="BB367" s="2">
        <f t="shared" si="100"/>
        <v>40.57</v>
      </c>
      <c r="BC367" s="2">
        <f t="shared" si="101"/>
        <v>222.26666666666665</v>
      </c>
      <c r="BD367" s="2" t="s">
        <v>1099</v>
      </c>
      <c r="BI367">
        <f t="shared" si="102"/>
        <v>22.57</v>
      </c>
      <c r="BJ367">
        <f t="shared" si="103"/>
        <v>18.114328136599795</v>
      </c>
      <c r="BK367" s="2" t="s">
        <v>1099</v>
      </c>
      <c r="BP367">
        <f t="shared" si="104"/>
        <v>88.57</v>
      </c>
      <c r="BQ367">
        <f t="shared" si="105"/>
        <v>324.66666666666663</v>
      </c>
      <c r="BR367" s="2" t="s">
        <v>1099</v>
      </c>
      <c r="BW367">
        <f t="shared" si="106"/>
        <v>72.569999999999993</v>
      </c>
      <c r="BX367">
        <f t="shared" si="107"/>
        <v>290.53333333333342</v>
      </c>
      <c r="BY367" s="2" t="s">
        <v>1099</v>
      </c>
      <c r="CD367">
        <f t="shared" si="108"/>
        <v>8.260260418206073</v>
      </c>
      <c r="CE367">
        <f t="shared" si="109"/>
        <v>63.901571607617484</v>
      </c>
      <c r="CF367" s="2" t="s">
        <v>1099</v>
      </c>
    </row>
    <row r="368" spans="1:84" x14ac:dyDescent="0.35">
      <c r="A368" s="2" t="s">
        <v>1100</v>
      </c>
      <c r="B368" s="3" t="s">
        <v>34</v>
      </c>
      <c r="C368" s="2" t="s">
        <v>1191</v>
      </c>
      <c r="D368" s="2">
        <v>200</v>
      </c>
      <c r="E368" s="2">
        <v>200</v>
      </c>
      <c r="F368" s="2">
        <v>12</v>
      </c>
      <c r="G368" s="2">
        <v>8</v>
      </c>
      <c r="H368" s="2">
        <v>13</v>
      </c>
      <c r="I368" s="2">
        <f t="shared" si="114"/>
        <v>150</v>
      </c>
      <c r="J368" s="2">
        <v>63.53</v>
      </c>
      <c r="K368" s="2">
        <f t="shared" si="121"/>
        <v>8</v>
      </c>
      <c r="L368" s="2">
        <f t="shared" si="115"/>
        <v>18.75</v>
      </c>
      <c r="M368" s="2">
        <f t="shared" si="116"/>
        <v>1.1616814089933345</v>
      </c>
      <c r="N368" s="5">
        <v>4717</v>
      </c>
      <c r="O368" s="5">
        <v>1601</v>
      </c>
      <c r="P368" s="2">
        <v>8.6199999999999992</v>
      </c>
      <c r="Q368" s="2">
        <v>5.0199999999999996</v>
      </c>
      <c r="R368" s="2">
        <v>472</v>
      </c>
      <c r="S368" s="2">
        <v>160</v>
      </c>
      <c r="T368" s="2">
        <f t="shared" si="117"/>
        <v>525.49697978241602</v>
      </c>
      <c r="U368" s="2">
        <f t="shared" si="118"/>
        <v>244.48179459985897</v>
      </c>
      <c r="X368" s="3" t="str" cm="1">
        <f t="array" ref="X368">_xlfn.IFS((D368/F368) &lt;= (640/SQRT($AT$32)), "Compact", L368 &lt;= ($AT$32*(0.79-(0.002*((E368-G368/2)/(2*F368))*SQRT($AT$32)))), "Non-Compact", L368 &gt; ($AT$32*(0.79-(0.002*((E368-G368/2)/(2*F368))*SQRT($AT$32)))), "Slender")</f>
        <v>Compact</v>
      </c>
      <c r="Y368" s="3" t="str" cm="1">
        <f t="array" ref="Y368">_xlfn.IFS(K368 &lt;= (65/SQRT($AT$32)), "Compact", K368 &lt;= (95/SQRT($AT$32)), "Non-Compact", K368 &gt; (95/SQRT($AT$32)), "Slender")</f>
        <v>Slender</v>
      </c>
      <c r="Z368" s="2">
        <f t="shared" si="92"/>
        <v>16.666666666666668</v>
      </c>
      <c r="AA368" s="2">
        <f t="shared" si="93"/>
        <v>25</v>
      </c>
      <c r="AB368" s="2" t="str" cm="1">
        <f t="array" ref="AB368">_xlfn.IFS(Z368 &lt;= 9, "1", Z368 &lt;= 12, "2", Z368 &lt;= 15, "3", Z368 &gt; 15, "4")</f>
        <v>4</v>
      </c>
      <c r="AC368" s="2" t="str" cm="1">
        <f t="array" ref="AC368">_xlfn.IFS(AA368 &lt;= 200, "1", L368 &lt;= 300, "2", L368 &lt;= 400, "3", L368 &gt; 400, "4")</f>
        <v>1</v>
      </c>
      <c r="AE368" s="3">
        <f t="shared" si="119"/>
        <v>4484.9512929350749</v>
      </c>
      <c r="AG368" s="3"/>
      <c r="AH368" s="3">
        <f t="shared" si="120"/>
        <v>425.76997310754547</v>
      </c>
      <c r="AJ368" s="2" t="s">
        <v>422</v>
      </c>
      <c r="AK368" s="2"/>
      <c r="AL368" s="2">
        <f t="shared" si="122"/>
        <v>38.83</v>
      </c>
      <c r="AM368" s="2"/>
      <c r="AN368" s="2"/>
      <c r="AO368" s="2">
        <f t="shared" si="123"/>
        <v>382.6</v>
      </c>
      <c r="AP368" s="2"/>
      <c r="AQ368" s="2" t="s">
        <v>1100</v>
      </c>
      <c r="BB368" s="2">
        <f t="shared" si="100"/>
        <v>28.47</v>
      </c>
      <c r="BC368" s="2">
        <f t="shared" si="101"/>
        <v>84.266666666666652</v>
      </c>
      <c r="BD368" s="2" t="s">
        <v>1100</v>
      </c>
      <c r="BI368">
        <f t="shared" si="102"/>
        <v>10.469999999999999</v>
      </c>
      <c r="BJ368">
        <f t="shared" si="103"/>
        <v>156.1143281365998</v>
      </c>
      <c r="BK368" s="2" t="s">
        <v>1100</v>
      </c>
      <c r="BP368">
        <f t="shared" si="104"/>
        <v>76.47</v>
      </c>
      <c r="BQ368">
        <f t="shared" si="105"/>
        <v>186.66666666666663</v>
      </c>
      <c r="BR368" s="2" t="s">
        <v>1100</v>
      </c>
      <c r="BW368">
        <f t="shared" si="106"/>
        <v>60.47</v>
      </c>
      <c r="BX368">
        <f t="shared" si="107"/>
        <v>152.53333333333342</v>
      </c>
      <c r="BY368" s="2" t="s">
        <v>1100</v>
      </c>
      <c r="CD368">
        <f t="shared" si="108"/>
        <v>3.8397395817939284</v>
      </c>
      <c r="CE368">
        <f t="shared" si="109"/>
        <v>201.90157160761748</v>
      </c>
      <c r="CF368" s="2" t="s">
        <v>1100</v>
      </c>
    </row>
    <row r="369" spans="1:84" x14ac:dyDescent="0.35">
      <c r="A369" s="2" t="s">
        <v>1101</v>
      </c>
      <c r="B369" s="3" t="s">
        <v>34</v>
      </c>
      <c r="C369" s="2" t="s">
        <v>1192</v>
      </c>
      <c r="D369" s="2">
        <v>200</v>
      </c>
      <c r="E369" s="2">
        <v>204</v>
      </c>
      <c r="F369" s="2">
        <v>12</v>
      </c>
      <c r="G369" s="2">
        <v>12</v>
      </c>
      <c r="H369" s="2">
        <v>13</v>
      </c>
      <c r="I369" s="2">
        <f t="shared" si="114"/>
        <v>150</v>
      </c>
      <c r="J369" s="2">
        <v>71.53</v>
      </c>
      <c r="K369" s="2">
        <f t="shared" si="121"/>
        <v>8</v>
      </c>
      <c r="L369" s="2">
        <f t="shared" si="115"/>
        <v>12.5</v>
      </c>
      <c r="M369" s="2">
        <f t="shared" si="116"/>
        <v>1.1696814089933345</v>
      </c>
      <c r="N369" s="5">
        <v>4984</v>
      </c>
      <c r="O369" s="5">
        <v>1701</v>
      </c>
      <c r="P369" s="2">
        <v>8.35</v>
      </c>
      <c r="Q369" s="2">
        <v>4.88</v>
      </c>
      <c r="R369" s="2">
        <v>498</v>
      </c>
      <c r="S369" s="2">
        <v>167</v>
      </c>
      <c r="T369" s="2">
        <f t="shared" si="117"/>
        <v>565.49697978241602</v>
      </c>
      <c r="U369" s="2">
        <f t="shared" si="118"/>
        <v>257.98793628294567</v>
      </c>
      <c r="X369" s="3" t="str" cm="1">
        <f t="array" ref="X369">_xlfn.IFS((D369/F369) &lt;= (640/SQRT($AT$32)), "Compact", L369 &lt;= ($AT$32*(0.79-(0.002*((E369-G369/2)/(2*F369))*SQRT($AT$32)))), "Non-Compact", L369 &gt; ($AT$32*(0.79-(0.002*((E369-G369/2)/(2*F369))*SQRT($AT$32)))), "Slender")</f>
        <v>Compact</v>
      </c>
      <c r="Y369" s="3" t="str" cm="1">
        <f t="array" ref="Y369">_xlfn.IFS(K369 &lt;= (65/SQRT($AT$32)), "Compact", K369 &lt;= (95/SQRT($AT$32)), "Non-Compact", K369 &gt; (95/SQRT($AT$32)), "Slender")</f>
        <v>Slender</v>
      </c>
      <c r="Z369" s="2">
        <f t="shared" si="92"/>
        <v>17</v>
      </c>
      <c r="AA369" s="2">
        <f t="shared" si="93"/>
        <v>16.666666666666668</v>
      </c>
      <c r="AB369" s="2" t="str" cm="1">
        <f t="array" ref="AB369">_xlfn.IFS(Z369 &lt;= 9, "1", Z369 &lt;= 12, "2", Z369 &lt;= 15, "3", Z369 &gt; 15, "4")</f>
        <v>4</v>
      </c>
      <c r="AC369" s="2" t="str" cm="1">
        <f t="array" ref="AC369">_xlfn.IFS(AA369 &lt;= 200, "1", L369 &lt;= 300, "2", L369 &lt;= 400, "3", L369 &gt; 400, "4")</f>
        <v>1</v>
      </c>
      <c r="AE369" s="3">
        <f t="shared" si="119"/>
        <v>4769.8949988443146</v>
      </c>
      <c r="AG369" s="3"/>
      <c r="AH369" s="3">
        <f t="shared" si="120"/>
        <v>452.21241690161497</v>
      </c>
      <c r="AJ369" s="2" t="s">
        <v>423</v>
      </c>
      <c r="AK369" s="2"/>
      <c r="AL369" s="2">
        <f t="shared" si="122"/>
        <v>46.83</v>
      </c>
      <c r="AM369" s="2"/>
      <c r="AN369" s="2"/>
      <c r="AO369" s="2">
        <f t="shared" si="123"/>
        <v>408.6</v>
      </c>
      <c r="AP369" s="2"/>
      <c r="AQ369" s="2" t="s">
        <v>1101</v>
      </c>
      <c r="BB369" s="2">
        <f t="shared" si="100"/>
        <v>20.47</v>
      </c>
      <c r="BC369" s="2">
        <f t="shared" si="101"/>
        <v>58.266666666666652</v>
      </c>
      <c r="BD369" s="2" t="s">
        <v>1101</v>
      </c>
      <c r="BI369">
        <f t="shared" si="102"/>
        <v>2.4699999999999989</v>
      </c>
      <c r="BJ369">
        <f t="shared" si="103"/>
        <v>182.1143281365998</v>
      </c>
      <c r="BK369" s="2" t="s">
        <v>1101</v>
      </c>
      <c r="BP369">
        <f t="shared" si="104"/>
        <v>68.47</v>
      </c>
      <c r="BQ369">
        <f t="shared" si="105"/>
        <v>160.66666666666663</v>
      </c>
      <c r="BR369" s="2" t="s">
        <v>1101</v>
      </c>
      <c r="BW369">
        <f t="shared" si="106"/>
        <v>52.47</v>
      </c>
      <c r="BX369">
        <f t="shared" si="107"/>
        <v>126.53333333333342</v>
      </c>
      <c r="BY369" s="2" t="s">
        <v>1101</v>
      </c>
      <c r="CD369">
        <f t="shared" si="108"/>
        <v>11.839739581793928</v>
      </c>
      <c r="CE369">
        <f t="shared" si="109"/>
        <v>227.90157160761748</v>
      </c>
      <c r="CF369" s="2" t="s">
        <v>1101</v>
      </c>
    </row>
    <row r="370" spans="1:84" x14ac:dyDescent="0.35">
      <c r="A370" s="2" t="s">
        <v>1102</v>
      </c>
      <c r="B370" s="3" t="s">
        <v>34</v>
      </c>
      <c r="C370" s="2" t="s">
        <v>1193</v>
      </c>
      <c r="D370" s="2">
        <v>244</v>
      </c>
      <c r="E370" s="2">
        <v>252</v>
      </c>
      <c r="F370" s="2">
        <v>11</v>
      </c>
      <c r="G370" s="2">
        <v>11</v>
      </c>
      <c r="H370" s="2">
        <v>13</v>
      </c>
      <c r="I370" s="2">
        <f t="shared" si="114"/>
        <v>196</v>
      </c>
      <c r="J370" s="2">
        <v>81.31</v>
      </c>
      <c r="K370" s="2">
        <f t="shared" si="121"/>
        <v>10.954545454545455</v>
      </c>
      <c r="L370" s="2">
        <f t="shared" si="115"/>
        <v>17.818181818181817</v>
      </c>
      <c r="M370" s="2">
        <f t="shared" si="116"/>
        <v>1.4516814089933345</v>
      </c>
      <c r="N370" s="5">
        <v>8573</v>
      </c>
      <c r="O370" s="5">
        <v>2937</v>
      </c>
      <c r="P370" s="2">
        <v>10.27</v>
      </c>
      <c r="Q370" s="2">
        <v>6.01</v>
      </c>
      <c r="R370" s="2">
        <v>703</v>
      </c>
      <c r="S370" s="2">
        <v>233</v>
      </c>
      <c r="T370" s="2">
        <f t="shared" si="117"/>
        <v>797.0886091379125</v>
      </c>
      <c r="U370" s="2">
        <f t="shared" si="118"/>
        <v>357.87090086217398</v>
      </c>
      <c r="X370" s="3" t="str" cm="1">
        <f t="array" ref="X370">_xlfn.IFS((D370/F370) &lt;= (640/SQRT($AT$32)), "Compact", L370 &lt;= ($AT$32*(0.79-(0.002*((E370-G370/2)/(2*F370))*SQRT($AT$32)))), "Non-Compact", L370 &gt; ($AT$32*(0.79-(0.002*((E370-G370/2)/(2*F370))*SQRT($AT$32)))), "Slender")</f>
        <v>Compact</v>
      </c>
      <c r="Y370" s="3" t="str" cm="1">
        <f t="array" ref="Y370">_xlfn.IFS(K370 &lt;= (65/SQRT($AT$32)), "Compact", K370 &lt;= (95/SQRT($AT$32)), "Non-Compact", K370 &gt; (95/SQRT($AT$32)), "Slender")</f>
        <v>Slender</v>
      </c>
      <c r="Z370" s="2">
        <f t="shared" si="92"/>
        <v>22.90909090909091</v>
      </c>
      <c r="AA370" s="2">
        <f t="shared" si="93"/>
        <v>22.181818181818183</v>
      </c>
      <c r="AB370" s="2" t="str" cm="1">
        <f t="array" ref="AB370">_xlfn.IFS(Z370 &lt;= 9, "1", Z370 &lt;= 12, "2", Z370 &lt;= 15, "3", Z370 &gt; 15, "4")</f>
        <v>4</v>
      </c>
      <c r="AC370" s="2" t="str" cm="1">
        <f t="array" ref="AC370">_xlfn.IFS(AA370 &lt;= 200, "1", L370 &lt;= 300, "2", L370 &lt;= 400, "3", L370 &gt; 400, "4")</f>
        <v>1</v>
      </c>
      <c r="AE370" s="3">
        <f t="shared" si="119"/>
        <v>8566.1676437015867</v>
      </c>
      <c r="AG370" s="3"/>
      <c r="AH370" s="3">
        <f t="shared" si="120"/>
        <v>677.17550900781998</v>
      </c>
      <c r="AJ370" s="2" t="s">
        <v>424</v>
      </c>
      <c r="AK370" s="2"/>
      <c r="AL370" s="2">
        <f t="shared" si="122"/>
        <v>56.61</v>
      </c>
      <c r="AM370" s="2"/>
      <c r="AN370" s="2"/>
      <c r="AO370" s="2">
        <f t="shared" si="123"/>
        <v>613.6</v>
      </c>
      <c r="AP370" s="2"/>
      <c r="AQ370" s="2" t="s">
        <v>1102</v>
      </c>
      <c r="BB370" s="2">
        <f t="shared" si="100"/>
        <v>10.689999999999998</v>
      </c>
      <c r="BC370" s="2">
        <f t="shared" si="101"/>
        <v>146.73333333333335</v>
      </c>
      <c r="BD370" s="2" t="s">
        <v>1102</v>
      </c>
      <c r="BI370">
        <f t="shared" si="102"/>
        <v>7.3100000000000023</v>
      </c>
      <c r="BJ370">
        <f t="shared" si="103"/>
        <v>387.1143281365998</v>
      </c>
      <c r="BK370" s="2" t="s">
        <v>1102</v>
      </c>
      <c r="BP370">
        <f t="shared" si="104"/>
        <v>58.69</v>
      </c>
      <c r="BQ370">
        <f t="shared" si="105"/>
        <v>44.333333333333371</v>
      </c>
      <c r="BR370" s="2" t="s">
        <v>1102</v>
      </c>
      <c r="BW370">
        <f t="shared" si="106"/>
        <v>42.69</v>
      </c>
      <c r="BX370">
        <f t="shared" si="107"/>
        <v>78.466666666666583</v>
      </c>
      <c r="BY370" s="2" t="s">
        <v>1102</v>
      </c>
      <c r="CD370">
        <f t="shared" si="108"/>
        <v>21.61973958179393</v>
      </c>
      <c r="CE370">
        <f t="shared" si="109"/>
        <v>432.90157160761748</v>
      </c>
      <c r="CF370" s="2" t="s">
        <v>1102</v>
      </c>
    </row>
    <row r="371" spans="1:84" x14ac:dyDescent="0.35">
      <c r="A371" s="2" t="s">
        <v>1103</v>
      </c>
      <c r="B371" s="3" t="s">
        <v>34</v>
      </c>
      <c r="C371" s="2" t="s">
        <v>1194</v>
      </c>
      <c r="D371" s="2">
        <v>250</v>
      </c>
      <c r="E371" s="2">
        <v>250</v>
      </c>
      <c r="F371" s="2">
        <v>14</v>
      </c>
      <c r="G371" s="2">
        <v>9</v>
      </c>
      <c r="H371" s="2">
        <v>13</v>
      </c>
      <c r="I371" s="2">
        <f t="shared" si="114"/>
        <v>196</v>
      </c>
      <c r="J371" s="2">
        <v>91.43</v>
      </c>
      <c r="K371" s="2">
        <f t="shared" si="121"/>
        <v>8.6071428571428577</v>
      </c>
      <c r="L371" s="2">
        <f t="shared" si="115"/>
        <v>21.777777777777779</v>
      </c>
      <c r="M371" s="2">
        <f t="shared" si="116"/>
        <v>1.4596814089933345</v>
      </c>
      <c r="N371" s="5">
        <v>10689</v>
      </c>
      <c r="O371" s="5">
        <v>3648</v>
      </c>
      <c r="P371" s="2">
        <v>10.81</v>
      </c>
      <c r="Q371" s="2">
        <v>6.32</v>
      </c>
      <c r="R371" s="2">
        <v>855</v>
      </c>
      <c r="S371" s="2">
        <v>292</v>
      </c>
      <c r="T371" s="2">
        <f t="shared" si="117"/>
        <v>952.57060913791247</v>
      </c>
      <c r="U371" s="2">
        <f t="shared" si="118"/>
        <v>443.73383002063065</v>
      </c>
      <c r="X371" s="3" t="str" cm="1">
        <f t="array" ref="X371">_xlfn.IFS((D371/F371) &lt;= (640/SQRT($AT$32)), "Compact", L371 &lt;= ($AT$32*(0.79-(0.002*((E371-G371/2)/(2*F371))*SQRT($AT$32)))), "Non-Compact", L371 &gt; ($AT$32*(0.79-(0.002*((E371-G371/2)/(2*F371))*SQRT($AT$32)))), "Slender")</f>
        <v>Compact</v>
      </c>
      <c r="Y371" s="3" t="str" cm="1">
        <f t="array" ref="Y371">_xlfn.IFS(K371 &lt;= (65/SQRT($AT$32)), "Compact", K371 &lt;= (95/SQRT($AT$32)), "Non-Compact", K371 &gt; (95/SQRT($AT$32)), "Slender")</f>
        <v>Slender</v>
      </c>
      <c r="Z371" s="2">
        <f t="shared" si="92"/>
        <v>17.857142857142858</v>
      </c>
      <c r="AA371" s="2">
        <f t="shared" si="93"/>
        <v>27.777777777777779</v>
      </c>
      <c r="AB371" s="2" t="str" cm="1">
        <f t="array" ref="AB371">_xlfn.IFS(Z371 &lt;= 9, "1", Z371 &lt;= 12, "2", Z371 &lt;= 15, "3", Z371 &gt; 15, "4")</f>
        <v>4</v>
      </c>
      <c r="AC371" s="2" t="str" cm="1">
        <f t="array" ref="AC371">_xlfn.IFS(AA371 &lt;= 200, "1", L371 &lt;= 300, "2", L371 &lt;= 400, "3", L371 &gt; 400, "4")</f>
        <v>1</v>
      </c>
      <c r="AE371" s="3">
        <f t="shared" si="119"/>
        <v>10797.945874100315</v>
      </c>
      <c r="AG371" s="3"/>
      <c r="AH371" s="3">
        <f t="shared" si="120"/>
        <v>834.6342132934642</v>
      </c>
      <c r="AJ371" s="2" t="s">
        <v>425</v>
      </c>
      <c r="AK371" s="2"/>
      <c r="AL371" s="2">
        <f t="shared" si="122"/>
        <v>66.73</v>
      </c>
      <c r="AM371" s="2"/>
      <c r="AN371" s="2"/>
      <c r="AO371" s="2">
        <f t="shared" si="123"/>
        <v>765.6</v>
      </c>
      <c r="AP371" s="2"/>
      <c r="AQ371" s="2" t="s">
        <v>1103</v>
      </c>
      <c r="BB371" s="2">
        <f t="shared" si="100"/>
        <v>0.56999999999999318</v>
      </c>
      <c r="BC371" s="2">
        <f t="shared" si="101"/>
        <v>298.73333333333335</v>
      </c>
      <c r="BD371" s="2" t="s">
        <v>1103</v>
      </c>
      <c r="BI371">
        <f t="shared" si="102"/>
        <v>17.430000000000007</v>
      </c>
      <c r="BJ371">
        <f t="shared" si="103"/>
        <v>539.11432813659985</v>
      </c>
      <c r="BK371" s="2" t="s">
        <v>1103</v>
      </c>
      <c r="BP371">
        <f t="shared" si="104"/>
        <v>48.569999999999993</v>
      </c>
      <c r="BQ371">
        <f t="shared" si="105"/>
        <v>196.33333333333337</v>
      </c>
      <c r="BR371" s="2" t="s">
        <v>1103</v>
      </c>
      <c r="BW371">
        <f t="shared" si="106"/>
        <v>32.569999999999993</v>
      </c>
      <c r="BX371">
        <f t="shared" si="107"/>
        <v>230.46666666666658</v>
      </c>
      <c r="BY371" s="2" t="s">
        <v>1103</v>
      </c>
      <c r="CD371">
        <f t="shared" si="108"/>
        <v>31.739739581793934</v>
      </c>
      <c r="CE371">
        <f t="shared" si="109"/>
        <v>584.90157160761748</v>
      </c>
      <c r="CF371" s="2" t="s">
        <v>1103</v>
      </c>
    </row>
    <row r="372" spans="1:84" x14ac:dyDescent="0.35">
      <c r="A372" s="2" t="s">
        <v>1104</v>
      </c>
      <c r="B372" s="3" t="s">
        <v>34</v>
      </c>
      <c r="C372" s="2" t="s">
        <v>1195</v>
      </c>
      <c r="D372" s="2">
        <v>250</v>
      </c>
      <c r="E372" s="2">
        <v>255</v>
      </c>
      <c r="F372" s="2">
        <v>14</v>
      </c>
      <c r="G372" s="2">
        <v>14</v>
      </c>
      <c r="H372" s="2">
        <v>13</v>
      </c>
      <c r="I372" s="2">
        <f t="shared" si="114"/>
        <v>196</v>
      </c>
      <c r="J372" s="2">
        <v>103.93</v>
      </c>
      <c r="K372" s="2">
        <f t="shared" si="121"/>
        <v>8.6071428571428577</v>
      </c>
      <c r="L372" s="2">
        <f t="shared" si="115"/>
        <v>14</v>
      </c>
      <c r="M372" s="2">
        <f t="shared" si="116"/>
        <v>1.4696814089933345</v>
      </c>
      <c r="N372" s="5">
        <v>11340</v>
      </c>
      <c r="O372" s="5">
        <v>3875</v>
      </c>
      <c r="P372" s="2">
        <v>10.45</v>
      </c>
      <c r="Q372" s="2">
        <v>6.11</v>
      </c>
      <c r="R372" s="2">
        <v>907</v>
      </c>
      <c r="S372" s="2">
        <v>304</v>
      </c>
      <c r="T372" s="2">
        <f t="shared" si="117"/>
        <v>1030.6956091379125</v>
      </c>
      <c r="U372" s="2">
        <f t="shared" si="118"/>
        <v>468.15400712448894</v>
      </c>
      <c r="X372" s="3" t="str" cm="1">
        <f t="array" ref="X372">_xlfn.IFS((D372/F372) &lt;= (640/SQRT($AT$32)), "Compact", L372 &lt;= ($AT$32*(0.79-(0.002*((E372-G372/2)/(2*F372))*SQRT($AT$32)))), "Non-Compact", L372 &gt; ($AT$32*(0.79-(0.002*((E372-G372/2)/(2*F372))*SQRT($AT$32)))), "Slender")</f>
        <v>Compact</v>
      </c>
      <c r="Y372" s="3" t="str" cm="1">
        <f t="array" ref="Y372">_xlfn.IFS(K372 &lt;= (65/SQRT($AT$32)), "Compact", K372 &lt;= (95/SQRT($AT$32)), "Non-Compact", K372 &gt; (95/SQRT($AT$32)), "Slender")</f>
        <v>Slender</v>
      </c>
      <c r="Z372" s="2">
        <f t="shared" si="92"/>
        <v>18.214285714285715</v>
      </c>
      <c r="AA372" s="2">
        <f t="shared" si="93"/>
        <v>17.857142857142858</v>
      </c>
      <c r="AB372" s="2" t="str" cm="1">
        <f t="array" ref="AB372">_xlfn.IFS(Z372 &lt;= 9, "1", Z372 &lt;= 12, "2", Z372 &lt;= 15, "3", Z372 &gt; 15, "4")</f>
        <v>4</v>
      </c>
      <c r="AC372" s="2" t="str" cm="1">
        <f t="array" ref="AC372">_xlfn.IFS(AA372 &lt;= 200, "1", L372 &lt;= 300, "2", L372 &lt;= 400, "3", L372 &gt; 400, "4")</f>
        <v>1</v>
      </c>
      <c r="AE372" s="3">
        <f t="shared" si="119"/>
        <v>11487.321058453968</v>
      </c>
      <c r="AG372" s="3"/>
      <c r="AH372" s="3">
        <f t="shared" si="120"/>
        <v>887.0401738365631</v>
      </c>
      <c r="AJ372" s="2" t="s">
        <v>426</v>
      </c>
      <c r="AK372" s="2"/>
      <c r="AL372" s="2">
        <f t="shared" si="122"/>
        <v>79.23</v>
      </c>
      <c r="AM372" s="2"/>
      <c r="AN372" s="2"/>
      <c r="AO372" s="2">
        <f t="shared" si="123"/>
        <v>817.6</v>
      </c>
      <c r="AP372" s="2"/>
      <c r="AQ372" s="2" t="s">
        <v>1104</v>
      </c>
      <c r="BB372" s="2">
        <f t="shared" si="100"/>
        <v>11.930000000000007</v>
      </c>
      <c r="BC372" s="2">
        <f t="shared" si="101"/>
        <v>350.73333333333335</v>
      </c>
      <c r="BD372" s="2" t="s">
        <v>1104</v>
      </c>
      <c r="BI372">
        <f t="shared" si="102"/>
        <v>29.930000000000007</v>
      </c>
      <c r="BJ372">
        <f t="shared" si="103"/>
        <v>591.11432813659985</v>
      </c>
      <c r="BK372" s="2" t="s">
        <v>1104</v>
      </c>
      <c r="BP372">
        <f t="shared" si="104"/>
        <v>36.069999999999993</v>
      </c>
      <c r="BQ372">
        <f t="shared" si="105"/>
        <v>248.33333333333337</v>
      </c>
      <c r="BR372" s="2" t="s">
        <v>1104</v>
      </c>
      <c r="BW372">
        <f t="shared" si="106"/>
        <v>20.069999999999993</v>
      </c>
      <c r="BX372">
        <f t="shared" si="107"/>
        <v>282.46666666666658</v>
      </c>
      <c r="BY372" s="2" t="s">
        <v>1104</v>
      </c>
      <c r="CD372">
        <f t="shared" si="108"/>
        <v>44.239739581793934</v>
      </c>
      <c r="CE372">
        <f t="shared" si="109"/>
        <v>636.90157160761748</v>
      </c>
      <c r="CF372" s="2" t="s">
        <v>1104</v>
      </c>
    </row>
    <row r="373" spans="1:84" x14ac:dyDescent="0.35">
      <c r="A373" s="2" t="s">
        <v>1105</v>
      </c>
      <c r="B373" s="3" t="s">
        <v>34</v>
      </c>
      <c r="C373" s="2" t="s">
        <v>1196</v>
      </c>
      <c r="D373" s="2">
        <v>294</v>
      </c>
      <c r="E373" s="2">
        <v>302</v>
      </c>
      <c r="F373" s="2">
        <v>12</v>
      </c>
      <c r="G373" s="2">
        <v>12</v>
      </c>
      <c r="H373" s="2">
        <v>13</v>
      </c>
      <c r="I373" s="2">
        <f t="shared" si="114"/>
        <v>244</v>
      </c>
      <c r="J373" s="2">
        <v>106.33</v>
      </c>
      <c r="K373" s="2">
        <f t="shared" si="121"/>
        <v>12.083333333333334</v>
      </c>
      <c r="L373" s="2">
        <f t="shared" si="115"/>
        <v>20.333333333333332</v>
      </c>
      <c r="M373" s="2">
        <f t="shared" si="116"/>
        <v>1.7496814089933346</v>
      </c>
      <c r="N373" s="5">
        <v>16384</v>
      </c>
      <c r="O373" s="5">
        <v>5513</v>
      </c>
      <c r="P373" s="2">
        <v>12.41</v>
      </c>
      <c r="Q373" s="2">
        <v>7.2</v>
      </c>
      <c r="R373" s="5">
        <v>1115</v>
      </c>
      <c r="S373" s="2">
        <v>365</v>
      </c>
      <c r="T373" s="2">
        <f t="shared" si="117"/>
        <v>1259.8313093349525</v>
      </c>
      <c r="U373" s="2">
        <f t="shared" si="118"/>
        <v>558.89993628294565</v>
      </c>
      <c r="X373" s="3" t="str" cm="1">
        <f t="array" ref="X373">_xlfn.IFS((D373/F373) &lt;= (640/SQRT($AT$32)), "Compact", L373 &lt;= ($AT$32*(0.79-(0.002*((E373-G373/2)/(2*F373))*SQRT($AT$32)))), "Non-Compact", L373 &gt; ($AT$32*(0.79-(0.002*((E373-G373/2)/(2*F373))*SQRT($AT$32)))), "Slender")</f>
        <v>Compact</v>
      </c>
      <c r="Y373" s="3" t="str" cm="1">
        <f t="array" ref="Y373">_xlfn.IFS(K373 &lt;= (65/SQRT($AT$32)), "Compact", K373 &lt;= (95/SQRT($AT$32)), "Non-Compact", K373 &gt; (95/SQRT($AT$32)), "Slender")</f>
        <v>Slender</v>
      </c>
      <c r="Z373" s="2">
        <f t="shared" si="92"/>
        <v>25.166666666666668</v>
      </c>
      <c r="AA373" s="2">
        <f t="shared" si="93"/>
        <v>24.5</v>
      </c>
      <c r="AB373" s="2" t="str" cm="1">
        <f t="array" ref="AB373">_xlfn.IFS(Z373 &lt;= 9, "1", Z373 &lt;= 12, "2", Z373 &lt;= 15, "3", Z373 &gt; 15, "4")</f>
        <v>4</v>
      </c>
      <c r="AC373" s="2" t="str" cm="1">
        <f t="array" ref="AC373">_xlfn.IFS(AA373 &lt;= 200, "1", L373 &lt;= 300, "2", L373 &lt;= 400, "3", L373 &gt; 400, "4")</f>
        <v>1</v>
      </c>
      <c r="AE373" s="3">
        <f t="shared" si="119"/>
        <v>16790.514319102916</v>
      </c>
      <c r="AG373" s="3"/>
      <c r="AH373" s="3">
        <f t="shared" si="120"/>
        <v>1112.8174468438208</v>
      </c>
      <c r="AJ373" s="2" t="s">
        <v>427</v>
      </c>
      <c r="AK373" s="2"/>
      <c r="AL373" s="2">
        <f t="shared" si="122"/>
        <v>81.63</v>
      </c>
      <c r="AM373" s="2"/>
      <c r="AN373" s="2"/>
      <c r="AO373" s="2">
        <f t="shared" si="123"/>
        <v>1025.5999999999999</v>
      </c>
      <c r="AP373" s="2"/>
      <c r="AQ373" s="2" t="s">
        <v>1105</v>
      </c>
      <c r="BB373" s="2">
        <f t="shared" si="100"/>
        <v>14.329999999999998</v>
      </c>
      <c r="BC373" s="2">
        <f t="shared" si="101"/>
        <v>558.73333333333335</v>
      </c>
      <c r="BD373" s="2" t="s">
        <v>1105</v>
      </c>
      <c r="BI373">
        <f t="shared" si="102"/>
        <v>32.33</v>
      </c>
      <c r="BJ373">
        <f t="shared" si="103"/>
        <v>799.11432813659985</v>
      </c>
      <c r="BK373" s="2" t="s">
        <v>1105</v>
      </c>
      <c r="BP373">
        <f t="shared" si="104"/>
        <v>33.67</v>
      </c>
      <c r="BQ373">
        <f t="shared" si="105"/>
        <v>456.33333333333337</v>
      </c>
      <c r="BR373" s="2" t="s">
        <v>1105</v>
      </c>
      <c r="BW373">
        <f t="shared" si="106"/>
        <v>17.670000000000002</v>
      </c>
      <c r="BX373">
        <f t="shared" si="107"/>
        <v>490.46666666666658</v>
      </c>
      <c r="BY373" s="2" t="s">
        <v>1105</v>
      </c>
      <c r="CD373">
        <f t="shared" si="108"/>
        <v>46.639739581793926</v>
      </c>
      <c r="CE373">
        <f t="shared" si="109"/>
        <v>844.90157160761748</v>
      </c>
      <c r="CF373" s="2" t="s">
        <v>1105</v>
      </c>
    </row>
    <row r="374" spans="1:84" x14ac:dyDescent="0.35">
      <c r="A374" s="2" t="s">
        <v>1106</v>
      </c>
      <c r="B374" s="3" t="s">
        <v>34</v>
      </c>
      <c r="C374" s="2" t="s">
        <v>1197</v>
      </c>
      <c r="D374" s="2">
        <v>300</v>
      </c>
      <c r="E374" s="2">
        <v>300</v>
      </c>
      <c r="F374" s="2">
        <v>15</v>
      </c>
      <c r="G374" s="2">
        <v>10</v>
      </c>
      <c r="H374" s="2">
        <v>13</v>
      </c>
      <c r="I374" s="2">
        <f t="shared" si="114"/>
        <v>244</v>
      </c>
      <c r="J374" s="2">
        <v>118.45</v>
      </c>
      <c r="K374" s="2">
        <f t="shared" si="121"/>
        <v>9.6666666666666661</v>
      </c>
      <c r="L374" s="2">
        <f t="shared" si="115"/>
        <v>24.4</v>
      </c>
      <c r="M374" s="2">
        <f t="shared" si="116"/>
        <v>1.7576814089933346</v>
      </c>
      <c r="N374" s="5">
        <v>20010</v>
      </c>
      <c r="O374" s="5">
        <v>6753</v>
      </c>
      <c r="P374" s="2">
        <v>13</v>
      </c>
      <c r="Q374" s="2">
        <v>7.55</v>
      </c>
      <c r="R374" s="5">
        <v>1334</v>
      </c>
      <c r="S374" s="2">
        <v>450</v>
      </c>
      <c r="T374" s="2">
        <f t="shared" si="117"/>
        <v>1483.9133093349524</v>
      </c>
      <c r="U374" s="2">
        <f t="shared" si="118"/>
        <v>683.56086544140226</v>
      </c>
      <c r="X374" s="3" t="str" cm="1">
        <f t="array" ref="X374">_xlfn.IFS((D374/F374) &lt;= (640/SQRT($AT$32)), "Compact", L374 &lt;= ($AT$32*(0.79-(0.002*((E374-G374/2)/(2*F374))*SQRT($AT$32)))), "Non-Compact", L374 &gt; ($AT$32*(0.79-(0.002*((E374-G374/2)/(2*F374))*SQRT($AT$32)))), "Slender")</f>
        <v>Compact</v>
      </c>
      <c r="Y374" s="3" t="str" cm="1">
        <f t="array" ref="Y374">_xlfn.IFS(K374 &lt;= (65/SQRT($AT$32)), "Compact", K374 &lt;= (95/SQRT($AT$32)), "Non-Compact", K374 &gt; (95/SQRT($AT$32)), "Slender")</f>
        <v>Slender</v>
      </c>
      <c r="Z374" s="2">
        <f t="shared" si="92"/>
        <v>20</v>
      </c>
      <c r="AA374" s="2">
        <f t="shared" si="93"/>
        <v>30</v>
      </c>
      <c r="AB374" s="2" t="str" cm="1">
        <f t="array" ref="AB374">_xlfn.IFS(Z374 &lt;= 9, "1", Z374 &lt;= 12, "2", Z374 &lt;= 15, "3", Z374 &gt; 15, "4")</f>
        <v>4</v>
      </c>
      <c r="AC374" s="2" t="str" cm="1">
        <f t="array" ref="AC374">_xlfn.IFS(AA374 &lt;= 200, "1", L374 &lt;= 300, "2", L374 &lt;= 400, "3", L374 &gt; 400, "4")</f>
        <v>1</v>
      </c>
      <c r="AE374" s="3">
        <f t="shared" si="119"/>
        <v>20622.260184082636</v>
      </c>
      <c r="AG374" s="3"/>
      <c r="AH374" s="3">
        <f t="shared" si="120"/>
        <v>1342.0240199042637</v>
      </c>
      <c r="AJ374" s="2" t="s">
        <v>428</v>
      </c>
      <c r="AK374" s="2"/>
      <c r="AL374" s="2">
        <f t="shared" si="122"/>
        <v>93.75</v>
      </c>
      <c r="AM374" s="2"/>
      <c r="AN374" s="2"/>
      <c r="AO374" s="2">
        <f t="shared" si="123"/>
        <v>1244.5999999999999</v>
      </c>
      <c r="AP374" s="2"/>
      <c r="AQ374" s="2" t="s">
        <v>1106</v>
      </c>
      <c r="BB374" s="2">
        <f t="shared" si="100"/>
        <v>26.450000000000003</v>
      </c>
      <c r="BC374" s="2">
        <f t="shared" si="101"/>
        <v>777.73333333333335</v>
      </c>
      <c r="BD374" s="2" t="s">
        <v>1106</v>
      </c>
      <c r="BI374">
        <f t="shared" si="102"/>
        <v>44.45</v>
      </c>
      <c r="BJ374">
        <f t="shared" si="103"/>
        <v>1018.1143281365999</v>
      </c>
      <c r="BK374" s="2" t="s">
        <v>1106</v>
      </c>
      <c r="BP374">
        <f t="shared" si="104"/>
        <v>21.549999999999997</v>
      </c>
      <c r="BQ374">
        <f t="shared" si="105"/>
        <v>675.33333333333337</v>
      </c>
      <c r="BR374" s="2" t="s">
        <v>1106</v>
      </c>
      <c r="BW374">
        <f t="shared" si="106"/>
        <v>5.5499999999999972</v>
      </c>
      <c r="BX374">
        <f t="shared" si="107"/>
        <v>709.46666666666658</v>
      </c>
      <c r="BY374" s="2" t="s">
        <v>1106</v>
      </c>
      <c r="CD374">
        <f t="shared" si="108"/>
        <v>58.75973958179393</v>
      </c>
      <c r="CE374">
        <f t="shared" si="109"/>
        <v>1063.9015716076174</v>
      </c>
      <c r="CF374" s="2" t="s">
        <v>1106</v>
      </c>
    </row>
    <row r="375" spans="1:84" x14ac:dyDescent="0.35">
      <c r="A375" s="2" t="s">
        <v>1107</v>
      </c>
      <c r="B375" s="3" t="s">
        <v>34</v>
      </c>
      <c r="C375" s="2" t="s">
        <v>1198</v>
      </c>
      <c r="D375" s="2">
        <v>300</v>
      </c>
      <c r="E375" s="2">
        <v>305</v>
      </c>
      <c r="F375" s="2">
        <v>15</v>
      </c>
      <c r="G375" s="2">
        <v>15</v>
      </c>
      <c r="H375" s="2">
        <v>13</v>
      </c>
      <c r="I375" s="2">
        <f t="shared" si="114"/>
        <v>244</v>
      </c>
      <c r="J375" s="2">
        <v>133.44999999999999</v>
      </c>
      <c r="K375" s="2">
        <f t="shared" si="121"/>
        <v>9.6666666666666661</v>
      </c>
      <c r="L375" s="2">
        <f t="shared" si="115"/>
        <v>16.266666666666666</v>
      </c>
      <c r="M375" s="2">
        <f t="shared" si="116"/>
        <v>1.7676814089933346</v>
      </c>
      <c r="N375" s="5">
        <v>21135</v>
      </c>
      <c r="O375" s="5">
        <v>7102</v>
      </c>
      <c r="P375" s="2">
        <v>12.58</v>
      </c>
      <c r="Q375" s="2">
        <v>7.29</v>
      </c>
      <c r="R375" s="5">
        <v>1409</v>
      </c>
      <c r="S375" s="2">
        <v>466</v>
      </c>
      <c r="T375" s="2">
        <f t="shared" si="117"/>
        <v>1596.4133093349524</v>
      </c>
      <c r="U375" s="2">
        <f t="shared" si="118"/>
        <v>715.0485425452606</v>
      </c>
      <c r="X375" s="3" t="str" cm="1">
        <f t="array" ref="X375">_xlfn.IFS((D375/F375) &lt;= (640/SQRT($AT$32)), "Compact", L375 &lt;= ($AT$32*(0.79-(0.002*((E375-G375/2)/(2*F375))*SQRT($AT$32)))), "Non-Compact", L375 &gt; ($AT$32*(0.79-(0.002*((E375-G375/2)/(2*F375))*SQRT($AT$32)))), "Slender")</f>
        <v>Compact</v>
      </c>
      <c r="Y375" s="3" t="str" cm="1">
        <f t="array" ref="Y375">_xlfn.IFS(K375 &lt;= (65/SQRT($AT$32)), "Compact", K375 &lt;= (95/SQRT($AT$32)), "Non-Compact", K375 &gt; (95/SQRT($AT$32)), "Slender")</f>
        <v>Slender</v>
      </c>
      <c r="Z375" s="2">
        <f t="shared" si="92"/>
        <v>20.333333333333332</v>
      </c>
      <c r="AA375" s="2">
        <f t="shared" si="93"/>
        <v>20</v>
      </c>
      <c r="AB375" s="2" t="str" cm="1">
        <f t="array" ref="AB375">_xlfn.IFS(Z375 &lt;= 9, "1", Z375 &lt;= 12, "2", Z375 &lt;= 15, "3", Z375 &gt; 15, "4")</f>
        <v>4</v>
      </c>
      <c r="AC375" s="2" t="str" cm="1">
        <f t="array" ref="AC375">_xlfn.IFS(AA375 &lt;= 200, "1", L375 &lt;= 300, "2", L375 &lt;= 400, "3", L375 &gt; 400, "4")</f>
        <v>1</v>
      </c>
      <c r="AE375" s="3">
        <f t="shared" si="119"/>
        <v>21799.758005537584</v>
      </c>
      <c r="AG375" s="3"/>
      <c r="AH375" s="3">
        <f t="shared" si="120"/>
        <v>1417.3913609162432</v>
      </c>
      <c r="AJ375" s="2" t="s">
        <v>429</v>
      </c>
      <c r="AK375" s="2"/>
      <c r="AL375" s="2">
        <f t="shared" si="122"/>
        <v>108.74999999999999</v>
      </c>
      <c r="AM375" s="2"/>
      <c r="AN375" s="2"/>
      <c r="AO375" s="2">
        <f t="shared" si="123"/>
        <v>1319.6</v>
      </c>
      <c r="AP375" s="2"/>
      <c r="AQ375" s="2" t="s">
        <v>1107</v>
      </c>
      <c r="BB375" s="2">
        <f t="shared" si="100"/>
        <v>41.449999999999989</v>
      </c>
      <c r="BC375" s="2">
        <f t="shared" si="101"/>
        <v>852.73333333333335</v>
      </c>
      <c r="BD375" s="2" t="s">
        <v>1107</v>
      </c>
      <c r="BI375">
        <f t="shared" si="102"/>
        <v>59.449999999999989</v>
      </c>
      <c r="BJ375">
        <f t="shared" si="103"/>
        <v>1093.1143281365999</v>
      </c>
      <c r="BK375" s="2" t="s">
        <v>1107</v>
      </c>
      <c r="BP375">
        <f t="shared" si="104"/>
        <v>6.5500000000000114</v>
      </c>
      <c r="BQ375">
        <f t="shared" si="105"/>
        <v>750.33333333333337</v>
      </c>
      <c r="BR375" s="2" t="s">
        <v>1107</v>
      </c>
      <c r="BW375">
        <f t="shared" si="106"/>
        <v>9.4499999999999886</v>
      </c>
      <c r="BX375">
        <f t="shared" si="107"/>
        <v>784.46666666666658</v>
      </c>
      <c r="BY375" s="2" t="s">
        <v>1107</v>
      </c>
      <c r="CD375">
        <f t="shared" si="108"/>
        <v>73.759739581793923</v>
      </c>
      <c r="CE375">
        <f t="shared" si="109"/>
        <v>1138.9015716076174</v>
      </c>
      <c r="CF375" s="2" t="s">
        <v>1107</v>
      </c>
    </row>
    <row r="376" spans="1:84" x14ac:dyDescent="0.35">
      <c r="A376" s="2" t="s">
        <v>1108</v>
      </c>
      <c r="B376" s="3" t="s">
        <v>34</v>
      </c>
      <c r="C376" s="2" t="s">
        <v>1199</v>
      </c>
      <c r="D376" s="2">
        <v>338</v>
      </c>
      <c r="E376" s="2">
        <v>351</v>
      </c>
      <c r="F376" s="2">
        <v>13</v>
      </c>
      <c r="G376" s="2">
        <v>13</v>
      </c>
      <c r="H376" s="2">
        <v>13</v>
      </c>
      <c r="I376" s="2">
        <f t="shared" si="114"/>
        <v>286</v>
      </c>
      <c r="J376" s="2">
        <v>133.27000000000001</v>
      </c>
      <c r="K376" s="2">
        <f t="shared" si="121"/>
        <v>13</v>
      </c>
      <c r="L376" s="2">
        <f t="shared" si="115"/>
        <v>22</v>
      </c>
      <c r="M376" s="2">
        <f t="shared" si="116"/>
        <v>2.0316814089933346</v>
      </c>
      <c r="N376" s="5">
        <v>27352</v>
      </c>
      <c r="O376" s="5">
        <v>9376</v>
      </c>
      <c r="P376" s="2">
        <v>14.33</v>
      </c>
      <c r="Q376" s="2">
        <v>8.39</v>
      </c>
      <c r="R376" s="5">
        <v>1618</v>
      </c>
      <c r="S376" s="2">
        <v>534</v>
      </c>
      <c r="T376" s="2">
        <f t="shared" si="117"/>
        <v>1821.5527970073622</v>
      </c>
      <c r="U376" s="2">
        <f t="shared" si="118"/>
        <v>816.01697170371722</v>
      </c>
      <c r="X376" s="3" t="str" cm="1">
        <f t="array" ref="X376">_xlfn.IFS((D376/F376) &lt;= (640/SQRT($AT$32)), "Compact", L376 &lt;= ($AT$32*(0.79-(0.002*((E376-G376/2)/(2*F376))*SQRT($AT$32)))), "Non-Compact", L376 &gt; ($AT$32*(0.79-(0.002*((E376-G376/2)/(2*F376))*SQRT($AT$32)))), "Slender")</f>
        <v>Compact</v>
      </c>
      <c r="Y376" s="3" t="str" cm="1">
        <f t="array" ref="Y376">_xlfn.IFS(K376 &lt;= (65/SQRT($AT$32)), "Compact", K376 &lt;= (95/SQRT($AT$32)), "Non-Compact", K376 &gt; (95/SQRT($AT$32)), "Slender")</f>
        <v>Slender</v>
      </c>
      <c r="Z376" s="2">
        <f t="shared" si="92"/>
        <v>27</v>
      </c>
      <c r="AA376" s="2">
        <f t="shared" si="93"/>
        <v>26</v>
      </c>
      <c r="AB376" s="2" t="str" cm="1">
        <f t="array" ref="AB376">_xlfn.IFS(Z376 &lt;= 9, "1", Z376 &lt;= 12, "2", Z376 &lt;= 15, "3", Z376 &gt; 15, "4")</f>
        <v>4</v>
      </c>
      <c r="AC376" s="2" t="str" cm="1">
        <f t="array" ref="AC376">_xlfn.IFS(AA376 &lt;= 200, "1", L376 &lt;= 300, "2", L376 &lt;= 400, "3", L376 &gt; 400, "4")</f>
        <v>1</v>
      </c>
      <c r="AE376" s="3">
        <f t="shared" si="119"/>
        <v>28418.03078504913</v>
      </c>
      <c r="AG376" s="3"/>
      <c r="AH376" s="3">
        <f t="shared" si="120"/>
        <v>1644.6714170313776</v>
      </c>
      <c r="AJ376" s="2" t="s">
        <v>430</v>
      </c>
      <c r="AK376" s="2"/>
      <c r="AL376" s="2">
        <f t="shared" si="122"/>
        <v>108.57000000000001</v>
      </c>
      <c r="AM376" s="2"/>
      <c r="AN376" s="2"/>
      <c r="AO376" s="2">
        <f t="shared" si="123"/>
        <v>1528.6</v>
      </c>
      <c r="AP376" s="2"/>
      <c r="AQ376" s="2" t="s">
        <v>1108</v>
      </c>
      <c r="BB376" s="2">
        <f t="shared" si="100"/>
        <v>41.27000000000001</v>
      </c>
      <c r="BC376" s="2">
        <f t="shared" si="101"/>
        <v>1061.7333333333333</v>
      </c>
      <c r="BD376" s="2" t="s">
        <v>1108</v>
      </c>
      <c r="BI376">
        <f t="shared" si="102"/>
        <v>59.27000000000001</v>
      </c>
      <c r="BJ376">
        <f t="shared" si="103"/>
        <v>1302.1143281365999</v>
      </c>
      <c r="BK376" s="2" t="s">
        <v>1108</v>
      </c>
      <c r="BP376">
        <f t="shared" si="104"/>
        <v>6.7299999999999898</v>
      </c>
      <c r="BQ376">
        <f t="shared" si="105"/>
        <v>959.33333333333337</v>
      </c>
      <c r="BR376" s="2" t="s">
        <v>1108</v>
      </c>
      <c r="BW376">
        <f t="shared" si="106"/>
        <v>9.2700000000000102</v>
      </c>
      <c r="BX376">
        <f t="shared" si="107"/>
        <v>993.46666666666658</v>
      </c>
      <c r="BY376" s="2" t="s">
        <v>1108</v>
      </c>
      <c r="CD376">
        <f t="shared" si="108"/>
        <v>73.579739581793945</v>
      </c>
      <c r="CE376">
        <f t="shared" si="109"/>
        <v>1347.9015716076174</v>
      </c>
      <c r="CF376" s="2" t="s">
        <v>1108</v>
      </c>
    </row>
    <row r="377" spans="1:84" x14ac:dyDescent="0.35">
      <c r="A377" s="2" t="s">
        <v>1109</v>
      </c>
      <c r="B377" s="3" t="s">
        <v>34</v>
      </c>
      <c r="C377" s="2" t="s">
        <v>1200</v>
      </c>
      <c r="D377" s="2">
        <v>344</v>
      </c>
      <c r="E377" s="2">
        <v>348</v>
      </c>
      <c r="F377" s="2">
        <v>16</v>
      </c>
      <c r="G377" s="2">
        <v>10</v>
      </c>
      <c r="H377" s="2">
        <v>13</v>
      </c>
      <c r="I377" s="2">
        <f t="shared" si="114"/>
        <v>286</v>
      </c>
      <c r="J377" s="2">
        <v>144.01</v>
      </c>
      <c r="K377" s="2">
        <f t="shared" si="121"/>
        <v>10.5625</v>
      </c>
      <c r="L377" s="2">
        <f t="shared" si="115"/>
        <v>28.6</v>
      </c>
      <c r="M377" s="2">
        <f t="shared" si="116"/>
        <v>2.0376814089933344</v>
      </c>
      <c r="N377" s="5">
        <v>32545</v>
      </c>
      <c r="O377" s="5">
        <v>11242</v>
      </c>
      <c r="P377" s="2">
        <v>15.03</v>
      </c>
      <c r="Q377" s="2">
        <v>8.84</v>
      </c>
      <c r="R377" s="5">
        <v>1892</v>
      </c>
      <c r="S377" s="2">
        <v>646</v>
      </c>
      <c r="T377" s="2">
        <f t="shared" si="117"/>
        <v>2091.8737970073621</v>
      </c>
      <c r="U377" s="2">
        <f t="shared" si="118"/>
        <v>978.44286544140232</v>
      </c>
      <c r="X377" s="3" t="str" cm="1">
        <f t="array" ref="X377">_xlfn.IFS((D377/F377) &lt;= (640/SQRT($AT$32)), "Compact", L377 &lt;= ($AT$32*(0.79-(0.002*((E377-G377/2)/(2*F377))*SQRT($AT$32)))), "Non-Compact", L377 &gt; ($AT$32*(0.79-(0.002*((E377-G377/2)/(2*F377))*SQRT($AT$32)))), "Slender")</f>
        <v>Compact</v>
      </c>
      <c r="Y377" s="3" t="str" cm="1">
        <f t="array" ref="Y377">_xlfn.IFS(K377 &lt;= (65/SQRT($AT$32)), "Compact", K377 &lt;= (95/SQRT($AT$32)), "Non-Compact", K377 &gt; (95/SQRT($AT$32)), "Slender")</f>
        <v>Slender</v>
      </c>
      <c r="Z377" s="2">
        <f t="shared" si="92"/>
        <v>21.75</v>
      </c>
      <c r="AA377" s="2">
        <f t="shared" si="93"/>
        <v>34.4</v>
      </c>
      <c r="AB377" s="2" t="str" cm="1">
        <f t="array" ref="AB377">_xlfn.IFS(Z377 &lt;= 9, "1", Z377 &lt;= 12, "2", Z377 &lt;= 15, "3", Z377 &gt; 15, "4")</f>
        <v>4</v>
      </c>
      <c r="AC377" s="2" t="str" cm="1">
        <f t="array" ref="AC377">_xlfn.IFS(AA377 &lt;= 200, "1", L377 &lt;= 300, "2", L377 &lt;= 400, "3", L377 &gt; 400, "4")</f>
        <v>1</v>
      </c>
      <c r="AE377" s="3">
        <f t="shared" si="119"/>
        <v>33935.303386002022</v>
      </c>
      <c r="AG377" s="3"/>
      <c r="AH377" s="3">
        <f t="shared" si="120"/>
        <v>1935.0017235134442</v>
      </c>
      <c r="AJ377" s="2" t="s">
        <v>431</v>
      </c>
      <c r="AK377" s="2"/>
      <c r="AL377" s="2">
        <f t="shared" si="122"/>
        <v>119.30999999999999</v>
      </c>
      <c r="AM377" s="2"/>
      <c r="AN377" s="2"/>
      <c r="AO377" s="2">
        <f t="shared" si="123"/>
        <v>1802.6</v>
      </c>
      <c r="AP377" s="2"/>
      <c r="AQ377" s="2" t="s">
        <v>1109</v>
      </c>
      <c r="BB377" s="2">
        <f t="shared" si="100"/>
        <v>52.009999999999991</v>
      </c>
      <c r="BC377" s="2">
        <f t="shared" si="101"/>
        <v>1335.7333333333333</v>
      </c>
      <c r="BD377" s="2" t="s">
        <v>1109</v>
      </c>
      <c r="BI377">
        <f t="shared" si="102"/>
        <v>70.009999999999991</v>
      </c>
      <c r="BJ377">
        <f t="shared" si="103"/>
        <v>1576.1143281365999</v>
      </c>
      <c r="BK377" s="2" t="s">
        <v>1109</v>
      </c>
      <c r="BP377">
        <f t="shared" si="104"/>
        <v>4.0099999999999909</v>
      </c>
      <c r="BQ377">
        <f t="shared" si="105"/>
        <v>1233.3333333333335</v>
      </c>
      <c r="BR377" s="2" t="s">
        <v>1109</v>
      </c>
      <c r="BW377">
        <f t="shared" si="106"/>
        <v>20.009999999999991</v>
      </c>
      <c r="BX377">
        <f t="shared" si="107"/>
        <v>1267.4666666666667</v>
      </c>
      <c r="BY377" s="2" t="s">
        <v>1109</v>
      </c>
      <c r="CD377">
        <f t="shared" si="108"/>
        <v>84.319739581793925</v>
      </c>
      <c r="CE377">
        <f t="shared" si="109"/>
        <v>1621.9015716076174</v>
      </c>
      <c r="CF377" s="2" t="s">
        <v>1109</v>
      </c>
    </row>
    <row r="378" spans="1:84" x14ac:dyDescent="0.35">
      <c r="A378" s="2" t="s">
        <v>1110</v>
      </c>
      <c r="B378" s="3" t="s">
        <v>34</v>
      </c>
      <c r="C378" s="2" t="s">
        <v>1201</v>
      </c>
      <c r="D378" s="2">
        <v>344</v>
      </c>
      <c r="E378" s="2">
        <v>354</v>
      </c>
      <c r="F378" s="2">
        <v>16</v>
      </c>
      <c r="G378" s="2">
        <v>16</v>
      </c>
      <c r="H378" s="2">
        <v>13</v>
      </c>
      <c r="I378" s="2">
        <f t="shared" si="114"/>
        <v>286</v>
      </c>
      <c r="J378" s="2">
        <v>164.65</v>
      </c>
      <c r="K378" s="2">
        <f t="shared" si="121"/>
        <v>10.5625</v>
      </c>
      <c r="L378" s="2">
        <f t="shared" si="115"/>
        <v>17.875</v>
      </c>
      <c r="M378" s="2">
        <f t="shared" si="116"/>
        <v>2.0496814089933344</v>
      </c>
      <c r="N378" s="5">
        <v>34581</v>
      </c>
      <c r="O378" s="5">
        <v>11841</v>
      </c>
      <c r="P378" s="2">
        <v>14.49</v>
      </c>
      <c r="Q378" s="2">
        <v>8.48</v>
      </c>
      <c r="R378" s="5">
        <v>2011</v>
      </c>
      <c r="S378" s="2">
        <v>669</v>
      </c>
      <c r="T378" s="2">
        <f t="shared" si="117"/>
        <v>2269.3777970073625</v>
      </c>
      <c r="U378" s="2">
        <f t="shared" si="118"/>
        <v>1024.7420779660324</v>
      </c>
      <c r="X378" s="3" t="str" cm="1">
        <f t="array" ref="X378">_xlfn.IFS((D378/F378) &lt;= (640/SQRT($AT$32)), "Compact", L378 &lt;= ($AT$32*(0.79-(0.002*((E378-G378/2)/(2*F378))*SQRT($AT$32)))), "Non-Compact", L378 &gt; ($AT$32*(0.79-(0.002*((E378-G378/2)/(2*F378))*SQRT($AT$32)))), "Slender")</f>
        <v>Compact</v>
      </c>
      <c r="Y378" s="3" t="str" cm="1">
        <f t="array" ref="Y378">_xlfn.IFS(K378 &lt;= (65/SQRT($AT$32)), "Compact", K378 &lt;= (95/SQRT($AT$32)), "Non-Compact", K378 &gt; (95/SQRT($AT$32)), "Slender")</f>
        <v>Slender</v>
      </c>
      <c r="Z378" s="2">
        <f t="shared" si="92"/>
        <v>22.125</v>
      </c>
      <c r="AA378" s="2">
        <f t="shared" si="93"/>
        <v>21.5</v>
      </c>
      <c r="AB378" s="2" t="str" cm="1">
        <f t="array" ref="AB378">_xlfn.IFS(Z378 &lt;= 9, "1", Z378 &lt;= 12, "2", Z378 &lt;= 15, "3", Z378 &gt; 15, "4")</f>
        <v>4</v>
      </c>
      <c r="AC378" s="2" t="str" cm="1">
        <f t="array" ref="AC378">_xlfn.IFS(AA378 &lt;= 200, "1", L378 &lt;= 300, "2", L378 &lt;= 400, "3", L378 &gt; 400, "4")</f>
        <v>1</v>
      </c>
      <c r="AE378" s="3">
        <f t="shared" si="119"/>
        <v>36055.365477276748</v>
      </c>
      <c r="AG378" s="3"/>
      <c r="AH378" s="3">
        <f t="shared" si="120"/>
        <v>2054.0692953257444</v>
      </c>
      <c r="AJ378" s="2" t="s">
        <v>432</v>
      </c>
      <c r="AK378" s="2"/>
      <c r="AL378" s="2">
        <f t="shared" si="122"/>
        <v>139.95000000000002</v>
      </c>
      <c r="AM378" s="2"/>
      <c r="AN378" s="2"/>
      <c r="AO378" s="2">
        <f t="shared" si="123"/>
        <v>1921.6</v>
      </c>
      <c r="AP378" s="2"/>
      <c r="AQ378" s="2" t="s">
        <v>1110</v>
      </c>
      <c r="BB378" s="2">
        <f t="shared" si="100"/>
        <v>72.650000000000006</v>
      </c>
      <c r="BC378" s="2">
        <f t="shared" si="101"/>
        <v>1454.7333333333333</v>
      </c>
      <c r="BD378" s="2" t="s">
        <v>1110</v>
      </c>
      <c r="BI378">
        <f t="shared" si="102"/>
        <v>90.65</v>
      </c>
      <c r="BJ378">
        <f t="shared" si="103"/>
        <v>1695.1143281365999</v>
      </c>
      <c r="BK378" s="2" t="s">
        <v>1110</v>
      </c>
      <c r="BP378">
        <f t="shared" si="104"/>
        <v>24.650000000000006</v>
      </c>
      <c r="BQ378">
        <f t="shared" si="105"/>
        <v>1352.3333333333335</v>
      </c>
      <c r="BR378" s="2" t="s">
        <v>1110</v>
      </c>
      <c r="BW378">
        <f t="shared" si="106"/>
        <v>40.650000000000006</v>
      </c>
      <c r="BX378">
        <f t="shared" si="107"/>
        <v>1386.4666666666667</v>
      </c>
      <c r="BY378" s="2" t="s">
        <v>1110</v>
      </c>
      <c r="CD378">
        <f t="shared" si="108"/>
        <v>104.95973958179394</v>
      </c>
      <c r="CE378">
        <f t="shared" si="109"/>
        <v>1740.9015716076174</v>
      </c>
      <c r="CF378" s="2" t="s">
        <v>1110</v>
      </c>
    </row>
    <row r="379" spans="1:84" x14ac:dyDescent="0.35">
      <c r="A379" s="2" t="s">
        <v>1111</v>
      </c>
      <c r="B379" s="3" t="s">
        <v>34</v>
      </c>
      <c r="C379" s="2" t="s">
        <v>1202</v>
      </c>
      <c r="D379" s="2">
        <v>350</v>
      </c>
      <c r="E379" s="2">
        <v>350</v>
      </c>
      <c r="F379" s="2">
        <v>19</v>
      </c>
      <c r="G379" s="2">
        <v>12</v>
      </c>
      <c r="H379" s="2">
        <v>13</v>
      </c>
      <c r="I379" s="2">
        <f t="shared" si="114"/>
        <v>286</v>
      </c>
      <c r="J379" s="2">
        <v>171.89</v>
      </c>
      <c r="K379" s="2">
        <f t="shared" si="121"/>
        <v>8.8947368421052637</v>
      </c>
      <c r="L379" s="2">
        <f t="shared" si="115"/>
        <v>23.833333333333332</v>
      </c>
      <c r="M379" s="2">
        <f t="shared" si="116"/>
        <v>2.0536814089933344</v>
      </c>
      <c r="N379" s="5">
        <v>39637</v>
      </c>
      <c r="O379" s="5">
        <v>13582</v>
      </c>
      <c r="P379" s="2">
        <v>15.19</v>
      </c>
      <c r="Q379" s="2">
        <v>8.89</v>
      </c>
      <c r="R379" s="5">
        <v>2265</v>
      </c>
      <c r="S379" s="2">
        <v>776</v>
      </c>
      <c r="T379" s="2">
        <f t="shared" si="117"/>
        <v>2515.3917970073626</v>
      </c>
      <c r="U379" s="2">
        <f t="shared" si="118"/>
        <v>1176.9379362829457</v>
      </c>
      <c r="X379" s="3" t="str" cm="1">
        <f t="array" ref="X379">_xlfn.IFS((D379/F379) &lt;= (640/SQRT($AT$32)), "Compact", L379 &lt;= ($AT$32*(0.79-(0.002*((E379-G379/2)/(2*F379))*SQRT($AT$32)))), "Non-Compact", L379 &gt; ($AT$32*(0.79-(0.002*((E379-G379/2)/(2*F379))*SQRT($AT$32)))), "Slender")</f>
        <v>Compact</v>
      </c>
      <c r="Y379" s="3" t="str" cm="1">
        <f t="array" ref="Y379">_xlfn.IFS(K379 &lt;= (65/SQRT($AT$32)), "Compact", K379 &lt;= (95/SQRT($AT$32)), "Non-Compact", K379 &gt; (95/SQRT($AT$32)), "Slender")</f>
        <v>Slender</v>
      </c>
      <c r="Z379" s="2">
        <f t="shared" si="92"/>
        <v>18.421052631578949</v>
      </c>
      <c r="AA379" s="2">
        <f t="shared" si="93"/>
        <v>29.166666666666668</v>
      </c>
      <c r="AB379" s="2" t="str" cm="1">
        <f t="array" ref="AB379">_xlfn.IFS(Z379 &lt;= 9, "1", Z379 &lt;= 12, "2", Z379 &lt;= 15, "3", Z379 &gt; 15, "4")</f>
        <v>4</v>
      </c>
      <c r="AC379" s="2" t="str" cm="1">
        <f t="array" ref="AC379">_xlfn.IFS(AA379 &lt;= 200, "1", L379 &lt;= 300, "2", L379 &lt;= 400, "3", L379 &gt; 400, "4")</f>
        <v>1</v>
      </c>
      <c r="AE379" s="3">
        <f t="shared" si="119"/>
        <v>41402.511410541265</v>
      </c>
      <c r="AG379" s="3"/>
      <c r="AH379" s="3">
        <f t="shared" si="120"/>
        <v>2325.6726919323792</v>
      </c>
      <c r="AJ379" s="2" t="s">
        <v>433</v>
      </c>
      <c r="AK379" s="2"/>
      <c r="AL379" s="2">
        <f t="shared" si="122"/>
        <v>147.19</v>
      </c>
      <c r="AM379" s="2"/>
      <c r="AN379" s="2"/>
      <c r="AO379" s="2">
        <f t="shared" si="123"/>
        <v>2175.6</v>
      </c>
      <c r="AP379" s="2"/>
      <c r="AQ379" s="2" t="s">
        <v>1111</v>
      </c>
      <c r="BB379" s="2">
        <f t="shared" si="100"/>
        <v>79.889999999999986</v>
      </c>
      <c r="BC379" s="2">
        <f t="shared" si="101"/>
        <v>1708.7333333333333</v>
      </c>
      <c r="BD379" s="2" t="s">
        <v>1111</v>
      </c>
      <c r="BI379">
        <f t="shared" si="102"/>
        <v>97.889999999999986</v>
      </c>
      <c r="BJ379">
        <f t="shared" si="103"/>
        <v>1949.1143281365999</v>
      </c>
      <c r="BK379" s="2" t="s">
        <v>1111</v>
      </c>
      <c r="BP379">
        <f t="shared" si="104"/>
        <v>31.889999999999986</v>
      </c>
      <c r="BQ379">
        <f t="shared" si="105"/>
        <v>1606.3333333333335</v>
      </c>
      <c r="BR379" s="2" t="s">
        <v>1111</v>
      </c>
      <c r="BW379">
        <f t="shared" si="106"/>
        <v>47.889999999999986</v>
      </c>
      <c r="BX379">
        <f t="shared" si="107"/>
        <v>1640.4666666666667</v>
      </c>
      <c r="BY379" s="2" t="s">
        <v>1111</v>
      </c>
      <c r="CD379">
        <f t="shared" si="108"/>
        <v>112.19973958179392</v>
      </c>
      <c r="CE379">
        <f t="shared" si="109"/>
        <v>1994.9015716076174</v>
      </c>
      <c r="CF379" s="2" t="s">
        <v>1111</v>
      </c>
    </row>
    <row r="380" spans="1:84" x14ac:dyDescent="0.35">
      <c r="A380" s="2" t="s">
        <v>1112</v>
      </c>
      <c r="B380" s="3" t="s">
        <v>34</v>
      </c>
      <c r="C380" s="2" t="s">
        <v>1203</v>
      </c>
      <c r="D380" s="2">
        <v>350</v>
      </c>
      <c r="E380" s="2">
        <v>357</v>
      </c>
      <c r="F380" s="2">
        <v>19</v>
      </c>
      <c r="G380" s="2">
        <v>19</v>
      </c>
      <c r="H380" s="2">
        <v>13</v>
      </c>
      <c r="I380" s="2">
        <f t="shared" si="114"/>
        <v>286</v>
      </c>
      <c r="J380" s="2">
        <v>196.39</v>
      </c>
      <c r="K380" s="2">
        <f t="shared" si="121"/>
        <v>8.8947368421052637</v>
      </c>
      <c r="L380" s="2">
        <f t="shared" si="115"/>
        <v>15.052631578947368</v>
      </c>
      <c r="M380" s="2">
        <f t="shared" si="116"/>
        <v>2.0676814089933346</v>
      </c>
      <c r="N380" s="5">
        <v>42138</v>
      </c>
      <c r="O380" s="5">
        <v>14427</v>
      </c>
      <c r="P380" s="2">
        <v>14.65</v>
      </c>
      <c r="Q380" s="2">
        <v>8.57</v>
      </c>
      <c r="R380" s="5">
        <v>2408</v>
      </c>
      <c r="S380" s="2">
        <v>808</v>
      </c>
      <c r="T380" s="2">
        <f t="shared" si="117"/>
        <v>2729.7667970073626</v>
      </c>
      <c r="U380" s="2">
        <f t="shared" si="118"/>
        <v>1241.3871842283475</v>
      </c>
      <c r="X380" s="3" t="str" cm="1">
        <f t="array" ref="X380">_xlfn.IFS((D380/F380) &lt;= (640/SQRT($AT$32)), "Compact", L380 &lt;= ($AT$32*(0.79-(0.002*((E380-G380/2)/(2*F380))*SQRT($AT$32)))), "Non-Compact", L380 &gt; ($AT$32*(0.79-(0.002*((E380-G380/2)/(2*F380))*SQRT($AT$32)))), "Slender")</f>
        <v>Compact</v>
      </c>
      <c r="Y380" s="3" t="str" cm="1">
        <f t="array" ref="Y380">_xlfn.IFS(K380 &lt;= (65/SQRT($AT$32)), "Compact", K380 &lt;= (95/SQRT($AT$32)), "Non-Compact", K380 &gt; (95/SQRT($AT$32)), "Slender")</f>
        <v>Slender</v>
      </c>
      <c r="Z380" s="2">
        <f t="shared" si="92"/>
        <v>18.789473684210527</v>
      </c>
      <c r="AA380" s="2">
        <f t="shared" si="93"/>
        <v>18.421052631578949</v>
      </c>
      <c r="AB380" s="2" t="str" cm="1">
        <f t="array" ref="AB380">_xlfn.IFS(Z380 &lt;= 9, "1", Z380 &lt;= 12, "2", Z380 &lt;= 15, "3", Z380 &gt; 15, "4")</f>
        <v>4</v>
      </c>
      <c r="AC380" s="2" t="str" cm="1">
        <f t="array" ref="AC380">_xlfn.IFS(AA380 &lt;= 200, "1", L380 &lt;= 300, "2", L380 &lt;= 400, "3", L380 &gt; 400, "4")</f>
        <v>1</v>
      </c>
      <c r="AE380" s="3">
        <f t="shared" si="119"/>
        <v>44042.331826323636</v>
      </c>
      <c r="AG380" s="3"/>
      <c r="AH380" s="3">
        <f t="shared" si="120"/>
        <v>2470.5520172625388</v>
      </c>
      <c r="AJ380" s="2" t="s">
        <v>434</v>
      </c>
      <c r="AK380" s="2"/>
      <c r="AL380" s="2">
        <f t="shared" si="122"/>
        <v>171.69</v>
      </c>
      <c r="AM380" s="2"/>
      <c r="AN380" s="2"/>
      <c r="AO380" s="2">
        <f t="shared" si="123"/>
        <v>2318.6</v>
      </c>
      <c r="AP380" s="2"/>
      <c r="AQ380" s="2" t="s">
        <v>1112</v>
      </c>
      <c r="BB380" s="2">
        <f t="shared" si="100"/>
        <v>104.38999999999999</v>
      </c>
      <c r="BC380" s="2">
        <f t="shared" si="101"/>
        <v>1851.7333333333333</v>
      </c>
      <c r="BD380" s="2" t="s">
        <v>1112</v>
      </c>
      <c r="BI380">
        <f t="shared" si="102"/>
        <v>122.38999999999999</v>
      </c>
      <c r="BJ380">
        <f t="shared" si="103"/>
        <v>2092.1143281365999</v>
      </c>
      <c r="BK380" s="2" t="s">
        <v>1112</v>
      </c>
      <c r="BP380">
        <f t="shared" si="104"/>
        <v>56.389999999999986</v>
      </c>
      <c r="BQ380">
        <f t="shared" si="105"/>
        <v>1749.3333333333335</v>
      </c>
      <c r="BR380" s="2" t="s">
        <v>1112</v>
      </c>
      <c r="BW380">
        <f t="shared" si="106"/>
        <v>72.389999999999986</v>
      </c>
      <c r="BX380">
        <f t="shared" si="107"/>
        <v>1783.4666666666667</v>
      </c>
      <c r="BY380" s="2" t="s">
        <v>1112</v>
      </c>
      <c r="CD380">
        <f t="shared" si="108"/>
        <v>136.69973958179392</v>
      </c>
      <c r="CE380">
        <f t="shared" si="109"/>
        <v>2137.9015716076174</v>
      </c>
      <c r="CF380" s="2" t="s">
        <v>1112</v>
      </c>
    </row>
    <row r="381" spans="1:84" x14ac:dyDescent="0.35">
      <c r="A381" s="2" t="s">
        <v>1113</v>
      </c>
      <c r="B381" s="3" t="s">
        <v>34</v>
      </c>
      <c r="C381" s="2" t="s">
        <v>1204</v>
      </c>
      <c r="D381" s="2">
        <v>388</v>
      </c>
      <c r="E381" s="2">
        <v>402</v>
      </c>
      <c r="F381" s="2">
        <v>15</v>
      </c>
      <c r="G381" s="2">
        <v>15</v>
      </c>
      <c r="H381" s="2">
        <v>22</v>
      </c>
      <c r="I381" s="2">
        <f t="shared" si="114"/>
        <v>314</v>
      </c>
      <c r="J381" s="2">
        <v>178.45</v>
      </c>
      <c r="K381" s="2">
        <f t="shared" si="121"/>
        <v>12.9</v>
      </c>
      <c r="L381" s="2">
        <f t="shared" si="115"/>
        <v>20.933333333333334</v>
      </c>
      <c r="M381" s="2">
        <f t="shared" si="116"/>
        <v>2.3162300767579507</v>
      </c>
      <c r="N381" s="5">
        <v>48040</v>
      </c>
      <c r="O381" s="5">
        <v>16255</v>
      </c>
      <c r="P381" s="2">
        <v>16.41</v>
      </c>
      <c r="Q381" s="2">
        <v>9.5399999999999991</v>
      </c>
      <c r="R381" s="5">
        <v>2476</v>
      </c>
      <c r="S381" s="2">
        <v>809</v>
      </c>
      <c r="T381" s="2">
        <f t="shared" si="117"/>
        <v>2802.1323241056857</v>
      </c>
      <c r="U381" s="2">
        <f t="shared" si="118"/>
        <v>1240.5445671955915</v>
      </c>
      <c r="X381" s="3" t="str" cm="1">
        <f t="array" ref="X381">_xlfn.IFS((D381/F381) &lt;= (640/SQRT($AT$32)), "Compact", L381 &lt;= ($AT$32*(0.79-(0.002*((E381-G381/2)/(2*F381))*SQRT($AT$32)))), "Non-Compact", L381 &gt; ($AT$32*(0.79-(0.002*((E381-G381/2)/(2*F381))*SQRT($AT$32)))), "Slender")</f>
        <v>Compact</v>
      </c>
      <c r="Y381" s="3" t="str" cm="1">
        <f t="array" ref="Y381">_xlfn.IFS(K381 &lt;= (65/SQRT($AT$32)), "Compact", K381 &lt;= (95/SQRT($AT$32)), "Non-Compact", K381 &gt; (95/SQRT($AT$32)), "Slender")</f>
        <v>Slender</v>
      </c>
      <c r="Z381" s="2">
        <f t="shared" si="92"/>
        <v>26.8</v>
      </c>
      <c r="AA381" s="2">
        <f t="shared" si="93"/>
        <v>25.866666666666667</v>
      </c>
      <c r="AB381" s="2" t="str" cm="1">
        <f t="array" ref="AB381">_xlfn.IFS(Z381 &lt;= 9, "1", Z381 &lt;= 12, "2", Z381 &lt;= 15, "3", Z381 &gt; 15, "4")</f>
        <v>4</v>
      </c>
      <c r="AC381" s="2" t="str" cm="1">
        <f t="array" ref="AC381">_xlfn.IFS(AA381 &lt;= 200, "1", L381 &lt;= 300, "2", L381 &lt;= 400, "3", L381 &gt; 400, "4")</f>
        <v>1</v>
      </c>
      <c r="AE381" s="3">
        <f t="shared" si="119"/>
        <v>50218.847891006022</v>
      </c>
      <c r="AG381" s="3"/>
      <c r="AH381" s="3">
        <f t="shared" si="120"/>
        <v>2543.623885325816</v>
      </c>
      <c r="AJ381" s="2" t="s">
        <v>435</v>
      </c>
      <c r="AK381" s="2"/>
      <c r="AL381" s="2">
        <f t="shared" si="122"/>
        <v>153.75</v>
      </c>
      <c r="AM381" s="2"/>
      <c r="AN381" s="2"/>
      <c r="AO381" s="2">
        <f t="shared" si="123"/>
        <v>2386.6</v>
      </c>
      <c r="AP381" s="2"/>
      <c r="AQ381" s="2" t="s">
        <v>1113</v>
      </c>
      <c r="BB381" s="2">
        <f t="shared" si="100"/>
        <v>86.449999999999989</v>
      </c>
      <c r="BC381" s="2">
        <f t="shared" si="101"/>
        <v>1919.7333333333333</v>
      </c>
      <c r="BD381" s="2" t="s">
        <v>1113</v>
      </c>
      <c r="BI381">
        <f t="shared" si="102"/>
        <v>104.44999999999999</v>
      </c>
      <c r="BJ381">
        <f t="shared" si="103"/>
        <v>2160.1143281365999</v>
      </c>
      <c r="BK381" s="2" t="s">
        <v>1113</v>
      </c>
      <c r="BP381">
        <f t="shared" si="104"/>
        <v>38.449999999999989</v>
      </c>
      <c r="BQ381">
        <f t="shared" si="105"/>
        <v>1817.3333333333335</v>
      </c>
      <c r="BR381" s="2" t="s">
        <v>1113</v>
      </c>
      <c r="BW381">
        <f t="shared" si="106"/>
        <v>54.449999999999989</v>
      </c>
      <c r="BX381">
        <f t="shared" si="107"/>
        <v>1851.4666666666667</v>
      </c>
      <c r="BY381" s="2" t="s">
        <v>1113</v>
      </c>
      <c r="CD381">
        <f t="shared" si="108"/>
        <v>118.75973958179392</v>
      </c>
      <c r="CE381">
        <f t="shared" si="109"/>
        <v>2205.9015716076174</v>
      </c>
      <c r="CF381" s="2" t="s">
        <v>1113</v>
      </c>
    </row>
    <row r="382" spans="1:84" x14ac:dyDescent="0.35">
      <c r="A382" s="2" t="s">
        <v>1114</v>
      </c>
      <c r="B382" s="3" t="s">
        <v>34</v>
      </c>
      <c r="C382" s="2" t="s">
        <v>1205</v>
      </c>
      <c r="D382" s="2">
        <v>394</v>
      </c>
      <c r="E382" s="2">
        <v>398</v>
      </c>
      <c r="F382" s="2">
        <v>18</v>
      </c>
      <c r="G382" s="2">
        <v>11</v>
      </c>
      <c r="H382" s="2">
        <v>22</v>
      </c>
      <c r="I382" s="2">
        <f t="shared" si="114"/>
        <v>314</v>
      </c>
      <c r="J382" s="2">
        <v>186.81</v>
      </c>
      <c r="K382" s="2">
        <f t="shared" si="121"/>
        <v>10.75</v>
      </c>
      <c r="L382" s="2">
        <f t="shared" si="115"/>
        <v>28.545454545454547</v>
      </c>
      <c r="M382" s="2">
        <f t="shared" si="116"/>
        <v>2.3202300767579507</v>
      </c>
      <c r="N382" s="5">
        <v>55597</v>
      </c>
      <c r="O382" s="5">
        <v>18920</v>
      </c>
      <c r="P382" s="2">
        <v>17.25</v>
      </c>
      <c r="Q382" s="2">
        <v>10.06</v>
      </c>
      <c r="R382" s="5">
        <v>2822</v>
      </c>
      <c r="S382" s="2">
        <v>951</v>
      </c>
      <c r="T382" s="2">
        <f t="shared" si="117"/>
        <v>3118.4423241056857</v>
      </c>
      <c r="U382" s="2">
        <f t="shared" si="118"/>
        <v>1444.0116288842667</v>
      </c>
      <c r="X382" s="3" t="str" cm="1">
        <f t="array" ref="X382">_xlfn.IFS((D382/F382) &lt;= (640/SQRT($AT$32)), "Compact", L382 &lt;= ($AT$32*(0.79-(0.002*((E382-G382/2)/(2*F382))*SQRT($AT$32)))), "Non-Compact", L382 &gt; ($AT$32*(0.79-(0.002*((E382-G382/2)/(2*F382))*SQRT($AT$32)))), "Slender")</f>
        <v>Compact</v>
      </c>
      <c r="Y382" s="3" t="str" cm="1">
        <f t="array" ref="Y382">_xlfn.IFS(K382 &lt;= (65/SQRT($AT$32)), "Compact", K382 &lt;= (95/SQRT($AT$32)), "Non-Compact", K382 &gt; (95/SQRT($AT$32)), "Slender")</f>
        <v>Slender</v>
      </c>
      <c r="Z382" s="2">
        <f t="shared" si="92"/>
        <v>22.111111111111111</v>
      </c>
      <c r="AA382" s="2">
        <f t="shared" si="93"/>
        <v>35.81818181818182</v>
      </c>
      <c r="AB382" s="2" t="str" cm="1">
        <f t="array" ref="AB382">_xlfn.IFS(Z382 &lt;= 9, "1", Z382 &lt;= 12, "2", Z382 &lt;= 15, "3", Z382 &gt; 15, "4")</f>
        <v>4</v>
      </c>
      <c r="AC382" s="2" t="str" cm="1">
        <f t="array" ref="AC382">_xlfn.IFS(AA382 &lt;= 200, "1", L382 &lt;= 300, "2", L382 &lt;= 400, "3", L382 &gt; 400, "4")</f>
        <v>1</v>
      </c>
      <c r="AE382" s="3">
        <f t="shared" si="119"/>
        <v>58231.205619495806</v>
      </c>
      <c r="AG382" s="3"/>
      <c r="AH382" s="3">
        <f t="shared" si="120"/>
        <v>2912.6279662874899</v>
      </c>
      <c r="AJ382" s="2" t="s">
        <v>436</v>
      </c>
      <c r="AK382" s="2"/>
      <c r="AL382" s="2">
        <f t="shared" si="122"/>
        <v>162.11000000000001</v>
      </c>
      <c r="AM382" s="2"/>
      <c r="AN382" s="2"/>
      <c r="AO382" s="2">
        <f t="shared" si="123"/>
        <v>2732.6</v>
      </c>
      <c r="AP382" s="2"/>
      <c r="AQ382" s="2" t="s">
        <v>1114</v>
      </c>
      <c r="BB382" s="2">
        <f t="shared" si="100"/>
        <v>94.81</v>
      </c>
      <c r="BC382" s="2">
        <f t="shared" si="101"/>
        <v>2265.7333333333336</v>
      </c>
      <c r="BD382" s="2" t="s">
        <v>1114</v>
      </c>
      <c r="BI382">
        <f t="shared" si="102"/>
        <v>112.81</v>
      </c>
      <c r="BJ382">
        <f t="shared" si="103"/>
        <v>2506.1143281365999</v>
      </c>
      <c r="BK382" s="2" t="s">
        <v>1114</v>
      </c>
      <c r="BP382">
        <f t="shared" si="104"/>
        <v>46.81</v>
      </c>
      <c r="BQ382">
        <f t="shared" si="105"/>
        <v>2163.3333333333335</v>
      </c>
      <c r="BR382" s="2" t="s">
        <v>1114</v>
      </c>
      <c r="BW382">
        <f t="shared" si="106"/>
        <v>62.81</v>
      </c>
      <c r="BX382">
        <f t="shared" si="107"/>
        <v>2197.4666666666667</v>
      </c>
      <c r="BY382" s="2" t="s">
        <v>1114</v>
      </c>
      <c r="CD382">
        <f t="shared" si="108"/>
        <v>127.11973958179394</v>
      </c>
      <c r="CE382">
        <f t="shared" si="109"/>
        <v>2551.9015716076174</v>
      </c>
      <c r="CF382" s="2" t="s">
        <v>1114</v>
      </c>
    </row>
    <row r="383" spans="1:84" x14ac:dyDescent="0.35">
      <c r="A383" s="2" t="s">
        <v>1115</v>
      </c>
      <c r="B383" s="3" t="s">
        <v>34</v>
      </c>
      <c r="C383" s="2" t="s">
        <v>1206</v>
      </c>
      <c r="D383" s="2">
        <v>394</v>
      </c>
      <c r="E383" s="2">
        <v>405</v>
      </c>
      <c r="F383" s="2">
        <v>18</v>
      </c>
      <c r="G383" s="2">
        <v>18</v>
      </c>
      <c r="H383" s="2">
        <v>22</v>
      </c>
      <c r="I383" s="2">
        <f t="shared" si="114"/>
        <v>314</v>
      </c>
      <c r="J383" s="2">
        <v>214.39</v>
      </c>
      <c r="K383" s="2">
        <f t="shared" si="121"/>
        <v>10.75</v>
      </c>
      <c r="L383" s="2">
        <f t="shared" si="115"/>
        <v>17.444444444444443</v>
      </c>
      <c r="M383" s="2">
        <f t="shared" si="116"/>
        <v>2.3342300767579509</v>
      </c>
      <c r="N383" s="5">
        <v>59165</v>
      </c>
      <c r="O383" s="5">
        <v>19951</v>
      </c>
      <c r="P383" s="2">
        <v>16.61</v>
      </c>
      <c r="Q383" s="2">
        <v>9.65</v>
      </c>
      <c r="R383" s="5">
        <v>3003</v>
      </c>
      <c r="S383" s="2">
        <v>985</v>
      </c>
      <c r="T383" s="2">
        <f t="shared" si="117"/>
        <v>3390.1053241056857</v>
      </c>
      <c r="U383" s="2">
        <f t="shared" si="118"/>
        <v>1514.2232709290854</v>
      </c>
      <c r="X383" s="3" t="str" cm="1">
        <f t="array" ref="X383">_xlfn.IFS((D383/F383) &lt;= (640/SQRT($AT$32)), "Compact", L383 &lt;= ($AT$32*(0.79-(0.002*((E383-G383/2)/(2*F383))*SQRT($AT$32)))), "Non-Compact", L383 &gt; ($AT$32*(0.79-(0.002*((E383-G383/2)/(2*F383))*SQRT($AT$32)))), "Slender")</f>
        <v>Compact</v>
      </c>
      <c r="Y383" s="3" t="str" cm="1">
        <f t="array" ref="Y383">_xlfn.IFS(K383 &lt;= (65/SQRT($AT$32)), "Compact", K383 &lt;= (95/SQRT($AT$32)), "Non-Compact", K383 &gt; (95/SQRT($AT$32)), "Slender")</f>
        <v>Slender</v>
      </c>
      <c r="Z383" s="2">
        <f t="shared" si="92"/>
        <v>22.5</v>
      </c>
      <c r="AA383" s="2">
        <f t="shared" si="93"/>
        <v>21.888888888888889</v>
      </c>
      <c r="AB383" s="2" t="str" cm="1">
        <f t="array" ref="AB383">_xlfn.IFS(Z383 &lt;= 9, "1", Z383 &lt;= 12, "2", Z383 &lt;= 15, "3", Z383 &gt; 15, "4")</f>
        <v>4</v>
      </c>
      <c r="AC383" s="2" t="str" cm="1">
        <f t="array" ref="AC383">_xlfn.IFS(AA383 &lt;= 200, "1", L383 &lt;= 300, "2", L383 &lt;= 400, "3", L383 &gt; 400, "4")</f>
        <v>1</v>
      </c>
      <c r="AE383" s="3">
        <f t="shared" si="119"/>
        <v>61941.312469950135</v>
      </c>
      <c r="AG383" s="3"/>
      <c r="AH383" s="3">
        <f t="shared" si="120"/>
        <v>3094.0670112329499</v>
      </c>
      <c r="AJ383" s="2" t="s">
        <v>437</v>
      </c>
      <c r="AK383" s="2"/>
      <c r="AL383" s="2">
        <f t="shared" si="122"/>
        <v>189.69</v>
      </c>
      <c r="AM383" s="2"/>
      <c r="AN383" s="2"/>
      <c r="AO383" s="2">
        <f t="shared" si="123"/>
        <v>2913.6</v>
      </c>
      <c r="AP383" s="2"/>
      <c r="AQ383" s="2" t="s">
        <v>1115</v>
      </c>
      <c r="BB383" s="2">
        <f t="shared" si="100"/>
        <v>122.38999999999999</v>
      </c>
      <c r="BC383" s="2">
        <f t="shared" si="101"/>
        <v>2446.7333333333336</v>
      </c>
      <c r="BD383" s="2" t="s">
        <v>1115</v>
      </c>
      <c r="BI383">
        <f t="shared" si="102"/>
        <v>140.38999999999999</v>
      </c>
      <c r="BJ383">
        <f t="shared" si="103"/>
        <v>2687.1143281365999</v>
      </c>
      <c r="BK383" s="2" t="s">
        <v>1115</v>
      </c>
      <c r="BP383">
        <f t="shared" si="104"/>
        <v>74.389999999999986</v>
      </c>
      <c r="BQ383">
        <f t="shared" si="105"/>
        <v>2344.3333333333335</v>
      </c>
      <c r="BR383" s="2" t="s">
        <v>1115</v>
      </c>
      <c r="BW383">
        <f t="shared" si="106"/>
        <v>90.389999999999986</v>
      </c>
      <c r="BX383">
        <f t="shared" si="107"/>
        <v>2378.4666666666667</v>
      </c>
      <c r="BY383" s="2" t="s">
        <v>1115</v>
      </c>
      <c r="CD383">
        <f t="shared" si="108"/>
        <v>154.69973958179392</v>
      </c>
      <c r="CE383">
        <f t="shared" si="109"/>
        <v>2732.9015716076174</v>
      </c>
      <c r="CF383" s="2" t="s">
        <v>1115</v>
      </c>
    </row>
    <row r="384" spans="1:84" x14ac:dyDescent="0.35">
      <c r="A384" s="2" t="s">
        <v>1116</v>
      </c>
      <c r="B384" s="3" t="s">
        <v>34</v>
      </c>
      <c r="C384" s="2" t="s">
        <v>1207</v>
      </c>
      <c r="D384" s="2">
        <v>400</v>
      </c>
      <c r="E384" s="2">
        <v>400</v>
      </c>
      <c r="F384" s="2">
        <v>21</v>
      </c>
      <c r="G384" s="2">
        <v>13</v>
      </c>
      <c r="H384" s="2">
        <v>22</v>
      </c>
      <c r="I384" s="2">
        <f t="shared" si="114"/>
        <v>314</v>
      </c>
      <c r="J384" s="2">
        <v>218.69</v>
      </c>
      <c r="K384" s="2">
        <f t="shared" si="121"/>
        <v>9.2142857142857135</v>
      </c>
      <c r="L384" s="2">
        <f t="shared" si="115"/>
        <v>24.153846153846153</v>
      </c>
      <c r="M384" s="2">
        <f t="shared" si="116"/>
        <v>2.3362300767579507</v>
      </c>
      <c r="N384" s="5">
        <v>66455</v>
      </c>
      <c r="O384" s="5">
        <v>22410</v>
      </c>
      <c r="P384" s="2">
        <v>17.43</v>
      </c>
      <c r="Q384" s="2">
        <v>10.119999999999999</v>
      </c>
      <c r="R384" s="5">
        <v>3323</v>
      </c>
      <c r="S384" s="5">
        <v>1120</v>
      </c>
      <c r="T384" s="2">
        <f t="shared" si="117"/>
        <v>3672.4603241056857</v>
      </c>
      <c r="U384" s="2">
        <f t="shared" si="118"/>
        <v>1703.0870980399291</v>
      </c>
      <c r="X384" s="3" t="str" cm="1">
        <f t="array" ref="X384">_xlfn.IFS((D384/F384) &lt;= (640/SQRT($AT$32)), "Compact", L384 &lt;= ($AT$32*(0.79-(0.002*((E384-G384/2)/(2*F384))*SQRT($AT$32)))), "Non-Compact", L384 &gt; ($AT$32*(0.79-(0.002*((E384-G384/2)/(2*F384))*SQRT($AT$32)))), "Slender")</f>
        <v>Compact</v>
      </c>
      <c r="Y384" s="3" t="str" cm="1">
        <f t="array" ref="Y384">_xlfn.IFS(K384 &lt;= (65/SQRT($AT$32)), "Compact", K384 &lt;= (95/SQRT($AT$32)), "Non-Compact", K384 &gt; (95/SQRT($AT$32)), "Slender")</f>
        <v>Slender</v>
      </c>
      <c r="Z384" s="2">
        <f t="shared" si="92"/>
        <v>19.047619047619047</v>
      </c>
      <c r="AA384" s="2">
        <f t="shared" si="93"/>
        <v>30.76923076923077</v>
      </c>
      <c r="AB384" s="2" t="str" cm="1">
        <f t="array" ref="AB384">_xlfn.IFS(Z384 &lt;= 9, "1", Z384 &lt;= 12, "2", Z384 &lt;= 15, "3", Z384 &gt; 15, "4")</f>
        <v>4</v>
      </c>
      <c r="AC384" s="2" t="str" cm="1">
        <f t="array" ref="AC384">_xlfn.IFS(AA384 &lt;= 200, "1", L384 &lt;= 300, "2", L384 &lt;= 400, "3", L384 &gt; 400, "4")</f>
        <v>1</v>
      </c>
      <c r="AE384" s="3">
        <f t="shared" si="119"/>
        <v>69634.715129021672</v>
      </c>
      <c r="AG384" s="3"/>
      <c r="AH384" s="3">
        <f t="shared" si="120"/>
        <v>3437.5331663854531</v>
      </c>
      <c r="AJ384" s="2" t="s">
        <v>438</v>
      </c>
      <c r="AK384" s="2"/>
      <c r="AL384" s="2">
        <f t="shared" si="122"/>
        <v>193.99</v>
      </c>
      <c r="AM384" s="2"/>
      <c r="AN384" s="2"/>
      <c r="AO384" s="2">
        <f t="shared" si="123"/>
        <v>3233.6</v>
      </c>
      <c r="AP384" s="2"/>
      <c r="AQ384" s="2" t="s">
        <v>1116</v>
      </c>
      <c r="BB384" s="2">
        <f t="shared" si="100"/>
        <v>126.69</v>
      </c>
      <c r="BC384" s="2">
        <f t="shared" si="101"/>
        <v>2766.7333333333336</v>
      </c>
      <c r="BD384" s="2" t="s">
        <v>1116</v>
      </c>
      <c r="BI384">
        <f t="shared" si="102"/>
        <v>144.69</v>
      </c>
      <c r="BJ384">
        <f t="shared" si="103"/>
        <v>3007.1143281365999</v>
      </c>
      <c r="BK384" s="2" t="s">
        <v>1116</v>
      </c>
      <c r="BP384">
        <f t="shared" si="104"/>
        <v>78.69</v>
      </c>
      <c r="BQ384">
        <f t="shared" si="105"/>
        <v>2664.3333333333335</v>
      </c>
      <c r="BR384" s="2" t="s">
        <v>1116</v>
      </c>
      <c r="BW384">
        <f t="shared" si="106"/>
        <v>94.69</v>
      </c>
      <c r="BX384">
        <f t="shared" si="107"/>
        <v>2698.4666666666667</v>
      </c>
      <c r="BY384" s="2" t="s">
        <v>1116</v>
      </c>
      <c r="CD384">
        <f t="shared" si="108"/>
        <v>158.99973958179393</v>
      </c>
      <c r="CE384">
        <f t="shared" si="109"/>
        <v>3052.9015716076174</v>
      </c>
      <c r="CF384" s="2" t="s">
        <v>1116</v>
      </c>
    </row>
    <row r="385" spans="1:84" x14ac:dyDescent="0.35">
      <c r="A385" s="2" t="s">
        <v>1117</v>
      </c>
      <c r="B385" s="3" t="s">
        <v>34</v>
      </c>
      <c r="C385" s="2" t="s">
        <v>1208</v>
      </c>
      <c r="D385" s="2">
        <v>400</v>
      </c>
      <c r="E385" s="2">
        <v>408</v>
      </c>
      <c r="F385" s="2">
        <v>21</v>
      </c>
      <c r="G385" s="2">
        <v>21</v>
      </c>
      <c r="H385" s="2">
        <v>22</v>
      </c>
      <c r="I385" s="2">
        <f t="shared" si="114"/>
        <v>314</v>
      </c>
      <c r="J385" s="2">
        <v>250.69</v>
      </c>
      <c r="K385" s="2">
        <f t="shared" si="121"/>
        <v>9.2142857142857135</v>
      </c>
      <c r="L385" s="2">
        <f t="shared" si="115"/>
        <v>14.952380952380953</v>
      </c>
      <c r="M385" s="2">
        <f t="shared" si="116"/>
        <v>2.3522300767579507</v>
      </c>
      <c r="N385" s="5">
        <v>70722</v>
      </c>
      <c r="O385" s="5">
        <v>23804</v>
      </c>
      <c r="P385" s="2">
        <v>16.8</v>
      </c>
      <c r="Q385" s="2">
        <v>9.74</v>
      </c>
      <c r="R385" s="5">
        <v>3536</v>
      </c>
      <c r="S385" s="5">
        <v>1167</v>
      </c>
      <c r="T385" s="2">
        <f t="shared" si="117"/>
        <v>3992.4603241056857</v>
      </c>
      <c r="U385" s="2">
        <f t="shared" si="118"/>
        <v>1796.9649746625792</v>
      </c>
      <c r="X385" s="3" t="str" cm="1">
        <f t="array" ref="X385">_xlfn.IFS((D385/F385) &lt;= (640/SQRT($AT$32)), "Compact", L385 &lt;= ($AT$32*(0.79-(0.002*((E385-G385/2)/(2*F385))*SQRT($AT$32)))), "Non-Compact", L385 &gt; ($AT$32*(0.79-(0.002*((E385-G385/2)/(2*F385))*SQRT($AT$32)))), "Slender")</f>
        <v>Compact</v>
      </c>
      <c r="Y385" s="3" t="str" cm="1">
        <f t="array" ref="Y385">_xlfn.IFS(K385 &lt;= (65/SQRT($AT$32)), "Compact", K385 &lt;= (95/SQRT($AT$32)), "Non-Compact", K385 &gt; (95/SQRT($AT$32)), "Slender")</f>
        <v>Slender</v>
      </c>
      <c r="Z385" s="2">
        <f t="shared" si="92"/>
        <v>19.428571428571427</v>
      </c>
      <c r="AA385" s="2">
        <f t="shared" si="93"/>
        <v>19.047619047619047</v>
      </c>
      <c r="AB385" s="2" t="str" cm="1">
        <f t="array" ref="AB385">_xlfn.IFS(Z385 &lt;= 9, "1", Z385 &lt;= 12, "2", Z385 &lt;= 15, "3", Z385 &gt; 15, "4")</f>
        <v>4</v>
      </c>
      <c r="AC385" s="2" t="str" cm="1">
        <f t="array" ref="AC385">_xlfn.IFS(AA385 &lt;= 200, "1", L385 &lt;= 300, "2", L385 &lt;= 400, "3", L385 &gt; 400, "4")</f>
        <v>1</v>
      </c>
      <c r="AE385" s="3">
        <f t="shared" si="119"/>
        <v>74123.416087630496</v>
      </c>
      <c r="AG385" s="3"/>
      <c r="AH385" s="3">
        <f t="shared" si="120"/>
        <v>3653.6142201934786</v>
      </c>
      <c r="AJ385" s="2" t="s">
        <v>439</v>
      </c>
      <c r="AK385" s="2"/>
      <c r="AL385" s="2">
        <f t="shared" si="122"/>
        <v>225.99</v>
      </c>
      <c r="AM385" s="2"/>
      <c r="AN385" s="2"/>
      <c r="AO385" s="2">
        <f t="shared" si="123"/>
        <v>3446.6</v>
      </c>
      <c r="AP385" s="2"/>
      <c r="AQ385" s="2" t="s">
        <v>1117</v>
      </c>
      <c r="BB385" s="2">
        <f t="shared" si="100"/>
        <v>158.69</v>
      </c>
      <c r="BC385" s="2">
        <f t="shared" si="101"/>
        <v>2979.7333333333336</v>
      </c>
      <c r="BD385" s="2" t="s">
        <v>1117</v>
      </c>
      <c r="BI385">
        <f t="shared" si="102"/>
        <v>176.69</v>
      </c>
      <c r="BJ385">
        <f t="shared" si="103"/>
        <v>3220.1143281365999</v>
      </c>
      <c r="BK385" s="2" t="s">
        <v>1117</v>
      </c>
      <c r="BP385">
        <f t="shared" si="104"/>
        <v>110.69</v>
      </c>
      <c r="BQ385">
        <f t="shared" si="105"/>
        <v>2877.3333333333335</v>
      </c>
      <c r="BR385" s="2" t="s">
        <v>1117</v>
      </c>
      <c r="BW385">
        <f t="shared" si="106"/>
        <v>126.69</v>
      </c>
      <c r="BX385">
        <f t="shared" si="107"/>
        <v>2911.4666666666667</v>
      </c>
      <c r="BY385" s="2" t="s">
        <v>1117</v>
      </c>
      <c r="CD385">
        <f t="shared" si="108"/>
        <v>190.99973958179393</v>
      </c>
      <c r="CE385">
        <f t="shared" si="109"/>
        <v>3265.9015716076174</v>
      </c>
      <c r="CF385" s="2" t="s">
        <v>1117</v>
      </c>
    </row>
    <row r="386" spans="1:84" x14ac:dyDescent="0.35">
      <c r="A386" s="2" t="s">
        <v>1118</v>
      </c>
      <c r="B386" s="3" t="s">
        <v>34</v>
      </c>
      <c r="C386" s="2" t="s">
        <v>1209</v>
      </c>
      <c r="D386" s="2">
        <v>414</v>
      </c>
      <c r="E386" s="2">
        <v>405</v>
      </c>
      <c r="F386" s="2">
        <v>28</v>
      </c>
      <c r="G386" s="2">
        <v>18</v>
      </c>
      <c r="H386" s="2">
        <v>22</v>
      </c>
      <c r="I386" s="2">
        <f t="shared" si="114"/>
        <v>314</v>
      </c>
      <c r="J386" s="2">
        <v>295.39</v>
      </c>
      <c r="K386" s="2">
        <f t="shared" si="121"/>
        <v>6.9107142857142856</v>
      </c>
      <c r="L386" s="2">
        <f t="shared" si="115"/>
        <v>17.444444444444443</v>
      </c>
      <c r="M386" s="2">
        <f t="shared" si="116"/>
        <v>2.3742300767579509</v>
      </c>
      <c r="N386" s="5">
        <v>93518</v>
      </c>
      <c r="O386" s="5">
        <v>31022</v>
      </c>
      <c r="P386" s="2">
        <v>17.79</v>
      </c>
      <c r="Q386" s="2">
        <v>10.25</v>
      </c>
      <c r="R386" s="5">
        <v>4518</v>
      </c>
      <c r="S386" s="5">
        <v>1532</v>
      </c>
      <c r="T386" s="2">
        <f t="shared" si="117"/>
        <v>5026.3053241056859</v>
      </c>
      <c r="U386" s="2">
        <f t="shared" si="118"/>
        <v>2334.3482709290856</v>
      </c>
      <c r="X386" s="3" t="str" cm="1">
        <f t="array" ref="X386">_xlfn.IFS((D386/F386) &lt;= (640/SQRT($AT$32)), "Compact", L386 &lt;= ($AT$32*(0.79-(0.002*((E386-G386/2)/(2*F386))*SQRT($AT$32)))), "Non-Compact", L386 &gt; ($AT$32*(0.79-(0.002*((E386-G386/2)/(2*F386))*SQRT($AT$32)))), "Slender")</f>
        <v>Compact</v>
      </c>
      <c r="Y386" s="3" t="str" cm="1">
        <f t="array" ref="Y386">_xlfn.IFS(K386 &lt;= (65/SQRT($AT$32)), "Compact", K386 &lt;= (95/SQRT($AT$32)), "Non-Compact", K386 &gt; (95/SQRT($AT$32)), "Slender")</f>
        <v>Slender</v>
      </c>
      <c r="Z386" s="2">
        <f t="shared" si="92"/>
        <v>14.464285714285714</v>
      </c>
      <c r="AA386" s="2">
        <f t="shared" si="93"/>
        <v>23</v>
      </c>
      <c r="AB386" s="2" t="str" cm="1">
        <f t="array" ref="AB386">_xlfn.IFS(Z386 &lt;= 9, "1", Z386 &lt;= 12, "2", Z386 &lt;= 15, "3", Z386 &gt; 15, "4")</f>
        <v>3</v>
      </c>
      <c r="AC386" s="2" t="str" cm="1">
        <f t="array" ref="AC386">_xlfn.IFS(AA386 &lt;= 200, "1", L386 &lt;= 300, "2", L386 &lt;= 400, "3", L386 &gt; 400, "4")</f>
        <v>1</v>
      </c>
      <c r="AE386" s="3">
        <f t="shared" si="119"/>
        <v>98031.665050125506</v>
      </c>
      <c r="AG386" s="3"/>
      <c r="AH386" s="3">
        <f t="shared" si="120"/>
        <v>4695.8908920459389</v>
      </c>
      <c r="AJ386" s="2" t="s">
        <v>440</v>
      </c>
      <c r="AK386" s="2"/>
      <c r="AL386" s="2">
        <f t="shared" si="122"/>
        <v>270.69</v>
      </c>
      <c r="AM386" s="2"/>
      <c r="AN386" s="2"/>
      <c r="AO386" s="2">
        <f t="shared" si="123"/>
        <v>4428.6000000000004</v>
      </c>
      <c r="AP386" s="2"/>
      <c r="AQ386" s="2" t="s">
        <v>1118</v>
      </c>
      <c r="BB386" s="2">
        <f t="shared" si="100"/>
        <v>203.39</v>
      </c>
      <c r="BC386" s="2">
        <f t="shared" si="101"/>
        <v>3961.7333333333336</v>
      </c>
      <c r="BD386" s="2" t="s">
        <v>1118</v>
      </c>
      <c r="BI386">
        <f t="shared" si="102"/>
        <v>221.39</v>
      </c>
      <c r="BJ386">
        <f t="shared" si="103"/>
        <v>4202.1143281365994</v>
      </c>
      <c r="BK386" s="2" t="s">
        <v>1118</v>
      </c>
      <c r="BP386">
        <f t="shared" si="104"/>
        <v>155.38999999999999</v>
      </c>
      <c r="BQ386">
        <f t="shared" si="105"/>
        <v>3859.3333333333335</v>
      </c>
      <c r="BR386" s="2" t="s">
        <v>1118</v>
      </c>
      <c r="BW386">
        <f t="shared" si="106"/>
        <v>171.39</v>
      </c>
      <c r="BX386">
        <f t="shared" si="107"/>
        <v>3893.4666666666667</v>
      </c>
      <c r="BY386" s="2" t="s">
        <v>1118</v>
      </c>
      <c r="CD386">
        <f t="shared" si="108"/>
        <v>235.69973958179392</v>
      </c>
      <c r="CE386">
        <f t="shared" si="109"/>
        <v>4247.9015716076174</v>
      </c>
      <c r="CF386" s="2" t="s">
        <v>1118</v>
      </c>
    </row>
    <row r="387" spans="1:84" x14ac:dyDescent="0.35">
      <c r="A387" s="2" t="s">
        <v>1119</v>
      </c>
      <c r="B387" s="3" t="s">
        <v>34</v>
      </c>
      <c r="C387" s="2" t="s">
        <v>1210</v>
      </c>
      <c r="D387" s="2">
        <v>428</v>
      </c>
      <c r="E387" s="2">
        <v>407</v>
      </c>
      <c r="F387" s="2">
        <v>35</v>
      </c>
      <c r="G387" s="2">
        <v>20</v>
      </c>
      <c r="H387" s="2">
        <v>22</v>
      </c>
      <c r="I387" s="2">
        <f t="shared" si="114"/>
        <v>314</v>
      </c>
      <c r="J387" s="2">
        <v>360.65</v>
      </c>
      <c r="K387" s="2">
        <f t="shared" si="121"/>
        <v>5.5285714285714285</v>
      </c>
      <c r="L387" s="2">
        <f t="shared" si="115"/>
        <v>15.7</v>
      </c>
      <c r="M387" s="2">
        <f t="shared" si="116"/>
        <v>2.406230076757951</v>
      </c>
      <c r="N387" s="5">
        <v>12089</v>
      </c>
      <c r="O387" s="5">
        <v>39357</v>
      </c>
      <c r="P387" s="2">
        <v>18.309999999999999</v>
      </c>
      <c r="Q387" s="2">
        <v>10.45</v>
      </c>
      <c r="R387" s="5">
        <v>5649</v>
      </c>
      <c r="S387" s="2">
        <v>1934</v>
      </c>
      <c r="T387" s="2">
        <f t="shared" si="117"/>
        <v>6311.4323241056854</v>
      </c>
      <c r="U387" s="2">
        <f t="shared" si="118"/>
        <v>2944.0732400847478</v>
      </c>
      <c r="X387" s="3" t="str" cm="1">
        <f t="array" ref="X387">_xlfn.IFS((D387/F387) &lt;= (640/SQRT($AT$32)), "Compact", L387 &lt;= ($AT$32*(0.79-(0.002*((E387-G387/2)/(2*F387))*SQRT($AT$32)))), "Non-Compact", L387 &gt; ($AT$32*(0.79-(0.002*((E387-G387/2)/(2*F387))*SQRT($AT$32)))), "Slender")</f>
        <v>Compact</v>
      </c>
      <c r="Y387" s="3" t="str" cm="1">
        <f t="array" ref="Y387">_xlfn.IFS(K387 &lt;= (65/SQRT($AT$32)), "Compact", K387 &lt;= (95/SQRT($AT$32)), "Non-Compact", K387 &gt; (95/SQRT($AT$32)), "Slender")</f>
        <v>Slender</v>
      </c>
      <c r="Z387" s="2">
        <f t="shared" si="92"/>
        <v>11.628571428571428</v>
      </c>
      <c r="AA387" s="2">
        <f t="shared" si="93"/>
        <v>21.4</v>
      </c>
      <c r="AB387" s="2" t="str" cm="1">
        <f t="array" ref="AB387">_xlfn.IFS(Z387 &lt;= 9, "1", Z387 &lt;= 12, "2", Z387 &lt;= 15, "3", Z387 &gt; 15, "4")</f>
        <v>2</v>
      </c>
      <c r="AC387" s="2" t="str" cm="1">
        <f t="array" ref="AC387">_xlfn.IFS(AA387 &lt;= 200, "1", L387 &lt;= 300, "2", L387 &lt;= 400, "3", L387 &gt; 400, "4")</f>
        <v>1</v>
      </c>
      <c r="AE387" s="3">
        <f t="shared" si="119"/>
        <v>40884.663756719339</v>
      </c>
      <c r="AG387" s="3"/>
      <c r="AH387" s="3">
        <f t="shared" si="120"/>
        <v>5892.9121043843852</v>
      </c>
      <c r="AJ387" s="2" t="s">
        <v>441</v>
      </c>
      <c r="AK387" s="2"/>
      <c r="AL387" s="2">
        <f t="shared" si="122"/>
        <v>335.95</v>
      </c>
      <c r="AM387" s="2"/>
      <c r="AN387" s="2"/>
      <c r="AO387" s="2">
        <f t="shared" si="123"/>
        <v>5559.6</v>
      </c>
      <c r="AP387" s="2"/>
      <c r="AQ387" s="2" t="s">
        <v>1119</v>
      </c>
      <c r="BB387" s="2">
        <f t="shared" si="100"/>
        <v>268.64999999999998</v>
      </c>
      <c r="BC387" s="2">
        <f t="shared" si="101"/>
        <v>5092.7333333333336</v>
      </c>
      <c r="BD387" s="2" t="s">
        <v>1119</v>
      </c>
      <c r="BI387">
        <f t="shared" si="102"/>
        <v>286.64999999999998</v>
      </c>
      <c r="BJ387">
        <f t="shared" si="103"/>
        <v>5333.1143281365994</v>
      </c>
      <c r="BK387" s="2" t="s">
        <v>1119</v>
      </c>
      <c r="BP387">
        <f t="shared" si="104"/>
        <v>220.64999999999998</v>
      </c>
      <c r="BQ387">
        <f t="shared" si="105"/>
        <v>4990.333333333333</v>
      </c>
      <c r="BR387" s="2" t="s">
        <v>1119</v>
      </c>
      <c r="BW387">
        <f t="shared" si="106"/>
        <v>236.64999999999998</v>
      </c>
      <c r="BX387">
        <f t="shared" si="107"/>
        <v>5024.4666666666662</v>
      </c>
      <c r="BY387" s="2" t="s">
        <v>1119</v>
      </c>
      <c r="CD387">
        <f t="shared" si="108"/>
        <v>300.95973958179388</v>
      </c>
      <c r="CE387">
        <f t="shared" si="109"/>
        <v>5378.9015716076174</v>
      </c>
      <c r="CF387" s="2" t="s">
        <v>1119</v>
      </c>
    </row>
    <row r="388" spans="1:84" x14ac:dyDescent="0.35">
      <c r="A388" s="2" t="s">
        <v>1120</v>
      </c>
      <c r="B388" s="3" t="s">
        <v>34</v>
      </c>
      <c r="C388" s="2" t="s">
        <v>1211</v>
      </c>
      <c r="D388" s="2">
        <v>458</v>
      </c>
      <c r="E388" s="2">
        <v>417</v>
      </c>
      <c r="F388" s="2">
        <v>50</v>
      </c>
      <c r="G388" s="2">
        <v>30</v>
      </c>
      <c r="H388" s="2">
        <v>22</v>
      </c>
      <c r="I388" s="2">
        <f t="shared" si="114"/>
        <v>314</v>
      </c>
      <c r="J388" s="2">
        <v>528.54999999999995</v>
      </c>
      <c r="K388" s="2">
        <f t="shared" si="121"/>
        <v>3.87</v>
      </c>
      <c r="L388" s="2">
        <f t="shared" si="115"/>
        <v>10.466666666666667</v>
      </c>
      <c r="M388" s="2">
        <f t="shared" si="116"/>
        <v>2.486230076757951</v>
      </c>
      <c r="N388" s="5">
        <v>19093</v>
      </c>
      <c r="O388" s="5">
        <v>60516</v>
      </c>
      <c r="P388" s="2">
        <v>19.010000000000002</v>
      </c>
      <c r="Q388" s="2">
        <v>10.7</v>
      </c>
      <c r="R388" s="5">
        <v>8338</v>
      </c>
      <c r="S388" s="2">
        <v>2902</v>
      </c>
      <c r="T388" s="2">
        <f t="shared" ref="T388:T454" si="124">(((E388*D388*D388)/4)-(((E388-G388)*(D388-F388-F388)*(D388-F388-F388))/4)+(4*(H388*H388*(D388/2-F388-(H388/2))-((PI()*H388*H388)/4*((D388/2)-F388-(H388-((4*H388)/(3*PI()))))))))/1000</f>
        <v>9540.3573241056856</v>
      </c>
      <c r="U388" s="2">
        <f t="shared" ref="U388:U454" si="125">(((D388*E388*E388)/4)-(2*((D388-F388-F388)*(E388/2-(G388/2))*(((E388/2-(G388/2))/2)+(G388/2))))+(4*(((H388*H388)-(((PI()*H388*H388)/4)))*((H388-((4*H388)/(3*PI())))+(G388/2)))))/1000</f>
        <v>4439.2680858630602</v>
      </c>
      <c r="X388" s="3" t="str" cm="1">
        <f t="array" ref="X388">_xlfn.IFS((D388/F388) &lt;= (640/SQRT($AT$32)), "Compact", L388 &lt;= ($AT$32*(0.79-(0.002*((E388-G388/2)/(2*F388))*SQRT($AT$32)))), "Non-Compact", L388 &gt; ($AT$32*(0.79-(0.002*((E388-G388/2)/(2*F388))*SQRT($AT$32)))), "Slender")</f>
        <v>Compact</v>
      </c>
      <c r="Y388" s="3" t="str" cm="1">
        <f t="array" ref="Y388">_xlfn.IFS(K388 &lt;= (65/SQRT($AT$32)), "Compact", K388 &lt;= (95/SQRT($AT$32)), "Non-Compact", K388 &gt; (95/SQRT($AT$32)), "Slender")</f>
        <v>Non-Compact</v>
      </c>
      <c r="Z388" s="2">
        <f t="shared" ref="Z388:Z451" si="126">E388/F388</f>
        <v>8.34</v>
      </c>
      <c r="AA388" s="2">
        <f t="shared" ref="AA388:AA451" si="127">D388/G388</f>
        <v>15.266666666666667</v>
      </c>
      <c r="AB388" s="2" t="str" cm="1">
        <f t="array" ref="AB388">_xlfn.IFS(Z388 &lt;= 9, "1", Z388 &lt;= 12, "2", Z388 &lt;= 15, "3", Z388 &gt; 15, "4")</f>
        <v>1</v>
      </c>
      <c r="AC388" s="2" t="str" cm="1">
        <f t="array" ref="AC388">_xlfn.IFS(AA388 &lt;= 200, "1", L388 &lt;= 300, "2", L388 &lt;= 400, "3", L388 &gt; 400, "4")</f>
        <v>1</v>
      </c>
      <c r="AE388" s="3">
        <f t="shared" si="119"/>
        <v>63164.950926126745</v>
      </c>
      <c r="AG388" s="3"/>
      <c r="AH388" s="3">
        <f t="shared" si="120"/>
        <v>8746.6632077610029</v>
      </c>
      <c r="AJ388" s="2" t="s">
        <v>442</v>
      </c>
      <c r="AK388" s="2"/>
      <c r="AL388" s="2">
        <f t="shared" si="122"/>
        <v>503.84999999999997</v>
      </c>
      <c r="AM388" s="2"/>
      <c r="AN388" s="2"/>
      <c r="AO388" s="2">
        <f t="shared" si="123"/>
        <v>8248.6</v>
      </c>
      <c r="AP388" s="2"/>
      <c r="AQ388" s="2" t="s">
        <v>1120</v>
      </c>
      <c r="BB388" s="2">
        <f t="shared" si="100"/>
        <v>436.54999999999995</v>
      </c>
      <c r="BC388" s="2">
        <f t="shared" si="101"/>
        <v>7781.7333333333336</v>
      </c>
      <c r="BD388" s="2" t="s">
        <v>1120</v>
      </c>
      <c r="BI388">
        <f t="shared" si="102"/>
        <v>454.54999999999995</v>
      </c>
      <c r="BJ388">
        <f t="shared" si="103"/>
        <v>8022.1143281365994</v>
      </c>
      <c r="BK388" s="2" t="s">
        <v>1120</v>
      </c>
      <c r="BP388">
        <f t="shared" si="104"/>
        <v>388.54999999999995</v>
      </c>
      <c r="BQ388">
        <f t="shared" si="105"/>
        <v>7679.333333333333</v>
      </c>
      <c r="BR388" s="2" t="s">
        <v>1120</v>
      </c>
      <c r="BW388">
        <f t="shared" si="106"/>
        <v>404.54999999999995</v>
      </c>
      <c r="BX388">
        <f t="shared" si="107"/>
        <v>7713.4666666666662</v>
      </c>
      <c r="BY388" s="2" t="s">
        <v>1120</v>
      </c>
      <c r="CD388">
        <f t="shared" si="108"/>
        <v>468.85973958179386</v>
      </c>
      <c r="CE388">
        <f t="shared" si="109"/>
        <v>8067.9015716076174</v>
      </c>
      <c r="CF388" s="2" t="s">
        <v>1120</v>
      </c>
    </row>
    <row r="389" spans="1:84" x14ac:dyDescent="0.35">
      <c r="A389" s="2" t="s">
        <v>1121</v>
      </c>
      <c r="B389" s="3" t="s">
        <v>34</v>
      </c>
      <c r="C389" s="2" t="s">
        <v>1212</v>
      </c>
      <c r="D389" s="2">
        <v>498</v>
      </c>
      <c r="E389" s="2">
        <v>432</v>
      </c>
      <c r="F389" s="2">
        <v>70</v>
      </c>
      <c r="G389" s="2">
        <v>45</v>
      </c>
      <c r="H389" s="2">
        <v>22</v>
      </c>
      <c r="I389" s="2">
        <f t="shared" si="114"/>
        <v>314</v>
      </c>
      <c r="J389" s="2">
        <v>770.05</v>
      </c>
      <c r="K389" s="2">
        <f t="shared" si="121"/>
        <v>2.7642857142857142</v>
      </c>
      <c r="L389" s="2">
        <f t="shared" si="115"/>
        <v>6.9777777777777779</v>
      </c>
      <c r="M389" s="2">
        <f t="shared" si="116"/>
        <v>2.5962300767579509</v>
      </c>
      <c r="N389" s="5">
        <v>30473</v>
      </c>
      <c r="O389" s="5">
        <v>94346</v>
      </c>
      <c r="P389" s="2">
        <v>19.89</v>
      </c>
      <c r="Q389" s="2">
        <v>11.07</v>
      </c>
      <c r="R389" s="5">
        <v>12238</v>
      </c>
      <c r="S389" s="2">
        <v>4368</v>
      </c>
      <c r="T389" s="2">
        <f t="shared" si="124"/>
        <v>14456.892324105685</v>
      </c>
      <c r="U389" s="2">
        <f t="shared" si="125"/>
        <v>6727.6866045305296</v>
      </c>
      <c r="X389" s="3" t="str" cm="1">
        <f t="array" ref="X389">_xlfn.IFS((D389/F389) &lt;= (640/SQRT($AT$32)), "Compact", L389 &lt;= ($AT$32*(0.79-(0.002*((E389-G389/2)/(2*F389))*SQRT($AT$32)))), "Non-Compact", L389 &gt; ($AT$32*(0.79-(0.002*((E389-G389/2)/(2*F389))*SQRT($AT$32)))), "Slender")</f>
        <v>Compact</v>
      </c>
      <c r="Y389" s="3" t="str" cm="1">
        <f t="array" ref="Y389">_xlfn.IFS(K389 &lt;= (65/SQRT($AT$32)), "Compact", K389 &lt;= (95/SQRT($AT$32)), "Non-Compact", K389 &gt; (95/SQRT($AT$32)), "Slender")</f>
        <v>Compact</v>
      </c>
      <c r="Z389" s="2">
        <f t="shared" si="126"/>
        <v>6.1714285714285717</v>
      </c>
      <c r="AA389" s="2">
        <f t="shared" si="127"/>
        <v>11.066666666666666</v>
      </c>
      <c r="AB389" s="2" t="str" cm="1">
        <f t="array" ref="AB389">_xlfn.IFS(Z389 &lt;= 9, "1", Z389 &lt;= 12, "2", Z389 &lt;= 15, "3", Z389 &gt; 15, "4")</f>
        <v>1</v>
      </c>
      <c r="AC389" s="2" t="str" cm="1">
        <f t="array" ref="AC389">_xlfn.IFS(AA389 &lt;= 200, "1", L389 &lt;= 300, "2", L389 &lt;= 400, "3", L389 &gt; 400, "4")</f>
        <v>1</v>
      </c>
      <c r="AE389" s="3">
        <f t="shared" si="119"/>
        <v>98850.010983813248</v>
      </c>
      <c r="AG389" s="3"/>
      <c r="AH389" s="3">
        <f t="shared" si="120"/>
        <v>12909.657550454232</v>
      </c>
      <c r="AJ389" s="2" t="s">
        <v>443</v>
      </c>
      <c r="AK389" s="2"/>
      <c r="AL389" s="2">
        <f t="shared" si="122"/>
        <v>745.34999999999991</v>
      </c>
      <c r="AM389" s="2"/>
      <c r="AN389" s="2"/>
      <c r="AO389" s="2">
        <f t="shared" si="123"/>
        <v>12148.6</v>
      </c>
      <c r="AP389" s="2"/>
      <c r="AQ389" s="2" t="s">
        <v>1121</v>
      </c>
      <c r="BB389" s="2">
        <f t="shared" ref="BB389:BB452" si="128">SQRT(($J$1022-J389)^2)</f>
        <v>678.05</v>
      </c>
      <c r="BC389" s="2">
        <f t="shared" ref="BC389:BC452" si="129">SQRT(($R$1022-R389)^2)</f>
        <v>11681.733333333334</v>
      </c>
      <c r="BD389" s="2" t="s">
        <v>1121</v>
      </c>
      <c r="BI389">
        <f t="shared" ref="BI389:BI452" si="130">SQRT(($J$1023-J389)^2)</f>
        <v>696.05</v>
      </c>
      <c r="BJ389">
        <f t="shared" ref="BJ389:BJ452" si="131">SQRT(($R$1023-R389)^2)</f>
        <v>11922.1143281366</v>
      </c>
      <c r="BK389" s="2" t="s">
        <v>1121</v>
      </c>
      <c r="BP389">
        <f t="shared" ref="BP389:BP452" si="132">SQRT(($J$1024-J389)^2)</f>
        <v>630.04999999999995</v>
      </c>
      <c r="BQ389">
        <f t="shared" ref="BQ389:BQ452" si="133">SQRT(($R$1024-R389)^2)</f>
        <v>11579.333333333334</v>
      </c>
      <c r="BR389" s="2" t="s">
        <v>1121</v>
      </c>
      <c r="BW389">
        <f t="shared" ref="BW389:BW452" si="134">SQRT(($J$1025-J389)^2)</f>
        <v>646.04999999999995</v>
      </c>
      <c r="BX389">
        <f t="shared" ref="BX389:BX452" si="135">SQRT(($R$1025-R389)^2)</f>
        <v>11613.466666666667</v>
      </c>
      <c r="BY389" s="2" t="s">
        <v>1121</v>
      </c>
      <c r="CD389">
        <f t="shared" ref="CD389:CD452" si="136">SQRT(($J$1026-J389)^2)</f>
        <v>710.35973958179386</v>
      </c>
      <c r="CE389">
        <f t="shared" ref="CE389:CE452" si="137">SQRT(($R$1026-R389)^2)</f>
        <v>11967.901571607617</v>
      </c>
      <c r="CF389" s="2" t="s">
        <v>1121</v>
      </c>
    </row>
    <row r="390" spans="1:84" x14ac:dyDescent="0.35">
      <c r="A390" s="2" t="s">
        <v>1122</v>
      </c>
      <c r="B390" s="3" t="s">
        <v>34</v>
      </c>
      <c r="C390" s="2" t="s">
        <v>1213</v>
      </c>
      <c r="D390" s="2">
        <v>492</v>
      </c>
      <c r="E390" s="2">
        <v>465</v>
      </c>
      <c r="F390" s="2">
        <v>20</v>
      </c>
      <c r="G390" s="2">
        <v>15</v>
      </c>
      <c r="H390" s="2">
        <v>22</v>
      </c>
      <c r="I390" s="2">
        <f t="shared" si="114"/>
        <v>408</v>
      </c>
      <c r="J390" s="2">
        <v>257.95</v>
      </c>
      <c r="K390" s="2">
        <f t="shared" si="121"/>
        <v>11.25</v>
      </c>
      <c r="L390" s="2">
        <f t="shared" si="115"/>
        <v>27.2</v>
      </c>
      <c r="M390" s="2">
        <f t="shared" si="116"/>
        <v>2.7762300767579511</v>
      </c>
      <c r="N390" s="5">
        <v>115559</v>
      </c>
      <c r="O390" s="5">
        <v>33531</v>
      </c>
      <c r="P390" s="2">
        <v>21.17</v>
      </c>
      <c r="Q390" s="2">
        <v>11.4</v>
      </c>
      <c r="R390" s="5">
        <v>4698</v>
      </c>
      <c r="S390" s="2">
        <v>1442</v>
      </c>
      <c r="T390" s="2">
        <f t="shared" si="124"/>
        <v>5247.5943744218248</v>
      </c>
      <c r="U390" s="2">
        <f t="shared" si="125"/>
        <v>2196.0520671955915</v>
      </c>
      <c r="X390" s="3" t="str" cm="1">
        <f t="array" ref="X390">_xlfn.IFS((D390/F390) &lt;= (640/SQRT($AT$32)), "Compact", L390 &lt;= ($AT$32*(0.79-(0.002*((E390-G390/2)/(2*F390))*SQRT($AT$32)))), "Non-Compact", L390 &gt; ($AT$32*(0.79-(0.002*((E390-G390/2)/(2*F390))*SQRT($AT$32)))), "Slender")</f>
        <v>Compact</v>
      </c>
      <c r="Y390" s="3" t="str" cm="1">
        <f t="array" ref="Y390">_xlfn.IFS(K390 &lt;= (65/SQRT($AT$32)), "Compact", K390 &lt;= (95/SQRT($AT$32)), "Non-Compact", K390 &gt; (95/SQRT($AT$32)), "Slender")</f>
        <v>Slender</v>
      </c>
      <c r="Z390" s="2">
        <f t="shared" si="126"/>
        <v>23.25</v>
      </c>
      <c r="AA390" s="2">
        <f t="shared" si="127"/>
        <v>32.799999999999997</v>
      </c>
      <c r="AB390" s="2" t="str" cm="1">
        <f t="array" ref="AB390">_xlfn.IFS(Z390 &lt;= 9, "1", Z390 &lt;= 12, "2", Z390 &lt;= 15, "3", Z390 &gt; 15, "4")</f>
        <v>4</v>
      </c>
      <c r="AC390" s="2" t="str" cm="1">
        <f t="array" ref="AC390">_xlfn.IFS(AA390 &lt;= 200, "1", L390 &lt;= 300, "2", L390 &lt;= 400, "3", L390 &gt; 400, "4")</f>
        <v>1</v>
      </c>
      <c r="AE390" s="3">
        <f t="shared" si="119"/>
        <v>119828.71696425694</v>
      </c>
      <c r="AG390" s="3"/>
      <c r="AH390" s="3">
        <f t="shared" si="120"/>
        <v>4848.7144760235169</v>
      </c>
      <c r="AJ390" s="2" t="s">
        <v>444</v>
      </c>
      <c r="AK390" s="2"/>
      <c r="AL390" s="2">
        <f t="shared" si="122"/>
        <v>233.25</v>
      </c>
      <c r="AM390" s="2"/>
      <c r="AN390" s="2"/>
      <c r="AO390" s="2">
        <f t="shared" si="123"/>
        <v>4608.6000000000004</v>
      </c>
      <c r="AP390" s="2"/>
      <c r="AQ390" s="2" t="s">
        <v>1122</v>
      </c>
      <c r="BB390" s="2">
        <f t="shared" si="128"/>
        <v>165.95</v>
      </c>
      <c r="BC390" s="2">
        <f t="shared" si="129"/>
        <v>4141.7333333333336</v>
      </c>
      <c r="BD390" s="2" t="s">
        <v>1122</v>
      </c>
      <c r="BI390">
        <f t="shared" si="130"/>
        <v>183.95</v>
      </c>
      <c r="BJ390">
        <f t="shared" si="131"/>
        <v>4382.1143281365994</v>
      </c>
      <c r="BK390" s="2" t="s">
        <v>1122</v>
      </c>
      <c r="BP390">
        <f t="shared" si="132"/>
        <v>117.94999999999999</v>
      </c>
      <c r="BQ390">
        <f t="shared" si="133"/>
        <v>4039.3333333333335</v>
      </c>
      <c r="BR390" s="2" t="s">
        <v>1122</v>
      </c>
      <c r="BW390">
        <f t="shared" si="134"/>
        <v>133.94999999999999</v>
      </c>
      <c r="BX390">
        <f t="shared" si="135"/>
        <v>4073.4666666666667</v>
      </c>
      <c r="BY390" s="2" t="s">
        <v>1122</v>
      </c>
      <c r="CD390">
        <f t="shared" si="136"/>
        <v>198.25973958179392</v>
      </c>
      <c r="CE390">
        <f t="shared" si="137"/>
        <v>4427.9015716076174</v>
      </c>
      <c r="CF390" s="2" t="s">
        <v>1122</v>
      </c>
    </row>
    <row r="391" spans="1:84" x14ac:dyDescent="0.35">
      <c r="A391" s="2" t="s">
        <v>1123</v>
      </c>
      <c r="B391" s="3" t="s">
        <v>34</v>
      </c>
      <c r="C391" s="2" t="s">
        <v>1214</v>
      </c>
      <c r="D391" s="2">
        <v>502</v>
      </c>
      <c r="E391" s="2">
        <v>465</v>
      </c>
      <c r="F391" s="2">
        <v>25</v>
      </c>
      <c r="G391" s="2">
        <v>15</v>
      </c>
      <c r="H391" s="2">
        <v>22</v>
      </c>
      <c r="I391" s="2">
        <f t="shared" si="114"/>
        <v>408</v>
      </c>
      <c r="J391" s="2">
        <v>304.45</v>
      </c>
      <c r="K391" s="2">
        <f t="shared" si="121"/>
        <v>9</v>
      </c>
      <c r="L391" s="2">
        <f t="shared" si="115"/>
        <v>27.2</v>
      </c>
      <c r="M391" s="2">
        <f t="shared" si="116"/>
        <v>2.7962300767579511</v>
      </c>
      <c r="N391" s="5">
        <v>145012</v>
      </c>
      <c r="O391" s="5">
        <v>41910</v>
      </c>
      <c r="P391" s="2">
        <v>21.82</v>
      </c>
      <c r="Q391" s="2">
        <v>11.73</v>
      </c>
      <c r="R391" s="5">
        <v>5777</v>
      </c>
      <c r="S391" s="2">
        <v>1803</v>
      </c>
      <c r="T391" s="2">
        <f t="shared" si="124"/>
        <v>6403.1193744218244</v>
      </c>
      <c r="U391" s="2">
        <f t="shared" si="125"/>
        <v>2736.6145671955915</v>
      </c>
      <c r="X391" s="3" t="str" cm="1">
        <f t="array" ref="X391">_xlfn.IFS((D391/F391) &lt;= (640/SQRT($AT$32)), "Compact", L391 &lt;= ($AT$32*(0.79-(0.002*((E391-G391/2)/(2*F391))*SQRT($AT$32)))), "Non-Compact", L391 &gt; ($AT$32*(0.79-(0.002*((E391-G391/2)/(2*F391))*SQRT($AT$32)))), "Slender")</f>
        <v>Compact</v>
      </c>
      <c r="Y391" s="3" t="str" cm="1">
        <f t="array" ref="Y391">_xlfn.IFS(K391 &lt;= (65/SQRT($AT$32)), "Compact", K391 &lt;= (95/SQRT($AT$32)), "Non-Compact", K391 &gt; (95/SQRT($AT$32)), "Slender")</f>
        <v>Slender</v>
      </c>
      <c r="Z391" s="2">
        <f t="shared" si="126"/>
        <v>18.600000000000001</v>
      </c>
      <c r="AA391" s="2">
        <f t="shared" si="127"/>
        <v>33.466666666666669</v>
      </c>
      <c r="AB391" s="2" t="str" cm="1">
        <f t="array" ref="AB391">_xlfn.IFS(Z391 &lt;= 9, "1", Z391 &lt;= 12, "2", Z391 &lt;= 15, "3", Z391 &gt; 15, "4")</f>
        <v>4</v>
      </c>
      <c r="AC391" s="2" t="str" cm="1">
        <f t="array" ref="AC391">_xlfn.IFS(AA391 &lt;= 200, "1", L391 &lt;= 300, "2", L391 &lt;= 400, "3", L391 &gt; 400, "4")</f>
        <v>1</v>
      </c>
      <c r="AE391" s="3">
        <f t="shared" si="119"/>
        <v>150449.86582014622</v>
      </c>
      <c r="AG391" s="3"/>
      <c r="AH391" s="3">
        <f t="shared" si="120"/>
        <v>5981.341711522592</v>
      </c>
      <c r="AJ391" s="2" t="s">
        <v>445</v>
      </c>
      <c r="AK391" s="2"/>
      <c r="AL391" s="2">
        <f t="shared" si="122"/>
        <v>279.75</v>
      </c>
      <c r="AM391" s="2"/>
      <c r="AN391" s="2"/>
      <c r="AO391" s="2">
        <f t="shared" si="123"/>
        <v>5687.6</v>
      </c>
      <c r="AP391" s="2"/>
      <c r="AQ391" s="2" t="s">
        <v>1123</v>
      </c>
      <c r="BB391" s="2">
        <f t="shared" si="128"/>
        <v>212.45</v>
      </c>
      <c r="BC391" s="2">
        <f t="shared" si="129"/>
        <v>5220.7333333333336</v>
      </c>
      <c r="BD391" s="2" t="s">
        <v>1123</v>
      </c>
      <c r="BI391">
        <f t="shared" si="130"/>
        <v>230.45</v>
      </c>
      <c r="BJ391">
        <f t="shared" si="131"/>
        <v>5461.1143281365994</v>
      </c>
      <c r="BK391" s="2" t="s">
        <v>1123</v>
      </c>
      <c r="BP391">
        <f t="shared" si="132"/>
        <v>164.45</v>
      </c>
      <c r="BQ391">
        <f t="shared" si="133"/>
        <v>5118.333333333333</v>
      </c>
      <c r="BR391" s="2" t="s">
        <v>1123</v>
      </c>
      <c r="BW391">
        <f t="shared" si="134"/>
        <v>180.45</v>
      </c>
      <c r="BX391">
        <f t="shared" si="135"/>
        <v>5152.4666666666662</v>
      </c>
      <c r="BY391" s="2" t="s">
        <v>1123</v>
      </c>
      <c r="CD391">
        <f t="shared" si="136"/>
        <v>244.75973958179392</v>
      </c>
      <c r="CE391">
        <f t="shared" si="137"/>
        <v>5506.9015716076174</v>
      </c>
      <c r="CF391" s="2" t="s">
        <v>1123</v>
      </c>
    </row>
    <row r="392" spans="1:84" x14ac:dyDescent="0.35">
      <c r="A392" s="2" t="s">
        <v>1124</v>
      </c>
      <c r="B392" s="3" t="s">
        <v>34</v>
      </c>
      <c r="C392" s="2" t="s">
        <v>1215</v>
      </c>
      <c r="D392" s="2">
        <v>502</v>
      </c>
      <c r="E392" s="2">
        <v>470</v>
      </c>
      <c r="F392" s="2">
        <v>25</v>
      </c>
      <c r="G392" s="2">
        <v>20</v>
      </c>
      <c r="H392" s="2">
        <v>22</v>
      </c>
      <c r="I392" s="2">
        <f t="shared" si="114"/>
        <v>408</v>
      </c>
      <c r="J392" s="2">
        <v>329.55</v>
      </c>
      <c r="K392" s="2">
        <f t="shared" si="121"/>
        <v>9</v>
      </c>
      <c r="L392" s="2">
        <f t="shared" si="115"/>
        <v>20.399999999999999</v>
      </c>
      <c r="M392" s="2">
        <f t="shared" si="116"/>
        <v>2.8062300767579509</v>
      </c>
      <c r="N392" s="5">
        <v>150283</v>
      </c>
      <c r="O392" s="5">
        <v>43295</v>
      </c>
      <c r="P392" s="2">
        <v>21.35</v>
      </c>
      <c r="Q392" s="2">
        <v>11.46</v>
      </c>
      <c r="R392" s="5">
        <v>5987</v>
      </c>
      <c r="S392" s="2">
        <v>1842</v>
      </c>
      <c r="T392" s="2">
        <f t="shared" si="124"/>
        <v>6718.1243744218245</v>
      </c>
      <c r="U392" s="2">
        <f t="shared" si="125"/>
        <v>2815.8657400847478</v>
      </c>
      <c r="X392" s="3" t="str" cm="1">
        <f t="array" ref="X392">_xlfn.IFS((D392/F392) &lt;= (640/SQRT($AT$32)), "Compact", L392 &lt;= ($AT$32*(0.79-(0.002*((E392-G392/2)/(2*F392))*SQRT($AT$32)))), "Non-Compact", L392 &gt; ($AT$32*(0.79-(0.002*((E392-G392/2)/(2*F392))*SQRT($AT$32)))), "Slender")</f>
        <v>Compact</v>
      </c>
      <c r="Y392" s="3" t="str" cm="1">
        <f t="array" ref="Y392">_xlfn.IFS(K392 &lt;= (65/SQRT($AT$32)), "Compact", K392 &lt;= (95/SQRT($AT$32)), "Non-Compact", K392 &gt; (95/SQRT($AT$32)), "Slender")</f>
        <v>Slender</v>
      </c>
      <c r="Z392" s="2">
        <f t="shared" si="126"/>
        <v>18.8</v>
      </c>
      <c r="AA392" s="2">
        <f t="shared" si="127"/>
        <v>25.1</v>
      </c>
      <c r="AB392" s="2" t="str" cm="1">
        <f t="array" ref="AB392">_xlfn.IFS(Z392 &lt;= 9, "1", Z392 &lt;= 12, "2", Z392 &lt;= 15, "3", Z392 &gt; 15, "4")</f>
        <v>4</v>
      </c>
      <c r="AC392" s="2" t="str" cm="1">
        <f t="array" ref="AC392">_xlfn.IFS(AA392 &lt;= 200, "1", L392 &lt;= 300, "2", L392 &lt;= 400, "3", L392 &gt; 400, "4")</f>
        <v>1</v>
      </c>
      <c r="AE392" s="3">
        <f t="shared" si="119"/>
        <v>155898.22197607002</v>
      </c>
      <c r="AG392" s="3"/>
      <c r="AH392" s="3">
        <f t="shared" si="120"/>
        <v>6192.9567954249451</v>
      </c>
      <c r="AJ392" s="2" t="s">
        <v>446</v>
      </c>
      <c r="AK392" s="2"/>
      <c r="AL392" s="2">
        <f t="shared" si="122"/>
        <v>304.85000000000002</v>
      </c>
      <c r="AM392" s="2"/>
      <c r="AN392" s="2"/>
      <c r="AO392" s="2">
        <f t="shared" si="123"/>
        <v>5897.6</v>
      </c>
      <c r="AP392" s="2"/>
      <c r="AQ392" s="2" t="s">
        <v>1124</v>
      </c>
      <c r="BB392" s="2">
        <f t="shared" si="128"/>
        <v>237.55</v>
      </c>
      <c r="BC392" s="2">
        <f t="shared" si="129"/>
        <v>5430.7333333333336</v>
      </c>
      <c r="BD392" s="2" t="s">
        <v>1124</v>
      </c>
      <c r="BI392">
        <f t="shared" si="130"/>
        <v>255.55</v>
      </c>
      <c r="BJ392">
        <f t="shared" si="131"/>
        <v>5671.1143281365994</v>
      </c>
      <c r="BK392" s="2" t="s">
        <v>1124</v>
      </c>
      <c r="BP392">
        <f t="shared" si="132"/>
        <v>189.55</v>
      </c>
      <c r="BQ392">
        <f t="shared" si="133"/>
        <v>5328.333333333333</v>
      </c>
      <c r="BR392" s="2" t="s">
        <v>1124</v>
      </c>
      <c r="BW392">
        <f t="shared" si="134"/>
        <v>205.55</v>
      </c>
      <c r="BX392">
        <f t="shared" si="135"/>
        <v>5362.4666666666662</v>
      </c>
      <c r="BY392" s="2" t="s">
        <v>1124</v>
      </c>
      <c r="CD392">
        <f t="shared" si="136"/>
        <v>269.85973958179392</v>
      </c>
      <c r="CE392">
        <f t="shared" si="137"/>
        <v>5716.9015716076174</v>
      </c>
      <c r="CF392" s="2" t="s">
        <v>1124</v>
      </c>
    </row>
    <row r="393" spans="1:84" x14ac:dyDescent="0.35">
      <c r="A393" s="2" t="s">
        <v>1125</v>
      </c>
      <c r="B393" s="3" t="s">
        <v>34</v>
      </c>
      <c r="C393" s="2" t="s">
        <v>1216</v>
      </c>
      <c r="D393" s="2">
        <v>148</v>
      </c>
      <c r="E393" s="2">
        <v>100</v>
      </c>
      <c r="F393" s="2">
        <v>9</v>
      </c>
      <c r="G393" s="2">
        <v>6</v>
      </c>
      <c r="H393" s="2">
        <v>8</v>
      </c>
      <c r="I393" s="2">
        <f t="shared" si="114"/>
        <v>114</v>
      </c>
      <c r="J393" s="2">
        <v>26.35</v>
      </c>
      <c r="K393" s="2">
        <f t="shared" si="121"/>
        <v>5.2222222222222223</v>
      </c>
      <c r="L393" s="2">
        <f t="shared" si="115"/>
        <v>19</v>
      </c>
      <c r="M393" s="2">
        <f t="shared" si="116"/>
        <v>0.67026548245743678</v>
      </c>
      <c r="N393" s="2">
        <v>995.3</v>
      </c>
      <c r="O393" s="2">
        <v>150.30000000000001</v>
      </c>
      <c r="P393" s="2">
        <v>6.15</v>
      </c>
      <c r="Q393" s="2">
        <v>2.39</v>
      </c>
      <c r="R393" s="2">
        <v>134.5</v>
      </c>
      <c r="S393" s="2">
        <v>30.1</v>
      </c>
      <c r="T393" s="2">
        <f t="shared" si="124"/>
        <v>153.92280333303776</v>
      </c>
      <c r="U393" s="2">
        <f t="shared" si="125"/>
        <v>46.587787242666913</v>
      </c>
      <c r="X393" s="3" t="str" cm="1">
        <f t="array" ref="X393">_xlfn.IFS((D393/F393) &lt;= (640/SQRT($AT$32)), "Compact", L393 &lt;= ($AT$32*(0.79-(0.002*((E393-G393/2)/(2*F393))*SQRT($AT$32)))), "Non-Compact", L393 &gt; ($AT$32*(0.79-(0.002*((E393-G393/2)/(2*F393))*SQRT($AT$32)))), "Slender")</f>
        <v>Compact</v>
      </c>
      <c r="Y393" s="3" t="str" cm="1">
        <f t="array" ref="Y393">_xlfn.IFS(K393 &lt;= (65/SQRT($AT$32)), "Compact", K393 &lt;= (95/SQRT($AT$32)), "Non-Compact", K393 &gt; (95/SQRT($AT$32)), "Slender")</f>
        <v>Slender</v>
      </c>
      <c r="Z393" s="2">
        <f t="shared" si="126"/>
        <v>11.111111111111111</v>
      </c>
      <c r="AA393" s="2">
        <f t="shared" si="127"/>
        <v>24.666666666666668</v>
      </c>
      <c r="AB393" s="2" t="str" cm="1">
        <f t="array" ref="AB393">_xlfn.IFS(Z393 &lt;= 9, "1", Z393 &lt;= 12, "2", Z393 &lt;= 15, "3", Z393 &gt; 15, "4")</f>
        <v>2</v>
      </c>
      <c r="AC393" s="2" t="str" cm="1">
        <f t="array" ref="AC393">_xlfn.IFS(AA393 &lt;= 200, "1", L393 &lt;= 300, "2", L393 &lt;= 400, "3", L393 &gt; 400, "4")</f>
        <v>1</v>
      </c>
      <c r="AE393" s="3">
        <f t="shared" si="119"/>
        <v>525.10558938179281</v>
      </c>
      <c r="AG393" s="3"/>
      <c r="AH393" s="3">
        <f t="shared" si="120"/>
        <v>61.918575565011174</v>
      </c>
      <c r="AJ393" s="2" t="s">
        <v>447</v>
      </c>
      <c r="AK393" s="2"/>
      <c r="AL393" s="2">
        <f t="shared" si="122"/>
        <v>1.6500000000000021</v>
      </c>
      <c r="AM393" s="2"/>
      <c r="AN393" s="2"/>
      <c r="AO393" s="2">
        <f t="shared" si="123"/>
        <v>45.099999999999994</v>
      </c>
      <c r="AP393" s="2"/>
      <c r="AQ393" s="2" t="s">
        <v>1125</v>
      </c>
      <c r="BB393" s="2">
        <f t="shared" si="128"/>
        <v>65.650000000000006</v>
      </c>
      <c r="BC393" s="2">
        <f t="shared" si="129"/>
        <v>421.76666666666665</v>
      </c>
      <c r="BD393" s="2" t="s">
        <v>1125</v>
      </c>
      <c r="BI393">
        <f t="shared" si="130"/>
        <v>47.65</v>
      </c>
      <c r="BJ393">
        <f t="shared" si="131"/>
        <v>181.3856718634002</v>
      </c>
      <c r="BK393" s="2" t="s">
        <v>1125</v>
      </c>
      <c r="BP393">
        <f t="shared" si="132"/>
        <v>113.65</v>
      </c>
      <c r="BQ393">
        <f t="shared" si="133"/>
        <v>524.16666666666663</v>
      </c>
      <c r="BR393" s="2" t="s">
        <v>1125</v>
      </c>
      <c r="BW393">
        <f t="shared" si="134"/>
        <v>97.65</v>
      </c>
      <c r="BX393">
        <f t="shared" si="135"/>
        <v>490.03333333333342</v>
      </c>
      <c r="BY393" s="2" t="s">
        <v>1125</v>
      </c>
      <c r="CD393">
        <f t="shared" si="136"/>
        <v>33.340260418206071</v>
      </c>
      <c r="CE393">
        <f t="shared" si="137"/>
        <v>135.59842839238252</v>
      </c>
      <c r="CF393" s="2" t="s">
        <v>1125</v>
      </c>
    </row>
    <row r="394" spans="1:84" x14ac:dyDescent="0.35">
      <c r="A394" s="2" t="s">
        <v>1126</v>
      </c>
      <c r="B394" s="3" t="s">
        <v>34</v>
      </c>
      <c r="C394" s="2" t="s">
        <v>1217</v>
      </c>
      <c r="D394" s="2">
        <v>194</v>
      </c>
      <c r="E394" s="2">
        <v>150</v>
      </c>
      <c r="F394" s="2">
        <v>9</v>
      </c>
      <c r="G394" s="2">
        <v>6</v>
      </c>
      <c r="H394" s="2">
        <v>8</v>
      </c>
      <c r="I394" s="2">
        <f t="shared" si="114"/>
        <v>160</v>
      </c>
      <c r="J394" s="2">
        <v>38.11</v>
      </c>
      <c r="K394" s="2">
        <f t="shared" si="121"/>
        <v>8</v>
      </c>
      <c r="L394" s="2">
        <f t="shared" si="115"/>
        <v>26.666666666666668</v>
      </c>
      <c r="M394" s="2">
        <f t="shared" si="116"/>
        <v>0.9622654824574367</v>
      </c>
      <c r="N394" s="5">
        <v>2586</v>
      </c>
      <c r="O394" s="2">
        <v>506.6</v>
      </c>
      <c r="P394" s="2">
        <v>8.24</v>
      </c>
      <c r="Q394" s="2">
        <v>3.65</v>
      </c>
      <c r="R394" s="2">
        <v>266.60000000000002</v>
      </c>
      <c r="S394" s="2">
        <v>67.599999999999994</v>
      </c>
      <c r="T394" s="2">
        <f t="shared" si="124"/>
        <v>300.95037894695355</v>
      </c>
      <c r="U394" s="2">
        <f t="shared" si="125"/>
        <v>103.25178724266692</v>
      </c>
      <c r="X394" s="3" t="str" cm="1">
        <f t="array" ref="X394">_xlfn.IFS((D394/F394) &lt;= (640/SQRT($AT$32)), "Compact", L394 &lt;= ($AT$32*(0.79-(0.002*((E394-G394/2)/(2*F394))*SQRT($AT$32)))), "Non-Compact", L394 &gt; ($AT$32*(0.79-(0.002*((E394-G394/2)/(2*F394))*SQRT($AT$32)))), "Slender")</f>
        <v>Compact</v>
      </c>
      <c r="Y394" s="3" t="str" cm="1">
        <f t="array" ref="Y394">_xlfn.IFS(K394 &lt;= (65/SQRT($AT$32)), "Compact", K394 &lt;= (95/SQRT($AT$32)), "Non-Compact", K394 &gt; (95/SQRT($AT$32)), "Slender")</f>
        <v>Slender</v>
      </c>
      <c r="Z394" s="2">
        <f t="shared" si="126"/>
        <v>16.666666666666668</v>
      </c>
      <c r="AA394" s="2">
        <f t="shared" si="127"/>
        <v>32.333333333333336</v>
      </c>
      <c r="AB394" s="2" t="str" cm="1">
        <f t="array" ref="AB394">_xlfn.IFS(Z394 &lt;= 9, "1", Z394 &lt;= 12, "2", Z394 &lt;= 15, "3", Z394 &gt; 15, "4")</f>
        <v>4</v>
      </c>
      <c r="AC394" s="2" t="str" cm="1">
        <f t="array" ref="AC394">_xlfn.IFS(AA394 &lt;= 200, "1", L394 &lt;= 300, "2", L394 &lt;= 400, "3", L394 &gt; 400, "4")</f>
        <v>1</v>
      </c>
      <c r="AE394" s="3">
        <f t="shared" si="119"/>
        <v>2144.5568446651164</v>
      </c>
      <c r="AG394" s="3"/>
      <c r="AH394" s="3">
        <f t="shared" si="120"/>
        <v>206.70894997556348</v>
      </c>
      <c r="AJ394" s="2" t="s">
        <v>448</v>
      </c>
      <c r="AK394" s="2"/>
      <c r="AL394" s="2">
        <f t="shared" si="122"/>
        <v>13.41</v>
      </c>
      <c r="AM394" s="2"/>
      <c r="AN394" s="2"/>
      <c r="AO394" s="2">
        <f t="shared" si="123"/>
        <v>177.20000000000002</v>
      </c>
      <c r="AP394" s="2"/>
      <c r="AQ394" s="2" t="s">
        <v>1126</v>
      </c>
      <c r="BB394" s="2">
        <f t="shared" si="128"/>
        <v>53.89</v>
      </c>
      <c r="BC394" s="2">
        <f t="shared" si="129"/>
        <v>289.66666666666663</v>
      </c>
      <c r="BD394" s="2" t="s">
        <v>1126</v>
      </c>
      <c r="BI394">
        <f t="shared" si="130"/>
        <v>35.89</v>
      </c>
      <c r="BJ394">
        <f t="shared" si="131"/>
        <v>49.285671863400182</v>
      </c>
      <c r="BK394" s="2" t="s">
        <v>1126</v>
      </c>
      <c r="BP394">
        <f t="shared" si="132"/>
        <v>101.89</v>
      </c>
      <c r="BQ394">
        <f t="shared" si="133"/>
        <v>392.06666666666661</v>
      </c>
      <c r="BR394" s="2" t="s">
        <v>1126</v>
      </c>
      <c r="BW394">
        <f t="shared" si="134"/>
        <v>85.89</v>
      </c>
      <c r="BX394">
        <f t="shared" si="135"/>
        <v>357.93333333333339</v>
      </c>
      <c r="BY394" s="2" t="s">
        <v>1126</v>
      </c>
      <c r="CD394">
        <f t="shared" si="136"/>
        <v>21.580260418206073</v>
      </c>
      <c r="CE394">
        <f t="shared" si="137"/>
        <v>3.4984283923824933</v>
      </c>
      <c r="CF394" s="2" t="s">
        <v>1126</v>
      </c>
    </row>
    <row r="395" spans="1:84" x14ac:dyDescent="0.35">
      <c r="A395" s="2" t="s">
        <v>1127</v>
      </c>
      <c r="B395" s="3" t="s">
        <v>34</v>
      </c>
      <c r="C395" s="2" t="s">
        <v>1218</v>
      </c>
      <c r="D395" s="2">
        <v>244</v>
      </c>
      <c r="E395" s="2">
        <v>175</v>
      </c>
      <c r="F395" s="2">
        <v>11</v>
      </c>
      <c r="G395" s="2">
        <v>7</v>
      </c>
      <c r="H395" s="2">
        <v>13</v>
      </c>
      <c r="I395" s="2">
        <f t="shared" si="114"/>
        <v>196</v>
      </c>
      <c r="J395" s="2">
        <v>55.49</v>
      </c>
      <c r="K395" s="2">
        <f t="shared" si="121"/>
        <v>7.6363636363636367</v>
      </c>
      <c r="L395" s="2">
        <f t="shared" si="115"/>
        <v>28</v>
      </c>
      <c r="M395" s="2">
        <f t="shared" si="116"/>
        <v>1.1516814089933345</v>
      </c>
      <c r="N395" s="5">
        <v>5908</v>
      </c>
      <c r="O395" s="2">
        <v>983.5</v>
      </c>
      <c r="P395" s="2">
        <v>10.32</v>
      </c>
      <c r="Q395" s="2">
        <v>4.21</v>
      </c>
      <c r="R395" s="2">
        <v>484.3</v>
      </c>
      <c r="S395" s="2">
        <v>112.4</v>
      </c>
      <c r="T395" s="2">
        <f t="shared" si="124"/>
        <v>550.45360913791251</v>
      </c>
      <c r="U395" s="2">
        <f t="shared" si="125"/>
        <v>172.75025917908732</v>
      </c>
      <c r="X395" s="3" t="str" cm="1">
        <f t="array" ref="X395">_xlfn.IFS((D395/F395) &lt;= (640/SQRT($AT$32)), "Compact", L395 &lt;= ($AT$32*(0.79-(0.002*((E395-G395/2)/(2*F395))*SQRT($AT$32)))), "Non-Compact", L395 &gt; ($AT$32*(0.79-(0.002*((E395-G395/2)/(2*F395))*SQRT($AT$32)))), "Slender")</f>
        <v>Compact</v>
      </c>
      <c r="Y395" s="3" t="str" cm="1">
        <f t="array" ref="Y395">_xlfn.IFS(K395 &lt;= (65/SQRT($AT$32)), "Compact", K395 &lt;= (95/SQRT($AT$32)), "Non-Compact", K395 &gt; (95/SQRT($AT$32)), "Slender")</f>
        <v>Slender</v>
      </c>
      <c r="Z395" s="2">
        <f t="shared" si="126"/>
        <v>15.909090909090908</v>
      </c>
      <c r="AA395" s="2">
        <f t="shared" si="127"/>
        <v>34.857142857142854</v>
      </c>
      <c r="AB395" s="2" t="str" cm="1">
        <f t="array" ref="AB395">_xlfn.IFS(Z395 &lt;= 9, "1", Z395 &lt;= 12, "2", Z395 &lt;= 15, "3", Z395 &gt; 15, "4")</f>
        <v>4</v>
      </c>
      <c r="AC395" s="2" t="str" cm="1">
        <f t="array" ref="AC395">_xlfn.IFS(AA395 &lt;= 200, "1", L395 &lt;= 300, "2", L395 &lt;= 400, "3", L395 &gt; 400, "4")</f>
        <v>1</v>
      </c>
      <c r="AE395" s="3">
        <f t="shared" si="119"/>
        <v>5500.2313360439666</v>
      </c>
      <c r="AG395" s="3"/>
      <c r="AH395" s="3">
        <f t="shared" si="120"/>
        <v>432.26403967945333</v>
      </c>
      <c r="AJ395" s="2" t="s">
        <v>449</v>
      </c>
      <c r="AK395" s="2"/>
      <c r="AL395" s="2">
        <f t="shared" si="122"/>
        <v>30.790000000000003</v>
      </c>
      <c r="AM395" s="2"/>
      <c r="AN395" s="2"/>
      <c r="AO395" s="2">
        <f t="shared" si="123"/>
        <v>394.9</v>
      </c>
      <c r="AP395" s="2"/>
      <c r="AQ395" s="2" t="s">
        <v>1127</v>
      </c>
      <c r="BB395" s="2">
        <f t="shared" si="128"/>
        <v>36.51</v>
      </c>
      <c r="BC395" s="2">
        <f t="shared" si="129"/>
        <v>71.96666666666664</v>
      </c>
      <c r="BD395" s="2" t="s">
        <v>1127</v>
      </c>
      <c r="BI395">
        <f t="shared" si="130"/>
        <v>18.509999999999998</v>
      </c>
      <c r="BJ395">
        <f t="shared" si="131"/>
        <v>168.41432813659981</v>
      </c>
      <c r="BK395" s="2" t="s">
        <v>1127</v>
      </c>
      <c r="BP395">
        <f t="shared" si="132"/>
        <v>84.509999999999991</v>
      </c>
      <c r="BQ395">
        <f t="shared" si="133"/>
        <v>174.36666666666662</v>
      </c>
      <c r="BR395" s="2" t="s">
        <v>1127</v>
      </c>
      <c r="BW395">
        <f t="shared" si="134"/>
        <v>68.509999999999991</v>
      </c>
      <c r="BX395">
        <f t="shared" si="135"/>
        <v>140.23333333333341</v>
      </c>
      <c r="BY395" s="2" t="s">
        <v>1127</v>
      </c>
      <c r="CD395">
        <f t="shared" si="136"/>
        <v>4.2002604182060708</v>
      </c>
      <c r="CE395">
        <f t="shared" si="137"/>
        <v>214.2015716076175</v>
      </c>
      <c r="CF395" s="2" t="s">
        <v>1127</v>
      </c>
    </row>
    <row r="396" spans="1:84" x14ac:dyDescent="0.35">
      <c r="A396" s="2" t="s">
        <v>1128</v>
      </c>
      <c r="B396" s="3" t="s">
        <v>34</v>
      </c>
      <c r="C396" s="2" t="s">
        <v>1219</v>
      </c>
      <c r="D396" s="2">
        <v>294</v>
      </c>
      <c r="E396" s="2">
        <v>200</v>
      </c>
      <c r="F396" s="2">
        <v>12</v>
      </c>
      <c r="G396" s="2">
        <v>8</v>
      </c>
      <c r="H396" s="2">
        <v>13</v>
      </c>
      <c r="I396" s="2">
        <f t="shared" si="114"/>
        <v>244</v>
      </c>
      <c r="J396" s="2">
        <v>71.05</v>
      </c>
      <c r="K396" s="2">
        <f t="shared" si="121"/>
        <v>8</v>
      </c>
      <c r="L396" s="2">
        <f t="shared" si="115"/>
        <v>30.5</v>
      </c>
      <c r="M396" s="2">
        <f t="shared" si="116"/>
        <v>1.3496814089933347</v>
      </c>
      <c r="N396" s="5">
        <v>10858</v>
      </c>
      <c r="O396" s="5">
        <v>1602</v>
      </c>
      <c r="P396" s="2">
        <v>12.36</v>
      </c>
      <c r="Q396" s="2">
        <v>4.75</v>
      </c>
      <c r="R396" s="2">
        <v>738.6</v>
      </c>
      <c r="S396" s="2">
        <v>160.19999999999999</v>
      </c>
      <c r="T396" s="2">
        <f t="shared" si="124"/>
        <v>841.76330933495228</v>
      </c>
      <c r="U396" s="2">
        <f t="shared" si="125"/>
        <v>245.98579459985899</v>
      </c>
      <c r="X396" s="3" t="str" cm="1">
        <f t="array" ref="X396">_xlfn.IFS((D396/F396) &lt;= (640/SQRT($AT$32)), "Compact", L396 &lt;= ($AT$32*(0.79-(0.002*((E396-G396/2)/(2*F396))*SQRT($AT$32)))), "Non-Compact", L396 &gt; ($AT$32*(0.79-(0.002*((E396-G396/2)/(2*F396))*SQRT($AT$32)))), "Slender")</f>
        <v>Compact</v>
      </c>
      <c r="Y396" s="3" t="str" cm="1">
        <f t="array" ref="Y396">_xlfn.IFS(K396 &lt;= (65/SQRT($AT$32)), "Compact", K396 &lt;= (95/SQRT($AT$32)), "Non-Compact", K396 &gt; (95/SQRT($AT$32)), "Slender")</f>
        <v>Slender</v>
      </c>
      <c r="Z396" s="2">
        <f t="shared" si="126"/>
        <v>16.666666666666668</v>
      </c>
      <c r="AA396" s="2">
        <f t="shared" si="127"/>
        <v>36.75</v>
      </c>
      <c r="AB396" s="2" t="str" cm="1">
        <f t="array" ref="AB396">_xlfn.IFS(Z396 &lt;= 9, "1", Z396 &lt;= 12, "2", Z396 &lt;= 15, "3", Z396 &gt; 15, "4")</f>
        <v>4</v>
      </c>
      <c r="AC396" s="2" t="str" cm="1">
        <f t="array" ref="AC396">_xlfn.IFS(AA396 &lt;= 200, "1", L396 &lt;= 300, "2", L396 &lt;= 400, "3", L396 &gt; 400, "4")</f>
        <v>1</v>
      </c>
      <c r="AE396" s="3">
        <f t="shared" ref="AE396:AE427" si="138">SQRT((((VLOOKUP($AT$4,$A$4:$D$1021,4,FALSE))-D396)^2)+(((VLOOKUP($AT$4,$A$4:$E$1021,5,FALSE))-E396)^2)+(((VLOOKUP($AT$4,$A$4:$N$1021,14,FALSE))-N396)^2)+(((VLOOKUP($AT$4,$A$4:$O$1021,15,FALSE))-O396)^2))</f>
        <v>10487.76460929592</v>
      </c>
      <c r="AG396" s="3"/>
      <c r="AH396" s="3">
        <f t="shared" ref="AH396:AH427" si="139">SQRT((((VLOOKUP($AT$4,$A$4:$D$1021,4,FALSE))-D396)^2)+(((VLOOKUP($AT$4,$A$4:$E$1021,5,FALSE))-E396)^2)+(((VLOOKUP($AT$4,$A$4:$R$1021,18,FALSE))-R396)^2)+(((VLOOKUP($AT$4,$A$4:$S$1021,19,FALSE))-S396)^2))</f>
        <v>694.96327241085203</v>
      </c>
      <c r="AJ396" s="2" t="s">
        <v>450</v>
      </c>
      <c r="AK396" s="2"/>
      <c r="AL396" s="2">
        <f t="shared" si="122"/>
        <v>46.349999999999994</v>
      </c>
      <c r="AM396" s="2"/>
      <c r="AN396" s="2"/>
      <c r="AO396" s="2">
        <f t="shared" si="123"/>
        <v>649.20000000000005</v>
      </c>
      <c r="AP396" s="2"/>
      <c r="AQ396" s="2" t="s">
        <v>1128</v>
      </c>
      <c r="BB396" s="2">
        <f t="shared" si="128"/>
        <v>20.950000000000003</v>
      </c>
      <c r="BC396" s="2">
        <f t="shared" si="129"/>
        <v>182.33333333333337</v>
      </c>
      <c r="BD396" s="2" t="s">
        <v>1128</v>
      </c>
      <c r="BI396">
        <f t="shared" si="130"/>
        <v>2.9500000000000028</v>
      </c>
      <c r="BJ396">
        <f t="shared" si="131"/>
        <v>422.71432813659982</v>
      </c>
      <c r="BK396" s="2" t="s">
        <v>1128</v>
      </c>
      <c r="BP396">
        <f t="shared" si="132"/>
        <v>68.95</v>
      </c>
      <c r="BQ396">
        <f t="shared" si="133"/>
        <v>79.933333333333394</v>
      </c>
      <c r="BR396" s="2" t="s">
        <v>1128</v>
      </c>
      <c r="BW396">
        <f t="shared" si="134"/>
        <v>52.95</v>
      </c>
      <c r="BX396">
        <f t="shared" si="135"/>
        <v>114.06666666666661</v>
      </c>
      <c r="BY396" s="2" t="s">
        <v>1128</v>
      </c>
      <c r="CD396">
        <f t="shared" si="136"/>
        <v>11.359739581793924</v>
      </c>
      <c r="CE396">
        <f t="shared" si="137"/>
        <v>468.50157160761751</v>
      </c>
      <c r="CF396" s="2" t="s">
        <v>1128</v>
      </c>
    </row>
    <row r="397" spans="1:84" x14ac:dyDescent="0.35">
      <c r="A397" s="2" t="s">
        <v>1129</v>
      </c>
      <c r="B397" s="3" t="s">
        <v>34</v>
      </c>
      <c r="C397" s="2" t="s">
        <v>1220</v>
      </c>
      <c r="D397" s="2">
        <v>340</v>
      </c>
      <c r="E397" s="2">
        <v>250</v>
      </c>
      <c r="F397" s="2">
        <v>14</v>
      </c>
      <c r="G397" s="2">
        <v>9</v>
      </c>
      <c r="H397" s="2">
        <v>13</v>
      </c>
      <c r="I397" s="2">
        <f t="shared" si="114"/>
        <v>286</v>
      </c>
      <c r="J397" s="2">
        <v>99.53</v>
      </c>
      <c r="K397" s="2">
        <f t="shared" si="121"/>
        <v>8.6071428571428577</v>
      </c>
      <c r="L397" s="2">
        <f t="shared" si="115"/>
        <v>31.777777777777779</v>
      </c>
      <c r="M397" s="2">
        <f t="shared" si="116"/>
        <v>1.6396814089933345</v>
      </c>
      <c r="N397" s="5">
        <v>20867</v>
      </c>
      <c r="O397" s="5">
        <v>3648</v>
      </c>
      <c r="P397" s="2">
        <v>14.48</v>
      </c>
      <c r="Q397" s="2">
        <v>6.05</v>
      </c>
      <c r="R397" s="5">
        <v>1227</v>
      </c>
      <c r="S397" s="2">
        <v>291.89999999999998</v>
      </c>
      <c r="T397" s="2">
        <f t="shared" si="124"/>
        <v>1382.2337970073622</v>
      </c>
      <c r="U397" s="2">
        <f t="shared" si="125"/>
        <v>445.5563300206307</v>
      </c>
      <c r="X397" s="3" t="str" cm="1">
        <f t="array" ref="X397">_xlfn.IFS((D397/F397) &lt;= (640/SQRT($AT$32)), "Compact", L397 &lt;= ($AT$32*(0.79-(0.002*((E397-G397/2)/(2*F397))*SQRT($AT$32)))), "Non-Compact", L397 &gt; ($AT$32*(0.79-(0.002*((E397-G397/2)/(2*F397))*SQRT($AT$32)))), "Slender")</f>
        <v>Compact</v>
      </c>
      <c r="Y397" s="3" t="str" cm="1">
        <f t="array" ref="Y397">_xlfn.IFS(K397 &lt;= (65/SQRT($AT$32)), "Compact", K397 &lt;= (95/SQRT($AT$32)), "Non-Compact", K397 &gt; (95/SQRT($AT$32)), "Slender")</f>
        <v>Slender</v>
      </c>
      <c r="Z397" s="2">
        <f t="shared" si="126"/>
        <v>17.857142857142858</v>
      </c>
      <c r="AA397" s="2">
        <f t="shared" si="127"/>
        <v>37.777777777777779</v>
      </c>
      <c r="AB397" s="2" t="str" cm="1">
        <f t="array" ref="AB397">_xlfn.IFS(Z397 &lt;= 9, "1", Z397 &lt;= 12, "2", Z397 &lt;= 15, "3", Z397 &gt; 15, "4")</f>
        <v>4</v>
      </c>
      <c r="AC397" s="2" t="str" cm="1">
        <f t="array" ref="AC397">_xlfn.IFS(AA397 &lt;= 200, "1", L397 &lt;= 300, "2", L397 &lt;= 400, "3", L397 &gt; 400, "4")</f>
        <v>1</v>
      </c>
      <c r="AE397" s="3">
        <f t="shared" si="138"/>
        <v>20692.961245312377</v>
      </c>
      <c r="AG397" s="3"/>
      <c r="AH397" s="3">
        <f t="shared" si="139"/>
        <v>1199.4275718024826</v>
      </c>
      <c r="AJ397" s="2" t="s">
        <v>451</v>
      </c>
      <c r="AK397" s="2"/>
      <c r="AL397" s="2">
        <f t="shared" si="122"/>
        <v>74.83</v>
      </c>
      <c r="AM397" s="2"/>
      <c r="AN397" s="2"/>
      <c r="AO397" s="2">
        <f t="shared" si="123"/>
        <v>1137.5999999999999</v>
      </c>
      <c r="AP397" s="2"/>
      <c r="AQ397" s="2" t="s">
        <v>1129</v>
      </c>
      <c r="BB397" s="2">
        <f t="shared" si="128"/>
        <v>7.5300000000000011</v>
      </c>
      <c r="BC397" s="2">
        <f t="shared" si="129"/>
        <v>670.73333333333335</v>
      </c>
      <c r="BD397" s="2" t="s">
        <v>1129</v>
      </c>
      <c r="BI397">
        <f t="shared" si="130"/>
        <v>25.53</v>
      </c>
      <c r="BJ397">
        <f t="shared" si="131"/>
        <v>911.11432813659985</v>
      </c>
      <c r="BK397" s="2" t="s">
        <v>1129</v>
      </c>
      <c r="BP397">
        <f t="shared" si="132"/>
        <v>40.47</v>
      </c>
      <c r="BQ397">
        <f t="shared" si="133"/>
        <v>568.33333333333337</v>
      </c>
      <c r="BR397" s="2" t="s">
        <v>1129</v>
      </c>
      <c r="BW397">
        <f t="shared" si="134"/>
        <v>24.47</v>
      </c>
      <c r="BX397">
        <f t="shared" si="135"/>
        <v>602.46666666666658</v>
      </c>
      <c r="BY397" s="2" t="s">
        <v>1129</v>
      </c>
      <c r="CD397">
        <f t="shared" si="136"/>
        <v>39.839739581793928</v>
      </c>
      <c r="CE397">
        <f t="shared" si="137"/>
        <v>956.90157160761748</v>
      </c>
      <c r="CF397" s="2" t="s">
        <v>1129</v>
      </c>
    </row>
    <row r="398" spans="1:84" x14ac:dyDescent="0.35">
      <c r="A398" s="2" t="s">
        <v>1130</v>
      </c>
      <c r="B398" s="3" t="s">
        <v>34</v>
      </c>
      <c r="C398" s="2" t="s">
        <v>1199</v>
      </c>
      <c r="D398" s="2">
        <v>390</v>
      </c>
      <c r="E398" s="2">
        <v>300</v>
      </c>
      <c r="F398" s="2">
        <v>16</v>
      </c>
      <c r="G398" s="2">
        <v>10</v>
      </c>
      <c r="H398" s="2">
        <v>13</v>
      </c>
      <c r="I398" s="2">
        <f t="shared" si="114"/>
        <v>332</v>
      </c>
      <c r="J398" s="2">
        <v>133.25</v>
      </c>
      <c r="K398" s="2">
        <f t="shared" si="121"/>
        <v>9.0625</v>
      </c>
      <c r="L398" s="2">
        <f t="shared" si="115"/>
        <v>33.200000000000003</v>
      </c>
      <c r="M398" s="2">
        <f t="shared" si="116"/>
        <v>1.9376814089933345</v>
      </c>
      <c r="N398" s="5">
        <v>37363</v>
      </c>
      <c r="O398" s="5">
        <v>7203</v>
      </c>
      <c r="P398" s="2">
        <v>16.75</v>
      </c>
      <c r="Q398" s="2">
        <v>7.35</v>
      </c>
      <c r="R398" s="5">
        <v>1916</v>
      </c>
      <c r="S398" s="2">
        <v>480.2</v>
      </c>
      <c r="T398" s="2">
        <f t="shared" si="124"/>
        <v>2141.1564263628588</v>
      </c>
      <c r="U398" s="2">
        <f t="shared" si="125"/>
        <v>730.7608654414023</v>
      </c>
      <c r="X398" s="3" t="str" cm="1">
        <f t="array" ref="X398">_xlfn.IFS((D398/F398) &lt;= (640/SQRT($AT$32)), "Compact", L398 &lt;= ($AT$32*(0.79-(0.002*((E398-G398/2)/(2*F398))*SQRT($AT$32)))), "Non-Compact", L398 &gt; ($AT$32*(0.79-(0.002*((E398-G398/2)/(2*F398))*SQRT($AT$32)))), "Slender")</f>
        <v>Compact</v>
      </c>
      <c r="Y398" s="3" t="str" cm="1">
        <f t="array" ref="Y398">_xlfn.IFS(K398 &lt;= (65/SQRT($AT$32)), "Compact", K398 &lt;= (95/SQRT($AT$32)), "Non-Compact", K398 &gt; (95/SQRT($AT$32)), "Slender")</f>
        <v>Slender</v>
      </c>
      <c r="Z398" s="2">
        <f t="shared" si="126"/>
        <v>18.75</v>
      </c>
      <c r="AA398" s="2">
        <f t="shared" si="127"/>
        <v>39</v>
      </c>
      <c r="AB398" s="2" t="str" cm="1">
        <f t="array" ref="AB398">_xlfn.IFS(Z398 &lt;= 9, "1", Z398 &lt;= 12, "2", Z398 &lt;= 15, "3", Z398 &gt; 15, "4")</f>
        <v>4</v>
      </c>
      <c r="AC398" s="2" t="str" cm="1">
        <f t="array" ref="AC398">_xlfn.IFS(AA398 &lt;= 200, "1", L398 &lt;= 300, "2", L398 &lt;= 400, "3", L398 &gt; 400, "4")</f>
        <v>1</v>
      </c>
      <c r="AE398" s="3">
        <f t="shared" si="138"/>
        <v>37558.87812621671</v>
      </c>
      <c r="AG398" s="3"/>
      <c r="AH398" s="3">
        <f t="shared" si="139"/>
        <v>1912.5256782589875</v>
      </c>
      <c r="AJ398" s="2" t="s">
        <v>452</v>
      </c>
      <c r="AK398" s="2"/>
      <c r="AL398" s="2">
        <f t="shared" si="122"/>
        <v>108.55</v>
      </c>
      <c r="AM398" s="2"/>
      <c r="AN398" s="2"/>
      <c r="AO398" s="2">
        <f t="shared" si="123"/>
        <v>1826.6</v>
      </c>
      <c r="AP398" s="2"/>
      <c r="AQ398" s="2" t="s">
        <v>1130</v>
      </c>
      <c r="BB398" s="2">
        <f t="shared" si="128"/>
        <v>41.25</v>
      </c>
      <c r="BC398" s="2">
        <f t="shared" si="129"/>
        <v>1359.7333333333333</v>
      </c>
      <c r="BD398" s="2" t="s">
        <v>1130</v>
      </c>
      <c r="BI398">
        <f t="shared" si="130"/>
        <v>59.25</v>
      </c>
      <c r="BJ398">
        <f t="shared" si="131"/>
        <v>1600.1143281365999</v>
      </c>
      <c r="BK398" s="2" t="s">
        <v>1130</v>
      </c>
      <c r="BP398">
        <f t="shared" si="132"/>
        <v>6.75</v>
      </c>
      <c r="BQ398">
        <f t="shared" si="133"/>
        <v>1257.3333333333335</v>
      </c>
      <c r="BR398" s="2" t="s">
        <v>1130</v>
      </c>
      <c r="BW398">
        <f t="shared" si="134"/>
        <v>9.25</v>
      </c>
      <c r="BX398">
        <f t="shared" si="135"/>
        <v>1291.4666666666667</v>
      </c>
      <c r="BY398" s="2" t="s">
        <v>1130</v>
      </c>
      <c r="CD398">
        <f t="shared" si="136"/>
        <v>73.559739581793934</v>
      </c>
      <c r="CE398">
        <f t="shared" si="137"/>
        <v>1645.9015716076174</v>
      </c>
      <c r="CF398" s="2" t="s">
        <v>1130</v>
      </c>
    </row>
    <row r="399" spans="1:84" x14ac:dyDescent="0.35">
      <c r="A399" s="2" t="s">
        <v>1131</v>
      </c>
      <c r="B399" s="3" t="s">
        <v>34</v>
      </c>
      <c r="C399" s="2" t="s">
        <v>1221</v>
      </c>
      <c r="D399" s="2">
        <v>440</v>
      </c>
      <c r="E399" s="2">
        <v>300</v>
      </c>
      <c r="F399" s="2">
        <v>18</v>
      </c>
      <c r="G399" s="2">
        <v>11</v>
      </c>
      <c r="H399" s="2">
        <v>13</v>
      </c>
      <c r="I399" s="2">
        <f t="shared" si="114"/>
        <v>378</v>
      </c>
      <c r="J399" s="2">
        <v>153.88999999999999</v>
      </c>
      <c r="K399" s="2">
        <f t="shared" si="121"/>
        <v>8.0277777777777786</v>
      </c>
      <c r="L399" s="2">
        <f t="shared" si="115"/>
        <v>34.363636363636367</v>
      </c>
      <c r="M399" s="2">
        <f t="shared" si="116"/>
        <v>2.0356814089933346</v>
      </c>
      <c r="N399" s="5">
        <v>54067</v>
      </c>
      <c r="O399" s="5">
        <v>8105</v>
      </c>
      <c r="P399" s="2">
        <v>18.739999999999998</v>
      </c>
      <c r="Q399" s="2">
        <v>7.26</v>
      </c>
      <c r="R399" s="5">
        <v>2458</v>
      </c>
      <c r="S399" s="2">
        <v>540.29999999999995</v>
      </c>
      <c r="T399" s="2">
        <f t="shared" si="124"/>
        <v>2756.5270557183549</v>
      </c>
      <c r="U399" s="2">
        <f t="shared" si="125"/>
        <v>824.10440086217397</v>
      </c>
      <c r="X399" s="3" t="str" cm="1">
        <f t="array" ref="X399">_xlfn.IFS((D399/F399) &lt;= (640/SQRT($AT$32)), "Compact", L399 &lt;= ($AT$32*(0.79-(0.002*((E399-G399/2)/(2*F399))*SQRT($AT$32)))), "Non-Compact", L399 &gt; ($AT$32*(0.79-(0.002*((E399-G399/2)/(2*F399))*SQRT($AT$32)))), "Slender")</f>
        <v>Compact</v>
      </c>
      <c r="Y399" s="3" t="str" cm="1">
        <f t="array" ref="Y399">_xlfn.IFS(K399 &lt;= (65/SQRT($AT$32)), "Compact", K399 &lt;= (95/SQRT($AT$32)), "Non-Compact", K399 &gt; (95/SQRT($AT$32)), "Slender")</f>
        <v>Slender</v>
      </c>
      <c r="Z399" s="2">
        <f t="shared" si="126"/>
        <v>16.666666666666668</v>
      </c>
      <c r="AA399" s="2">
        <f t="shared" si="127"/>
        <v>40</v>
      </c>
      <c r="AB399" s="2" t="str" cm="1">
        <f t="array" ref="AB399">_xlfn.IFS(Z399 &lt;= 9, "1", Z399 &lt;= 12, "2", Z399 &lt;= 15, "3", Z399 &gt; 15, "4")</f>
        <v>4</v>
      </c>
      <c r="AC399" s="2" t="str" cm="1">
        <f t="array" ref="AC399">_xlfn.IFS(AA399 &lt;= 200, "1", L399 &lt;= 300, "2", L399 &lt;= 400, "3", L399 &gt; 400, "4")</f>
        <v>1</v>
      </c>
      <c r="AE399" s="3">
        <f t="shared" si="138"/>
        <v>54182.077997249238</v>
      </c>
      <c r="AG399" s="3"/>
      <c r="AH399" s="3">
        <f t="shared" si="139"/>
        <v>2453.5844595203971</v>
      </c>
      <c r="AJ399" s="2" t="s">
        <v>453</v>
      </c>
      <c r="AK399" s="2"/>
      <c r="AL399" s="2">
        <f t="shared" si="122"/>
        <v>129.19</v>
      </c>
      <c r="AM399" s="2"/>
      <c r="AN399" s="2"/>
      <c r="AO399" s="2">
        <f t="shared" si="123"/>
        <v>2368.6</v>
      </c>
      <c r="AP399" s="2"/>
      <c r="AQ399" s="2" t="s">
        <v>1131</v>
      </c>
      <c r="BB399" s="2">
        <f t="shared" si="128"/>
        <v>61.889999999999986</v>
      </c>
      <c r="BC399" s="2">
        <f t="shared" si="129"/>
        <v>1901.7333333333333</v>
      </c>
      <c r="BD399" s="2" t="s">
        <v>1131</v>
      </c>
      <c r="BI399">
        <f t="shared" si="130"/>
        <v>79.889999999999986</v>
      </c>
      <c r="BJ399">
        <f t="shared" si="131"/>
        <v>2142.1143281365999</v>
      </c>
      <c r="BK399" s="2" t="s">
        <v>1131</v>
      </c>
      <c r="BP399">
        <f t="shared" si="132"/>
        <v>13.889999999999986</v>
      </c>
      <c r="BQ399">
        <f t="shared" si="133"/>
        <v>1799.3333333333335</v>
      </c>
      <c r="BR399" s="2" t="s">
        <v>1131</v>
      </c>
      <c r="BW399">
        <f t="shared" si="134"/>
        <v>29.889999999999986</v>
      </c>
      <c r="BX399">
        <f t="shared" si="135"/>
        <v>1833.4666666666667</v>
      </c>
      <c r="BY399" s="2" t="s">
        <v>1131</v>
      </c>
      <c r="CD399">
        <f t="shared" si="136"/>
        <v>94.199739581793921</v>
      </c>
      <c r="CE399">
        <f t="shared" si="137"/>
        <v>2187.9015716076174</v>
      </c>
      <c r="CF399" s="2" t="s">
        <v>1131</v>
      </c>
    </row>
    <row r="400" spans="1:84" x14ac:dyDescent="0.35">
      <c r="A400" s="2" t="s">
        <v>1132</v>
      </c>
      <c r="B400" s="3" t="s">
        <v>34</v>
      </c>
      <c r="C400" s="2" t="s">
        <v>1222</v>
      </c>
      <c r="D400" s="2">
        <v>482</v>
      </c>
      <c r="E400" s="2">
        <v>300</v>
      </c>
      <c r="F400" s="2">
        <v>15</v>
      </c>
      <c r="G400" s="2">
        <v>11</v>
      </c>
      <c r="H400" s="2">
        <v>13</v>
      </c>
      <c r="I400" s="2">
        <f t="shared" si="114"/>
        <v>426</v>
      </c>
      <c r="J400" s="2">
        <v>141.16999999999999</v>
      </c>
      <c r="K400" s="2">
        <f t="shared" si="121"/>
        <v>9.6333333333333329</v>
      </c>
      <c r="L400" s="2">
        <f t="shared" si="115"/>
        <v>38.727272727272727</v>
      </c>
      <c r="M400" s="2">
        <f t="shared" si="116"/>
        <v>2.1196814089933347</v>
      </c>
      <c r="N400" s="5">
        <v>57212</v>
      </c>
      <c r="O400" s="5">
        <v>6756</v>
      </c>
      <c r="P400" s="2">
        <v>20.13</v>
      </c>
      <c r="Q400" s="2">
        <v>6.92</v>
      </c>
      <c r="R400" s="5">
        <v>2374</v>
      </c>
      <c r="S400" s="2">
        <v>450.4</v>
      </c>
      <c r="T400" s="2">
        <f t="shared" si="124"/>
        <v>2695.7007559153949</v>
      </c>
      <c r="U400" s="2">
        <f t="shared" si="125"/>
        <v>690.55640086217397</v>
      </c>
      <c r="X400" s="3" t="str" cm="1">
        <f t="array" ref="X400">_xlfn.IFS((D400/F400) &lt;= (640/SQRT($AT$32)), "Compact", L400 &lt;= ($AT$32*(0.79-(0.002*((E400-G400/2)/(2*F400))*SQRT($AT$32)))), "Non-Compact", L400 &gt; ($AT$32*(0.79-(0.002*((E400-G400/2)/(2*F400))*SQRT($AT$32)))), "Slender")</f>
        <v>Compact</v>
      </c>
      <c r="Y400" s="3" t="str" cm="1">
        <f t="array" ref="Y400">_xlfn.IFS(K400 &lt;= (65/SQRT($AT$32)), "Compact", K400 &lt;= (95/SQRT($AT$32)), "Non-Compact", K400 &gt; (95/SQRT($AT$32)), "Slender")</f>
        <v>Slender</v>
      </c>
      <c r="Z400" s="2">
        <f t="shared" si="126"/>
        <v>20</v>
      </c>
      <c r="AA400" s="2">
        <f t="shared" si="127"/>
        <v>43.81818181818182</v>
      </c>
      <c r="AB400" s="2" t="str" cm="1">
        <f t="array" ref="AB400">_xlfn.IFS(Z400 &lt;= 9, "1", Z400 &lt;= 12, "2", Z400 &lt;= 15, "3", Z400 &gt; 15, "4")</f>
        <v>4</v>
      </c>
      <c r="AC400" s="2" t="str" cm="1">
        <f t="array" ref="AC400">_xlfn.IFS(AA400 &lt;= 200, "1", L400 &lt;= 300, "2", L400 &lt;= 400, "3", L400 &gt; 400, "4")</f>
        <v>1</v>
      </c>
      <c r="AE400" s="3">
        <f t="shared" si="138"/>
        <v>57123.683243467414</v>
      </c>
      <c r="AG400" s="3"/>
      <c r="AH400" s="3">
        <f t="shared" si="139"/>
        <v>2361.2668104218969</v>
      </c>
      <c r="AJ400" s="2" t="s">
        <v>454</v>
      </c>
      <c r="AK400" s="2"/>
      <c r="AL400" s="2">
        <f t="shared" si="122"/>
        <v>116.46999999999998</v>
      </c>
      <c r="AM400" s="2"/>
      <c r="AN400" s="2"/>
      <c r="AO400" s="2">
        <f t="shared" si="123"/>
        <v>2284.6</v>
      </c>
      <c r="AP400" s="2"/>
      <c r="AQ400" s="2" t="s">
        <v>1132</v>
      </c>
      <c r="BB400" s="2">
        <f t="shared" si="128"/>
        <v>49.169999999999987</v>
      </c>
      <c r="BC400" s="2">
        <f t="shared" si="129"/>
        <v>1817.7333333333333</v>
      </c>
      <c r="BD400" s="2" t="s">
        <v>1132</v>
      </c>
      <c r="BI400">
        <f t="shared" si="130"/>
        <v>67.169999999999987</v>
      </c>
      <c r="BJ400">
        <f t="shared" si="131"/>
        <v>2058.1143281365999</v>
      </c>
      <c r="BK400" s="2" t="s">
        <v>1132</v>
      </c>
      <c r="BP400">
        <f t="shared" si="132"/>
        <v>1.1699999999999875</v>
      </c>
      <c r="BQ400">
        <f t="shared" si="133"/>
        <v>1715.3333333333335</v>
      </c>
      <c r="BR400" s="2" t="s">
        <v>1132</v>
      </c>
      <c r="BW400">
        <f t="shared" si="134"/>
        <v>17.169999999999987</v>
      </c>
      <c r="BX400">
        <f t="shared" si="135"/>
        <v>1749.4666666666667</v>
      </c>
      <c r="BY400" s="2" t="s">
        <v>1132</v>
      </c>
      <c r="CD400">
        <f t="shared" si="136"/>
        <v>81.479739581793922</v>
      </c>
      <c r="CE400">
        <f t="shared" si="137"/>
        <v>2103.9015716076174</v>
      </c>
      <c r="CF400" s="2" t="s">
        <v>1132</v>
      </c>
    </row>
    <row r="401" spans="1:84" x14ac:dyDescent="0.35">
      <c r="A401" s="2" t="s">
        <v>1133</v>
      </c>
      <c r="B401" s="3" t="s">
        <v>34</v>
      </c>
      <c r="C401" s="2" t="s">
        <v>1223</v>
      </c>
      <c r="D401" s="2">
        <v>488</v>
      </c>
      <c r="E401" s="2">
        <v>300</v>
      </c>
      <c r="F401" s="2">
        <v>18</v>
      </c>
      <c r="G401" s="2">
        <v>11</v>
      </c>
      <c r="H401" s="2">
        <v>13</v>
      </c>
      <c r="I401" s="2">
        <f t="shared" si="114"/>
        <v>426</v>
      </c>
      <c r="J401" s="2">
        <v>159.16999999999999</v>
      </c>
      <c r="K401" s="2">
        <f t="shared" si="121"/>
        <v>8.0277777777777786</v>
      </c>
      <c r="L401" s="2">
        <f t="shared" si="115"/>
        <v>38.727272727272727</v>
      </c>
      <c r="M401" s="2">
        <f t="shared" si="116"/>
        <v>2.1316814089933347</v>
      </c>
      <c r="N401" s="5">
        <v>67916</v>
      </c>
      <c r="O401" s="5">
        <v>8106</v>
      </c>
      <c r="P401" s="2">
        <v>20.66</v>
      </c>
      <c r="Q401" s="2">
        <v>7.14</v>
      </c>
      <c r="R401" s="5">
        <v>2783</v>
      </c>
      <c r="S401" s="2">
        <v>540.4</v>
      </c>
      <c r="T401" s="2">
        <f t="shared" si="124"/>
        <v>3132.2007559153949</v>
      </c>
      <c r="U401" s="2">
        <f t="shared" si="125"/>
        <v>825.55640086217397</v>
      </c>
      <c r="X401" s="3" t="str" cm="1">
        <f t="array" ref="X401">_xlfn.IFS((D401/F401) &lt;= (640/SQRT($AT$32)), "Compact", L401 &lt;= ($AT$32*(0.79-(0.002*((E401-G401/2)/(2*F401))*SQRT($AT$32)))), "Non-Compact", L401 &gt; ($AT$32*(0.79-(0.002*((E401-G401/2)/(2*F401))*SQRT($AT$32)))), "Slender")</f>
        <v>Compact</v>
      </c>
      <c r="Y401" s="3" t="str" cm="1">
        <f t="array" ref="Y401">_xlfn.IFS(K401 &lt;= (65/SQRT($AT$32)), "Compact", K401 &lt;= (95/SQRT($AT$32)), "Non-Compact", K401 &gt; (95/SQRT($AT$32)), "Slender")</f>
        <v>Slender</v>
      </c>
      <c r="Z401" s="2">
        <f t="shared" si="126"/>
        <v>16.666666666666668</v>
      </c>
      <c r="AA401" s="2">
        <f t="shared" si="127"/>
        <v>44.363636363636367</v>
      </c>
      <c r="AB401" s="2" t="str" cm="1">
        <f t="array" ref="AB401">_xlfn.IFS(Z401 &lt;= 9, "1", Z401 &lt;= 12, "2", Z401 &lt;= 15, "3", Z401 &gt; 15, "4")</f>
        <v>4</v>
      </c>
      <c r="AC401" s="2" t="str" cm="1">
        <f t="array" ref="AC401">_xlfn.IFS(AA401 &lt;= 200, "1", L401 &lt;= 300, "2", L401 &lt;= 400, "3", L401 &gt; 400, "4")</f>
        <v>1</v>
      </c>
      <c r="AE401" s="3">
        <f t="shared" si="138"/>
        <v>67911.832362998422</v>
      </c>
      <c r="AG401" s="3"/>
      <c r="AH401" s="3">
        <f t="shared" si="139"/>
        <v>2774.8496085373708</v>
      </c>
      <c r="AJ401" s="2" t="s">
        <v>455</v>
      </c>
      <c r="AK401" s="2"/>
      <c r="AL401" s="2">
        <f t="shared" si="122"/>
        <v>134.47</v>
      </c>
      <c r="AM401" s="2"/>
      <c r="AN401" s="2"/>
      <c r="AO401" s="2">
        <f t="shared" si="123"/>
        <v>2693.6</v>
      </c>
      <c r="AP401" s="2"/>
      <c r="AQ401" s="2" t="s">
        <v>1133</v>
      </c>
      <c r="BB401" s="2">
        <f t="shared" si="128"/>
        <v>67.169999999999987</v>
      </c>
      <c r="BC401" s="2">
        <f t="shared" si="129"/>
        <v>2226.7333333333336</v>
      </c>
      <c r="BD401" s="2" t="s">
        <v>1133</v>
      </c>
      <c r="BI401">
        <f t="shared" si="130"/>
        <v>85.169999999999987</v>
      </c>
      <c r="BJ401">
        <f t="shared" si="131"/>
        <v>2467.1143281365999</v>
      </c>
      <c r="BK401" s="2" t="s">
        <v>1133</v>
      </c>
      <c r="BP401">
        <f t="shared" si="132"/>
        <v>19.169999999999987</v>
      </c>
      <c r="BQ401">
        <f t="shared" si="133"/>
        <v>2124.3333333333335</v>
      </c>
      <c r="BR401" s="2" t="s">
        <v>1133</v>
      </c>
      <c r="BW401">
        <f t="shared" si="134"/>
        <v>35.169999999999987</v>
      </c>
      <c r="BX401">
        <f t="shared" si="135"/>
        <v>2158.4666666666667</v>
      </c>
      <c r="BY401" s="2" t="s">
        <v>1133</v>
      </c>
      <c r="CD401">
        <f t="shared" si="136"/>
        <v>99.479739581793922</v>
      </c>
      <c r="CE401">
        <f t="shared" si="137"/>
        <v>2512.9015716076174</v>
      </c>
      <c r="CF401" s="2" t="s">
        <v>1133</v>
      </c>
    </row>
    <row r="402" spans="1:84" x14ac:dyDescent="0.35">
      <c r="A402" s="2" t="s">
        <v>1134</v>
      </c>
      <c r="B402" s="3" t="s">
        <v>34</v>
      </c>
      <c r="C402" s="2" t="s">
        <v>1224</v>
      </c>
      <c r="D402" s="2">
        <v>544</v>
      </c>
      <c r="E402" s="2">
        <v>300</v>
      </c>
      <c r="F402" s="2">
        <v>15</v>
      </c>
      <c r="G402" s="2">
        <v>11</v>
      </c>
      <c r="H402" s="2">
        <v>13</v>
      </c>
      <c r="I402" s="2">
        <f t="shared" si="114"/>
        <v>488</v>
      </c>
      <c r="J402" s="2">
        <v>147.99</v>
      </c>
      <c r="K402" s="2">
        <f t="shared" si="121"/>
        <v>9.6333333333333329</v>
      </c>
      <c r="L402" s="2">
        <f t="shared" si="115"/>
        <v>44.363636363636367</v>
      </c>
      <c r="M402" s="2">
        <f t="shared" si="116"/>
        <v>2.2436814089933348</v>
      </c>
      <c r="N402" s="5">
        <v>74874</v>
      </c>
      <c r="O402" s="5">
        <v>6756</v>
      </c>
      <c r="P402" s="2">
        <v>22.49</v>
      </c>
      <c r="Q402" s="2">
        <v>6.76</v>
      </c>
      <c r="R402" s="5">
        <v>2753</v>
      </c>
      <c r="S402" s="2">
        <v>450.4</v>
      </c>
      <c r="T402" s="2">
        <f t="shared" si="124"/>
        <v>3143.9009520032378</v>
      </c>
      <c r="U402" s="2">
        <f t="shared" si="125"/>
        <v>692.43190086217396</v>
      </c>
      <c r="X402" s="3" t="str" cm="1">
        <f t="array" ref="X402">_xlfn.IFS((D402/F402) &lt;= (640/SQRT($AT$32)), "Compact", L402 &lt;= ($AT$32*(0.79-(0.002*((E402-G402/2)/(2*F402))*SQRT($AT$32)))), "Non-Compact", L402 &gt; ($AT$32*(0.79-(0.002*((E402-G402/2)/(2*F402))*SQRT($AT$32)))), "Slender")</f>
        <v>Non-Compact</v>
      </c>
      <c r="Y402" s="3" t="str" cm="1">
        <f t="array" ref="Y402">_xlfn.IFS(K402 &lt;= (65/SQRT($AT$32)), "Compact", K402 &lt;= (95/SQRT($AT$32)), "Non-Compact", K402 &gt; (95/SQRT($AT$32)), "Slender")</f>
        <v>Slender</v>
      </c>
      <c r="Z402" s="2">
        <f t="shared" si="126"/>
        <v>20</v>
      </c>
      <c r="AA402" s="2">
        <f t="shared" si="127"/>
        <v>49.454545454545453</v>
      </c>
      <c r="AB402" s="2" t="str" cm="1">
        <f t="array" ref="AB402">_xlfn.IFS(Z402 &lt;= 9, "1", Z402 &lt;= 12, "2", Z402 &lt;= 15, "3", Z402 &gt; 15, "4")</f>
        <v>4</v>
      </c>
      <c r="AC402" s="2" t="str" cm="1">
        <f t="array" ref="AC402">_xlfn.IFS(AA402 &lt;= 200, "1", L402 &lt;= 300, "2", L402 &lt;= 400, "3", L402 &gt; 400, "4")</f>
        <v>1</v>
      </c>
      <c r="AE402" s="3">
        <f t="shared" si="138"/>
        <v>74695.352576314952</v>
      </c>
      <c r="AG402" s="3"/>
      <c r="AH402" s="3">
        <f t="shared" si="139"/>
        <v>2738.8782283993569</v>
      </c>
      <c r="AJ402" s="2" t="s">
        <v>456</v>
      </c>
      <c r="AK402" s="2"/>
      <c r="AL402" s="2">
        <f t="shared" si="122"/>
        <v>123.29</v>
      </c>
      <c r="AM402" s="2"/>
      <c r="AN402" s="2"/>
      <c r="AO402" s="2">
        <f t="shared" si="123"/>
        <v>2663.6</v>
      </c>
      <c r="AP402" s="2"/>
      <c r="AQ402" s="2" t="s">
        <v>1134</v>
      </c>
      <c r="BB402" s="2">
        <f t="shared" si="128"/>
        <v>55.990000000000009</v>
      </c>
      <c r="BC402" s="2">
        <f t="shared" si="129"/>
        <v>2196.7333333333336</v>
      </c>
      <c r="BD402" s="2" t="s">
        <v>1134</v>
      </c>
      <c r="BI402">
        <f t="shared" si="130"/>
        <v>73.990000000000009</v>
      </c>
      <c r="BJ402">
        <f t="shared" si="131"/>
        <v>2437.1143281365999</v>
      </c>
      <c r="BK402" s="2" t="s">
        <v>1134</v>
      </c>
      <c r="BP402">
        <f t="shared" si="132"/>
        <v>7.9900000000000091</v>
      </c>
      <c r="BQ402">
        <f t="shared" si="133"/>
        <v>2094.3333333333335</v>
      </c>
      <c r="BR402" s="2" t="s">
        <v>1134</v>
      </c>
      <c r="BW402">
        <f t="shared" si="134"/>
        <v>23.990000000000009</v>
      </c>
      <c r="BX402">
        <f t="shared" si="135"/>
        <v>2128.4666666666667</v>
      </c>
      <c r="BY402" s="2" t="s">
        <v>1134</v>
      </c>
      <c r="CD402">
        <f t="shared" si="136"/>
        <v>88.299739581793943</v>
      </c>
      <c r="CE402">
        <f t="shared" si="137"/>
        <v>2482.9015716076174</v>
      </c>
      <c r="CF402" s="2" t="s">
        <v>1134</v>
      </c>
    </row>
    <row r="403" spans="1:84" x14ac:dyDescent="0.35">
      <c r="A403" s="2" t="s">
        <v>1135</v>
      </c>
      <c r="B403" s="3" t="s">
        <v>34</v>
      </c>
      <c r="C403" s="2" t="s">
        <v>1225</v>
      </c>
      <c r="D403" s="2">
        <v>550</v>
      </c>
      <c r="E403" s="2">
        <v>300</v>
      </c>
      <c r="F403" s="2">
        <v>18</v>
      </c>
      <c r="G403" s="2">
        <v>11</v>
      </c>
      <c r="H403" s="2">
        <v>13</v>
      </c>
      <c r="I403" s="2">
        <f t="shared" si="114"/>
        <v>488</v>
      </c>
      <c r="J403" s="2">
        <v>165.99</v>
      </c>
      <c r="K403" s="2">
        <f t="shared" si="121"/>
        <v>8.0277777777777786</v>
      </c>
      <c r="L403" s="2">
        <f t="shared" si="115"/>
        <v>44.363636363636367</v>
      </c>
      <c r="M403" s="2">
        <f t="shared" si="116"/>
        <v>2.2556814089933344</v>
      </c>
      <c r="N403" s="5">
        <v>88470</v>
      </c>
      <c r="O403" s="5">
        <v>8106</v>
      </c>
      <c r="P403" s="2">
        <v>23.09</v>
      </c>
      <c r="Q403" s="2">
        <v>6.99</v>
      </c>
      <c r="R403" s="5">
        <v>3217</v>
      </c>
      <c r="S403" s="2">
        <v>540.4</v>
      </c>
      <c r="T403" s="2">
        <f t="shared" si="124"/>
        <v>3636.2009520032379</v>
      </c>
      <c r="U403" s="2">
        <f t="shared" si="125"/>
        <v>827.43190086217396</v>
      </c>
      <c r="X403" s="3" t="str" cm="1">
        <f t="array" ref="X403">_xlfn.IFS((D403/F403) &lt;= (640/SQRT($AT$32)), "Compact", L403 &lt;= ($AT$32*(0.79-(0.002*((E403-G403/2)/(2*F403))*SQRT($AT$32)))), "Non-Compact", L403 &gt; ($AT$32*(0.79-(0.002*((E403-G403/2)/(2*F403))*SQRT($AT$32)))), "Slender")</f>
        <v>Compact</v>
      </c>
      <c r="Y403" s="3" t="str" cm="1">
        <f t="array" ref="Y403">_xlfn.IFS(K403 &lt;= (65/SQRT($AT$32)), "Compact", K403 &lt;= (95/SQRT($AT$32)), "Non-Compact", K403 &gt; (95/SQRT($AT$32)), "Slender")</f>
        <v>Slender</v>
      </c>
      <c r="Z403" s="2">
        <f t="shared" si="126"/>
        <v>16.666666666666668</v>
      </c>
      <c r="AA403" s="2">
        <f t="shared" si="127"/>
        <v>50</v>
      </c>
      <c r="AB403" s="2" t="str" cm="1">
        <f t="array" ref="AB403">_xlfn.IFS(Z403 &lt;= 9, "1", Z403 &lt;= 12, "2", Z403 &lt;= 15, "3", Z403 &gt; 15, "4")</f>
        <v>4</v>
      </c>
      <c r="AC403" s="2" t="str" cm="1">
        <f t="array" ref="AC403">_xlfn.IFS(AA403 &lt;= 200, "1", L403 &lt;= 300, "2", L403 &lt;= 400, "3", L403 &gt; 400, "4")</f>
        <v>1</v>
      </c>
      <c r="AE403" s="3">
        <f t="shared" si="138"/>
        <v>88357.36014673594</v>
      </c>
      <c r="AG403" s="3"/>
      <c r="AH403" s="3">
        <f t="shared" si="139"/>
        <v>3205.8447170753607</v>
      </c>
      <c r="AJ403" s="2" t="s">
        <v>457</v>
      </c>
      <c r="AK403" s="2"/>
      <c r="AL403" s="2">
        <f t="shared" si="122"/>
        <v>141.29000000000002</v>
      </c>
      <c r="AM403" s="2"/>
      <c r="AN403" s="2"/>
      <c r="AO403" s="2">
        <f t="shared" si="123"/>
        <v>3127.6</v>
      </c>
      <c r="AP403" s="2"/>
      <c r="AQ403" s="2" t="s">
        <v>1135</v>
      </c>
      <c r="BB403" s="2">
        <f t="shared" si="128"/>
        <v>73.990000000000009</v>
      </c>
      <c r="BC403" s="2">
        <f t="shared" si="129"/>
        <v>2660.7333333333336</v>
      </c>
      <c r="BD403" s="2" t="s">
        <v>1135</v>
      </c>
      <c r="BI403">
        <f t="shared" si="130"/>
        <v>91.990000000000009</v>
      </c>
      <c r="BJ403">
        <f t="shared" si="131"/>
        <v>2901.1143281365999</v>
      </c>
      <c r="BK403" s="2" t="s">
        <v>1135</v>
      </c>
      <c r="BP403">
        <f t="shared" si="132"/>
        <v>25.990000000000009</v>
      </c>
      <c r="BQ403">
        <f t="shared" si="133"/>
        <v>2558.3333333333335</v>
      </c>
      <c r="BR403" s="2" t="s">
        <v>1135</v>
      </c>
      <c r="BW403">
        <f t="shared" si="134"/>
        <v>41.990000000000009</v>
      </c>
      <c r="BX403">
        <f t="shared" si="135"/>
        <v>2592.4666666666667</v>
      </c>
      <c r="BY403" s="2" t="s">
        <v>1135</v>
      </c>
      <c r="CD403">
        <f t="shared" si="136"/>
        <v>106.29973958179394</v>
      </c>
      <c r="CE403">
        <f t="shared" si="137"/>
        <v>2946.9015716076174</v>
      </c>
      <c r="CF403" s="2" t="s">
        <v>1135</v>
      </c>
    </row>
    <row r="404" spans="1:84" x14ac:dyDescent="0.35">
      <c r="A404" s="2" t="s">
        <v>1136</v>
      </c>
      <c r="B404" s="3" t="s">
        <v>34</v>
      </c>
      <c r="C404" s="2" t="s">
        <v>1226</v>
      </c>
      <c r="D404" s="2">
        <v>582</v>
      </c>
      <c r="E404" s="2">
        <v>300</v>
      </c>
      <c r="F404" s="2">
        <v>17</v>
      </c>
      <c r="G404" s="2">
        <v>12</v>
      </c>
      <c r="H404" s="2">
        <v>13</v>
      </c>
      <c r="I404" s="2">
        <f t="shared" si="114"/>
        <v>522</v>
      </c>
      <c r="J404" s="2">
        <v>169.21</v>
      </c>
      <c r="K404" s="2">
        <f t="shared" si="121"/>
        <v>8.4705882352941178</v>
      </c>
      <c r="L404" s="2">
        <f t="shared" si="115"/>
        <v>43.5</v>
      </c>
      <c r="M404" s="2">
        <f t="shared" si="116"/>
        <v>2.3176814089933346</v>
      </c>
      <c r="N404" s="5">
        <v>97287</v>
      </c>
      <c r="O404" s="5">
        <v>7659</v>
      </c>
      <c r="P404" s="2">
        <v>23.98</v>
      </c>
      <c r="Q404" s="2">
        <v>6.73</v>
      </c>
      <c r="R404" s="5">
        <v>3343</v>
      </c>
      <c r="S404" s="2">
        <v>510.6</v>
      </c>
      <c r="T404" s="2">
        <f t="shared" si="124"/>
        <v>3821.7401563094741</v>
      </c>
      <c r="U404" s="2">
        <f t="shared" si="125"/>
        <v>786.68393628294564</v>
      </c>
      <c r="X404" s="3" t="str" cm="1">
        <f t="array" ref="X404">_xlfn.IFS((D404/F404) &lt;= (640/SQRT($AT$32)), "Compact", L404 &lt;= ($AT$32*(0.79-(0.002*((E404-G404/2)/(2*F404))*SQRT($AT$32)))), "Non-Compact", L404 &gt; ($AT$32*(0.79-(0.002*((E404-G404/2)/(2*F404))*SQRT($AT$32)))), "Slender")</f>
        <v>Compact</v>
      </c>
      <c r="Y404" s="3" t="str" cm="1">
        <f t="array" ref="Y404">_xlfn.IFS(K404 &lt;= (65/SQRT($AT$32)), "Compact", K404 &lt;= (95/SQRT($AT$32)), "Non-Compact", K404 &gt; (95/SQRT($AT$32)), "Slender")</f>
        <v>Slender</v>
      </c>
      <c r="Z404" s="2">
        <f t="shared" si="126"/>
        <v>17.647058823529413</v>
      </c>
      <c r="AA404" s="2">
        <f t="shared" si="127"/>
        <v>48.5</v>
      </c>
      <c r="AB404" s="2" t="str" cm="1">
        <f t="array" ref="AB404">_xlfn.IFS(Z404 &lt;= 9, "1", Z404 &lt;= 12, "2", Z404 &lt;= 15, "3", Z404 &gt; 15, "4")</f>
        <v>4</v>
      </c>
      <c r="AC404" s="2" t="str" cm="1">
        <f t="array" ref="AC404">_xlfn.IFS(AA404 &lt;= 200, "1", L404 &lt;= 300, "2", L404 &lt;= 400, "3", L404 &gt; 400, "4")</f>
        <v>1</v>
      </c>
      <c r="AE404" s="3">
        <f t="shared" si="138"/>
        <v>97106.358480276656</v>
      </c>
      <c r="AG404" s="3"/>
      <c r="AH404" s="3">
        <f t="shared" si="139"/>
        <v>3328.8833728444138</v>
      </c>
      <c r="AJ404" s="2" t="s">
        <v>458</v>
      </c>
      <c r="AK404" s="2"/>
      <c r="AL404" s="2">
        <f t="shared" si="122"/>
        <v>144.51000000000002</v>
      </c>
      <c r="AM404" s="2"/>
      <c r="AN404" s="2"/>
      <c r="AO404" s="2">
        <f t="shared" si="123"/>
        <v>3253.6</v>
      </c>
      <c r="AP404" s="2"/>
      <c r="AQ404" s="2" t="s">
        <v>1136</v>
      </c>
      <c r="BB404" s="2">
        <f t="shared" si="128"/>
        <v>77.210000000000008</v>
      </c>
      <c r="BC404" s="2">
        <f t="shared" si="129"/>
        <v>2786.7333333333336</v>
      </c>
      <c r="BD404" s="2" t="s">
        <v>1136</v>
      </c>
      <c r="BI404">
        <f t="shared" si="130"/>
        <v>95.210000000000008</v>
      </c>
      <c r="BJ404">
        <f t="shared" si="131"/>
        <v>3027.1143281365999</v>
      </c>
      <c r="BK404" s="2" t="s">
        <v>1136</v>
      </c>
      <c r="BP404">
        <f t="shared" si="132"/>
        <v>29.210000000000008</v>
      </c>
      <c r="BQ404">
        <f t="shared" si="133"/>
        <v>2684.3333333333335</v>
      </c>
      <c r="BR404" s="2" t="s">
        <v>1136</v>
      </c>
      <c r="BW404">
        <f t="shared" si="134"/>
        <v>45.210000000000008</v>
      </c>
      <c r="BX404">
        <f t="shared" si="135"/>
        <v>2718.4666666666667</v>
      </c>
      <c r="BY404" s="2" t="s">
        <v>1136</v>
      </c>
      <c r="CD404">
        <f t="shared" si="136"/>
        <v>109.51973958179394</v>
      </c>
      <c r="CE404">
        <f t="shared" si="137"/>
        <v>3072.9015716076174</v>
      </c>
      <c r="CF404" s="2" t="s">
        <v>1136</v>
      </c>
    </row>
    <row r="405" spans="1:84" x14ac:dyDescent="0.35">
      <c r="A405" s="2" t="s">
        <v>1137</v>
      </c>
      <c r="B405" s="3" t="s">
        <v>34</v>
      </c>
      <c r="C405" s="2" t="s">
        <v>1227</v>
      </c>
      <c r="D405" s="2">
        <v>588</v>
      </c>
      <c r="E405" s="2">
        <v>300</v>
      </c>
      <c r="F405" s="2">
        <v>20</v>
      </c>
      <c r="G405" s="2">
        <v>12</v>
      </c>
      <c r="H405" s="2">
        <v>13</v>
      </c>
      <c r="I405" s="2">
        <f t="shared" si="114"/>
        <v>522</v>
      </c>
      <c r="J405" s="2">
        <v>187.21</v>
      </c>
      <c r="K405" s="2">
        <f t="shared" si="121"/>
        <v>7.2</v>
      </c>
      <c r="L405" s="2">
        <f t="shared" si="115"/>
        <v>43.5</v>
      </c>
      <c r="M405" s="2">
        <f t="shared" si="116"/>
        <v>2.3296814089933346</v>
      </c>
      <c r="N405" s="5">
        <v>112827</v>
      </c>
      <c r="O405" s="5">
        <v>9009</v>
      </c>
      <c r="P405" s="2">
        <v>24.55</v>
      </c>
      <c r="Q405" s="2">
        <v>6.94</v>
      </c>
      <c r="R405" s="5">
        <v>3838</v>
      </c>
      <c r="S405" s="2">
        <v>600.6</v>
      </c>
      <c r="T405" s="2">
        <f t="shared" si="124"/>
        <v>4348.2401563094745</v>
      </c>
      <c r="U405" s="2">
        <f t="shared" si="125"/>
        <v>921.68393628294564</v>
      </c>
      <c r="X405" s="3" t="str" cm="1">
        <f t="array" ref="X405">_xlfn.IFS((D405/F405) &lt;= (640/SQRT($AT$32)), "Compact", L405 &lt;= ($AT$32*(0.79-(0.002*((E405-G405/2)/(2*F405))*SQRT($AT$32)))), "Non-Compact", L405 &gt; ($AT$32*(0.79-(0.002*((E405-G405/2)/(2*F405))*SQRT($AT$32)))), "Slender")</f>
        <v>Compact</v>
      </c>
      <c r="Y405" s="3" t="str" cm="1">
        <f t="array" ref="Y405">_xlfn.IFS(K405 &lt;= (65/SQRT($AT$32)), "Compact", K405 &lt;= (95/SQRT($AT$32)), "Non-Compact", K405 &gt; (95/SQRT($AT$32)), "Slender")</f>
        <v>Slender</v>
      </c>
      <c r="Z405" s="2">
        <f t="shared" si="126"/>
        <v>15</v>
      </c>
      <c r="AA405" s="2">
        <f t="shared" si="127"/>
        <v>49</v>
      </c>
      <c r="AB405" s="2" t="str" cm="1">
        <f t="array" ref="AB405">_xlfn.IFS(Z405 &lt;= 9, "1", Z405 &lt;= 12, "2", Z405 &lt;= 15, "3", Z405 &gt; 15, "4")</f>
        <v>3</v>
      </c>
      <c r="AC405" s="2" t="str" cm="1">
        <f t="array" ref="AC405">_xlfn.IFS(AA405 &lt;= 200, "1", L405 &lt;= 300, "2", L405 &lt;= 400, "3", L405 &gt; 400, "4")</f>
        <v>1</v>
      </c>
      <c r="AE405" s="3">
        <f t="shared" si="138"/>
        <v>112704.13572225289</v>
      </c>
      <c r="AG405" s="3"/>
      <c r="AH405" s="3">
        <f t="shared" si="139"/>
        <v>3827.2333493007714</v>
      </c>
      <c r="AJ405" s="2" t="s">
        <v>459</v>
      </c>
      <c r="AK405" s="2"/>
      <c r="AL405" s="2">
        <f t="shared" si="122"/>
        <v>162.51000000000002</v>
      </c>
      <c r="AM405" s="2"/>
      <c r="AN405" s="2"/>
      <c r="AO405" s="2">
        <f t="shared" si="123"/>
        <v>3748.6</v>
      </c>
      <c r="AP405" s="2"/>
      <c r="AQ405" s="2" t="s">
        <v>1137</v>
      </c>
      <c r="BB405" s="2">
        <f t="shared" si="128"/>
        <v>95.210000000000008</v>
      </c>
      <c r="BC405" s="2">
        <f t="shared" si="129"/>
        <v>3281.7333333333336</v>
      </c>
      <c r="BD405" s="2" t="s">
        <v>1137</v>
      </c>
      <c r="BI405">
        <f t="shared" si="130"/>
        <v>113.21000000000001</v>
      </c>
      <c r="BJ405">
        <f t="shared" si="131"/>
        <v>3522.1143281365999</v>
      </c>
      <c r="BK405" s="2" t="s">
        <v>1137</v>
      </c>
      <c r="BP405">
        <f t="shared" si="132"/>
        <v>47.210000000000008</v>
      </c>
      <c r="BQ405">
        <f t="shared" si="133"/>
        <v>3179.3333333333335</v>
      </c>
      <c r="BR405" s="2" t="s">
        <v>1137</v>
      </c>
      <c r="BW405">
        <f t="shared" si="134"/>
        <v>63.210000000000008</v>
      </c>
      <c r="BX405">
        <f t="shared" si="135"/>
        <v>3213.4666666666667</v>
      </c>
      <c r="BY405" s="2" t="s">
        <v>1137</v>
      </c>
      <c r="CD405">
        <f t="shared" si="136"/>
        <v>127.51973958179394</v>
      </c>
      <c r="CE405">
        <f t="shared" si="137"/>
        <v>3567.9015716076174</v>
      </c>
      <c r="CF405" s="2" t="s">
        <v>1137</v>
      </c>
    </row>
    <row r="406" spans="1:84" x14ac:dyDescent="0.35">
      <c r="A406" s="2" t="s">
        <v>1138</v>
      </c>
      <c r="B406" s="3" t="s">
        <v>34</v>
      </c>
      <c r="C406" s="2" t="s">
        <v>1228</v>
      </c>
      <c r="D406" s="2">
        <v>594</v>
      </c>
      <c r="E406" s="2">
        <v>302</v>
      </c>
      <c r="F406" s="2">
        <v>23</v>
      </c>
      <c r="G406" s="2">
        <v>14</v>
      </c>
      <c r="H406" s="2">
        <v>13</v>
      </c>
      <c r="I406" s="2">
        <f t="shared" si="114"/>
        <v>522</v>
      </c>
      <c r="J406" s="2">
        <v>217.09</v>
      </c>
      <c r="K406" s="2">
        <f t="shared" si="121"/>
        <v>6.2608695652173916</v>
      </c>
      <c r="L406" s="2">
        <f t="shared" si="115"/>
        <v>37.285714285714285</v>
      </c>
      <c r="M406" s="2">
        <f t="shared" si="116"/>
        <v>2.3456814089933347</v>
      </c>
      <c r="N406" s="5">
        <v>132179</v>
      </c>
      <c r="O406" s="5">
        <v>10572</v>
      </c>
      <c r="P406" s="2">
        <v>24.68</v>
      </c>
      <c r="Q406" s="2">
        <v>6.98</v>
      </c>
      <c r="R406" s="5">
        <v>4450</v>
      </c>
      <c r="S406" s="2">
        <v>700.1</v>
      </c>
      <c r="T406" s="2">
        <f t="shared" si="124"/>
        <v>5056.5581563094738</v>
      </c>
      <c r="U406" s="2">
        <f t="shared" si="125"/>
        <v>1077.799007124489</v>
      </c>
      <c r="X406" s="3" t="str" cm="1">
        <f t="array" ref="X406">_xlfn.IFS((D406/F406) &lt;= (640/SQRT($AT$32)), "Compact", L406 &lt;= ($AT$32*(0.79-(0.002*((E406-G406/2)/(2*F406))*SQRT($AT$32)))), "Non-Compact", L406 &gt; ($AT$32*(0.79-(0.002*((E406-G406/2)/(2*F406))*SQRT($AT$32)))), "Slender")</f>
        <v>Compact</v>
      </c>
      <c r="Y406" s="3" t="str" cm="1">
        <f t="array" ref="Y406">_xlfn.IFS(K406 &lt;= (65/SQRT($AT$32)), "Compact", K406 &lt;= (95/SQRT($AT$32)), "Non-Compact", K406 &gt; (95/SQRT($AT$32)), "Slender")</f>
        <v>Slender</v>
      </c>
      <c r="Z406" s="2">
        <f t="shared" si="126"/>
        <v>13.130434782608695</v>
      </c>
      <c r="AA406" s="2">
        <f t="shared" si="127"/>
        <v>42.428571428571431</v>
      </c>
      <c r="AB406" s="2" t="str" cm="1">
        <f t="array" ref="AB406">_xlfn.IFS(Z406 &lt;= 9, "1", Z406 &lt;= 12, "2", Z406 &lt;= 15, "3", Z406 &gt; 15, "4")</f>
        <v>3</v>
      </c>
      <c r="AC406" s="2" t="str" cm="1">
        <f t="array" ref="AC406">_xlfn.IFS(AA406 &lt;= 200, "1", L406 &lt;= 300, "2", L406 &lt;= 400, "3", L406 &gt; 400, "4")</f>
        <v>1</v>
      </c>
      <c r="AE406" s="3">
        <f t="shared" si="138"/>
        <v>132118.96756749199</v>
      </c>
      <c r="AG406" s="3"/>
      <c r="AH406" s="3">
        <f t="shared" si="139"/>
        <v>4443.0160319314627</v>
      </c>
      <c r="AJ406" s="2" t="s">
        <v>460</v>
      </c>
      <c r="AK406" s="2"/>
      <c r="AL406" s="2">
        <f t="shared" si="122"/>
        <v>192.39000000000001</v>
      </c>
      <c r="AM406" s="2"/>
      <c r="AN406" s="2"/>
      <c r="AO406" s="2">
        <f t="shared" si="123"/>
        <v>4360.6000000000004</v>
      </c>
      <c r="AP406" s="2"/>
      <c r="AQ406" s="2" t="s">
        <v>1138</v>
      </c>
      <c r="BB406" s="2">
        <f t="shared" si="128"/>
        <v>125.09</v>
      </c>
      <c r="BC406" s="2">
        <f t="shared" si="129"/>
        <v>3893.7333333333336</v>
      </c>
      <c r="BD406" s="2" t="s">
        <v>1138</v>
      </c>
      <c r="BI406">
        <f t="shared" si="130"/>
        <v>143.09</v>
      </c>
      <c r="BJ406">
        <f t="shared" si="131"/>
        <v>4134.1143281365994</v>
      </c>
      <c r="BK406" s="2" t="s">
        <v>1138</v>
      </c>
      <c r="BP406">
        <f t="shared" si="132"/>
        <v>77.09</v>
      </c>
      <c r="BQ406">
        <f t="shared" si="133"/>
        <v>3791.3333333333335</v>
      </c>
      <c r="BR406" s="2" t="s">
        <v>1138</v>
      </c>
      <c r="BW406">
        <f t="shared" si="134"/>
        <v>93.09</v>
      </c>
      <c r="BX406">
        <f t="shared" si="135"/>
        <v>3825.4666666666667</v>
      </c>
      <c r="BY406" s="2" t="s">
        <v>1138</v>
      </c>
      <c r="CD406">
        <f t="shared" si="136"/>
        <v>157.39973958179394</v>
      </c>
      <c r="CE406">
        <f t="shared" si="137"/>
        <v>4179.9015716076174</v>
      </c>
      <c r="CF406" s="2" t="s">
        <v>1138</v>
      </c>
    </row>
    <row r="407" spans="1:84" x14ac:dyDescent="0.35">
      <c r="A407" s="2" t="s">
        <v>1139</v>
      </c>
      <c r="B407" s="3" t="s">
        <v>34</v>
      </c>
      <c r="C407" s="2" t="s">
        <v>1229</v>
      </c>
      <c r="D407" s="2">
        <v>100</v>
      </c>
      <c r="E407" s="2">
        <v>50</v>
      </c>
      <c r="F407" s="2">
        <v>7</v>
      </c>
      <c r="G407" s="2">
        <v>5</v>
      </c>
      <c r="H407" s="2">
        <v>8</v>
      </c>
      <c r="I407" s="2">
        <f t="shared" si="114"/>
        <v>70</v>
      </c>
      <c r="J407" s="2">
        <v>11.85</v>
      </c>
      <c r="K407" s="2">
        <f t="shared" si="121"/>
        <v>3.2142857142857144</v>
      </c>
      <c r="L407" s="2">
        <f t="shared" si="115"/>
        <v>14</v>
      </c>
      <c r="M407" s="2">
        <f t="shared" si="116"/>
        <v>0.37626548245743668</v>
      </c>
      <c r="N407" s="2">
        <v>191</v>
      </c>
      <c r="O407" s="2">
        <v>14.7</v>
      </c>
      <c r="P407" s="2">
        <v>4.0199999999999996</v>
      </c>
      <c r="Q407" s="2">
        <v>1.1100000000000001</v>
      </c>
      <c r="R407" s="2">
        <v>38.200000000000003</v>
      </c>
      <c r="S407" s="2">
        <v>5.9</v>
      </c>
      <c r="T407" s="2">
        <f t="shared" si="124"/>
        <v>44.059165789292194</v>
      </c>
      <c r="U407" s="2">
        <f t="shared" si="125"/>
        <v>9.6778182075817885</v>
      </c>
      <c r="X407" s="3" t="str" cm="1">
        <f t="array" ref="X407">_xlfn.IFS((D407/F407) &lt;= (640/SQRT($AT$32)), "Compact", L407 &lt;= ($AT$32*(0.79-(0.002*((E407-G407/2)/(2*F407))*SQRT($AT$32)))), "Non-Compact", L407 &gt; ($AT$32*(0.79-(0.002*((E407-G407/2)/(2*F407))*SQRT($AT$32)))), "Slender")</f>
        <v>Compact</v>
      </c>
      <c r="Y407" s="3" t="str" cm="1">
        <f t="array" ref="Y407">_xlfn.IFS(K407 &lt;= (65/SQRT($AT$32)), "Compact", K407 &lt;= (95/SQRT($AT$32)), "Non-Compact", K407 &gt; (95/SQRT($AT$32)), "Slender")</f>
        <v>Compact</v>
      </c>
      <c r="Z407" s="2">
        <f t="shared" si="126"/>
        <v>7.1428571428571432</v>
      </c>
      <c r="AA407" s="2">
        <f t="shared" si="127"/>
        <v>20</v>
      </c>
      <c r="AB407" s="2" t="str" cm="1">
        <f t="array" ref="AB407">_xlfn.IFS(Z407 &lt;= 9, "1", Z407 &lt;= 12, "2", Z407 &lt;= 15, "3", Z407 &gt; 15, "4")</f>
        <v>1</v>
      </c>
      <c r="AC407" s="2" t="str" cm="1">
        <f t="array" ref="AC407">_xlfn.IFS(AA407 &lt;= 200, "1", L407 &lt;= 300, "2", L407 &lt;= 400, "3", L407 &gt; 400, "4")</f>
        <v>1</v>
      </c>
      <c r="AE407" s="3">
        <f t="shared" si="138"/>
        <v>320.81955987751121</v>
      </c>
      <c r="AG407" s="3"/>
      <c r="AH407" s="3">
        <f t="shared" si="139"/>
        <v>78.157405279346364</v>
      </c>
      <c r="AJ407" s="2" t="s">
        <v>461</v>
      </c>
      <c r="AK407" s="2"/>
      <c r="AL407" s="2">
        <f t="shared" si="122"/>
        <v>12.85</v>
      </c>
      <c r="AM407" s="2"/>
      <c r="AN407" s="2"/>
      <c r="AO407" s="2">
        <f t="shared" si="123"/>
        <v>51.2</v>
      </c>
      <c r="AP407" s="2"/>
      <c r="AQ407" s="2" t="s">
        <v>1139</v>
      </c>
      <c r="BB407" s="2">
        <f t="shared" si="128"/>
        <v>80.150000000000006</v>
      </c>
      <c r="BC407" s="2">
        <f t="shared" si="129"/>
        <v>518.06666666666661</v>
      </c>
      <c r="BD407" s="2" t="s">
        <v>1139</v>
      </c>
      <c r="BI407">
        <f t="shared" si="130"/>
        <v>62.15</v>
      </c>
      <c r="BJ407">
        <f t="shared" si="131"/>
        <v>277.68567186340022</v>
      </c>
      <c r="BK407" s="2" t="s">
        <v>1139</v>
      </c>
      <c r="BP407">
        <f t="shared" si="132"/>
        <v>128.15</v>
      </c>
      <c r="BQ407">
        <f t="shared" si="133"/>
        <v>620.46666666666658</v>
      </c>
      <c r="BR407" s="2" t="s">
        <v>1139</v>
      </c>
      <c r="BW407">
        <f t="shared" si="134"/>
        <v>112.15</v>
      </c>
      <c r="BX407">
        <f t="shared" si="135"/>
        <v>586.33333333333337</v>
      </c>
      <c r="BY407" s="2" t="s">
        <v>1139</v>
      </c>
      <c r="CD407">
        <f t="shared" si="136"/>
        <v>47.840260418206071</v>
      </c>
      <c r="CE407">
        <f t="shared" si="137"/>
        <v>231.89842839238253</v>
      </c>
      <c r="CF407" s="2" t="s">
        <v>1139</v>
      </c>
    </row>
    <row r="408" spans="1:84" x14ac:dyDescent="0.35">
      <c r="A408" s="2" t="s">
        <v>1140</v>
      </c>
      <c r="B408" s="3" t="s">
        <v>34</v>
      </c>
      <c r="C408" s="2" t="s">
        <v>1230</v>
      </c>
      <c r="D408" s="2">
        <v>125</v>
      </c>
      <c r="E408" s="2">
        <v>60</v>
      </c>
      <c r="F408" s="2">
        <v>8</v>
      </c>
      <c r="G408" s="2">
        <v>6</v>
      </c>
      <c r="H408" s="2">
        <v>8</v>
      </c>
      <c r="I408" s="2">
        <f t="shared" si="114"/>
        <v>93</v>
      </c>
      <c r="J408" s="2">
        <v>16.690000000000001</v>
      </c>
      <c r="K408" s="2">
        <f t="shared" si="121"/>
        <v>3.375</v>
      </c>
      <c r="L408" s="2">
        <f t="shared" si="115"/>
        <v>15.5</v>
      </c>
      <c r="M408" s="2">
        <f t="shared" si="116"/>
        <v>0.46426548245743671</v>
      </c>
      <c r="N408" s="2">
        <v>407.7</v>
      </c>
      <c r="O408" s="2">
        <v>29.1</v>
      </c>
      <c r="P408" s="2">
        <v>4.9400000000000004</v>
      </c>
      <c r="Q408" s="2">
        <v>1.32</v>
      </c>
      <c r="R408" s="2">
        <v>65.2</v>
      </c>
      <c r="S408" s="2">
        <v>9.6999999999999993</v>
      </c>
      <c r="T408" s="2">
        <f t="shared" si="124"/>
        <v>76.877453596250106</v>
      </c>
      <c r="U408" s="2">
        <f t="shared" si="125"/>
        <v>15.798787242666915</v>
      </c>
      <c r="X408" s="3" t="str" cm="1">
        <f t="array" ref="X408">_xlfn.IFS((D408/F408) &lt;= (640/SQRT($AT$32)), "Compact", L408 &lt;= ($AT$32*(0.79-(0.002*((E408-G408/2)/(2*F408))*SQRT($AT$32)))), "Non-Compact", L408 &gt; ($AT$32*(0.79-(0.002*((E408-G408/2)/(2*F408))*SQRT($AT$32)))), "Slender")</f>
        <v>Compact</v>
      </c>
      <c r="Y408" s="3" t="str" cm="1">
        <f t="array" ref="Y408">_xlfn.IFS(K408 &lt;= (65/SQRT($AT$32)), "Compact", K408 &lt;= (95/SQRT($AT$32)), "Non-Compact", K408 &gt; (95/SQRT($AT$32)), "Slender")</f>
        <v>Compact</v>
      </c>
      <c r="Z408" s="2">
        <f t="shared" si="126"/>
        <v>7.5</v>
      </c>
      <c r="AA408" s="2">
        <f t="shared" si="127"/>
        <v>20.833333333333332</v>
      </c>
      <c r="AB408" s="2" t="str" cm="1">
        <f t="array" ref="AB408">_xlfn.IFS(Z408 &lt;= 9, "1", Z408 &lt;= 12, "2", Z408 &lt;= 15, "3", Z408 &gt; 15, "4")</f>
        <v>1</v>
      </c>
      <c r="AC408" s="2" t="str" cm="1">
        <f t="array" ref="AC408">_xlfn.IFS(AA408 &lt;= 200, "1", L408 &lt;= 300, "2", L408 &lt;= 400, "3", L408 &gt; 400, "4")</f>
        <v>1</v>
      </c>
      <c r="AE408" s="3">
        <f t="shared" si="138"/>
        <v>153.29514017084821</v>
      </c>
      <c r="AG408" s="3"/>
      <c r="AH408" s="3">
        <f t="shared" si="139"/>
        <v>57.216256431192697</v>
      </c>
      <c r="AJ408" s="2" t="s">
        <v>462</v>
      </c>
      <c r="AK408" s="2"/>
      <c r="AL408" s="2">
        <f t="shared" si="122"/>
        <v>8.009999999999998</v>
      </c>
      <c r="AM408" s="2"/>
      <c r="AN408" s="2"/>
      <c r="AO408" s="2">
        <f t="shared" si="123"/>
        <v>24.200000000000003</v>
      </c>
      <c r="AP408" s="2"/>
      <c r="AQ408" s="2" t="s">
        <v>1140</v>
      </c>
      <c r="BB408" s="2">
        <f t="shared" si="128"/>
        <v>75.31</v>
      </c>
      <c r="BC408" s="2">
        <f t="shared" si="129"/>
        <v>491.06666666666666</v>
      </c>
      <c r="BD408" s="2" t="s">
        <v>1140</v>
      </c>
      <c r="BI408">
        <f t="shared" si="130"/>
        <v>57.31</v>
      </c>
      <c r="BJ408">
        <f t="shared" si="131"/>
        <v>250.68567186340022</v>
      </c>
      <c r="BK408" s="2" t="s">
        <v>1140</v>
      </c>
      <c r="BP408">
        <f t="shared" si="132"/>
        <v>123.31</v>
      </c>
      <c r="BQ408">
        <f t="shared" si="133"/>
        <v>593.46666666666658</v>
      </c>
      <c r="BR408" s="2" t="s">
        <v>1140</v>
      </c>
      <c r="BW408">
        <f t="shared" si="134"/>
        <v>107.31</v>
      </c>
      <c r="BX408">
        <f t="shared" si="135"/>
        <v>559.33333333333337</v>
      </c>
      <c r="BY408" s="2" t="s">
        <v>1140</v>
      </c>
      <c r="CD408">
        <f t="shared" si="136"/>
        <v>43.000260418206068</v>
      </c>
      <c r="CE408">
        <f t="shared" si="137"/>
        <v>204.89842839238253</v>
      </c>
      <c r="CF408" s="2" t="s">
        <v>1140</v>
      </c>
    </row>
    <row r="409" spans="1:84" x14ac:dyDescent="0.35">
      <c r="A409" s="2" t="s">
        <v>1141</v>
      </c>
      <c r="B409" s="3" t="s">
        <v>34</v>
      </c>
      <c r="C409" s="2" t="s">
        <v>1231</v>
      </c>
      <c r="D409" s="2">
        <v>150</v>
      </c>
      <c r="E409" s="2">
        <v>75</v>
      </c>
      <c r="F409" s="2">
        <v>7</v>
      </c>
      <c r="G409" s="2">
        <v>5</v>
      </c>
      <c r="H409" s="2">
        <v>8</v>
      </c>
      <c r="I409" s="2">
        <f t="shared" si="114"/>
        <v>120</v>
      </c>
      <c r="J409" s="2">
        <v>17.850000000000001</v>
      </c>
      <c r="K409" s="2">
        <f t="shared" si="121"/>
        <v>5</v>
      </c>
      <c r="L409" s="2">
        <f t="shared" si="115"/>
        <v>24</v>
      </c>
      <c r="M409" s="2">
        <f t="shared" si="116"/>
        <v>0.5762654824574367</v>
      </c>
      <c r="N409" s="2">
        <v>645.70000000000005</v>
      </c>
      <c r="O409" s="2">
        <v>49.4</v>
      </c>
      <c r="P409" s="2">
        <v>6.01</v>
      </c>
      <c r="Q409" s="2">
        <v>1.66</v>
      </c>
      <c r="R409" s="2">
        <v>86.1</v>
      </c>
      <c r="S409" s="2">
        <v>13.2</v>
      </c>
      <c r="T409" s="2">
        <f t="shared" si="124"/>
        <v>101.83261754354852</v>
      </c>
      <c r="U409" s="2">
        <f t="shared" si="125"/>
        <v>20.92781820758179</v>
      </c>
      <c r="X409" s="3" t="str" cm="1">
        <f t="array" ref="X409">_xlfn.IFS((D409/F409) &lt;= (640/SQRT($AT$32)), "Compact", L409 &lt;= ($AT$32*(0.79-(0.002*((E409-G409/2)/(2*F409))*SQRT($AT$32)))), "Non-Compact", L409 &gt; ($AT$32*(0.79-(0.002*((E409-G409/2)/(2*F409))*SQRT($AT$32)))), "Slender")</f>
        <v>Compact</v>
      </c>
      <c r="Y409" s="3" t="str" cm="1">
        <f t="array" ref="Y409">_xlfn.IFS(K409 &lt;= (65/SQRT($AT$32)), "Compact", K409 &lt;= (95/SQRT($AT$32)), "Non-Compact", K409 &gt; (95/SQRT($AT$32)), "Slender")</f>
        <v>Non-Compact</v>
      </c>
      <c r="Z409" s="2">
        <f t="shared" si="126"/>
        <v>10.714285714285714</v>
      </c>
      <c r="AA409" s="2">
        <f t="shared" si="127"/>
        <v>30</v>
      </c>
      <c r="AB409" s="2" t="str" cm="1">
        <f t="array" ref="AB409">_xlfn.IFS(Z409 &lt;= 9, "1", Z409 &lt;= 12, "2", Z409 &lt;= 15, "3", Z409 &gt; 15, "4")</f>
        <v>2</v>
      </c>
      <c r="AC409" s="2" t="str" cm="1">
        <f t="array" ref="AC409">_xlfn.IFS(AA409 &lt;= 200, "1", L409 &lt;= 300, "2", L409 &lt;= 400, "3", L409 &gt; 400, "4")</f>
        <v>1</v>
      </c>
      <c r="AE409" s="3">
        <f t="shared" si="138"/>
        <v>212.49976470575211</v>
      </c>
      <c r="AG409" s="3"/>
      <c r="AH409" s="3">
        <f t="shared" si="139"/>
        <v>55.528371126839296</v>
      </c>
      <c r="AJ409" s="2" t="s">
        <v>463</v>
      </c>
      <c r="AK409" s="2"/>
      <c r="AL409" s="2">
        <f t="shared" si="122"/>
        <v>6.8499999999999979</v>
      </c>
      <c r="AM409" s="2"/>
      <c r="AN409" s="2"/>
      <c r="AO409" s="2">
        <f t="shared" si="123"/>
        <v>3.3000000000000114</v>
      </c>
      <c r="AP409" s="2"/>
      <c r="AQ409" s="2" t="s">
        <v>1141</v>
      </c>
      <c r="BB409" s="2">
        <f t="shared" si="128"/>
        <v>74.150000000000006</v>
      </c>
      <c r="BC409" s="2">
        <f t="shared" si="129"/>
        <v>470.16666666666663</v>
      </c>
      <c r="BD409" s="2" t="s">
        <v>1141</v>
      </c>
      <c r="BI409">
        <f t="shared" si="130"/>
        <v>56.15</v>
      </c>
      <c r="BJ409">
        <f t="shared" si="131"/>
        <v>229.78567186340021</v>
      </c>
      <c r="BK409" s="2" t="s">
        <v>1141</v>
      </c>
      <c r="BP409">
        <f t="shared" si="132"/>
        <v>122.15</v>
      </c>
      <c r="BQ409">
        <f t="shared" si="133"/>
        <v>572.56666666666661</v>
      </c>
      <c r="BR409" s="2" t="s">
        <v>1141</v>
      </c>
      <c r="BW409">
        <f t="shared" si="134"/>
        <v>106.15</v>
      </c>
      <c r="BX409">
        <f t="shared" si="135"/>
        <v>538.43333333333339</v>
      </c>
      <c r="BY409" s="2" t="s">
        <v>1141</v>
      </c>
      <c r="CD409">
        <f t="shared" si="136"/>
        <v>41.840260418206071</v>
      </c>
      <c r="CE409">
        <f t="shared" si="137"/>
        <v>183.99842839238252</v>
      </c>
      <c r="CF409" s="2" t="s">
        <v>1141</v>
      </c>
    </row>
    <row r="410" spans="1:84" x14ac:dyDescent="0.35">
      <c r="A410" s="2" t="s">
        <v>1142</v>
      </c>
      <c r="B410" s="3" t="s">
        <v>34</v>
      </c>
      <c r="C410" s="2" t="s">
        <v>1232</v>
      </c>
      <c r="D410" s="2">
        <v>175</v>
      </c>
      <c r="E410" s="2">
        <v>90</v>
      </c>
      <c r="F410" s="2">
        <v>8</v>
      </c>
      <c r="G410" s="2">
        <v>5</v>
      </c>
      <c r="H410" s="2">
        <v>8</v>
      </c>
      <c r="I410" s="2">
        <f t="shared" si="114"/>
        <v>143</v>
      </c>
      <c r="J410" s="2">
        <v>22.9</v>
      </c>
      <c r="K410" s="2">
        <f t="shared" si="121"/>
        <v>5.3125</v>
      </c>
      <c r="L410" s="2">
        <f t="shared" si="115"/>
        <v>28.6</v>
      </c>
      <c r="M410" s="2">
        <f t="shared" si="116"/>
        <v>0.68626548245743679</v>
      </c>
      <c r="N410" s="5">
        <v>1174</v>
      </c>
      <c r="O410" s="2">
        <v>97.4</v>
      </c>
      <c r="P410" s="2">
        <v>7.16</v>
      </c>
      <c r="Q410" s="2">
        <v>2.06</v>
      </c>
      <c r="R410" s="2">
        <v>134.19999999999999</v>
      </c>
      <c r="S410" s="2">
        <v>21.6</v>
      </c>
      <c r="T410" s="2">
        <f t="shared" si="124"/>
        <v>156.11065535050645</v>
      </c>
      <c r="U410" s="2">
        <f t="shared" si="125"/>
        <v>33.78406820758179</v>
      </c>
      <c r="X410" s="3" t="str" cm="1">
        <f t="array" ref="X410">_xlfn.IFS((D410/F410) &lt;= (640/SQRT($AT$32)), "Compact", L410 &lt;= ($AT$32*(0.79-(0.002*((E410-G410/2)/(2*F410))*SQRT($AT$32)))), "Non-Compact", L410 &gt; ($AT$32*(0.79-(0.002*((E410-G410/2)/(2*F410))*SQRT($AT$32)))), "Slender")</f>
        <v>Compact</v>
      </c>
      <c r="Y410" s="3" t="str" cm="1">
        <f t="array" ref="Y410">_xlfn.IFS(K410 &lt;= (65/SQRT($AT$32)), "Compact", K410 &lt;= (95/SQRT($AT$32)), "Non-Compact", K410 &gt; (95/SQRT($AT$32)), "Slender")</f>
        <v>Slender</v>
      </c>
      <c r="Z410" s="2">
        <f t="shared" si="126"/>
        <v>11.25</v>
      </c>
      <c r="AA410" s="2">
        <f t="shared" si="127"/>
        <v>35</v>
      </c>
      <c r="AB410" s="2" t="str" cm="1">
        <f t="array" ref="AB410">_xlfn.IFS(Z410 &lt;= 9, "1", Z410 &lt;= 12, "2", Z410 &lt;= 15, "3", Z410 &gt; 15, "4")</f>
        <v>2</v>
      </c>
      <c r="AC410" s="2" t="str" cm="1">
        <f t="array" ref="AC410">_xlfn.IFS(AA410 &lt;= 200, "1", L410 &lt;= 300, "2", L410 &lt;= 400, "3", L410 &gt; 400, "4")</f>
        <v>1</v>
      </c>
      <c r="AE410" s="3">
        <f t="shared" si="138"/>
        <v>708.3056261247682</v>
      </c>
      <c r="AG410" s="3"/>
      <c r="AH410" s="3">
        <f t="shared" si="139"/>
        <v>84.091557245659317</v>
      </c>
      <c r="AJ410" s="2" t="s">
        <v>464</v>
      </c>
      <c r="AK410" s="2"/>
      <c r="AL410" s="2">
        <f t="shared" si="122"/>
        <v>1.8000000000000007</v>
      </c>
      <c r="AM410" s="2"/>
      <c r="AN410" s="2"/>
      <c r="AO410" s="2">
        <f t="shared" si="123"/>
        <v>44.799999999999983</v>
      </c>
      <c r="AP410" s="2"/>
      <c r="AQ410" s="2" t="s">
        <v>1142</v>
      </c>
      <c r="BB410" s="2">
        <f t="shared" si="128"/>
        <v>69.099999999999994</v>
      </c>
      <c r="BC410" s="2">
        <f t="shared" si="129"/>
        <v>422.06666666666666</v>
      </c>
      <c r="BD410" s="2" t="s">
        <v>1142</v>
      </c>
      <c r="BI410">
        <f t="shared" si="130"/>
        <v>51.1</v>
      </c>
      <c r="BJ410">
        <f t="shared" si="131"/>
        <v>181.68567186340022</v>
      </c>
      <c r="BK410" s="2" t="s">
        <v>1142</v>
      </c>
      <c r="BP410">
        <f t="shared" si="132"/>
        <v>117.1</v>
      </c>
      <c r="BQ410">
        <f t="shared" si="133"/>
        <v>524.4666666666667</v>
      </c>
      <c r="BR410" s="2" t="s">
        <v>1142</v>
      </c>
      <c r="BW410">
        <f t="shared" si="134"/>
        <v>101.1</v>
      </c>
      <c r="BX410">
        <f t="shared" si="135"/>
        <v>490.33333333333343</v>
      </c>
      <c r="BY410" s="2" t="s">
        <v>1142</v>
      </c>
      <c r="CD410">
        <f t="shared" si="136"/>
        <v>36.790260418206074</v>
      </c>
      <c r="CE410">
        <f t="shared" si="137"/>
        <v>135.89842839238253</v>
      </c>
      <c r="CF410" s="2" t="s">
        <v>1142</v>
      </c>
    </row>
    <row r="411" spans="1:84" x14ac:dyDescent="0.35">
      <c r="A411" s="2" t="s">
        <v>1143</v>
      </c>
      <c r="B411" s="3" t="s">
        <v>34</v>
      </c>
      <c r="C411" s="2" t="s">
        <v>1233</v>
      </c>
      <c r="D411" s="2">
        <v>198</v>
      </c>
      <c r="E411" s="2">
        <v>99</v>
      </c>
      <c r="F411" s="2">
        <v>7</v>
      </c>
      <c r="G411" s="2">
        <v>4.5</v>
      </c>
      <c r="H411" s="2">
        <v>8</v>
      </c>
      <c r="I411" s="2">
        <f t="shared" si="114"/>
        <v>168</v>
      </c>
      <c r="J411" s="2">
        <v>22.69</v>
      </c>
      <c r="K411" s="2">
        <f t="shared" si="121"/>
        <v>6.75</v>
      </c>
      <c r="L411" s="2">
        <f t="shared" si="115"/>
        <v>37.333333333333336</v>
      </c>
      <c r="M411" s="2">
        <f t="shared" si="116"/>
        <v>0.76926548245743676</v>
      </c>
      <c r="N411" s="5">
        <v>1484</v>
      </c>
      <c r="O411" s="2">
        <v>113.4</v>
      </c>
      <c r="P411" s="2">
        <v>8.09</v>
      </c>
      <c r="Q411" s="2">
        <v>2.2400000000000002</v>
      </c>
      <c r="R411" s="2">
        <v>149.9</v>
      </c>
      <c r="S411" s="2">
        <v>22.9</v>
      </c>
      <c r="T411" s="2">
        <f t="shared" si="124"/>
        <v>175.40713122763461</v>
      </c>
      <c r="U411" s="2">
        <f t="shared" si="125"/>
        <v>35.611583690039225</v>
      </c>
      <c r="X411" s="3" t="str" cm="1">
        <f t="array" ref="X411">_xlfn.IFS((D411/F411) &lt;= (640/SQRT($AT$32)), "Compact", L411 &lt;= ($AT$32*(0.79-(0.002*((E411-G411/2)/(2*F411))*SQRT($AT$32)))), "Non-Compact", L411 &gt; ($AT$32*(0.79-(0.002*((E411-G411/2)/(2*F411))*SQRT($AT$32)))), "Slender")</f>
        <v>Compact</v>
      </c>
      <c r="Y411" s="3" t="str" cm="1">
        <f t="array" ref="Y411">_xlfn.IFS(K411 &lt;= (65/SQRT($AT$32)), "Compact", K411 &lt;= (95/SQRT($AT$32)), "Non-Compact", K411 &gt; (95/SQRT($AT$32)), "Slender")</f>
        <v>Slender</v>
      </c>
      <c r="Z411" s="2">
        <f t="shared" si="126"/>
        <v>14.142857142857142</v>
      </c>
      <c r="AA411" s="2">
        <f t="shared" si="127"/>
        <v>44</v>
      </c>
      <c r="AB411" s="2" t="str" cm="1">
        <f t="array" ref="AB411">_xlfn.IFS(Z411 &lt;= 9, "1", Z411 &lt;= 12, "2", Z411 &lt;= 15, "3", Z411 &gt; 15, "4")</f>
        <v>3</v>
      </c>
      <c r="AC411" s="2" t="str" cm="1">
        <f t="array" ref="AC411">_xlfn.IFS(AA411 &lt;= 200, "1", L411 &lt;= 300, "2", L411 &lt;= 400, "3", L411 &gt; 400, "4")</f>
        <v>1</v>
      </c>
      <c r="AE411" s="3">
        <f t="shared" si="138"/>
        <v>1017.2765897237584</v>
      </c>
      <c r="AG411" s="3"/>
      <c r="AH411" s="3">
        <f t="shared" si="139"/>
        <v>110.74109445007304</v>
      </c>
      <c r="AJ411" s="2" t="s">
        <v>465</v>
      </c>
      <c r="AK411" s="2"/>
      <c r="AL411" s="2">
        <f t="shared" si="122"/>
        <v>2.009999999999998</v>
      </c>
      <c r="AM411" s="2"/>
      <c r="AN411" s="2"/>
      <c r="AO411" s="2">
        <f t="shared" si="123"/>
        <v>60.5</v>
      </c>
      <c r="AP411" s="2"/>
      <c r="AQ411" s="2" t="s">
        <v>1143</v>
      </c>
      <c r="BB411" s="2">
        <f t="shared" si="128"/>
        <v>69.31</v>
      </c>
      <c r="BC411" s="2">
        <f t="shared" si="129"/>
        <v>406.36666666666667</v>
      </c>
      <c r="BD411" s="2" t="s">
        <v>1143</v>
      </c>
      <c r="BI411">
        <f t="shared" si="130"/>
        <v>51.31</v>
      </c>
      <c r="BJ411">
        <f t="shared" si="131"/>
        <v>165.9856718634002</v>
      </c>
      <c r="BK411" s="2" t="s">
        <v>1143</v>
      </c>
      <c r="BP411">
        <f t="shared" si="132"/>
        <v>117.31</v>
      </c>
      <c r="BQ411">
        <f t="shared" si="133"/>
        <v>508.76666666666665</v>
      </c>
      <c r="BR411" s="2" t="s">
        <v>1143</v>
      </c>
      <c r="BW411">
        <f t="shared" si="134"/>
        <v>101.31</v>
      </c>
      <c r="BX411">
        <f t="shared" si="135"/>
        <v>474.63333333333344</v>
      </c>
      <c r="BY411" s="2" t="s">
        <v>1143</v>
      </c>
      <c r="CD411">
        <f t="shared" si="136"/>
        <v>37.000260418206068</v>
      </c>
      <c r="CE411">
        <f t="shared" si="137"/>
        <v>120.19842839238251</v>
      </c>
      <c r="CF411" s="2" t="s">
        <v>1143</v>
      </c>
    </row>
    <row r="412" spans="1:84" x14ac:dyDescent="0.35">
      <c r="A412" s="2" t="s">
        <v>1144</v>
      </c>
      <c r="B412" s="3" t="s">
        <v>34</v>
      </c>
      <c r="C412" s="2" t="s">
        <v>1234</v>
      </c>
      <c r="D412" s="2">
        <v>200</v>
      </c>
      <c r="E412" s="2">
        <v>100</v>
      </c>
      <c r="F412" s="2">
        <v>8</v>
      </c>
      <c r="G412" s="2">
        <v>5.5</v>
      </c>
      <c r="H412" s="2">
        <v>8</v>
      </c>
      <c r="I412" s="2">
        <f t="shared" si="114"/>
        <v>168</v>
      </c>
      <c r="J412" s="2">
        <v>26.67</v>
      </c>
      <c r="K412" s="2">
        <f t="shared" si="121"/>
        <v>5.90625</v>
      </c>
      <c r="L412" s="2">
        <f t="shared" si="115"/>
        <v>30.545454545454547</v>
      </c>
      <c r="M412" s="2">
        <f t="shared" si="116"/>
        <v>0.77526548245743676</v>
      </c>
      <c r="N412" s="5">
        <v>1753</v>
      </c>
      <c r="O412" s="2">
        <v>133.69999999999999</v>
      </c>
      <c r="P412" s="2">
        <v>8.11</v>
      </c>
      <c r="Q412" s="2">
        <v>2.2400000000000002</v>
      </c>
      <c r="R412" s="2">
        <v>175.3</v>
      </c>
      <c r="S412" s="2">
        <v>26.7</v>
      </c>
      <c r="T412" s="2">
        <f t="shared" si="124"/>
        <v>205.1081312276346</v>
      </c>
      <c r="U412" s="2">
        <f t="shared" si="125"/>
        <v>41.795552725124352</v>
      </c>
      <c r="X412" s="3" t="str" cm="1">
        <f t="array" ref="X412">_xlfn.IFS((D412/F412) &lt;= (640/SQRT($AT$32)), "Compact", L412 &lt;= ($AT$32*(0.79-(0.002*((E412-G412/2)/(2*F412))*SQRT($AT$32)))), "Non-Compact", L412 &gt; ($AT$32*(0.79-(0.002*((E412-G412/2)/(2*F412))*SQRT($AT$32)))), "Slender")</f>
        <v>Compact</v>
      </c>
      <c r="Y412" s="3" t="str" cm="1">
        <f t="array" ref="Y412">_xlfn.IFS(K412 &lt;= (65/SQRT($AT$32)), "Compact", K412 &lt;= (95/SQRT($AT$32)), "Non-Compact", K412 &gt; (95/SQRT($AT$32)), "Slender")</f>
        <v>Slender</v>
      </c>
      <c r="Z412" s="2">
        <f t="shared" si="126"/>
        <v>12.5</v>
      </c>
      <c r="AA412" s="2">
        <f t="shared" si="127"/>
        <v>36.363636363636367</v>
      </c>
      <c r="AB412" s="2" t="str" cm="1">
        <f t="array" ref="AB412">_xlfn.IFS(Z412 &lt;= 9, "1", Z412 &lt;= 12, "2", Z412 &lt;= 15, "3", Z412 &gt; 15, "4")</f>
        <v>3</v>
      </c>
      <c r="AC412" s="2" t="str" cm="1">
        <f t="array" ref="AC412">_xlfn.IFS(AA412 &lt;= 200, "1", L412 &lt;= 300, "2", L412 &lt;= 400, "3", L412 &gt; 400, "4")</f>
        <v>1</v>
      </c>
      <c r="AE412" s="3">
        <f t="shared" si="138"/>
        <v>1284.7391914314749</v>
      </c>
      <c r="AG412" s="3"/>
      <c r="AH412" s="3">
        <f t="shared" si="139"/>
        <v>127.67251074526577</v>
      </c>
      <c r="AJ412" s="2" t="s">
        <v>466</v>
      </c>
      <c r="AK412" s="2"/>
      <c r="AL412" s="2">
        <f t="shared" si="122"/>
        <v>1.9700000000000024</v>
      </c>
      <c r="AM412" s="2"/>
      <c r="AN412" s="2"/>
      <c r="AO412" s="2">
        <f t="shared" si="123"/>
        <v>85.9</v>
      </c>
      <c r="AP412" s="2"/>
      <c r="AQ412" s="2" t="s">
        <v>1144</v>
      </c>
      <c r="BB412" s="2">
        <f t="shared" si="128"/>
        <v>65.33</v>
      </c>
      <c r="BC412" s="2">
        <f t="shared" si="129"/>
        <v>380.96666666666664</v>
      </c>
      <c r="BD412" s="2" t="s">
        <v>1144</v>
      </c>
      <c r="BI412">
        <f t="shared" si="130"/>
        <v>47.33</v>
      </c>
      <c r="BJ412">
        <f t="shared" si="131"/>
        <v>140.58567186340019</v>
      </c>
      <c r="BK412" s="2" t="s">
        <v>1144</v>
      </c>
      <c r="BP412">
        <f t="shared" si="132"/>
        <v>113.33</v>
      </c>
      <c r="BQ412">
        <f t="shared" si="133"/>
        <v>483.36666666666662</v>
      </c>
      <c r="BR412" s="2" t="s">
        <v>1144</v>
      </c>
      <c r="BW412">
        <f t="shared" si="134"/>
        <v>97.33</v>
      </c>
      <c r="BX412">
        <f t="shared" si="135"/>
        <v>449.23333333333341</v>
      </c>
      <c r="BY412" s="2" t="s">
        <v>1144</v>
      </c>
      <c r="CD412">
        <f t="shared" si="136"/>
        <v>33.020260418206071</v>
      </c>
      <c r="CE412">
        <f t="shared" si="137"/>
        <v>94.798428392382505</v>
      </c>
      <c r="CF412" s="2" t="s">
        <v>1144</v>
      </c>
    </row>
    <row r="413" spans="1:84" x14ac:dyDescent="0.35">
      <c r="A413" s="2" t="s">
        <v>1145</v>
      </c>
      <c r="B413" s="3" t="s">
        <v>34</v>
      </c>
      <c r="C413" s="2" t="s">
        <v>1235</v>
      </c>
      <c r="D413" s="2">
        <v>248</v>
      </c>
      <c r="E413" s="2">
        <v>124</v>
      </c>
      <c r="F413" s="2">
        <v>8</v>
      </c>
      <c r="G413" s="2">
        <v>5</v>
      </c>
      <c r="H413" s="2">
        <v>8</v>
      </c>
      <c r="I413" s="2">
        <f t="shared" si="114"/>
        <v>216</v>
      </c>
      <c r="J413" s="2">
        <v>31.99</v>
      </c>
      <c r="K413" s="2">
        <f t="shared" si="121"/>
        <v>7.4375</v>
      </c>
      <c r="L413" s="2">
        <f t="shared" si="115"/>
        <v>43.2</v>
      </c>
      <c r="M413" s="2">
        <f t="shared" si="116"/>
        <v>0.96826548245743671</v>
      </c>
      <c r="N413" s="5">
        <v>3346</v>
      </c>
      <c r="O413" s="2">
        <v>254.5</v>
      </c>
      <c r="P413" s="2">
        <v>10.23</v>
      </c>
      <c r="Q413" s="2">
        <v>2.82</v>
      </c>
      <c r="R413" s="2">
        <v>269.8</v>
      </c>
      <c r="S413" s="2">
        <v>41.1</v>
      </c>
      <c r="T413" s="2">
        <f t="shared" si="124"/>
        <v>311.63464491172073</v>
      </c>
      <c r="U413" s="2">
        <f t="shared" si="125"/>
        <v>63.344318207581793</v>
      </c>
      <c r="X413" s="3" t="str" cm="1">
        <f t="array" ref="X413">_xlfn.IFS((D413/F413) &lt;= (640/SQRT($AT$32)), "Compact", L413 &lt;= ($AT$32*(0.79-(0.002*((E413-G413/2)/(2*F413))*SQRT($AT$32)))), "Non-Compact", L413 &gt; ($AT$32*(0.79-(0.002*((E413-G413/2)/(2*F413))*SQRT($AT$32)))), "Slender")</f>
        <v>Compact</v>
      </c>
      <c r="Y413" s="3" t="str" cm="1">
        <f t="array" ref="Y413">_xlfn.IFS(K413 &lt;= (65/SQRT($AT$32)), "Compact", K413 &lt;= (95/SQRT($AT$32)), "Non-Compact", K413 &gt; (95/SQRT($AT$32)), "Slender")</f>
        <v>Slender</v>
      </c>
      <c r="Z413" s="2">
        <f t="shared" si="126"/>
        <v>15.5</v>
      </c>
      <c r="AA413" s="2">
        <f t="shared" si="127"/>
        <v>49.6</v>
      </c>
      <c r="AB413" s="2" t="str" cm="1">
        <f t="array" ref="AB413">_xlfn.IFS(Z413 &lt;= 9, "1", Z413 &lt;= 12, "2", Z413 &lt;= 15, "3", Z413 &gt; 15, "4")</f>
        <v>4</v>
      </c>
      <c r="AC413" s="2" t="str" cm="1">
        <f t="array" ref="AC413">_xlfn.IFS(AA413 &lt;= 200, "1", L413 &lt;= 300, "2", L413 &lt;= 400, "3", L413 &gt; 400, "4")</f>
        <v>1</v>
      </c>
      <c r="AE413" s="3">
        <f t="shared" si="138"/>
        <v>2879.1478513615793</v>
      </c>
      <c r="AG413" s="3"/>
      <c r="AH413" s="3">
        <f t="shared" si="139"/>
        <v>230.93345361813653</v>
      </c>
      <c r="AJ413" s="2" t="s">
        <v>467</v>
      </c>
      <c r="AK413" s="2"/>
      <c r="AL413" s="2">
        <f t="shared" si="122"/>
        <v>7.2899999999999991</v>
      </c>
      <c r="AM413" s="2"/>
      <c r="AN413" s="2"/>
      <c r="AO413" s="2">
        <f t="shared" si="123"/>
        <v>180.4</v>
      </c>
      <c r="AP413" s="2"/>
      <c r="AQ413" s="2" t="s">
        <v>1145</v>
      </c>
      <c r="BB413" s="2">
        <f t="shared" si="128"/>
        <v>60.010000000000005</v>
      </c>
      <c r="BC413" s="2">
        <f t="shared" si="129"/>
        <v>286.46666666666664</v>
      </c>
      <c r="BD413" s="2" t="s">
        <v>1145</v>
      </c>
      <c r="BI413">
        <f t="shared" si="130"/>
        <v>42.010000000000005</v>
      </c>
      <c r="BJ413">
        <f t="shared" si="131"/>
        <v>46.085671863400194</v>
      </c>
      <c r="BK413" s="2" t="s">
        <v>1145</v>
      </c>
      <c r="BP413">
        <f t="shared" si="132"/>
        <v>108.01</v>
      </c>
      <c r="BQ413">
        <f t="shared" si="133"/>
        <v>388.86666666666662</v>
      </c>
      <c r="BR413" s="2" t="s">
        <v>1145</v>
      </c>
      <c r="BW413">
        <f t="shared" si="134"/>
        <v>92.01</v>
      </c>
      <c r="BX413">
        <f t="shared" si="135"/>
        <v>354.73333333333341</v>
      </c>
      <c r="BY413" s="2" t="s">
        <v>1145</v>
      </c>
      <c r="CD413">
        <f t="shared" si="136"/>
        <v>27.700260418206074</v>
      </c>
      <c r="CE413">
        <f t="shared" si="137"/>
        <v>0.29842839238250463</v>
      </c>
      <c r="CF413" s="2" t="s">
        <v>1145</v>
      </c>
    </row>
    <row r="414" spans="1:84" x14ac:dyDescent="0.35">
      <c r="A414" s="2" t="s">
        <v>1146</v>
      </c>
      <c r="B414" s="3" t="s">
        <v>34</v>
      </c>
      <c r="C414" s="2" t="s">
        <v>1236</v>
      </c>
      <c r="D414" s="2">
        <v>250</v>
      </c>
      <c r="E414" s="2">
        <v>125</v>
      </c>
      <c r="F414" s="2">
        <v>9</v>
      </c>
      <c r="G414" s="2">
        <v>6</v>
      </c>
      <c r="H414" s="2">
        <v>8</v>
      </c>
      <c r="I414" s="2">
        <f t="shared" si="114"/>
        <v>216</v>
      </c>
      <c r="J414" s="2">
        <v>36.97</v>
      </c>
      <c r="K414" s="2">
        <f t="shared" si="121"/>
        <v>6.6111111111111107</v>
      </c>
      <c r="L414" s="2">
        <f t="shared" si="115"/>
        <v>36</v>
      </c>
      <c r="M414" s="2">
        <f t="shared" si="116"/>
        <v>0.97426548245743672</v>
      </c>
      <c r="N414" s="5">
        <v>3868</v>
      </c>
      <c r="O414" s="2">
        <v>293.5</v>
      </c>
      <c r="P414" s="2">
        <v>10.23</v>
      </c>
      <c r="Q414" s="2">
        <v>2.82</v>
      </c>
      <c r="R414" s="2">
        <v>309.39999999999998</v>
      </c>
      <c r="S414" s="2">
        <v>47</v>
      </c>
      <c r="T414" s="2">
        <f t="shared" si="124"/>
        <v>358.1356449117207</v>
      </c>
      <c r="U414" s="2">
        <f t="shared" si="125"/>
        <v>72.818287242666926</v>
      </c>
      <c r="X414" s="3" t="str" cm="1">
        <f t="array" ref="X414">_xlfn.IFS((D414/F414) &lt;= (640/SQRT($AT$32)), "Compact", L414 &lt;= ($AT$32*(0.79-(0.002*((E414-G414/2)/(2*F414))*SQRT($AT$32)))), "Non-Compact", L414 &gt; ($AT$32*(0.79-(0.002*((E414-G414/2)/(2*F414))*SQRT($AT$32)))), "Slender")</f>
        <v>Compact</v>
      </c>
      <c r="Y414" s="3" t="str" cm="1">
        <f t="array" ref="Y414">_xlfn.IFS(K414 &lt;= (65/SQRT($AT$32)), "Compact", K414 &lt;= (95/SQRT($AT$32)), "Non-Compact", K414 &gt; (95/SQRT($AT$32)), "Slender")</f>
        <v>Slender</v>
      </c>
      <c r="Z414" s="2">
        <f t="shared" si="126"/>
        <v>13.888888888888889</v>
      </c>
      <c r="AA414" s="2">
        <f t="shared" si="127"/>
        <v>41.666666666666664</v>
      </c>
      <c r="AB414" s="2" t="str" cm="1">
        <f t="array" ref="AB414">_xlfn.IFS(Z414 &lt;= 9, "1", Z414 &lt;= 12, "2", Z414 &lt;= 15, "3", Z414 &gt; 15, "4")</f>
        <v>3</v>
      </c>
      <c r="AC414" s="2" t="str" cm="1">
        <f t="array" ref="AC414">_xlfn.IFS(AA414 &lt;= 200, "1", L414 &lt;= 300, "2", L414 &lt;= 400, "3", L414 &gt; 400, "4")</f>
        <v>1</v>
      </c>
      <c r="AE414" s="3">
        <f t="shared" si="138"/>
        <v>3401.7554806305525</v>
      </c>
      <c r="AG414" s="3"/>
      <c r="AH414" s="3">
        <f t="shared" si="139"/>
        <v>264.48990528940794</v>
      </c>
      <c r="AJ414" s="2" t="s">
        <v>468</v>
      </c>
      <c r="AK414" s="2"/>
      <c r="AL414" s="2">
        <f t="shared" si="122"/>
        <v>12.27</v>
      </c>
      <c r="AM414" s="2"/>
      <c r="AN414" s="2"/>
      <c r="AO414" s="2">
        <f t="shared" si="123"/>
        <v>219.99999999999997</v>
      </c>
      <c r="AP414" s="2"/>
      <c r="AQ414" s="2" t="s">
        <v>1146</v>
      </c>
      <c r="BB414" s="2">
        <f t="shared" si="128"/>
        <v>55.03</v>
      </c>
      <c r="BC414" s="2">
        <f t="shared" si="129"/>
        <v>246.86666666666667</v>
      </c>
      <c r="BD414" s="2" t="s">
        <v>1146</v>
      </c>
      <c r="BI414">
        <f t="shared" si="130"/>
        <v>37.03</v>
      </c>
      <c r="BJ414">
        <f t="shared" si="131"/>
        <v>6.4856718634002277</v>
      </c>
      <c r="BK414" s="2" t="s">
        <v>1146</v>
      </c>
      <c r="BP414">
        <f t="shared" si="132"/>
        <v>103.03</v>
      </c>
      <c r="BQ414">
        <f t="shared" si="133"/>
        <v>349.26666666666665</v>
      </c>
      <c r="BR414" s="2" t="s">
        <v>1146</v>
      </c>
      <c r="BW414">
        <f t="shared" si="134"/>
        <v>87.03</v>
      </c>
      <c r="BX414">
        <f t="shared" si="135"/>
        <v>315.13333333333344</v>
      </c>
      <c r="BY414" s="2" t="s">
        <v>1146</v>
      </c>
      <c r="CD414">
        <f t="shared" si="136"/>
        <v>22.720260418206074</v>
      </c>
      <c r="CE414">
        <f t="shared" si="137"/>
        <v>39.301571607617461</v>
      </c>
      <c r="CF414" s="2" t="s">
        <v>1146</v>
      </c>
    </row>
    <row r="415" spans="1:84" x14ac:dyDescent="0.35">
      <c r="A415" s="2" t="s">
        <v>1147</v>
      </c>
      <c r="B415" s="3" t="s">
        <v>34</v>
      </c>
      <c r="C415" s="2" t="s">
        <v>1237</v>
      </c>
      <c r="D415" s="2">
        <v>298</v>
      </c>
      <c r="E415" s="2">
        <v>149</v>
      </c>
      <c r="F415" s="2">
        <v>8</v>
      </c>
      <c r="G415" s="2">
        <v>5.5</v>
      </c>
      <c r="H415" s="2">
        <v>13</v>
      </c>
      <c r="I415" s="2">
        <f t="shared" si="114"/>
        <v>256</v>
      </c>
      <c r="J415" s="2">
        <v>40.799999999999997</v>
      </c>
      <c r="K415" s="2">
        <f t="shared" si="121"/>
        <v>8.96875</v>
      </c>
      <c r="L415" s="2">
        <f t="shared" si="115"/>
        <v>46.545454545454547</v>
      </c>
      <c r="M415" s="2">
        <f t="shared" si="116"/>
        <v>1.1586814089933346</v>
      </c>
      <c r="N415" s="5">
        <v>5911</v>
      </c>
      <c r="O415" s="2">
        <v>441.7</v>
      </c>
      <c r="P415" s="2">
        <v>12.04</v>
      </c>
      <c r="Q415" s="2">
        <v>3.29</v>
      </c>
      <c r="R415" s="2">
        <v>396.7</v>
      </c>
      <c r="S415" s="2">
        <v>59.3</v>
      </c>
      <c r="T415" s="2">
        <f t="shared" si="124"/>
        <v>475.05923438421229</v>
      </c>
      <c r="U415" s="2">
        <f t="shared" si="125"/>
        <v>92.421081047929832</v>
      </c>
      <c r="X415" s="3" t="str" cm="1">
        <f t="array" ref="X415">_xlfn.IFS((D415/F415) &lt;= (640/SQRT($AT$32)), "Compact", L415 &lt;= ($AT$32*(0.79-(0.002*((E415-G415/2)/(2*F415))*SQRT($AT$32)))), "Non-Compact", L415 &gt; ($AT$32*(0.79-(0.002*((E415-G415/2)/(2*F415))*SQRT($AT$32)))), "Slender")</f>
        <v>Non-Compact</v>
      </c>
      <c r="Y415" s="3" t="str" cm="1">
        <f t="array" ref="Y415">_xlfn.IFS(K415 &lt;= (65/SQRT($AT$32)), "Compact", K415 &lt;= (95/SQRT($AT$32)), "Non-Compact", K415 &gt; (95/SQRT($AT$32)), "Slender")</f>
        <v>Slender</v>
      </c>
      <c r="Z415" s="2">
        <f t="shared" si="126"/>
        <v>18.625</v>
      </c>
      <c r="AA415" s="2">
        <f t="shared" si="127"/>
        <v>54.18181818181818</v>
      </c>
      <c r="AB415" s="2" t="str" cm="1">
        <f t="array" ref="AB415">_xlfn.IFS(Z415 &lt;= 9, "1", Z415 &lt;= 12, "2", Z415 &lt;= 15, "3", Z415 &gt; 15, "4")</f>
        <v>4</v>
      </c>
      <c r="AC415" s="2" t="str" cm="1">
        <f t="array" ref="AC415">_xlfn.IFS(AA415 &lt;= 200, "1", L415 &lt;= 300, "2", L415 &lt;= 400, "3", L415 &gt; 400, "4")</f>
        <v>1</v>
      </c>
      <c r="AE415" s="3">
        <f t="shared" si="138"/>
        <v>5449.877245406542</v>
      </c>
      <c r="AG415" s="3"/>
      <c r="AH415" s="3">
        <f t="shared" si="139"/>
        <v>366.48960421818242</v>
      </c>
      <c r="AJ415" s="2" t="s">
        <v>469</v>
      </c>
      <c r="AK415" s="2"/>
      <c r="AL415" s="2">
        <f t="shared" si="122"/>
        <v>16.099999999999998</v>
      </c>
      <c r="AM415" s="2"/>
      <c r="AN415" s="2"/>
      <c r="AO415" s="2">
        <f t="shared" si="123"/>
        <v>307.29999999999995</v>
      </c>
      <c r="AP415" s="2"/>
      <c r="AQ415" s="2" t="s">
        <v>1147</v>
      </c>
      <c r="BB415" s="2">
        <f t="shared" si="128"/>
        <v>51.2</v>
      </c>
      <c r="BC415" s="2">
        <f t="shared" si="129"/>
        <v>159.56666666666666</v>
      </c>
      <c r="BD415" s="2" t="s">
        <v>1147</v>
      </c>
      <c r="BI415">
        <f t="shared" si="130"/>
        <v>33.200000000000003</v>
      </c>
      <c r="BJ415">
        <f t="shared" si="131"/>
        <v>80.814328136599784</v>
      </c>
      <c r="BK415" s="2" t="s">
        <v>1147</v>
      </c>
      <c r="BP415">
        <f t="shared" si="132"/>
        <v>99.2</v>
      </c>
      <c r="BQ415">
        <f t="shared" si="133"/>
        <v>261.96666666666664</v>
      </c>
      <c r="BR415" s="2" t="s">
        <v>1147</v>
      </c>
      <c r="BW415">
        <f t="shared" si="134"/>
        <v>83.2</v>
      </c>
      <c r="BX415">
        <f t="shared" si="135"/>
        <v>227.83333333333343</v>
      </c>
      <c r="BY415" s="2" t="s">
        <v>1147</v>
      </c>
      <c r="CD415">
        <f t="shared" si="136"/>
        <v>18.890260418206076</v>
      </c>
      <c r="CE415">
        <f t="shared" si="137"/>
        <v>126.60157160761747</v>
      </c>
      <c r="CF415" s="2" t="s">
        <v>1147</v>
      </c>
    </row>
    <row r="416" spans="1:84" x14ac:dyDescent="0.35">
      <c r="A416" s="2" t="s">
        <v>1148</v>
      </c>
      <c r="B416" s="3" t="s">
        <v>34</v>
      </c>
      <c r="C416" s="2" t="s">
        <v>1238</v>
      </c>
      <c r="D416" s="2">
        <v>300</v>
      </c>
      <c r="E416" s="2">
        <v>150</v>
      </c>
      <c r="F416" s="2">
        <v>9</v>
      </c>
      <c r="G416" s="2">
        <v>6.5</v>
      </c>
      <c r="H416" s="2">
        <v>13</v>
      </c>
      <c r="I416" s="2">
        <f t="shared" si="114"/>
        <v>256</v>
      </c>
      <c r="J416" s="2">
        <v>46.78</v>
      </c>
      <c r="K416" s="2">
        <f t="shared" si="121"/>
        <v>7.9722222222222223</v>
      </c>
      <c r="L416" s="2">
        <f t="shared" si="115"/>
        <v>39.384615384615387</v>
      </c>
      <c r="M416" s="2">
        <f t="shared" si="116"/>
        <v>1.1646814089933346</v>
      </c>
      <c r="N416" s="5">
        <v>6829</v>
      </c>
      <c r="O416" s="2">
        <v>507.2</v>
      </c>
      <c r="P416" s="2">
        <v>12.08</v>
      </c>
      <c r="Q416" s="2">
        <v>3.29</v>
      </c>
      <c r="R416" s="2">
        <v>455.3</v>
      </c>
      <c r="S416" s="2">
        <v>67.599999999999994</v>
      </c>
      <c r="T416" s="2">
        <f t="shared" si="124"/>
        <v>542.11023438421228</v>
      </c>
      <c r="U416" s="2">
        <f t="shared" si="125"/>
        <v>105.78561646870149</v>
      </c>
      <c r="X416" s="3" t="str" cm="1">
        <f t="array" ref="X416">_xlfn.IFS((D416/F416) &lt;= (640/SQRT($AT$32)), "Compact", L416 &lt;= ($AT$32*(0.79-(0.002*((E416-G416/2)/(2*F416))*SQRT($AT$32)))), "Non-Compact", L416 &gt; ($AT$32*(0.79-(0.002*((E416-G416/2)/(2*F416))*SQRT($AT$32)))), "Slender")</f>
        <v>Compact</v>
      </c>
      <c r="Y416" s="3" t="str" cm="1">
        <f t="array" ref="Y416">_xlfn.IFS(K416 &lt;= (65/SQRT($AT$32)), "Compact", K416 &lt;= (95/SQRT($AT$32)), "Non-Compact", K416 &gt; (95/SQRT($AT$32)), "Slender")</f>
        <v>Slender</v>
      </c>
      <c r="Z416" s="2">
        <f t="shared" si="126"/>
        <v>16.666666666666668</v>
      </c>
      <c r="AA416" s="2">
        <f t="shared" si="127"/>
        <v>46.153846153846153</v>
      </c>
      <c r="AB416" s="2" t="str" cm="1">
        <f t="array" ref="AB416">_xlfn.IFS(Z416 &lt;= 9, "1", Z416 &lt;= 12, "2", Z416 &lt;= 15, "3", Z416 &gt; 15, "4")</f>
        <v>4</v>
      </c>
      <c r="AC416" s="2" t="str" cm="1">
        <f t="array" ref="AC416">_xlfn.IFS(AA416 &lt;= 200, "1", L416 &lt;= 300, "2", L416 &lt;= 400, "3", L416 &gt; 400, "4")</f>
        <v>1</v>
      </c>
      <c r="AE416" s="3">
        <f t="shared" si="138"/>
        <v>6369.6113649107356</v>
      </c>
      <c r="AG416" s="3"/>
      <c r="AH416" s="3">
        <f t="shared" si="139"/>
        <v>418.5297599932411</v>
      </c>
      <c r="AJ416" s="2" t="s">
        <v>470</v>
      </c>
      <c r="AK416" s="2"/>
      <c r="AL416" s="2">
        <f t="shared" si="122"/>
        <v>22.080000000000002</v>
      </c>
      <c r="AM416" s="2"/>
      <c r="AN416" s="2"/>
      <c r="AO416" s="2">
        <f t="shared" si="123"/>
        <v>365.9</v>
      </c>
      <c r="AP416" s="2"/>
      <c r="AQ416" s="2" t="s">
        <v>1148</v>
      </c>
      <c r="BB416" s="2">
        <f t="shared" si="128"/>
        <v>45.22</v>
      </c>
      <c r="BC416" s="2">
        <f t="shared" si="129"/>
        <v>100.96666666666664</v>
      </c>
      <c r="BD416" s="2" t="s">
        <v>1148</v>
      </c>
      <c r="BI416">
        <f t="shared" si="130"/>
        <v>27.22</v>
      </c>
      <c r="BJ416">
        <f t="shared" si="131"/>
        <v>139.41432813659981</v>
      </c>
      <c r="BK416" s="2" t="s">
        <v>1148</v>
      </c>
      <c r="BP416">
        <f t="shared" si="132"/>
        <v>93.22</v>
      </c>
      <c r="BQ416">
        <f t="shared" si="133"/>
        <v>203.36666666666662</v>
      </c>
      <c r="BR416" s="2" t="s">
        <v>1148</v>
      </c>
      <c r="BW416">
        <f t="shared" si="134"/>
        <v>77.22</v>
      </c>
      <c r="BX416">
        <f t="shared" si="135"/>
        <v>169.23333333333341</v>
      </c>
      <c r="BY416" s="2" t="s">
        <v>1148</v>
      </c>
      <c r="CD416">
        <f t="shared" si="136"/>
        <v>12.910260418206072</v>
      </c>
      <c r="CE416">
        <f t="shared" si="137"/>
        <v>185.2015716076175</v>
      </c>
      <c r="CF416" s="2" t="s">
        <v>1148</v>
      </c>
    </row>
    <row r="417" spans="1:84" x14ac:dyDescent="0.35">
      <c r="A417" s="2" t="s">
        <v>1149</v>
      </c>
      <c r="B417" s="3" t="s">
        <v>34</v>
      </c>
      <c r="C417" s="2" t="s">
        <v>1239</v>
      </c>
      <c r="D417" s="2">
        <v>346</v>
      </c>
      <c r="E417" s="2">
        <v>174</v>
      </c>
      <c r="F417" s="2">
        <v>9</v>
      </c>
      <c r="G417" s="2">
        <v>6</v>
      </c>
      <c r="H417" s="2">
        <v>13</v>
      </c>
      <c r="I417" s="2">
        <f t="shared" si="114"/>
        <v>302</v>
      </c>
      <c r="J417" s="2">
        <v>52.45</v>
      </c>
      <c r="K417" s="2">
        <f t="shared" si="121"/>
        <v>9.3333333333333339</v>
      </c>
      <c r="L417" s="2">
        <f t="shared" si="115"/>
        <v>50.333333333333336</v>
      </c>
      <c r="M417" s="2">
        <f t="shared" si="116"/>
        <v>1.3536814089933347</v>
      </c>
      <c r="N417" s="5">
        <v>10456</v>
      </c>
      <c r="O417" s="2">
        <v>791.1</v>
      </c>
      <c r="P417" s="2">
        <v>14.12</v>
      </c>
      <c r="Q417" s="2">
        <v>3.88</v>
      </c>
      <c r="R417" s="2">
        <v>604.4</v>
      </c>
      <c r="S417" s="2">
        <v>90.9</v>
      </c>
      <c r="T417" s="2">
        <f t="shared" si="124"/>
        <v>712.48836373970869</v>
      </c>
      <c r="U417" s="2">
        <f t="shared" si="125"/>
        <v>140.71472375831567</v>
      </c>
      <c r="X417" s="3" t="str" cm="1">
        <f t="array" ref="X417">_xlfn.IFS((D417/F417) &lt;= (640/SQRT($AT$32)), "Compact", L417 &lt;= ($AT$32*(0.79-(0.002*((E417-G417/2)/(2*F417))*SQRT($AT$32)))), "Non-Compact", L417 &gt; ($AT$32*(0.79-(0.002*((E417-G417/2)/(2*F417))*SQRT($AT$32)))), "Slender")</f>
        <v>Non-Compact</v>
      </c>
      <c r="Y417" s="3" t="str" cm="1">
        <f t="array" ref="Y417">_xlfn.IFS(K417 &lt;= (65/SQRT($AT$32)), "Compact", K417 &lt;= (95/SQRT($AT$32)), "Non-Compact", K417 &gt; (95/SQRT($AT$32)), "Slender")</f>
        <v>Slender</v>
      </c>
      <c r="Z417" s="2">
        <f t="shared" si="126"/>
        <v>19.333333333333332</v>
      </c>
      <c r="AA417" s="2">
        <f t="shared" si="127"/>
        <v>57.666666666666664</v>
      </c>
      <c r="AB417" s="2" t="str" cm="1">
        <f t="array" ref="AB417">_xlfn.IFS(Z417 &lt;= 9, "1", Z417 &lt;= 12, "2", Z417 &lt;= 15, "3", Z417 &gt; 15, "4")</f>
        <v>4</v>
      </c>
      <c r="AC417" s="2" t="str" cm="1">
        <f t="array" ref="AC417">_xlfn.IFS(AA417 &lt;= 200, "1", L417 &lt;= 300, "2", L417 &lt;= 400, "3", L417 &gt; 400, "4")</f>
        <v>1</v>
      </c>
      <c r="AE417" s="3">
        <f t="shared" si="138"/>
        <v>10007.063211052482</v>
      </c>
      <c r="AG417" s="3"/>
      <c r="AH417" s="3">
        <f t="shared" si="139"/>
        <v>575.82283733801319</v>
      </c>
      <c r="AJ417" s="2" t="s">
        <v>471</v>
      </c>
      <c r="AK417" s="2"/>
      <c r="AL417" s="2">
        <f t="shared" si="122"/>
        <v>27.750000000000004</v>
      </c>
      <c r="AM417" s="2"/>
      <c r="AN417" s="2"/>
      <c r="AO417" s="2">
        <f t="shared" si="123"/>
        <v>515</v>
      </c>
      <c r="AP417" s="2"/>
      <c r="AQ417" s="2" t="s">
        <v>1149</v>
      </c>
      <c r="BB417" s="2">
        <f t="shared" si="128"/>
        <v>39.549999999999997</v>
      </c>
      <c r="BC417" s="2">
        <f t="shared" si="129"/>
        <v>48.133333333333326</v>
      </c>
      <c r="BD417" s="2" t="s">
        <v>1149</v>
      </c>
      <c r="BI417">
        <f t="shared" si="130"/>
        <v>21.549999999999997</v>
      </c>
      <c r="BJ417">
        <f t="shared" si="131"/>
        <v>288.51432813659977</v>
      </c>
      <c r="BK417" s="2" t="s">
        <v>1149</v>
      </c>
      <c r="BP417">
        <f t="shared" si="132"/>
        <v>87.55</v>
      </c>
      <c r="BQ417">
        <f t="shared" si="133"/>
        <v>54.266666666666652</v>
      </c>
      <c r="BR417" s="2" t="s">
        <v>1149</v>
      </c>
      <c r="BW417">
        <f t="shared" si="134"/>
        <v>71.55</v>
      </c>
      <c r="BX417">
        <f t="shared" si="135"/>
        <v>20.133333333333439</v>
      </c>
      <c r="BY417" s="2" t="s">
        <v>1149</v>
      </c>
      <c r="CD417">
        <f t="shared" si="136"/>
        <v>7.2402604182060699</v>
      </c>
      <c r="CE417">
        <f t="shared" si="137"/>
        <v>334.30157160761746</v>
      </c>
      <c r="CF417" s="2" t="s">
        <v>1149</v>
      </c>
    </row>
    <row r="418" spans="1:84" x14ac:dyDescent="0.35">
      <c r="A418" s="2" t="s">
        <v>1150</v>
      </c>
      <c r="B418" s="3" t="s">
        <v>34</v>
      </c>
      <c r="C418" s="2" t="s">
        <v>1240</v>
      </c>
      <c r="D418" s="2">
        <v>350</v>
      </c>
      <c r="E418" s="2">
        <v>175</v>
      </c>
      <c r="F418" s="2">
        <v>11</v>
      </c>
      <c r="G418" s="2">
        <v>7</v>
      </c>
      <c r="H418" s="2">
        <v>13</v>
      </c>
      <c r="I418" s="2">
        <f t="shared" si="114"/>
        <v>302</v>
      </c>
      <c r="J418" s="2">
        <v>62.91</v>
      </c>
      <c r="K418" s="2">
        <f t="shared" si="121"/>
        <v>7.6363636363636367</v>
      </c>
      <c r="L418" s="2">
        <f t="shared" si="115"/>
        <v>43.142857142857146</v>
      </c>
      <c r="M418" s="2">
        <f t="shared" si="116"/>
        <v>1.3636814089933347</v>
      </c>
      <c r="N418" s="5">
        <v>12980</v>
      </c>
      <c r="O418" s="2">
        <v>983.8</v>
      </c>
      <c r="P418" s="2">
        <v>14.36</v>
      </c>
      <c r="Q418" s="2">
        <v>3.95</v>
      </c>
      <c r="R418" s="2">
        <v>741.7</v>
      </c>
      <c r="S418" s="2">
        <v>112.4</v>
      </c>
      <c r="T418" s="2">
        <f t="shared" si="124"/>
        <v>864.21736373970862</v>
      </c>
      <c r="U418" s="2">
        <f t="shared" si="125"/>
        <v>174.04875917908731</v>
      </c>
      <c r="X418" s="3" t="str" cm="1">
        <f t="array" ref="X418">_xlfn.IFS((D418/F418) &lt;= (640/SQRT($AT$32)), "Compact", L418 &lt;= ($AT$32*(0.79-(0.002*((E418-G418/2)/(2*F418))*SQRT($AT$32)))), "Non-Compact", L418 &gt; ($AT$32*(0.79-(0.002*((E418-G418/2)/(2*F418))*SQRT($AT$32)))), "Slender")</f>
        <v>Compact</v>
      </c>
      <c r="Y418" s="3" t="str" cm="1">
        <f t="array" ref="Y418">_xlfn.IFS(K418 &lt;= (65/SQRT($AT$32)), "Compact", K418 &lt;= (95/SQRT($AT$32)), "Non-Compact", K418 &gt; (95/SQRT($AT$32)), "Slender")</f>
        <v>Slender</v>
      </c>
      <c r="Z418" s="2">
        <f t="shared" si="126"/>
        <v>15.909090909090908</v>
      </c>
      <c r="AA418" s="2">
        <f t="shared" si="127"/>
        <v>50</v>
      </c>
      <c r="AB418" s="2" t="str" cm="1">
        <f t="array" ref="AB418">_xlfn.IFS(Z418 &lt;= 9, "1", Z418 &lt;= 12, "2", Z418 &lt;= 15, "3", Z418 &gt; 15, "4")</f>
        <v>4</v>
      </c>
      <c r="AC418" s="2" t="str" cm="1">
        <f t="array" ref="AC418">_xlfn.IFS(AA418 &lt;= 200, "1", L418 &lt;= 300, "2", L418 &lt;= 400, "3", L418 &gt; 400, "4")</f>
        <v>1</v>
      </c>
      <c r="AE418" s="3">
        <f t="shared" si="138"/>
        <v>12537.685693141299</v>
      </c>
      <c r="AG418" s="3"/>
      <c r="AH418" s="3">
        <f t="shared" si="139"/>
        <v>704.9518281414696</v>
      </c>
      <c r="AJ418" s="2" t="s">
        <v>472</v>
      </c>
      <c r="AK418" s="2"/>
      <c r="AL418" s="2">
        <f t="shared" si="122"/>
        <v>38.209999999999994</v>
      </c>
      <c r="AM418" s="2"/>
      <c r="AN418" s="2"/>
      <c r="AO418" s="2">
        <f t="shared" si="123"/>
        <v>652.30000000000007</v>
      </c>
      <c r="AP418" s="2"/>
      <c r="AQ418" s="2" t="s">
        <v>1150</v>
      </c>
      <c r="BB418" s="2">
        <f t="shared" si="128"/>
        <v>29.090000000000003</v>
      </c>
      <c r="BC418" s="2">
        <f t="shared" si="129"/>
        <v>185.43333333333339</v>
      </c>
      <c r="BD418" s="2" t="s">
        <v>1150</v>
      </c>
      <c r="BI418">
        <f t="shared" si="130"/>
        <v>11.090000000000003</v>
      </c>
      <c r="BJ418">
        <f t="shared" si="131"/>
        <v>425.81432813659984</v>
      </c>
      <c r="BK418" s="2" t="s">
        <v>1150</v>
      </c>
      <c r="BP418">
        <f t="shared" si="132"/>
        <v>77.09</v>
      </c>
      <c r="BQ418">
        <f t="shared" si="133"/>
        <v>83.033333333333417</v>
      </c>
      <c r="BR418" s="2" t="s">
        <v>1150</v>
      </c>
      <c r="BW418">
        <f t="shared" si="134"/>
        <v>61.09</v>
      </c>
      <c r="BX418">
        <f t="shared" si="135"/>
        <v>117.16666666666663</v>
      </c>
      <c r="BY418" s="2" t="s">
        <v>1150</v>
      </c>
      <c r="CD418">
        <f t="shared" si="136"/>
        <v>3.2197395817939238</v>
      </c>
      <c r="CE418">
        <f t="shared" si="137"/>
        <v>471.60157160761753</v>
      </c>
      <c r="CF418" s="2" t="s">
        <v>1150</v>
      </c>
    </row>
    <row r="419" spans="1:84" x14ac:dyDescent="0.35">
      <c r="A419" s="2" t="s">
        <v>1151</v>
      </c>
      <c r="B419" s="3" t="s">
        <v>34</v>
      </c>
      <c r="C419" s="2" t="s">
        <v>1241</v>
      </c>
      <c r="D419" s="2">
        <v>400</v>
      </c>
      <c r="E419" s="2">
        <v>150</v>
      </c>
      <c r="F419" s="2">
        <v>13</v>
      </c>
      <c r="G419" s="2">
        <v>8</v>
      </c>
      <c r="H419" s="2">
        <v>13</v>
      </c>
      <c r="I419" s="2">
        <f t="shared" si="114"/>
        <v>348</v>
      </c>
      <c r="J419" s="2">
        <v>70.37</v>
      </c>
      <c r="K419" s="2">
        <f t="shared" si="121"/>
        <v>5.4615384615384617</v>
      </c>
      <c r="L419" s="2">
        <f t="shared" si="115"/>
        <v>43.5</v>
      </c>
      <c r="M419" s="2">
        <f t="shared" si="116"/>
        <v>1.3616814089933347</v>
      </c>
      <c r="N419" s="5">
        <v>17906</v>
      </c>
      <c r="O419" s="2">
        <v>733.2</v>
      </c>
      <c r="P419" s="2">
        <v>15.95</v>
      </c>
      <c r="Q419" s="2">
        <v>3.23</v>
      </c>
      <c r="R419" s="2">
        <v>895.3</v>
      </c>
      <c r="S419" s="2">
        <v>97.8</v>
      </c>
      <c r="T419" s="2">
        <f t="shared" si="124"/>
        <v>1061.1089930952053</v>
      </c>
      <c r="U419" s="2">
        <f t="shared" si="125"/>
        <v>153.89979459985898</v>
      </c>
      <c r="X419" s="3" t="str" cm="1">
        <f t="array" ref="X419">_xlfn.IFS((D419/F419) &lt;= (640/SQRT($AT$32)), "Compact", L419 &lt;= ($AT$32*(0.79-(0.002*((E419-G419/2)/(2*F419))*SQRT($AT$32)))), "Non-Compact", L419 &gt; ($AT$32*(0.79-(0.002*((E419-G419/2)/(2*F419))*SQRT($AT$32)))), "Slender")</f>
        <v>Compact</v>
      </c>
      <c r="Y419" s="3" t="str" cm="1">
        <f t="array" ref="Y419">_xlfn.IFS(K419 &lt;= (65/SQRT($AT$32)), "Compact", K419 &lt;= (95/SQRT($AT$32)), "Non-Compact", K419 &gt; (95/SQRT($AT$32)), "Slender")</f>
        <v>Slender</v>
      </c>
      <c r="Z419" s="2">
        <f t="shared" si="126"/>
        <v>11.538461538461538</v>
      </c>
      <c r="AA419" s="2">
        <f t="shared" si="127"/>
        <v>50</v>
      </c>
      <c r="AB419" s="2" t="str" cm="1">
        <f t="array" ref="AB419">_xlfn.IFS(Z419 &lt;= 9, "1", Z419 &lt;= 12, "2", Z419 &lt;= 15, "3", Z419 &gt; 15, "4")</f>
        <v>2</v>
      </c>
      <c r="AC419" s="2" t="str" cm="1">
        <f t="array" ref="AC419">_xlfn.IFS(AA419 &lt;= 200, "1", L419 &lt;= 300, "2", L419 &lt;= 400, "3", L419 &gt; 400, "4")</f>
        <v>1</v>
      </c>
      <c r="AE419" s="3">
        <f t="shared" si="138"/>
        <v>17445.965904472014</v>
      </c>
      <c r="AG419" s="3"/>
      <c r="AH419" s="3">
        <f t="shared" si="139"/>
        <v>861.82121115693133</v>
      </c>
      <c r="AJ419" s="2" t="s">
        <v>473</v>
      </c>
      <c r="AK419" s="2"/>
      <c r="AL419" s="2">
        <f t="shared" si="122"/>
        <v>45.67</v>
      </c>
      <c r="AM419" s="2"/>
      <c r="AN419" s="2"/>
      <c r="AO419" s="2">
        <f t="shared" si="123"/>
        <v>805.9</v>
      </c>
      <c r="AP419" s="2"/>
      <c r="AQ419" s="2" t="s">
        <v>1151</v>
      </c>
      <c r="BB419" s="2">
        <f t="shared" si="128"/>
        <v>21.629999999999995</v>
      </c>
      <c r="BC419" s="2">
        <f t="shared" si="129"/>
        <v>339.0333333333333</v>
      </c>
      <c r="BD419" s="2" t="s">
        <v>1151</v>
      </c>
      <c r="BI419">
        <f t="shared" si="130"/>
        <v>3.6299999999999955</v>
      </c>
      <c r="BJ419">
        <f t="shared" si="131"/>
        <v>579.41432813659981</v>
      </c>
      <c r="BK419" s="2" t="s">
        <v>1151</v>
      </c>
      <c r="BP419">
        <f t="shared" si="132"/>
        <v>69.63</v>
      </c>
      <c r="BQ419">
        <f t="shared" si="133"/>
        <v>236.63333333333333</v>
      </c>
      <c r="BR419" s="2" t="s">
        <v>1151</v>
      </c>
      <c r="BW419">
        <f t="shared" si="134"/>
        <v>53.629999999999995</v>
      </c>
      <c r="BX419">
        <f t="shared" si="135"/>
        <v>270.76666666666654</v>
      </c>
      <c r="BY419" s="2" t="s">
        <v>1151</v>
      </c>
      <c r="CD419">
        <f t="shared" si="136"/>
        <v>10.679739581793932</v>
      </c>
      <c r="CE419">
        <f t="shared" si="137"/>
        <v>625.20157160761744</v>
      </c>
      <c r="CF419" s="2" t="s">
        <v>1151</v>
      </c>
    </row>
    <row r="420" spans="1:84" x14ac:dyDescent="0.35">
      <c r="A420" s="2" t="s">
        <v>1152</v>
      </c>
      <c r="B420" s="3" t="s">
        <v>34</v>
      </c>
      <c r="C420" s="2" t="s">
        <v>1242</v>
      </c>
      <c r="D420" s="2">
        <v>396</v>
      </c>
      <c r="E420" s="2">
        <v>199</v>
      </c>
      <c r="F420" s="2">
        <v>11</v>
      </c>
      <c r="G420" s="2">
        <v>7</v>
      </c>
      <c r="H420" s="2">
        <v>13</v>
      </c>
      <c r="I420" s="2">
        <f t="shared" si="114"/>
        <v>348</v>
      </c>
      <c r="J420" s="2">
        <v>71.41</v>
      </c>
      <c r="K420" s="2">
        <f t="shared" si="121"/>
        <v>8.7272727272727266</v>
      </c>
      <c r="L420" s="2">
        <f t="shared" si="115"/>
        <v>49.714285714285715</v>
      </c>
      <c r="M420" s="2">
        <f t="shared" si="116"/>
        <v>1.5516814089933346</v>
      </c>
      <c r="N420" s="5">
        <v>19023</v>
      </c>
      <c r="O420" s="5">
        <v>1446</v>
      </c>
      <c r="P420" s="2">
        <v>16.32</v>
      </c>
      <c r="Q420" s="2">
        <v>4.5</v>
      </c>
      <c r="R420" s="2">
        <v>960.8</v>
      </c>
      <c r="S420" s="2">
        <v>145.30000000000001</v>
      </c>
      <c r="T420" s="2">
        <f t="shared" si="124"/>
        <v>1114.2549930952052</v>
      </c>
      <c r="U420" s="2">
        <f t="shared" si="125"/>
        <v>223.98025917908734</v>
      </c>
      <c r="X420" s="3" t="str" cm="1">
        <f t="array" ref="X420">_xlfn.IFS((D420/F420) &lt;= (640/SQRT($AT$32)), "Compact", L420 &lt;= ($AT$32*(0.79-(0.002*((E420-G420/2)/(2*F420))*SQRT($AT$32)))), "Non-Compact", L420 &gt; ($AT$32*(0.79-(0.002*((E420-G420/2)/(2*F420))*SQRT($AT$32)))), "Slender")</f>
        <v>Non-Compact</v>
      </c>
      <c r="Y420" s="3" t="str" cm="1">
        <f t="array" ref="Y420">_xlfn.IFS(K420 &lt;= (65/SQRT($AT$32)), "Compact", K420 &lt;= (95/SQRT($AT$32)), "Non-Compact", K420 &gt; (95/SQRT($AT$32)), "Slender")</f>
        <v>Slender</v>
      </c>
      <c r="Z420" s="2">
        <f t="shared" si="126"/>
        <v>18.09090909090909</v>
      </c>
      <c r="AA420" s="2">
        <f t="shared" si="127"/>
        <v>56.571428571428569</v>
      </c>
      <c r="AB420" s="2" t="str" cm="1">
        <f t="array" ref="AB420">_xlfn.IFS(Z420 &lt;= 9, "1", Z420 &lt;= 12, "2", Z420 &lt;= 15, "3", Z420 &gt; 15, "4")</f>
        <v>4</v>
      </c>
      <c r="AC420" s="2" t="str" cm="1">
        <f t="array" ref="AC420">_xlfn.IFS(AA420 &lt;= 200, "1", L420 &lt;= 300, "2", L420 &lt;= 400, "3", L420 &gt; 400, "4")</f>
        <v>1</v>
      </c>
      <c r="AE420" s="3">
        <f t="shared" si="138"/>
        <v>18598.033979429114</v>
      </c>
      <c r="AG420" s="3"/>
      <c r="AH420" s="3">
        <f t="shared" si="139"/>
        <v>930.51088118301982</v>
      </c>
      <c r="AJ420" s="2" t="s">
        <v>474</v>
      </c>
      <c r="AK420" s="2"/>
      <c r="AL420" s="2">
        <f t="shared" si="122"/>
        <v>46.709999999999994</v>
      </c>
      <c r="AM420" s="2"/>
      <c r="AN420" s="2"/>
      <c r="AO420" s="2">
        <f t="shared" si="123"/>
        <v>871.4</v>
      </c>
      <c r="AP420" s="2"/>
      <c r="AQ420" s="2" t="s">
        <v>1152</v>
      </c>
      <c r="BB420" s="2">
        <f t="shared" si="128"/>
        <v>20.590000000000003</v>
      </c>
      <c r="BC420" s="2">
        <f t="shared" si="129"/>
        <v>404.5333333333333</v>
      </c>
      <c r="BD420" s="2" t="s">
        <v>1152</v>
      </c>
      <c r="BI420">
        <f t="shared" si="130"/>
        <v>2.5900000000000034</v>
      </c>
      <c r="BJ420">
        <f t="shared" si="131"/>
        <v>644.91432813659981</v>
      </c>
      <c r="BK420" s="2" t="s">
        <v>1152</v>
      </c>
      <c r="BP420">
        <f t="shared" si="132"/>
        <v>68.59</v>
      </c>
      <c r="BQ420">
        <f t="shared" si="133"/>
        <v>302.13333333333333</v>
      </c>
      <c r="BR420" s="2" t="s">
        <v>1152</v>
      </c>
      <c r="BW420">
        <f t="shared" si="134"/>
        <v>52.59</v>
      </c>
      <c r="BX420">
        <f t="shared" si="135"/>
        <v>336.26666666666654</v>
      </c>
      <c r="BY420" s="2" t="s">
        <v>1152</v>
      </c>
      <c r="CD420">
        <f t="shared" si="136"/>
        <v>11.719739581793924</v>
      </c>
      <c r="CE420">
        <f t="shared" si="137"/>
        <v>690.70157160761744</v>
      </c>
      <c r="CF420" s="2" t="s">
        <v>1152</v>
      </c>
    </row>
    <row r="421" spans="1:84" x14ac:dyDescent="0.35">
      <c r="A421" s="2" t="s">
        <v>1153</v>
      </c>
      <c r="B421" s="3" t="s">
        <v>34</v>
      </c>
      <c r="C421" s="2" t="s">
        <v>1243</v>
      </c>
      <c r="D421" s="2">
        <v>400</v>
      </c>
      <c r="E421" s="2">
        <v>200</v>
      </c>
      <c r="F421" s="2">
        <v>13</v>
      </c>
      <c r="G421" s="2">
        <v>8</v>
      </c>
      <c r="H421" s="2">
        <v>13</v>
      </c>
      <c r="I421" s="2">
        <f t="shared" si="114"/>
        <v>348</v>
      </c>
      <c r="J421" s="2">
        <v>83.37</v>
      </c>
      <c r="K421" s="2">
        <f t="shared" si="121"/>
        <v>7.384615384615385</v>
      </c>
      <c r="L421" s="2">
        <f t="shared" si="115"/>
        <v>43.5</v>
      </c>
      <c r="M421" s="2">
        <f t="shared" si="116"/>
        <v>1.5616814089933346</v>
      </c>
      <c r="N421" s="5">
        <v>22775</v>
      </c>
      <c r="O421" s="5">
        <v>1735</v>
      </c>
      <c r="P421" s="2">
        <v>16.53</v>
      </c>
      <c r="Q421" s="2">
        <v>4.5599999999999996</v>
      </c>
      <c r="R421" s="5">
        <v>1139</v>
      </c>
      <c r="S421" s="2">
        <v>173.5</v>
      </c>
      <c r="T421" s="2">
        <f t="shared" si="124"/>
        <v>1312.6589930952052</v>
      </c>
      <c r="U421" s="2">
        <f t="shared" si="125"/>
        <v>267.64979459985898</v>
      </c>
      <c r="X421" s="3" t="str" cm="1">
        <f t="array" ref="X421">_xlfn.IFS((D421/F421) &lt;= (640/SQRT($AT$32)), "Compact", L421 &lt;= ($AT$32*(0.79-(0.002*((E421-G421/2)/(2*F421))*SQRT($AT$32)))), "Non-Compact", L421 &gt; ($AT$32*(0.79-(0.002*((E421-G421/2)/(2*F421))*SQRT($AT$32)))), "Slender")</f>
        <v>Compact</v>
      </c>
      <c r="Y421" s="3" t="str" cm="1">
        <f t="array" ref="Y421">_xlfn.IFS(K421 &lt;= (65/SQRT($AT$32)), "Compact", K421 &lt;= (95/SQRT($AT$32)), "Non-Compact", K421 &gt; (95/SQRT($AT$32)), "Slender")</f>
        <v>Slender</v>
      </c>
      <c r="Z421" s="2">
        <f t="shared" si="126"/>
        <v>15.384615384615385</v>
      </c>
      <c r="AA421" s="2">
        <f t="shared" si="127"/>
        <v>50</v>
      </c>
      <c r="AB421" s="2" t="str" cm="1">
        <f t="array" ref="AB421">_xlfn.IFS(Z421 &lt;= 9, "1", Z421 &lt;= 12, "2", Z421 &lt;= 15, "3", Z421 &gt; 15, "4")</f>
        <v>4</v>
      </c>
      <c r="AC421" s="2" t="str" cm="1">
        <f t="array" ref="AC421">_xlfn.IFS(AA421 &lt;= 200, "1", L421 &lt;= 300, "2", L421 &lt;= 400, "3", L421 &gt; 400, "4")</f>
        <v>1</v>
      </c>
      <c r="AE421" s="3">
        <f t="shared" si="138"/>
        <v>22360.689526488222</v>
      </c>
      <c r="AG421" s="3"/>
      <c r="AH421" s="3">
        <f t="shared" si="139"/>
        <v>1103.603198618054</v>
      </c>
      <c r="AJ421" s="2" t="s">
        <v>475</v>
      </c>
      <c r="AK421" s="2"/>
      <c r="AL421" s="2">
        <f t="shared" si="122"/>
        <v>58.67</v>
      </c>
      <c r="AM421" s="2"/>
      <c r="AN421" s="2"/>
      <c r="AO421" s="2">
        <f t="shared" si="123"/>
        <v>1049.5999999999999</v>
      </c>
      <c r="AP421" s="2"/>
      <c r="AQ421" s="2" t="s">
        <v>1153</v>
      </c>
      <c r="BB421" s="2">
        <f t="shared" si="128"/>
        <v>8.6299999999999955</v>
      </c>
      <c r="BC421" s="2">
        <f t="shared" si="129"/>
        <v>582.73333333333335</v>
      </c>
      <c r="BD421" s="2" t="s">
        <v>1153</v>
      </c>
      <c r="BI421">
        <f t="shared" si="130"/>
        <v>9.3700000000000045</v>
      </c>
      <c r="BJ421">
        <f t="shared" si="131"/>
        <v>823.11432813659985</v>
      </c>
      <c r="BK421" s="2" t="s">
        <v>1153</v>
      </c>
      <c r="BP421">
        <f t="shared" si="132"/>
        <v>56.629999999999995</v>
      </c>
      <c r="BQ421">
        <f t="shared" si="133"/>
        <v>480.33333333333337</v>
      </c>
      <c r="BR421" s="2" t="s">
        <v>1153</v>
      </c>
      <c r="BW421">
        <f t="shared" si="134"/>
        <v>40.629999999999995</v>
      </c>
      <c r="BX421">
        <f t="shared" si="135"/>
        <v>514.46666666666658</v>
      </c>
      <c r="BY421" s="2" t="s">
        <v>1153</v>
      </c>
      <c r="CD421">
        <f t="shared" si="136"/>
        <v>23.679739581793932</v>
      </c>
      <c r="CE421">
        <f t="shared" si="137"/>
        <v>868.90157160761748</v>
      </c>
      <c r="CF421" s="2" t="s">
        <v>1153</v>
      </c>
    </row>
    <row r="422" spans="1:84" x14ac:dyDescent="0.35">
      <c r="A422" s="2" t="s">
        <v>1154</v>
      </c>
      <c r="B422" s="3" t="s">
        <v>34</v>
      </c>
      <c r="C422" s="2" t="s">
        <v>1244</v>
      </c>
      <c r="D422" s="2">
        <v>446</v>
      </c>
      <c r="E422" s="2">
        <v>199</v>
      </c>
      <c r="F422" s="2">
        <v>12</v>
      </c>
      <c r="G422" s="2">
        <v>8</v>
      </c>
      <c r="H422" s="2">
        <v>13</v>
      </c>
      <c r="I422" s="2">
        <f t="shared" si="114"/>
        <v>396</v>
      </c>
      <c r="J422" s="2">
        <v>82.97</v>
      </c>
      <c r="K422" s="2">
        <f t="shared" si="121"/>
        <v>7.958333333333333</v>
      </c>
      <c r="L422" s="2">
        <f t="shared" si="115"/>
        <v>49.5</v>
      </c>
      <c r="M422" s="2">
        <f t="shared" si="116"/>
        <v>1.6496814089933345</v>
      </c>
      <c r="N422" s="5">
        <v>27146</v>
      </c>
      <c r="O422" s="5">
        <v>1578</v>
      </c>
      <c r="P422" s="2">
        <v>18.09</v>
      </c>
      <c r="Q422" s="2">
        <v>4.3600000000000003</v>
      </c>
      <c r="R422" s="5">
        <v>1217</v>
      </c>
      <c r="S422" s="2">
        <v>158.6</v>
      </c>
      <c r="T422" s="2">
        <f t="shared" si="124"/>
        <v>1422.748693292245</v>
      </c>
      <c r="U422" s="2">
        <f t="shared" si="125"/>
        <v>246.02379459985897</v>
      </c>
      <c r="X422" s="3" t="str" cm="1">
        <f t="array" ref="X422">_xlfn.IFS((D422/F422) &lt;= (640/SQRT($AT$32)), "Compact", L422 &lt;= ($AT$32*(0.79-(0.002*((E422-G422/2)/(2*F422))*SQRT($AT$32)))), "Non-Compact", L422 &gt; ($AT$32*(0.79-(0.002*((E422-G422/2)/(2*F422))*SQRT($AT$32)))), "Slender")</f>
        <v>Non-Compact</v>
      </c>
      <c r="Y422" s="3" t="str" cm="1">
        <f t="array" ref="Y422">_xlfn.IFS(K422 &lt;= (65/SQRT($AT$32)), "Compact", K422 &lt;= (95/SQRT($AT$32)), "Non-Compact", K422 &gt; (95/SQRT($AT$32)), "Slender")</f>
        <v>Slender</v>
      </c>
      <c r="Z422" s="2">
        <f t="shared" si="126"/>
        <v>16.583333333333332</v>
      </c>
      <c r="AA422" s="2">
        <f t="shared" si="127"/>
        <v>55.75</v>
      </c>
      <c r="AB422" s="2" t="str" cm="1">
        <f t="array" ref="AB422">_xlfn.IFS(Z422 &lt;= 9, "1", Z422 &lt;= 12, "2", Z422 &lt;= 15, "3", Z422 &gt; 15, "4")</f>
        <v>4</v>
      </c>
      <c r="AC422" s="2" t="str" cm="1">
        <f t="array" ref="AC422">_xlfn.IFS(AA422 &lt;= 200, "1", L422 &lt;= 300, "2", L422 &lt;= 400, "3", L422 &gt; 400, "4")</f>
        <v>1</v>
      </c>
      <c r="AE422" s="3">
        <f t="shared" si="138"/>
        <v>26714.00383506748</v>
      </c>
      <c r="AG422" s="3"/>
      <c r="AH422" s="3">
        <f t="shared" si="139"/>
        <v>1188.5869383431739</v>
      </c>
      <c r="AJ422" s="2" t="s">
        <v>476</v>
      </c>
      <c r="AK422" s="2"/>
      <c r="AL422" s="2">
        <f t="shared" si="122"/>
        <v>58.269999999999996</v>
      </c>
      <c r="AM422" s="2"/>
      <c r="AN422" s="2"/>
      <c r="AO422" s="2">
        <f t="shared" si="123"/>
        <v>1127.5999999999999</v>
      </c>
      <c r="AP422" s="2"/>
      <c r="AQ422" s="2" t="s">
        <v>1154</v>
      </c>
      <c r="BB422" s="2">
        <f t="shared" si="128"/>
        <v>9.0300000000000011</v>
      </c>
      <c r="BC422" s="2">
        <f t="shared" si="129"/>
        <v>660.73333333333335</v>
      </c>
      <c r="BD422" s="2" t="s">
        <v>1154</v>
      </c>
      <c r="BI422">
        <f t="shared" si="130"/>
        <v>8.9699999999999989</v>
      </c>
      <c r="BJ422">
        <f t="shared" si="131"/>
        <v>901.11432813659985</v>
      </c>
      <c r="BK422" s="2" t="s">
        <v>1154</v>
      </c>
      <c r="BP422">
        <f t="shared" si="132"/>
        <v>57.03</v>
      </c>
      <c r="BQ422">
        <f t="shared" si="133"/>
        <v>558.33333333333337</v>
      </c>
      <c r="BR422" s="2" t="s">
        <v>1154</v>
      </c>
      <c r="BW422">
        <f t="shared" si="134"/>
        <v>41.03</v>
      </c>
      <c r="BX422">
        <f t="shared" si="135"/>
        <v>592.46666666666658</v>
      </c>
      <c r="BY422" s="2" t="s">
        <v>1154</v>
      </c>
      <c r="CD422">
        <f t="shared" si="136"/>
        <v>23.279739581793926</v>
      </c>
      <c r="CE422">
        <f t="shared" si="137"/>
        <v>946.90157160761748</v>
      </c>
      <c r="CF422" s="2" t="s">
        <v>1154</v>
      </c>
    </row>
    <row r="423" spans="1:84" x14ac:dyDescent="0.35">
      <c r="A423" s="2" t="s">
        <v>1155</v>
      </c>
      <c r="B423" s="3" t="s">
        <v>34</v>
      </c>
      <c r="C423" s="2" t="s">
        <v>1245</v>
      </c>
      <c r="D423" s="2">
        <v>450</v>
      </c>
      <c r="E423" s="2">
        <v>200</v>
      </c>
      <c r="F423" s="2">
        <v>14</v>
      </c>
      <c r="G423" s="2">
        <v>9</v>
      </c>
      <c r="H423" s="2">
        <v>13</v>
      </c>
      <c r="I423" s="2">
        <f t="shared" si="114"/>
        <v>396</v>
      </c>
      <c r="J423" s="2">
        <v>95.43</v>
      </c>
      <c r="K423" s="2">
        <f t="shared" si="121"/>
        <v>6.8214285714285712</v>
      </c>
      <c r="L423" s="2">
        <f t="shared" si="115"/>
        <v>44</v>
      </c>
      <c r="M423" s="2">
        <f t="shared" si="116"/>
        <v>1.6596814089933345</v>
      </c>
      <c r="N423" s="5">
        <v>31973</v>
      </c>
      <c r="O423" s="5">
        <v>1870</v>
      </c>
      <c r="P423" s="2">
        <v>18.3</v>
      </c>
      <c r="Q423" s="2">
        <v>4.43</v>
      </c>
      <c r="R423" s="5">
        <v>1421</v>
      </c>
      <c r="S423" s="2">
        <v>187</v>
      </c>
      <c r="T423" s="2">
        <f t="shared" si="124"/>
        <v>1651.6776932922451</v>
      </c>
      <c r="U423" s="2">
        <f t="shared" si="125"/>
        <v>290.28383002063066</v>
      </c>
      <c r="X423" s="3" t="str" cm="1">
        <f t="array" ref="X423">_xlfn.IFS((D423/F423) &lt;= (640/SQRT($AT$32)), "Compact", L423 &lt;= ($AT$32*(0.79-(0.002*((E423-G423/2)/(2*F423))*SQRT($AT$32)))), "Non-Compact", L423 &gt; ($AT$32*(0.79-(0.002*((E423-G423/2)/(2*F423))*SQRT($AT$32)))), "Slender")</f>
        <v>Compact</v>
      </c>
      <c r="Y423" s="3" t="str" cm="1">
        <f t="array" ref="Y423">_xlfn.IFS(K423 &lt;= (65/SQRT($AT$32)), "Compact", K423 &lt;= (95/SQRT($AT$32)), "Non-Compact", K423 &gt; (95/SQRT($AT$32)), "Slender")</f>
        <v>Slender</v>
      </c>
      <c r="Z423" s="2">
        <f t="shared" si="126"/>
        <v>14.285714285714286</v>
      </c>
      <c r="AA423" s="2">
        <f t="shared" si="127"/>
        <v>50</v>
      </c>
      <c r="AB423" s="2" t="str" cm="1">
        <f t="array" ref="AB423">_xlfn.IFS(Z423 &lt;= 9, "1", Z423 &lt;= 12, "2", Z423 &lt;= 15, "3", Z423 &gt; 15, "4")</f>
        <v>3</v>
      </c>
      <c r="AC423" s="2" t="str" cm="1">
        <f t="array" ref="AC423">_xlfn.IFS(AA423 &lt;= 200, "1", L423 &lt;= 300, "2", L423 &lt;= 400, "3", L423 &gt; 400, "4")</f>
        <v>1</v>
      </c>
      <c r="AE423" s="3">
        <f t="shared" si="138"/>
        <v>31549.406224206501</v>
      </c>
      <c r="AG423" s="3"/>
      <c r="AH423" s="3">
        <f t="shared" si="139"/>
        <v>1387.5862027275998</v>
      </c>
      <c r="AJ423" s="2" t="s">
        <v>477</v>
      </c>
      <c r="AK423" s="2"/>
      <c r="AL423" s="2">
        <f t="shared" si="122"/>
        <v>70.73</v>
      </c>
      <c r="AM423" s="2"/>
      <c r="AN423" s="2"/>
      <c r="AO423" s="2">
        <f t="shared" si="123"/>
        <v>1331.6</v>
      </c>
      <c r="AP423" s="2"/>
      <c r="AQ423" s="2" t="s">
        <v>1155</v>
      </c>
      <c r="BB423" s="2">
        <f t="shared" si="128"/>
        <v>3.4300000000000068</v>
      </c>
      <c r="BC423" s="2">
        <f t="shared" si="129"/>
        <v>864.73333333333335</v>
      </c>
      <c r="BD423" s="2" t="s">
        <v>1155</v>
      </c>
      <c r="BI423">
        <f t="shared" si="130"/>
        <v>21.430000000000007</v>
      </c>
      <c r="BJ423">
        <f t="shared" si="131"/>
        <v>1105.1143281365999</v>
      </c>
      <c r="BK423" s="2" t="s">
        <v>1155</v>
      </c>
      <c r="BP423">
        <f t="shared" si="132"/>
        <v>44.569999999999993</v>
      </c>
      <c r="BQ423">
        <f t="shared" si="133"/>
        <v>762.33333333333337</v>
      </c>
      <c r="BR423" s="2" t="s">
        <v>1155</v>
      </c>
      <c r="BW423">
        <f t="shared" si="134"/>
        <v>28.569999999999993</v>
      </c>
      <c r="BX423">
        <f t="shared" si="135"/>
        <v>796.46666666666658</v>
      </c>
      <c r="BY423" s="2" t="s">
        <v>1155</v>
      </c>
      <c r="CD423">
        <f t="shared" si="136"/>
        <v>35.739739581793934</v>
      </c>
      <c r="CE423">
        <f t="shared" si="137"/>
        <v>1150.9015716076174</v>
      </c>
      <c r="CF423" s="2" t="s">
        <v>1155</v>
      </c>
    </row>
    <row r="424" spans="1:84" x14ac:dyDescent="0.35">
      <c r="A424" s="2" t="s">
        <v>1156</v>
      </c>
      <c r="B424" s="3" t="s">
        <v>34</v>
      </c>
      <c r="C424" s="2" t="s">
        <v>1246</v>
      </c>
      <c r="D424" s="2">
        <v>496</v>
      </c>
      <c r="E424" s="2">
        <v>199</v>
      </c>
      <c r="F424" s="2">
        <v>14</v>
      </c>
      <c r="G424" s="2">
        <v>9</v>
      </c>
      <c r="H424" s="2">
        <v>13</v>
      </c>
      <c r="I424" s="2">
        <f t="shared" si="114"/>
        <v>442</v>
      </c>
      <c r="J424" s="2">
        <v>99.29</v>
      </c>
      <c r="K424" s="2">
        <f t="shared" si="121"/>
        <v>6.7857142857142856</v>
      </c>
      <c r="L424" s="2">
        <f t="shared" si="115"/>
        <v>49.111111111111114</v>
      </c>
      <c r="M424" s="2">
        <f t="shared" si="116"/>
        <v>1.7476814089933346</v>
      </c>
      <c r="N424" s="5">
        <v>39628</v>
      </c>
      <c r="O424" s="5">
        <v>1842</v>
      </c>
      <c r="P424" s="2">
        <v>19.98</v>
      </c>
      <c r="Q424" s="2">
        <v>4.3099999999999996</v>
      </c>
      <c r="R424" s="5">
        <v>1598</v>
      </c>
      <c r="S424" s="2">
        <v>185.1</v>
      </c>
      <c r="T424" s="2">
        <f t="shared" si="124"/>
        <v>1869.1813226477416</v>
      </c>
      <c r="U424" s="2">
        <f t="shared" si="125"/>
        <v>288.42233002063068</v>
      </c>
      <c r="X424" s="3" t="str" cm="1">
        <f t="array" ref="X424">_xlfn.IFS((D424/F424) &lt;= (640/SQRT($AT$32)), "Compact", L424 &lt;= ($AT$32*(0.79-(0.002*((E424-G424/2)/(2*F424))*SQRT($AT$32)))), "Non-Compact", L424 &gt; ($AT$32*(0.79-(0.002*((E424-G424/2)/(2*F424))*SQRT($AT$32)))), "Slender")</f>
        <v>Non-Compact</v>
      </c>
      <c r="Y424" s="3" t="str" cm="1">
        <f t="array" ref="Y424">_xlfn.IFS(K424 &lt;= (65/SQRT($AT$32)), "Compact", K424 &lt;= (95/SQRT($AT$32)), "Non-Compact", K424 &gt; (95/SQRT($AT$32)), "Slender")</f>
        <v>Slender</v>
      </c>
      <c r="Z424" s="2">
        <f t="shared" si="126"/>
        <v>14.214285714285714</v>
      </c>
      <c r="AA424" s="2">
        <f t="shared" si="127"/>
        <v>55.111111111111114</v>
      </c>
      <c r="AB424" s="2" t="str" cm="1">
        <f t="array" ref="AB424">_xlfn.IFS(Z424 &lt;= 9, "1", Z424 &lt;= 12, "2", Z424 &lt;= 15, "3", Z424 &gt; 15, "4")</f>
        <v>3</v>
      </c>
      <c r="AC424" s="2" t="str" cm="1">
        <f t="array" ref="AC424">_xlfn.IFS(AA424 &lt;= 200, "1", L424 &lt;= 300, "2", L424 &lt;= 400, "3", L424 &gt; 400, "4")</f>
        <v>1</v>
      </c>
      <c r="AE424" s="3">
        <f t="shared" si="138"/>
        <v>39194.170368818879</v>
      </c>
      <c r="AG424" s="3"/>
      <c r="AH424" s="3">
        <f t="shared" si="139"/>
        <v>1568.7959905609141</v>
      </c>
      <c r="AJ424" s="2" t="s">
        <v>478</v>
      </c>
      <c r="AK424" s="2"/>
      <c r="AL424" s="2">
        <f t="shared" si="122"/>
        <v>74.59</v>
      </c>
      <c r="AM424" s="2"/>
      <c r="AN424" s="2"/>
      <c r="AO424" s="2">
        <f t="shared" si="123"/>
        <v>1508.6</v>
      </c>
      <c r="AP424" s="2"/>
      <c r="AQ424" s="2" t="s">
        <v>1156</v>
      </c>
      <c r="BB424" s="2">
        <f t="shared" si="128"/>
        <v>7.2900000000000063</v>
      </c>
      <c r="BC424" s="2">
        <f t="shared" si="129"/>
        <v>1041.7333333333333</v>
      </c>
      <c r="BD424" s="2" t="s">
        <v>1156</v>
      </c>
      <c r="BI424">
        <f t="shared" si="130"/>
        <v>25.290000000000006</v>
      </c>
      <c r="BJ424">
        <f t="shared" si="131"/>
        <v>1282.1143281365999</v>
      </c>
      <c r="BK424" s="2" t="s">
        <v>1156</v>
      </c>
      <c r="BP424">
        <f t="shared" si="132"/>
        <v>40.709999999999994</v>
      </c>
      <c r="BQ424">
        <f t="shared" si="133"/>
        <v>939.33333333333337</v>
      </c>
      <c r="BR424" s="2" t="s">
        <v>1156</v>
      </c>
      <c r="BW424">
        <f t="shared" si="134"/>
        <v>24.709999999999994</v>
      </c>
      <c r="BX424">
        <f t="shared" si="135"/>
        <v>973.46666666666658</v>
      </c>
      <c r="BY424" s="2" t="s">
        <v>1156</v>
      </c>
      <c r="CD424">
        <f t="shared" si="136"/>
        <v>39.599739581793933</v>
      </c>
      <c r="CE424">
        <f t="shared" si="137"/>
        <v>1327.9015716076174</v>
      </c>
      <c r="CF424" s="2" t="s">
        <v>1156</v>
      </c>
    </row>
    <row r="425" spans="1:84" x14ac:dyDescent="0.35">
      <c r="A425" s="2" t="s">
        <v>1157</v>
      </c>
      <c r="B425" s="3" t="s">
        <v>34</v>
      </c>
      <c r="C425" s="2" t="s">
        <v>1247</v>
      </c>
      <c r="D425" s="2">
        <v>500</v>
      </c>
      <c r="E425" s="2">
        <v>200</v>
      </c>
      <c r="F425" s="2">
        <v>16</v>
      </c>
      <c r="G425" s="2">
        <v>10</v>
      </c>
      <c r="H425" s="2">
        <v>13</v>
      </c>
      <c r="I425" s="2">
        <f t="shared" si="114"/>
        <v>442</v>
      </c>
      <c r="J425" s="2">
        <v>112.25</v>
      </c>
      <c r="K425" s="2">
        <f t="shared" si="121"/>
        <v>5.9375</v>
      </c>
      <c r="L425" s="2">
        <f t="shared" si="115"/>
        <v>44.2</v>
      </c>
      <c r="M425" s="2">
        <f t="shared" si="116"/>
        <v>1.7576814089933346</v>
      </c>
      <c r="N425" s="5">
        <v>45685</v>
      </c>
      <c r="O425" s="5">
        <v>2138</v>
      </c>
      <c r="P425" s="2">
        <v>20.170000000000002</v>
      </c>
      <c r="Q425" s="2">
        <v>4.3600000000000003</v>
      </c>
      <c r="R425" s="5">
        <v>1827</v>
      </c>
      <c r="S425" s="2">
        <v>213.8</v>
      </c>
      <c r="T425" s="2">
        <f t="shared" si="124"/>
        <v>2129.8853226477413</v>
      </c>
      <c r="U425" s="2">
        <f t="shared" si="125"/>
        <v>333.5108654414023</v>
      </c>
      <c r="X425" s="3" t="str" cm="1">
        <f t="array" ref="X425">_xlfn.IFS((D425/F425) &lt;= (640/SQRT($AT$32)), "Compact", L425 &lt;= ($AT$32*(0.79-(0.002*((E425-G425/2)/(2*F425))*SQRT($AT$32)))), "Non-Compact", L425 &gt; ($AT$32*(0.79-(0.002*((E425-G425/2)/(2*F425))*SQRT($AT$32)))), "Slender")</f>
        <v>Compact</v>
      </c>
      <c r="Y425" s="3" t="str" cm="1">
        <f t="array" ref="Y425">_xlfn.IFS(K425 &lt;= (65/SQRT($AT$32)), "Compact", K425 &lt;= (95/SQRT($AT$32)), "Non-Compact", K425 &gt; (95/SQRT($AT$32)), "Slender")</f>
        <v>Slender</v>
      </c>
      <c r="Z425" s="2">
        <f t="shared" si="126"/>
        <v>12.5</v>
      </c>
      <c r="AA425" s="2">
        <f t="shared" si="127"/>
        <v>50</v>
      </c>
      <c r="AB425" s="2" t="str" cm="1">
        <f t="array" ref="AB425">_xlfn.IFS(Z425 &lt;= 9, "1", Z425 &lt;= 12, "2", Z425 &lt;= 15, "3", Z425 &gt; 15, "4")</f>
        <v>3</v>
      </c>
      <c r="AC425" s="2" t="str" cm="1">
        <f t="array" ref="AC425">_xlfn.IFS(AA425 &lt;= 200, "1", L425 &lt;= 300, "2", L425 &lt;= 400, "3", L425 &gt; 400, "4")</f>
        <v>1</v>
      </c>
      <c r="AE425" s="3">
        <f t="shared" si="138"/>
        <v>45258.067955890474</v>
      </c>
      <c r="AG425" s="3"/>
      <c r="AH425" s="3">
        <f t="shared" si="139"/>
        <v>1793.7377595401174</v>
      </c>
      <c r="AJ425" s="2" t="s">
        <v>479</v>
      </c>
      <c r="AK425" s="2"/>
      <c r="AL425" s="2">
        <f t="shared" si="122"/>
        <v>87.55</v>
      </c>
      <c r="AM425" s="2"/>
      <c r="AN425" s="2"/>
      <c r="AO425" s="2">
        <f t="shared" si="123"/>
        <v>1737.6</v>
      </c>
      <c r="AP425" s="2"/>
      <c r="AQ425" s="2" t="s">
        <v>1157</v>
      </c>
      <c r="BB425" s="2">
        <f t="shared" si="128"/>
        <v>20.25</v>
      </c>
      <c r="BC425" s="2">
        <f t="shared" si="129"/>
        <v>1270.7333333333333</v>
      </c>
      <c r="BD425" s="2" t="s">
        <v>1157</v>
      </c>
      <c r="BI425">
        <f t="shared" si="130"/>
        <v>38.25</v>
      </c>
      <c r="BJ425">
        <f t="shared" si="131"/>
        <v>1511.1143281365999</v>
      </c>
      <c r="BK425" s="2" t="s">
        <v>1157</v>
      </c>
      <c r="BP425">
        <f t="shared" si="132"/>
        <v>27.75</v>
      </c>
      <c r="BQ425">
        <f t="shared" si="133"/>
        <v>1168.3333333333335</v>
      </c>
      <c r="BR425" s="2" t="s">
        <v>1157</v>
      </c>
      <c r="BW425">
        <f t="shared" si="134"/>
        <v>11.75</v>
      </c>
      <c r="BX425">
        <f t="shared" si="135"/>
        <v>1202.4666666666667</v>
      </c>
      <c r="BY425" s="2" t="s">
        <v>1157</v>
      </c>
      <c r="CD425">
        <f t="shared" si="136"/>
        <v>52.559739581793927</v>
      </c>
      <c r="CE425">
        <f t="shared" si="137"/>
        <v>1556.9015716076174</v>
      </c>
      <c r="CF425" s="2" t="s">
        <v>1157</v>
      </c>
    </row>
    <row r="426" spans="1:84" x14ac:dyDescent="0.35">
      <c r="A426" s="2" t="s">
        <v>1158</v>
      </c>
      <c r="B426" s="3" t="s">
        <v>34</v>
      </c>
      <c r="C426" s="2" t="s">
        <v>1248</v>
      </c>
      <c r="D426" s="2">
        <v>506</v>
      </c>
      <c r="E426" s="2">
        <v>201</v>
      </c>
      <c r="F426" s="2">
        <v>19</v>
      </c>
      <c r="G426" s="2">
        <v>11</v>
      </c>
      <c r="H426" s="2">
        <v>13</v>
      </c>
      <c r="I426" s="2">
        <f t="shared" si="114"/>
        <v>442</v>
      </c>
      <c r="J426" s="2">
        <v>129.31</v>
      </c>
      <c r="K426" s="2">
        <f t="shared" si="121"/>
        <v>5</v>
      </c>
      <c r="L426" s="2">
        <f t="shared" si="115"/>
        <v>40.18181818181818</v>
      </c>
      <c r="M426" s="2">
        <f t="shared" si="116"/>
        <v>1.7716814089933346</v>
      </c>
      <c r="N426" s="5">
        <v>54478</v>
      </c>
      <c r="O426" s="5">
        <v>2577</v>
      </c>
      <c r="P426" s="2">
        <v>20.53</v>
      </c>
      <c r="Q426" s="2">
        <v>4.46</v>
      </c>
      <c r="R426" s="5">
        <v>2153</v>
      </c>
      <c r="S426" s="2">
        <v>256.39999999999998</v>
      </c>
      <c r="T426" s="2">
        <f t="shared" si="124"/>
        <v>2495.6943226477415</v>
      </c>
      <c r="U426" s="2">
        <f t="shared" si="125"/>
        <v>399.84990086217397</v>
      </c>
      <c r="X426" s="3" t="str" cm="1">
        <f t="array" ref="X426">_xlfn.IFS((D426/F426) &lt;= (640/SQRT($AT$32)), "Compact", L426 &lt;= ($AT$32*(0.79-(0.002*((E426-G426/2)/(2*F426))*SQRT($AT$32)))), "Non-Compact", L426 &gt; ($AT$32*(0.79-(0.002*((E426-G426/2)/(2*F426))*SQRT($AT$32)))), "Slender")</f>
        <v>Compact</v>
      </c>
      <c r="Y426" s="3" t="str" cm="1">
        <f t="array" ref="Y426">_xlfn.IFS(K426 &lt;= (65/SQRT($AT$32)), "Compact", K426 &lt;= (95/SQRT($AT$32)), "Non-Compact", K426 &gt; (95/SQRT($AT$32)), "Slender")</f>
        <v>Non-Compact</v>
      </c>
      <c r="Z426" s="2">
        <f t="shared" si="126"/>
        <v>10.578947368421053</v>
      </c>
      <c r="AA426" s="2">
        <f t="shared" si="127"/>
        <v>46</v>
      </c>
      <c r="AB426" s="2" t="str" cm="1">
        <f t="array" ref="AB426">_xlfn.IFS(Z426 &lt;= 9, "1", Z426 &lt;= 12, "2", Z426 &lt;= 15, "3", Z426 &gt; 15, "4")</f>
        <v>2</v>
      </c>
      <c r="AC426" s="2" t="str" cm="1">
        <f t="array" ref="AC426">_xlfn.IFS(AA426 &lt;= 200, "1", L426 &lt;= 300, "2", L426 &lt;= 400, "3", L426 &gt; 400, "4")</f>
        <v>1</v>
      </c>
      <c r="AE426" s="3">
        <f t="shared" si="138"/>
        <v>54061.629179113719</v>
      </c>
      <c r="AG426" s="3"/>
      <c r="AH426" s="3">
        <f t="shared" si="139"/>
        <v>2116.3717891712695</v>
      </c>
      <c r="AJ426" s="2" t="s">
        <v>480</v>
      </c>
      <c r="AK426" s="2"/>
      <c r="AL426" s="2">
        <f t="shared" si="122"/>
        <v>104.61</v>
      </c>
      <c r="AM426" s="2"/>
      <c r="AN426" s="2"/>
      <c r="AO426" s="2">
        <f t="shared" si="123"/>
        <v>2063.6</v>
      </c>
      <c r="AP426" s="2"/>
      <c r="AQ426" s="2" t="s">
        <v>1158</v>
      </c>
      <c r="BB426" s="2">
        <f t="shared" si="128"/>
        <v>37.31</v>
      </c>
      <c r="BC426" s="2">
        <f t="shared" si="129"/>
        <v>1596.7333333333333</v>
      </c>
      <c r="BD426" s="2" t="s">
        <v>1158</v>
      </c>
      <c r="BI426">
        <f t="shared" si="130"/>
        <v>55.31</v>
      </c>
      <c r="BJ426">
        <f t="shared" si="131"/>
        <v>1837.1143281365999</v>
      </c>
      <c r="BK426" s="2" t="s">
        <v>1158</v>
      </c>
      <c r="BP426">
        <f t="shared" si="132"/>
        <v>10.689999999999998</v>
      </c>
      <c r="BQ426">
        <f t="shared" si="133"/>
        <v>1494.3333333333335</v>
      </c>
      <c r="BR426" s="2" t="s">
        <v>1158</v>
      </c>
      <c r="BW426">
        <f t="shared" si="134"/>
        <v>5.3100000000000023</v>
      </c>
      <c r="BX426">
        <f t="shared" si="135"/>
        <v>1528.4666666666667</v>
      </c>
      <c r="BY426" s="2" t="s">
        <v>1158</v>
      </c>
      <c r="CD426">
        <f t="shared" si="136"/>
        <v>69.619739581793937</v>
      </c>
      <c r="CE426">
        <f t="shared" si="137"/>
        <v>1882.9015716076174</v>
      </c>
      <c r="CF426" s="2" t="s">
        <v>1158</v>
      </c>
    </row>
    <row r="427" spans="1:84" x14ac:dyDescent="0.35">
      <c r="A427" s="2" t="s">
        <v>1159</v>
      </c>
      <c r="B427" s="3" t="s">
        <v>34</v>
      </c>
      <c r="C427" s="2" t="s">
        <v>1249</v>
      </c>
      <c r="D427" s="2">
        <v>546</v>
      </c>
      <c r="E427" s="2">
        <v>199</v>
      </c>
      <c r="F427" s="2">
        <v>14</v>
      </c>
      <c r="G427" s="2">
        <v>9</v>
      </c>
      <c r="H427" s="2">
        <v>13</v>
      </c>
      <c r="I427" s="2">
        <f t="shared" si="114"/>
        <v>492</v>
      </c>
      <c r="J427" s="2">
        <v>103.79</v>
      </c>
      <c r="K427" s="2">
        <f t="shared" si="121"/>
        <v>6.7857142857142856</v>
      </c>
      <c r="L427" s="2">
        <f t="shared" si="115"/>
        <v>54.666666666666664</v>
      </c>
      <c r="M427" s="2">
        <f t="shared" si="116"/>
        <v>1.8476814089933347</v>
      </c>
      <c r="N427" s="5">
        <v>49245</v>
      </c>
      <c r="O427" s="5">
        <v>1842</v>
      </c>
      <c r="P427" s="2">
        <v>21.78</v>
      </c>
      <c r="Q427" s="2">
        <v>4.21</v>
      </c>
      <c r="R427" s="5">
        <v>1804</v>
      </c>
      <c r="S427" s="2">
        <v>185.2</v>
      </c>
      <c r="T427" s="2">
        <f t="shared" si="124"/>
        <v>2123.0330936863247</v>
      </c>
      <c r="U427" s="2">
        <f t="shared" si="125"/>
        <v>289.43483002063067</v>
      </c>
      <c r="X427" s="3" t="str" cm="1">
        <f t="array" ref="X427">_xlfn.IFS((D427/F427) &lt;= (640/SQRT($AT$32)), "Compact", L427 &lt;= ($AT$32*(0.79-(0.002*((E427-G427/2)/(2*F427))*SQRT($AT$32)))), "Non-Compact", L427 &gt; ($AT$32*(0.79-(0.002*((E427-G427/2)/(2*F427))*SQRT($AT$32)))), "Slender")</f>
        <v>Non-Compact</v>
      </c>
      <c r="Y427" s="3" t="str" cm="1">
        <f t="array" ref="Y427">_xlfn.IFS(K427 &lt;= (65/SQRT($AT$32)), "Compact", K427 &lt;= (95/SQRT($AT$32)), "Non-Compact", K427 &gt; (95/SQRT($AT$32)), "Slender")</f>
        <v>Slender</v>
      </c>
      <c r="Z427" s="2">
        <f t="shared" si="126"/>
        <v>14.214285714285714</v>
      </c>
      <c r="AA427" s="2">
        <f t="shared" si="127"/>
        <v>60.666666666666664</v>
      </c>
      <c r="AB427" s="2" t="str" cm="1">
        <f t="array" ref="AB427">_xlfn.IFS(Z427 &lt;= 9, "1", Z427 &lt;= 12, "2", Z427 &lt;= 15, "3", Z427 &gt; 15, "4")</f>
        <v>3</v>
      </c>
      <c r="AC427" s="2" t="str" cm="1">
        <f t="array" ref="AC427">_xlfn.IFS(AA427 &lt;= 200, "1", L427 &lt;= 300, "2", L427 &lt;= 400, "3", L427 &gt; 400, "4")</f>
        <v>1</v>
      </c>
      <c r="AE427" s="3">
        <f t="shared" si="138"/>
        <v>48804.074767379825</v>
      </c>
      <c r="AG427" s="3"/>
      <c r="AH427" s="3">
        <f t="shared" si="139"/>
        <v>1779.5114132817466</v>
      </c>
      <c r="AJ427" s="2" t="s">
        <v>481</v>
      </c>
      <c r="AK427" s="2"/>
      <c r="AL427" s="2">
        <f t="shared" si="122"/>
        <v>79.09</v>
      </c>
      <c r="AM427" s="2"/>
      <c r="AN427" s="2"/>
      <c r="AO427" s="2">
        <f t="shared" si="123"/>
        <v>1714.6</v>
      </c>
      <c r="AP427" s="2"/>
      <c r="AQ427" s="2" t="s">
        <v>1159</v>
      </c>
      <c r="BB427" s="2">
        <f t="shared" si="128"/>
        <v>11.790000000000006</v>
      </c>
      <c r="BC427" s="2">
        <f t="shared" si="129"/>
        <v>1247.7333333333333</v>
      </c>
      <c r="BD427" s="2" t="s">
        <v>1159</v>
      </c>
      <c r="BI427">
        <f t="shared" si="130"/>
        <v>29.790000000000006</v>
      </c>
      <c r="BJ427">
        <f t="shared" si="131"/>
        <v>1488.1143281365999</v>
      </c>
      <c r="BK427" s="2" t="s">
        <v>1159</v>
      </c>
      <c r="BP427">
        <f t="shared" si="132"/>
        <v>36.209999999999994</v>
      </c>
      <c r="BQ427">
        <f t="shared" si="133"/>
        <v>1145.3333333333335</v>
      </c>
      <c r="BR427" s="2" t="s">
        <v>1159</v>
      </c>
      <c r="BW427">
        <f t="shared" si="134"/>
        <v>20.209999999999994</v>
      </c>
      <c r="BX427">
        <f t="shared" si="135"/>
        <v>1179.4666666666667</v>
      </c>
      <c r="BY427" s="2" t="s">
        <v>1159</v>
      </c>
      <c r="CD427">
        <f t="shared" si="136"/>
        <v>44.099739581793933</v>
      </c>
      <c r="CE427">
        <f t="shared" si="137"/>
        <v>1533.9015716076174</v>
      </c>
      <c r="CF427" s="2" t="s">
        <v>1159</v>
      </c>
    </row>
    <row r="428" spans="1:84" x14ac:dyDescent="0.35">
      <c r="A428" s="2" t="s">
        <v>1160</v>
      </c>
      <c r="B428" s="3" t="s">
        <v>34</v>
      </c>
      <c r="C428" s="2" t="s">
        <v>1250</v>
      </c>
      <c r="D428" s="2">
        <v>550</v>
      </c>
      <c r="E428" s="2">
        <v>200</v>
      </c>
      <c r="F428" s="2">
        <v>16</v>
      </c>
      <c r="G428" s="2">
        <v>10</v>
      </c>
      <c r="H428" s="2">
        <v>13</v>
      </c>
      <c r="I428" s="2">
        <f t="shared" ref="I428:I491" si="140">D428-(2*(H428+F428))</f>
        <v>492</v>
      </c>
      <c r="J428" s="2">
        <v>149.25</v>
      </c>
      <c r="K428" s="2">
        <f t="shared" si="121"/>
        <v>5.9375</v>
      </c>
      <c r="L428" s="2">
        <f t="shared" ref="L428:L491" si="141">I428/G428</f>
        <v>49.2</v>
      </c>
      <c r="M428" s="2">
        <f t="shared" ref="M428:M491" si="142">(E428*2+F428*4+((E428-G428)/2-H428)*4+2*PI()*H428+(D428-2*F428-2*H428)*2)/1000</f>
        <v>1.8576814089933347</v>
      </c>
      <c r="N428" s="5">
        <v>79515</v>
      </c>
      <c r="O428" s="5">
        <v>7205</v>
      </c>
      <c r="P428" s="2">
        <v>23.08</v>
      </c>
      <c r="Q428" s="2">
        <v>6.95</v>
      </c>
      <c r="R428" s="5">
        <v>2891</v>
      </c>
      <c r="S428" s="2">
        <v>480.3</v>
      </c>
      <c r="T428" s="2">
        <f t="shared" si="124"/>
        <v>2416.7620936863245</v>
      </c>
      <c r="U428" s="2">
        <f t="shared" si="125"/>
        <v>334.7608654414023</v>
      </c>
      <c r="X428" s="3" t="str" cm="1">
        <f t="array" ref="X428">_xlfn.IFS((D428/F428) &lt;= (640/SQRT($AT$32)), "Compact", L428 &lt;= ($AT$32*(0.79-(0.002*((E428-G428/2)/(2*F428))*SQRT($AT$32)))), "Non-Compact", L428 &gt; ($AT$32*(0.79-(0.002*((E428-G428/2)/(2*F428))*SQRT($AT$32)))), "Slender")</f>
        <v>Compact</v>
      </c>
      <c r="Y428" s="3" t="str" cm="1">
        <f t="array" ref="Y428">_xlfn.IFS(K428 &lt;= (65/SQRT($AT$32)), "Compact", K428 &lt;= (95/SQRT($AT$32)), "Non-Compact", K428 &gt; (95/SQRT($AT$32)), "Slender")</f>
        <v>Slender</v>
      </c>
      <c r="Z428" s="2">
        <f t="shared" si="126"/>
        <v>12.5</v>
      </c>
      <c r="AA428" s="2">
        <f t="shared" si="127"/>
        <v>55</v>
      </c>
      <c r="AB428" s="2" t="str" cm="1">
        <f t="array" ref="AB428">_xlfn.IFS(Z428 &lt;= 9, "1", Z428 &lt;= 12, "2", Z428 &lt;= 15, "3", Z428 &gt; 15, "4")</f>
        <v>3</v>
      </c>
      <c r="AC428" s="2" t="str" cm="1">
        <f t="array" ref="AC428">_xlfn.IFS(AA428 &lt;= 200, "1", L428 &lt;= 300, "2", L428 &lt;= 400, "3", L428 &gt; 400, "4")</f>
        <v>1</v>
      </c>
      <c r="AE428" s="3">
        <f t="shared" ref="AE428:AE454" si="143">SQRT((((VLOOKUP($AT$4,$A$4:$D$1021,4,FALSE))-D428)^2)+(((VLOOKUP($AT$4,$A$4:$E$1021,5,FALSE))-E428)^2)+(((VLOOKUP($AT$4,$A$4:$N$1021,14,FALSE))-N428)^2)+(((VLOOKUP($AT$4,$A$4:$O$1021,15,FALSE))-O428)^2))</f>
        <v>79357.637730088711</v>
      </c>
      <c r="AG428" s="3"/>
      <c r="AH428" s="3">
        <f t="shared" ref="AH428:AH454" si="144">SQRT((((VLOOKUP($AT$4,$A$4:$D$1021,4,FALSE))-D428)^2)+(((VLOOKUP($AT$4,$A$4:$E$1021,5,FALSE))-E428)^2)+(((VLOOKUP($AT$4,$A$4:$R$1021,18,FALSE))-R428)^2)+(((VLOOKUP($AT$4,$A$4:$S$1021,19,FALSE))-S428)^2))</f>
        <v>2873.592751243641</v>
      </c>
      <c r="AJ428" s="2" t="s">
        <v>482</v>
      </c>
      <c r="AK428" s="2"/>
      <c r="AL428" s="2">
        <f t="shared" si="122"/>
        <v>124.55</v>
      </c>
      <c r="AM428" s="2"/>
      <c r="AN428" s="2"/>
      <c r="AO428" s="2">
        <f t="shared" si="123"/>
        <v>2801.6</v>
      </c>
      <c r="AP428" s="2"/>
      <c r="AQ428" s="2" t="s">
        <v>1160</v>
      </c>
      <c r="BB428" s="2">
        <f t="shared" si="128"/>
        <v>57.25</v>
      </c>
      <c r="BC428" s="2">
        <f t="shared" si="129"/>
        <v>2334.7333333333336</v>
      </c>
      <c r="BD428" s="2" t="s">
        <v>1160</v>
      </c>
      <c r="BI428">
        <f t="shared" si="130"/>
        <v>75.25</v>
      </c>
      <c r="BJ428">
        <f t="shared" si="131"/>
        <v>2575.1143281365999</v>
      </c>
      <c r="BK428" s="2" t="s">
        <v>1160</v>
      </c>
      <c r="BP428">
        <f t="shared" si="132"/>
        <v>9.25</v>
      </c>
      <c r="BQ428">
        <f t="shared" si="133"/>
        <v>2232.3333333333335</v>
      </c>
      <c r="BR428" s="2" t="s">
        <v>1160</v>
      </c>
      <c r="BW428">
        <f t="shared" si="134"/>
        <v>25.25</v>
      </c>
      <c r="BX428">
        <f t="shared" si="135"/>
        <v>2266.4666666666667</v>
      </c>
      <c r="BY428" s="2" t="s">
        <v>1160</v>
      </c>
      <c r="CD428">
        <f t="shared" si="136"/>
        <v>89.559739581793934</v>
      </c>
      <c r="CE428">
        <f t="shared" si="137"/>
        <v>2620.9015716076174</v>
      </c>
      <c r="CF428" s="2" t="s">
        <v>1160</v>
      </c>
    </row>
    <row r="429" spans="1:84" x14ac:dyDescent="0.35">
      <c r="A429" s="2" t="s">
        <v>1161</v>
      </c>
      <c r="B429" s="3" t="s">
        <v>34</v>
      </c>
      <c r="C429" s="2" t="s">
        <v>1251</v>
      </c>
      <c r="D429" s="2">
        <v>596</v>
      </c>
      <c r="E429" s="2">
        <v>199</v>
      </c>
      <c r="F429" s="2">
        <v>15</v>
      </c>
      <c r="G429" s="2">
        <v>10</v>
      </c>
      <c r="H429" s="2">
        <v>13</v>
      </c>
      <c r="I429" s="2">
        <f t="shared" si="140"/>
        <v>540</v>
      </c>
      <c r="J429" s="2">
        <v>117.75</v>
      </c>
      <c r="K429" s="2">
        <f t="shared" ref="K429:K492" si="145">((E429-G429)/2)/F429</f>
        <v>6.3</v>
      </c>
      <c r="L429" s="2">
        <f t="shared" si="141"/>
        <v>54</v>
      </c>
      <c r="M429" s="2">
        <f t="shared" si="142"/>
        <v>1.9456814089933345</v>
      </c>
      <c r="N429" s="5">
        <v>64739</v>
      </c>
      <c r="O429" s="5">
        <v>1975</v>
      </c>
      <c r="P429" s="2">
        <v>23.45</v>
      </c>
      <c r="Q429" s="2">
        <v>4.0999999999999996</v>
      </c>
      <c r="R429" s="5">
        <v>2172</v>
      </c>
      <c r="S429" s="2">
        <v>198.5</v>
      </c>
      <c r="T429" s="2">
        <f t="shared" si="124"/>
        <v>2575.8087938833642</v>
      </c>
      <c r="U429" s="2">
        <f t="shared" si="125"/>
        <v>312.96836544140228</v>
      </c>
      <c r="X429" s="3" t="str" cm="1">
        <f t="array" ref="X429">_xlfn.IFS((D429/F429) &lt;= (640/SQRT($AT$32)), "Compact", L429 &lt;= ($AT$32*(0.79-(0.002*((E429-G429/2)/(2*F429))*SQRT($AT$32)))), "Non-Compact", L429 &gt; ($AT$32*(0.79-(0.002*((E429-G429/2)/(2*F429))*SQRT($AT$32)))), "Slender")</f>
        <v>Non-Compact</v>
      </c>
      <c r="Y429" s="3" t="str" cm="1">
        <f t="array" ref="Y429">_xlfn.IFS(K429 &lt;= (65/SQRT($AT$32)), "Compact", K429 &lt;= (95/SQRT($AT$32)), "Non-Compact", K429 &gt; (95/SQRT($AT$32)), "Slender")</f>
        <v>Slender</v>
      </c>
      <c r="Z429" s="2">
        <f t="shared" si="126"/>
        <v>13.266666666666667</v>
      </c>
      <c r="AA429" s="2">
        <f t="shared" si="127"/>
        <v>59.6</v>
      </c>
      <c r="AB429" s="2" t="str" cm="1">
        <f t="array" ref="AB429">_xlfn.IFS(Z429 &lt;= 9, "1", Z429 &lt;= 12, "2", Z429 &lt;= 15, "3", Z429 &gt; 15, "4")</f>
        <v>3</v>
      </c>
      <c r="AC429" s="2" t="str" cm="1">
        <f t="array" ref="AC429">_xlfn.IFS(AA429 &lt;= 200, "1", L429 &lt;= 300, "2", L429 &lt;= 400, "3", L429 &gt; 400, "4")</f>
        <v>1</v>
      </c>
      <c r="AE429" s="3">
        <f t="shared" si="143"/>
        <v>64294.565127232956</v>
      </c>
      <c r="AG429" s="3"/>
      <c r="AH429" s="3">
        <f t="shared" si="144"/>
        <v>2148.2170327971985</v>
      </c>
      <c r="AJ429" s="2" t="s">
        <v>483</v>
      </c>
      <c r="AK429" s="2"/>
      <c r="AL429" s="2">
        <f t="shared" ref="AL429:AL454" si="146">SQRT(((VLOOKUP($AT$4,$A$4:$J$1021,10,FALSE))-J429)^2)</f>
        <v>93.05</v>
      </c>
      <c r="AM429" s="2"/>
      <c r="AN429" s="2"/>
      <c r="AO429" s="2">
        <f t="shared" ref="AO429:AO454" si="147">SQRT(((VLOOKUP($AT$4,$A$4:$R$1021,18,FALSE))-R429)^2)</f>
        <v>2082.6</v>
      </c>
      <c r="AP429" s="2"/>
      <c r="AQ429" s="2" t="s">
        <v>1161</v>
      </c>
      <c r="BB429" s="2">
        <f t="shared" si="128"/>
        <v>25.75</v>
      </c>
      <c r="BC429" s="2">
        <f t="shared" si="129"/>
        <v>1615.7333333333333</v>
      </c>
      <c r="BD429" s="2" t="s">
        <v>1161</v>
      </c>
      <c r="BI429">
        <f t="shared" si="130"/>
        <v>43.75</v>
      </c>
      <c r="BJ429">
        <f t="shared" si="131"/>
        <v>1856.1143281365999</v>
      </c>
      <c r="BK429" s="2" t="s">
        <v>1161</v>
      </c>
      <c r="BP429">
        <f t="shared" si="132"/>
        <v>22.25</v>
      </c>
      <c r="BQ429">
        <f t="shared" si="133"/>
        <v>1513.3333333333335</v>
      </c>
      <c r="BR429" s="2" t="s">
        <v>1161</v>
      </c>
      <c r="BW429">
        <f t="shared" si="134"/>
        <v>6.25</v>
      </c>
      <c r="BX429">
        <f t="shared" si="135"/>
        <v>1547.4666666666667</v>
      </c>
      <c r="BY429" s="2" t="s">
        <v>1161</v>
      </c>
      <c r="CD429">
        <f t="shared" si="136"/>
        <v>58.059739581793927</v>
      </c>
      <c r="CE429">
        <f t="shared" si="137"/>
        <v>1901.9015716076174</v>
      </c>
      <c r="CF429" s="2" t="s">
        <v>1161</v>
      </c>
    </row>
    <row r="430" spans="1:84" x14ac:dyDescent="0.35">
      <c r="A430" s="2" t="s">
        <v>1162</v>
      </c>
      <c r="B430" s="3" t="s">
        <v>34</v>
      </c>
      <c r="C430" s="2" t="s">
        <v>1252</v>
      </c>
      <c r="D430" s="2">
        <v>600</v>
      </c>
      <c r="E430" s="2">
        <v>200</v>
      </c>
      <c r="F430" s="2">
        <v>17</v>
      </c>
      <c r="G430" s="2">
        <v>11</v>
      </c>
      <c r="H430" s="2">
        <v>13</v>
      </c>
      <c r="I430" s="2">
        <f t="shared" si="140"/>
        <v>540</v>
      </c>
      <c r="J430" s="2">
        <v>131.71</v>
      </c>
      <c r="K430" s="2">
        <f t="shared" si="145"/>
        <v>5.5588235294117645</v>
      </c>
      <c r="L430" s="2">
        <f t="shared" si="141"/>
        <v>49.090909090909093</v>
      </c>
      <c r="M430" s="2">
        <f t="shared" si="142"/>
        <v>1.9556814089933345</v>
      </c>
      <c r="N430" s="5">
        <v>73749</v>
      </c>
      <c r="O430" s="5">
        <v>2273</v>
      </c>
      <c r="P430" s="2">
        <v>23.66</v>
      </c>
      <c r="Q430" s="2">
        <v>4.1500000000000004</v>
      </c>
      <c r="R430" s="5">
        <v>2458</v>
      </c>
      <c r="S430" s="2">
        <v>227.3</v>
      </c>
      <c r="T430" s="2">
        <f t="shared" si="124"/>
        <v>2903.8127938833641</v>
      </c>
      <c r="U430" s="2">
        <f t="shared" si="125"/>
        <v>359.004900862174</v>
      </c>
      <c r="X430" s="3" t="str" cm="1">
        <f t="array" ref="X430">_xlfn.IFS((D430/F430) &lt;= (640/SQRT($AT$32)), "Compact", L430 &lt;= ($AT$32*(0.79-(0.002*((E430-G430/2)/(2*F430))*SQRT($AT$32)))), "Non-Compact", L430 &gt; ($AT$32*(0.79-(0.002*((E430-G430/2)/(2*F430))*SQRT($AT$32)))), "Slender")</f>
        <v>Non-Compact</v>
      </c>
      <c r="Y430" s="3" t="str" cm="1">
        <f t="array" ref="Y430">_xlfn.IFS(K430 &lt;= (65/SQRT($AT$32)), "Compact", K430 &lt;= (95/SQRT($AT$32)), "Non-Compact", K430 &gt; (95/SQRT($AT$32)), "Slender")</f>
        <v>Slender</v>
      </c>
      <c r="Z430" s="2">
        <f t="shared" si="126"/>
        <v>11.764705882352942</v>
      </c>
      <c r="AA430" s="2">
        <f t="shared" si="127"/>
        <v>54.545454545454547</v>
      </c>
      <c r="AB430" s="2" t="str" cm="1">
        <f t="array" ref="AB430">_xlfn.IFS(Z430 &lt;= 9, "1", Z430 &lt;= 12, "2", Z430 &lt;= 15, "3", Z430 &gt; 15, "4")</f>
        <v>2</v>
      </c>
      <c r="AC430" s="2" t="str" cm="1">
        <f t="array" ref="AC430">_xlfn.IFS(AA430 &lt;= 200, "1", L430 &lt;= 300, "2", L430 &lt;= 400, "3", L430 &gt; 400, "4")</f>
        <v>1</v>
      </c>
      <c r="AE430" s="3">
        <f t="shared" si="143"/>
        <v>73309.189192760823</v>
      </c>
      <c r="AG430" s="3"/>
      <c r="AH430" s="3">
        <f t="shared" si="144"/>
        <v>2429.5025210935673</v>
      </c>
      <c r="AJ430" s="2" t="s">
        <v>484</v>
      </c>
      <c r="AK430" s="2"/>
      <c r="AL430" s="2">
        <f t="shared" si="146"/>
        <v>107.01</v>
      </c>
      <c r="AM430" s="2"/>
      <c r="AN430" s="2"/>
      <c r="AO430" s="2">
        <f t="shared" si="147"/>
        <v>2368.6</v>
      </c>
      <c r="AP430" s="2"/>
      <c r="AQ430" s="2" t="s">
        <v>1162</v>
      </c>
      <c r="BB430" s="2">
        <f t="shared" si="128"/>
        <v>39.710000000000008</v>
      </c>
      <c r="BC430" s="2">
        <f t="shared" si="129"/>
        <v>1901.7333333333333</v>
      </c>
      <c r="BD430" s="2" t="s">
        <v>1162</v>
      </c>
      <c r="BI430">
        <f t="shared" si="130"/>
        <v>57.710000000000008</v>
      </c>
      <c r="BJ430">
        <f t="shared" si="131"/>
        <v>2142.1143281365999</v>
      </c>
      <c r="BK430" s="2" t="s">
        <v>1162</v>
      </c>
      <c r="BP430">
        <f t="shared" si="132"/>
        <v>8.289999999999992</v>
      </c>
      <c r="BQ430">
        <f t="shared" si="133"/>
        <v>1799.3333333333335</v>
      </c>
      <c r="BR430" s="2" t="s">
        <v>1162</v>
      </c>
      <c r="BW430">
        <f t="shared" si="134"/>
        <v>7.710000000000008</v>
      </c>
      <c r="BX430">
        <f t="shared" si="135"/>
        <v>1833.4666666666667</v>
      </c>
      <c r="BY430" s="2" t="s">
        <v>1162</v>
      </c>
      <c r="CD430">
        <f t="shared" si="136"/>
        <v>72.019739581793942</v>
      </c>
      <c r="CE430">
        <f t="shared" si="137"/>
        <v>2187.9015716076174</v>
      </c>
      <c r="CF430" s="2" t="s">
        <v>1162</v>
      </c>
    </row>
    <row r="431" spans="1:84" x14ac:dyDescent="0.35">
      <c r="A431" s="2" t="s">
        <v>1163</v>
      </c>
      <c r="B431" s="3" t="s">
        <v>34</v>
      </c>
      <c r="C431" s="2" t="s">
        <v>1253</v>
      </c>
      <c r="D431" s="2">
        <v>606</v>
      </c>
      <c r="E431" s="2">
        <v>201</v>
      </c>
      <c r="F431" s="2">
        <v>20</v>
      </c>
      <c r="G431" s="2">
        <v>12</v>
      </c>
      <c r="H431" s="2">
        <v>13</v>
      </c>
      <c r="I431" s="2">
        <f t="shared" si="140"/>
        <v>540</v>
      </c>
      <c r="J431" s="2">
        <v>149.77000000000001</v>
      </c>
      <c r="K431" s="2">
        <f t="shared" si="145"/>
        <v>4.7249999999999996</v>
      </c>
      <c r="L431" s="2">
        <f t="shared" si="141"/>
        <v>45</v>
      </c>
      <c r="M431" s="2">
        <f t="shared" si="142"/>
        <v>1.9696814089933345</v>
      </c>
      <c r="N431" s="5">
        <v>86656</v>
      </c>
      <c r="O431" s="5">
        <v>2716</v>
      </c>
      <c r="P431" s="2">
        <v>24.05</v>
      </c>
      <c r="Q431" s="2">
        <v>4.26</v>
      </c>
      <c r="R431" s="5">
        <v>2860</v>
      </c>
      <c r="S431" s="2">
        <v>270.2</v>
      </c>
      <c r="T431" s="2">
        <f>(((E431*D431*D431)/4)-(((E431-G431)*(D431-F431-F431)*(D431-F431-F431))/4)+(4*(H431*H431*(D431/2-F431-(H431/2))-((PI()*H431*H431)/4*((D431/2)-F431-(H431-((4*H431)/(3*PI()))))))))/1000</f>
        <v>3357.421793883364</v>
      </c>
      <c r="U431" s="2">
        <f t="shared" si="125"/>
        <v>426.3419362829456</v>
      </c>
      <c r="X431" s="3" t="str" cm="1">
        <f t="array" ref="X431">_xlfn.IFS((D431/F431) &lt;= (640/SQRT($AT$32)), "Compact", L431 &lt;= ($AT$32*(0.79-(0.002*((E431-G431/2)/(2*F431))*SQRT($AT$32)))), "Non-Compact", L431 &gt; ($AT$32*(0.79-(0.002*((E431-G431/2)/(2*F431))*SQRT($AT$32)))), "Slender")</f>
        <v>Compact</v>
      </c>
      <c r="Y431" s="3" t="str" cm="1">
        <f t="array" ref="Y431">_xlfn.IFS(K431 &lt;= (65/SQRT($AT$32)), "Compact", K431 &lt;= (95/SQRT($AT$32)), "Non-Compact", K431 &gt; (95/SQRT($AT$32)), "Slender")</f>
        <v>Non-Compact</v>
      </c>
      <c r="Z431" s="2">
        <f t="shared" si="126"/>
        <v>10.050000000000001</v>
      </c>
      <c r="AA431" s="2">
        <f t="shared" si="127"/>
        <v>50.5</v>
      </c>
      <c r="AB431" s="2" t="str" cm="1">
        <f t="array" ref="AB431">_xlfn.IFS(Z431 &lt;= 9, "1", Z431 &lt;= 12, "2", Z431 &lt;= 15, "3", Z431 &gt; 15, "4")</f>
        <v>2</v>
      </c>
      <c r="AC431" s="2" t="str" cm="1">
        <f t="array" ref="AC431">_xlfn.IFS(AA431 &lt;= 200, "1", L431 &lt;= 300, "2", L431 &lt;= 400, "3", L431 &gt; 400, "4")</f>
        <v>1</v>
      </c>
      <c r="AE431" s="3">
        <f t="shared" si="143"/>
        <v>86223.400979664453</v>
      </c>
      <c r="AG431" s="3"/>
      <c r="AH431" s="3">
        <f t="shared" si="144"/>
        <v>2827.2385237188601</v>
      </c>
      <c r="AJ431" s="2" t="s">
        <v>485</v>
      </c>
      <c r="AK431" s="2"/>
      <c r="AL431" s="2">
        <f t="shared" si="146"/>
        <v>125.07000000000001</v>
      </c>
      <c r="AM431" s="2"/>
      <c r="AN431" s="2"/>
      <c r="AO431" s="2">
        <f t="shared" si="147"/>
        <v>2770.6</v>
      </c>
      <c r="AP431" s="2"/>
      <c r="AQ431" s="2" t="s">
        <v>1163</v>
      </c>
      <c r="BB431" s="2">
        <f t="shared" si="128"/>
        <v>57.77000000000001</v>
      </c>
      <c r="BC431" s="2">
        <f t="shared" si="129"/>
        <v>2303.7333333333336</v>
      </c>
      <c r="BD431" s="2" t="s">
        <v>1163</v>
      </c>
      <c r="BI431">
        <f t="shared" si="130"/>
        <v>75.77000000000001</v>
      </c>
      <c r="BJ431">
        <f t="shared" si="131"/>
        <v>2544.1143281365999</v>
      </c>
      <c r="BK431" s="2" t="s">
        <v>1163</v>
      </c>
      <c r="BP431">
        <f t="shared" si="132"/>
        <v>9.7700000000000102</v>
      </c>
      <c r="BQ431">
        <f t="shared" si="133"/>
        <v>2201.3333333333335</v>
      </c>
      <c r="BR431" s="2" t="s">
        <v>1163</v>
      </c>
      <c r="BW431">
        <f t="shared" si="134"/>
        <v>25.77000000000001</v>
      </c>
      <c r="BX431">
        <f t="shared" si="135"/>
        <v>2235.4666666666667</v>
      </c>
      <c r="BY431" s="2" t="s">
        <v>1163</v>
      </c>
      <c r="CD431">
        <f t="shared" si="136"/>
        <v>90.079739581793945</v>
      </c>
      <c r="CE431">
        <f t="shared" si="137"/>
        <v>2589.9015716076174</v>
      </c>
      <c r="CF431" s="2" t="s">
        <v>1163</v>
      </c>
    </row>
    <row r="432" spans="1:84" x14ac:dyDescent="0.35">
      <c r="A432" s="2" t="s">
        <v>1164</v>
      </c>
      <c r="B432" s="3" t="s">
        <v>34</v>
      </c>
      <c r="C432" s="2" t="s">
        <v>1254</v>
      </c>
      <c r="D432" s="2">
        <v>646</v>
      </c>
      <c r="E432" s="2">
        <v>299</v>
      </c>
      <c r="F432" s="2">
        <v>15</v>
      </c>
      <c r="G432" s="2">
        <v>10</v>
      </c>
      <c r="H432" s="2">
        <v>13</v>
      </c>
      <c r="I432" s="2">
        <f t="shared" si="140"/>
        <v>590</v>
      </c>
      <c r="J432" s="2">
        <v>152.75</v>
      </c>
      <c r="K432" s="2">
        <f t="shared" si="145"/>
        <v>9.6333333333333329</v>
      </c>
      <c r="L432" s="2">
        <f t="shared" si="141"/>
        <v>59</v>
      </c>
      <c r="M432" s="2">
        <f t="shared" si="142"/>
        <v>2.4456814089933347</v>
      </c>
      <c r="N432" s="5">
        <v>107794</v>
      </c>
      <c r="O432" s="5">
        <v>6688</v>
      </c>
      <c r="P432" s="2">
        <v>26.56</v>
      </c>
      <c r="Q432" s="2">
        <v>6.62</v>
      </c>
      <c r="R432" s="5">
        <v>3337</v>
      </c>
      <c r="S432" s="2">
        <v>447.4</v>
      </c>
      <c r="T432" s="2">
        <f t="shared" si="124"/>
        <v>3822.9355649219478</v>
      </c>
      <c r="U432" s="2">
        <f t="shared" si="125"/>
        <v>687.71836544140228</v>
      </c>
      <c r="X432" s="3" t="str" cm="1">
        <f t="array" ref="X432">_xlfn.IFS((D432/F432) &lt;= (640/SQRT($AT$32)), "Compact", L432 &lt;= ($AT$32*(0.79-(0.002*((E432-G432/2)/(2*F432))*SQRT($AT$32)))), "Non-Compact", L432 &gt; ($AT$32*(0.79-(0.002*((E432-G432/2)/(2*F432))*SQRT($AT$32)))), "Slender")</f>
        <v>Non-Compact</v>
      </c>
      <c r="Y432" s="3" t="str" cm="1">
        <f t="array" ref="Y432">_xlfn.IFS(K432 &lt;= (65/SQRT($AT$32)), "Compact", K432 &lt;= (95/SQRT($AT$32)), "Non-Compact", K432 &gt; (95/SQRT($AT$32)), "Slender")</f>
        <v>Slender</v>
      </c>
      <c r="Z432" s="2">
        <f t="shared" si="126"/>
        <v>19.933333333333334</v>
      </c>
      <c r="AA432" s="2">
        <f t="shared" si="127"/>
        <v>64.599999999999994</v>
      </c>
      <c r="AB432" s="2" t="str" cm="1">
        <f t="array" ref="AB432">_xlfn.IFS(Z432 &lt;= 9, "1", Z432 &lt;= 12, "2", Z432 &lt;= 15, "3", Z432 &gt; 15, "4")</f>
        <v>4</v>
      </c>
      <c r="AC432" s="2" t="str" cm="1">
        <f t="array" ref="AC432">_xlfn.IFS(AA432 &lt;= 200, "1", L432 &lt;= 300, "2", L432 &lt;= 400, "3", L432 &gt; 400, "4")</f>
        <v>1</v>
      </c>
      <c r="AE432" s="3">
        <f t="shared" si="143"/>
        <v>107521.88971972172</v>
      </c>
      <c r="AG432" s="3"/>
      <c r="AH432" s="3">
        <f t="shared" si="144"/>
        <v>3324.2310915458329</v>
      </c>
      <c r="AJ432" s="2" t="s">
        <v>486</v>
      </c>
      <c r="AK432" s="2"/>
      <c r="AL432" s="2">
        <f t="shared" si="146"/>
        <v>128.05000000000001</v>
      </c>
      <c r="AM432" s="2"/>
      <c r="AN432" s="2"/>
      <c r="AO432" s="2">
        <f t="shared" si="147"/>
        <v>3247.6</v>
      </c>
      <c r="AP432" s="2"/>
      <c r="AQ432" s="2" t="s">
        <v>1164</v>
      </c>
      <c r="BB432" s="2">
        <f t="shared" si="128"/>
        <v>60.75</v>
      </c>
      <c r="BC432" s="2">
        <f t="shared" si="129"/>
        <v>2780.7333333333336</v>
      </c>
      <c r="BD432" s="2" t="s">
        <v>1164</v>
      </c>
      <c r="BI432">
        <f t="shared" si="130"/>
        <v>78.75</v>
      </c>
      <c r="BJ432">
        <f t="shared" si="131"/>
        <v>3021.1143281365999</v>
      </c>
      <c r="BK432" s="2" t="s">
        <v>1164</v>
      </c>
      <c r="BP432">
        <f t="shared" si="132"/>
        <v>12.75</v>
      </c>
      <c r="BQ432">
        <f t="shared" si="133"/>
        <v>2678.3333333333335</v>
      </c>
      <c r="BR432" s="2" t="s">
        <v>1164</v>
      </c>
      <c r="BW432">
        <f t="shared" si="134"/>
        <v>28.75</v>
      </c>
      <c r="BX432">
        <f t="shared" si="135"/>
        <v>2712.4666666666667</v>
      </c>
      <c r="BY432" s="2" t="s">
        <v>1164</v>
      </c>
      <c r="CD432">
        <f t="shared" si="136"/>
        <v>93.059739581793934</v>
      </c>
      <c r="CE432">
        <f t="shared" si="137"/>
        <v>3066.9015716076174</v>
      </c>
      <c r="CF432" s="2" t="s">
        <v>1164</v>
      </c>
    </row>
    <row r="433" spans="1:84" x14ac:dyDescent="0.35">
      <c r="A433" s="2" t="s">
        <v>1165</v>
      </c>
      <c r="B433" s="3" t="s">
        <v>34</v>
      </c>
      <c r="C433" s="2" t="s">
        <v>1255</v>
      </c>
      <c r="D433" s="2">
        <v>650</v>
      </c>
      <c r="E433" s="2">
        <v>300</v>
      </c>
      <c r="F433" s="2">
        <v>17</v>
      </c>
      <c r="G433" s="2">
        <v>11</v>
      </c>
      <c r="H433" s="2">
        <v>13</v>
      </c>
      <c r="I433" s="2">
        <f t="shared" si="140"/>
        <v>590</v>
      </c>
      <c r="J433" s="2">
        <v>171.21</v>
      </c>
      <c r="K433" s="2">
        <f t="shared" si="145"/>
        <v>8.5</v>
      </c>
      <c r="L433" s="2">
        <f t="shared" si="141"/>
        <v>53.636363636363633</v>
      </c>
      <c r="M433" s="2">
        <f t="shared" si="142"/>
        <v>2.4556814089933345</v>
      </c>
      <c r="N433" s="5">
        <v>122739</v>
      </c>
      <c r="O433" s="5">
        <v>7657</v>
      </c>
      <c r="P433" s="2">
        <v>26.77</v>
      </c>
      <c r="Q433" s="2">
        <v>6.69</v>
      </c>
      <c r="R433" s="5">
        <v>3777</v>
      </c>
      <c r="S433" s="2">
        <v>510.5</v>
      </c>
      <c r="T433" s="2">
        <f t="shared" si="124"/>
        <v>4316.0645649219468</v>
      </c>
      <c r="U433" s="2">
        <f t="shared" si="125"/>
        <v>785.51740086217399</v>
      </c>
      <c r="X433" s="3" t="str" cm="1">
        <f t="array" ref="X433">_xlfn.IFS((D433/F433) &lt;= (640/SQRT($AT$32)), "Compact", L433 &lt;= ($AT$32*(0.79-(0.002*((E433-G433/2)/(2*F433))*SQRT($AT$32)))), "Non-Compact", L433 &gt; ($AT$32*(0.79-(0.002*((E433-G433/2)/(2*F433))*SQRT($AT$32)))), "Slender")</f>
        <v>Non-Compact</v>
      </c>
      <c r="Y433" s="3" t="str" cm="1">
        <f t="array" ref="Y433">_xlfn.IFS(K433 &lt;= (65/SQRT($AT$32)), "Compact", K433 &lt;= (95/SQRT($AT$32)), "Non-Compact", K433 &gt; (95/SQRT($AT$32)), "Slender")</f>
        <v>Slender</v>
      </c>
      <c r="Z433" s="2">
        <f t="shared" si="126"/>
        <v>17.647058823529413</v>
      </c>
      <c r="AA433" s="2">
        <f t="shared" si="127"/>
        <v>59.090909090909093</v>
      </c>
      <c r="AB433" s="2" t="str" cm="1">
        <f t="array" ref="AB433">_xlfn.IFS(Z433 &lt;= 9, "1", Z433 &lt;= 12, "2", Z433 &lt;= 15, "3", Z433 &gt; 15, "4")</f>
        <v>4</v>
      </c>
      <c r="AC433" s="2" t="str" cm="1">
        <f t="array" ref="AC433">_xlfn.IFS(AA433 &lt;= 200, "1", L433 &lt;= 300, "2", L433 &lt;= 400, "3", L433 &gt; 400, "4")</f>
        <v>1</v>
      </c>
      <c r="AE433" s="3">
        <f t="shared" si="143"/>
        <v>122497.99724934282</v>
      </c>
      <c r="AG433" s="3"/>
      <c r="AH433" s="3">
        <f t="shared" si="144"/>
        <v>3763.4093877759296</v>
      </c>
      <c r="AJ433" s="2" t="s">
        <v>487</v>
      </c>
      <c r="AK433" s="2"/>
      <c r="AL433" s="2">
        <f t="shared" si="146"/>
        <v>146.51000000000002</v>
      </c>
      <c r="AM433" s="2"/>
      <c r="AN433" s="2"/>
      <c r="AO433" s="2">
        <f t="shared" si="147"/>
        <v>3687.6</v>
      </c>
      <c r="AP433" s="2"/>
      <c r="AQ433" s="2" t="s">
        <v>1165</v>
      </c>
      <c r="BB433" s="2">
        <f t="shared" si="128"/>
        <v>79.210000000000008</v>
      </c>
      <c r="BC433" s="2">
        <f t="shared" si="129"/>
        <v>3220.7333333333336</v>
      </c>
      <c r="BD433" s="2" t="s">
        <v>1165</v>
      </c>
      <c r="BI433">
        <f t="shared" si="130"/>
        <v>97.210000000000008</v>
      </c>
      <c r="BJ433">
        <f t="shared" si="131"/>
        <v>3461.1143281365999</v>
      </c>
      <c r="BK433" s="2" t="s">
        <v>1165</v>
      </c>
      <c r="BP433">
        <f t="shared" si="132"/>
        <v>31.210000000000008</v>
      </c>
      <c r="BQ433">
        <f t="shared" si="133"/>
        <v>3118.3333333333335</v>
      </c>
      <c r="BR433" s="2" t="s">
        <v>1165</v>
      </c>
      <c r="BW433">
        <f t="shared" si="134"/>
        <v>47.210000000000008</v>
      </c>
      <c r="BX433">
        <f t="shared" si="135"/>
        <v>3152.4666666666667</v>
      </c>
      <c r="BY433" s="2" t="s">
        <v>1165</v>
      </c>
      <c r="CD433">
        <f t="shared" si="136"/>
        <v>111.51973958179394</v>
      </c>
      <c r="CE433">
        <f t="shared" si="137"/>
        <v>3506.9015716076174</v>
      </c>
      <c r="CF433" s="2" t="s">
        <v>1165</v>
      </c>
    </row>
    <row r="434" spans="1:84" x14ac:dyDescent="0.35">
      <c r="A434" s="2" t="s">
        <v>1166</v>
      </c>
      <c r="B434" s="3" t="s">
        <v>34</v>
      </c>
      <c r="C434" s="2" t="s">
        <v>1256</v>
      </c>
      <c r="D434" s="2">
        <v>656</v>
      </c>
      <c r="E434" s="2">
        <v>301</v>
      </c>
      <c r="F434" s="2">
        <v>20</v>
      </c>
      <c r="G434" s="2">
        <v>12</v>
      </c>
      <c r="H434" s="2">
        <v>13</v>
      </c>
      <c r="I434" s="2">
        <f t="shared" si="140"/>
        <v>590</v>
      </c>
      <c r="J434" s="2">
        <v>195.77</v>
      </c>
      <c r="K434" s="2">
        <f t="shared" si="145"/>
        <v>7.2249999999999996</v>
      </c>
      <c r="L434" s="2">
        <f t="shared" si="141"/>
        <v>49.166666666666664</v>
      </c>
      <c r="M434" s="2">
        <f t="shared" si="142"/>
        <v>2.4696814089933348</v>
      </c>
      <c r="N434" s="5">
        <v>144433</v>
      </c>
      <c r="O434" s="5">
        <v>9100</v>
      </c>
      <c r="P434" s="2">
        <v>27.16</v>
      </c>
      <c r="Q434" s="2">
        <v>6.82</v>
      </c>
      <c r="R434" s="5">
        <v>4403</v>
      </c>
      <c r="S434" s="2">
        <v>604.6</v>
      </c>
      <c r="T434" s="2">
        <f t="shared" si="124"/>
        <v>5011.3485649219474</v>
      </c>
      <c r="U434" s="2">
        <f t="shared" si="125"/>
        <v>930.14193628294572</v>
      </c>
      <c r="X434" s="3" t="str" cm="1">
        <f t="array" ref="X434">_xlfn.IFS((D434/F434) &lt;= (640/SQRT($AT$32)), "Compact", L434 &lt;= ($AT$32*(0.79-(0.002*((E434-G434/2)/(2*F434))*SQRT($AT$32)))), "Non-Compact", L434 &gt; ($AT$32*(0.79-(0.002*((E434-G434/2)/(2*F434))*SQRT($AT$32)))), "Slender")</f>
        <v>Compact</v>
      </c>
      <c r="Y434" s="3" t="str" cm="1">
        <f t="array" ref="Y434">_xlfn.IFS(K434 &lt;= (65/SQRT($AT$32)), "Compact", K434 &lt;= (95/SQRT($AT$32)), "Non-Compact", K434 &gt; (95/SQRT($AT$32)), "Slender")</f>
        <v>Slender</v>
      </c>
      <c r="Z434" s="2">
        <f t="shared" si="126"/>
        <v>15.05</v>
      </c>
      <c r="AA434" s="2">
        <f t="shared" si="127"/>
        <v>54.666666666666664</v>
      </c>
      <c r="AB434" s="2" t="str" cm="1">
        <f t="array" ref="AB434">_xlfn.IFS(Z434 &lt;= 9, "1", Z434 &lt;= 12, "2", Z434 &lt;= 15, "3", Z434 &gt; 15, "4")</f>
        <v>4</v>
      </c>
      <c r="AC434" s="2" t="str" cm="1">
        <f t="array" ref="AC434">_xlfn.IFS(AA434 &lt;= 200, "1", L434 &lt;= 300, "2", L434 &lt;= 400, "3", L434 &gt; 400, "4")</f>
        <v>1</v>
      </c>
      <c r="AE434" s="3">
        <f t="shared" si="143"/>
        <v>144239.50608449822</v>
      </c>
      <c r="AG434" s="3"/>
      <c r="AH434" s="3">
        <f t="shared" si="144"/>
        <v>4390.6766801940685</v>
      </c>
      <c r="AJ434" s="2" t="s">
        <v>488</v>
      </c>
      <c r="AK434" s="2"/>
      <c r="AL434" s="2">
        <f t="shared" si="146"/>
        <v>171.07000000000002</v>
      </c>
      <c r="AM434" s="2"/>
      <c r="AN434" s="2"/>
      <c r="AO434" s="2">
        <f t="shared" si="147"/>
        <v>4313.6000000000004</v>
      </c>
      <c r="AP434" s="2"/>
      <c r="AQ434" s="2" t="s">
        <v>1166</v>
      </c>
      <c r="BB434" s="2">
        <f t="shared" si="128"/>
        <v>103.77000000000001</v>
      </c>
      <c r="BC434" s="2">
        <f t="shared" si="129"/>
        <v>3846.7333333333336</v>
      </c>
      <c r="BD434" s="2" t="s">
        <v>1166</v>
      </c>
      <c r="BI434">
        <f t="shared" si="130"/>
        <v>121.77000000000001</v>
      </c>
      <c r="BJ434">
        <f t="shared" si="131"/>
        <v>4087.1143281365999</v>
      </c>
      <c r="BK434" s="2" t="s">
        <v>1166</v>
      </c>
      <c r="BP434">
        <f t="shared" si="132"/>
        <v>55.77000000000001</v>
      </c>
      <c r="BQ434">
        <f t="shared" si="133"/>
        <v>3744.3333333333335</v>
      </c>
      <c r="BR434" s="2" t="s">
        <v>1166</v>
      </c>
      <c r="BW434">
        <f t="shared" si="134"/>
        <v>71.77000000000001</v>
      </c>
      <c r="BX434">
        <f t="shared" si="135"/>
        <v>3778.4666666666667</v>
      </c>
      <c r="BY434" s="2" t="s">
        <v>1166</v>
      </c>
      <c r="CD434">
        <f t="shared" si="136"/>
        <v>136.07973958179394</v>
      </c>
      <c r="CE434">
        <f t="shared" si="137"/>
        <v>4132.9015716076174</v>
      </c>
      <c r="CF434" s="2" t="s">
        <v>1166</v>
      </c>
    </row>
    <row r="435" spans="1:84" x14ac:dyDescent="0.35">
      <c r="A435" s="2" t="s">
        <v>1167</v>
      </c>
      <c r="B435" s="3" t="s">
        <v>34</v>
      </c>
      <c r="C435" s="2" t="s">
        <v>1257</v>
      </c>
      <c r="D435" s="2">
        <v>692</v>
      </c>
      <c r="E435" s="2">
        <v>300</v>
      </c>
      <c r="F435" s="2">
        <v>20</v>
      </c>
      <c r="G435" s="2">
        <v>13</v>
      </c>
      <c r="H435" s="2">
        <v>18</v>
      </c>
      <c r="I435" s="2">
        <f t="shared" si="140"/>
        <v>616</v>
      </c>
      <c r="J435" s="2">
        <v>207.54</v>
      </c>
      <c r="K435" s="2">
        <f t="shared" si="145"/>
        <v>7.1749999999999998</v>
      </c>
      <c r="L435" s="2">
        <f t="shared" si="141"/>
        <v>47.384615384615387</v>
      </c>
      <c r="M435" s="2">
        <f t="shared" si="142"/>
        <v>2.5270973355292328</v>
      </c>
      <c r="N435" s="5">
        <v>164101</v>
      </c>
      <c r="O435" s="5">
        <v>9014</v>
      </c>
      <c r="P435" s="2">
        <v>28.12</v>
      </c>
      <c r="Q435" s="2">
        <v>6.59</v>
      </c>
      <c r="R435" s="5">
        <v>4743</v>
      </c>
      <c r="S435" s="2">
        <v>600.9</v>
      </c>
      <c r="T435" s="2">
        <f t="shared" si="124"/>
        <v>5503.1381859129679</v>
      </c>
      <c r="U435" s="2">
        <f t="shared" si="125"/>
        <v>932.23632681594358</v>
      </c>
      <c r="X435" s="3" t="str" cm="1">
        <f t="array" ref="X435">_xlfn.IFS((D435/F435) &lt;= (640/SQRT($AT$32)), "Compact", L435 &lt;= ($AT$32*(0.79-(0.002*((E435-G435/2)/(2*F435))*SQRT($AT$32)))), "Non-Compact", L435 &gt; ($AT$32*(0.79-(0.002*((E435-G435/2)/(2*F435))*SQRT($AT$32)))), "Slender")</f>
        <v>Non-Compact</v>
      </c>
      <c r="Y435" s="3" t="str" cm="1">
        <f t="array" ref="Y435">_xlfn.IFS(K435 &lt;= (65/SQRT($AT$32)), "Compact", K435 &lt;= (95/SQRT($AT$32)), "Non-Compact", K435 &gt; (95/SQRT($AT$32)), "Slender")</f>
        <v>Slender</v>
      </c>
      <c r="Z435" s="2">
        <f t="shared" si="126"/>
        <v>15</v>
      </c>
      <c r="AA435" s="2">
        <f t="shared" si="127"/>
        <v>53.230769230769234</v>
      </c>
      <c r="AB435" s="2" t="str" cm="1">
        <f t="array" ref="AB435">_xlfn.IFS(Z435 &lt;= 9, "1", Z435 &lt;= 12, "2", Z435 &lt;= 15, "3", Z435 &gt; 15, "4")</f>
        <v>3</v>
      </c>
      <c r="AC435" s="2" t="str" cm="1">
        <f t="array" ref="AC435">_xlfn.IFS(AA435 &lt;= 200, "1", L435 &lt;= 300, "2", L435 &lt;= 400, "3", L435 &gt; 400, "4")</f>
        <v>1</v>
      </c>
      <c r="AE435" s="3">
        <f t="shared" si="143"/>
        <v>163869.53796938588</v>
      </c>
      <c r="AG435" s="3"/>
      <c r="AH435" s="3">
        <f t="shared" si="144"/>
        <v>4728.9726474150812</v>
      </c>
      <c r="AJ435" s="2" t="s">
        <v>489</v>
      </c>
      <c r="AK435" s="2"/>
      <c r="AL435" s="2">
        <f t="shared" si="146"/>
        <v>182.84</v>
      </c>
      <c r="AM435" s="2"/>
      <c r="AN435" s="2"/>
      <c r="AO435" s="2">
        <f t="shared" si="147"/>
        <v>4653.6000000000004</v>
      </c>
      <c r="AP435" s="2"/>
      <c r="AQ435" s="2" t="s">
        <v>1167</v>
      </c>
      <c r="BB435" s="2">
        <f t="shared" si="128"/>
        <v>115.53999999999999</v>
      </c>
      <c r="BC435" s="2">
        <f t="shared" si="129"/>
        <v>4186.7333333333336</v>
      </c>
      <c r="BD435" s="2" t="s">
        <v>1167</v>
      </c>
      <c r="BI435">
        <f t="shared" si="130"/>
        <v>133.54</v>
      </c>
      <c r="BJ435">
        <f t="shared" si="131"/>
        <v>4427.1143281365994</v>
      </c>
      <c r="BK435" s="2" t="s">
        <v>1167</v>
      </c>
      <c r="BP435">
        <f t="shared" si="132"/>
        <v>67.539999999999992</v>
      </c>
      <c r="BQ435">
        <f t="shared" si="133"/>
        <v>4084.3333333333335</v>
      </c>
      <c r="BR435" s="2" t="s">
        <v>1167</v>
      </c>
      <c r="BW435">
        <f t="shared" si="134"/>
        <v>83.539999999999992</v>
      </c>
      <c r="BX435">
        <f t="shared" si="135"/>
        <v>4118.4666666666662</v>
      </c>
      <c r="BY435" s="2" t="s">
        <v>1167</v>
      </c>
      <c r="CD435">
        <f t="shared" si="136"/>
        <v>147.84973958179393</v>
      </c>
      <c r="CE435">
        <f t="shared" si="137"/>
        <v>4472.9015716076174</v>
      </c>
      <c r="CF435" s="2" t="s">
        <v>1167</v>
      </c>
    </row>
    <row r="436" spans="1:84" x14ac:dyDescent="0.35">
      <c r="A436" s="2" t="s">
        <v>1168</v>
      </c>
      <c r="B436" s="3" t="s">
        <v>34</v>
      </c>
      <c r="C436" s="2" t="s">
        <v>1258</v>
      </c>
      <c r="D436" s="2">
        <v>700</v>
      </c>
      <c r="E436" s="2">
        <v>300</v>
      </c>
      <c r="F436" s="2">
        <v>24</v>
      </c>
      <c r="G436" s="2">
        <v>13</v>
      </c>
      <c r="H436" s="2">
        <v>18</v>
      </c>
      <c r="I436" s="2">
        <f t="shared" si="140"/>
        <v>616</v>
      </c>
      <c r="J436" s="2">
        <v>231.54</v>
      </c>
      <c r="K436" s="2">
        <f t="shared" si="145"/>
        <v>5.979166666666667</v>
      </c>
      <c r="L436" s="2">
        <f t="shared" si="141"/>
        <v>47.384615384615387</v>
      </c>
      <c r="M436" s="2">
        <f t="shared" si="142"/>
        <v>2.5430973355292328</v>
      </c>
      <c r="N436" s="5">
        <v>193622</v>
      </c>
      <c r="O436" s="5">
        <v>10814</v>
      </c>
      <c r="P436" s="2">
        <v>28.92</v>
      </c>
      <c r="Q436" s="2">
        <v>6.83</v>
      </c>
      <c r="R436" s="5">
        <v>5532</v>
      </c>
      <c r="S436" s="2">
        <v>720.9</v>
      </c>
      <c r="T436" s="2">
        <f t="shared" si="124"/>
        <v>6338.3381859129677</v>
      </c>
      <c r="U436" s="2">
        <f t="shared" si="125"/>
        <v>1112.2363268159438</v>
      </c>
      <c r="X436" s="3" t="str" cm="1">
        <f t="array" ref="X436">_xlfn.IFS((D436/F436) &lt;= (640/SQRT($AT$32)), "Compact", L436 &lt;= ($AT$32*(0.79-(0.002*((E436-G436/2)/(2*F436))*SQRT($AT$32)))), "Non-Compact", L436 &gt; ($AT$32*(0.79-(0.002*((E436-G436/2)/(2*F436))*SQRT($AT$32)))), "Slender")</f>
        <v>Compact</v>
      </c>
      <c r="Y436" s="3" t="str" cm="1">
        <f t="array" ref="Y436">_xlfn.IFS(K436 &lt;= (65/SQRT($AT$32)), "Compact", K436 &lt;= (95/SQRT($AT$32)), "Non-Compact", K436 &gt; (95/SQRT($AT$32)), "Slender")</f>
        <v>Slender</v>
      </c>
      <c r="Z436" s="2">
        <f t="shared" si="126"/>
        <v>12.5</v>
      </c>
      <c r="AA436" s="2">
        <f t="shared" si="127"/>
        <v>53.846153846153847</v>
      </c>
      <c r="AB436" s="2" t="str" cm="1">
        <f t="array" ref="AB436">_xlfn.IFS(Z436 &lt;= 9, "1", Z436 &lt;= 12, "2", Z436 &lt;= 15, "3", Z436 &gt; 15, "4")</f>
        <v>3</v>
      </c>
      <c r="AC436" s="2" t="str" cm="1">
        <f t="array" ref="AC436">_xlfn.IFS(AA436 &lt;= 200, "1", L436 &lt;= 300, "2", L436 &lt;= 400, "3", L436 &gt; 400, "4")</f>
        <v>1</v>
      </c>
      <c r="AE436" s="3">
        <f t="shared" si="143"/>
        <v>193444.6230271082</v>
      </c>
      <c r="AG436" s="3"/>
      <c r="AH436" s="3">
        <f t="shared" si="144"/>
        <v>5521.7461821420229</v>
      </c>
      <c r="AJ436" s="2" t="s">
        <v>490</v>
      </c>
      <c r="AK436" s="2"/>
      <c r="AL436" s="2">
        <f t="shared" si="146"/>
        <v>206.84</v>
      </c>
      <c r="AM436" s="2"/>
      <c r="AN436" s="2"/>
      <c r="AO436" s="2">
        <f t="shared" si="147"/>
        <v>5442.6</v>
      </c>
      <c r="AP436" s="2"/>
      <c r="AQ436" s="2" t="s">
        <v>1168</v>
      </c>
      <c r="BB436" s="2">
        <f t="shared" si="128"/>
        <v>139.54</v>
      </c>
      <c r="BC436" s="2">
        <f t="shared" si="129"/>
        <v>4975.7333333333336</v>
      </c>
      <c r="BD436" s="2" t="s">
        <v>1168</v>
      </c>
      <c r="BI436">
        <f t="shared" si="130"/>
        <v>157.54</v>
      </c>
      <c r="BJ436">
        <f t="shared" si="131"/>
        <v>5216.1143281365994</v>
      </c>
      <c r="BK436" s="2" t="s">
        <v>1168</v>
      </c>
      <c r="BP436">
        <f t="shared" si="132"/>
        <v>91.539999999999992</v>
      </c>
      <c r="BQ436">
        <f t="shared" si="133"/>
        <v>4873.333333333333</v>
      </c>
      <c r="BR436" s="2" t="s">
        <v>1168</v>
      </c>
      <c r="BW436">
        <f t="shared" si="134"/>
        <v>107.53999999999999</v>
      </c>
      <c r="BX436">
        <f t="shared" si="135"/>
        <v>4907.4666666666662</v>
      </c>
      <c r="BY436" s="2" t="s">
        <v>1168</v>
      </c>
      <c r="CD436">
        <f t="shared" si="136"/>
        <v>171.84973958179393</v>
      </c>
      <c r="CE436">
        <f t="shared" si="137"/>
        <v>5261.9015716076174</v>
      </c>
      <c r="CF436" s="2" t="s">
        <v>1168</v>
      </c>
    </row>
    <row r="437" spans="1:84" x14ac:dyDescent="0.35">
      <c r="A437" s="2" t="s">
        <v>1169</v>
      </c>
      <c r="B437" s="3" t="s">
        <v>34</v>
      </c>
      <c r="C437" s="2" t="s">
        <v>1259</v>
      </c>
      <c r="D437" s="2">
        <v>734</v>
      </c>
      <c r="E437" s="2">
        <v>299</v>
      </c>
      <c r="F437" s="2">
        <v>16</v>
      </c>
      <c r="G437" s="2">
        <v>12</v>
      </c>
      <c r="H437" s="2">
        <v>18</v>
      </c>
      <c r="I437" s="2">
        <f t="shared" si="140"/>
        <v>666</v>
      </c>
      <c r="J437" s="2">
        <v>182.7</v>
      </c>
      <c r="K437" s="2">
        <f t="shared" si="145"/>
        <v>8.96875</v>
      </c>
      <c r="L437" s="2">
        <f t="shared" si="141"/>
        <v>55.5</v>
      </c>
      <c r="M437" s="2">
        <f t="shared" si="142"/>
        <v>2.6090973355292326</v>
      </c>
      <c r="N437" s="5">
        <v>155539</v>
      </c>
      <c r="O437" s="5">
        <v>7140</v>
      </c>
      <c r="P437" s="2">
        <v>29.18</v>
      </c>
      <c r="Q437" s="2">
        <v>6.25</v>
      </c>
      <c r="R437" s="5">
        <v>4238</v>
      </c>
      <c r="S437" s="2">
        <v>477.6</v>
      </c>
      <c r="T437" s="2">
        <f t="shared" si="124"/>
        <v>5009.8272854188908</v>
      </c>
      <c r="U437" s="2">
        <f t="shared" si="125"/>
        <v>745.03026482582516</v>
      </c>
      <c r="X437" s="3" t="str" cm="1">
        <f t="array" ref="X437">_xlfn.IFS((D437/F437) &lt;= (640/SQRT($AT$32)), "Compact", L437 &lt;= ($AT$32*(0.79-(0.002*((E437-G437/2)/(2*F437))*SQRT($AT$32)))), "Non-Compact", L437 &gt; ($AT$32*(0.79-(0.002*((E437-G437/2)/(2*F437))*SQRT($AT$32)))), "Slender")</f>
        <v>Non-Compact</v>
      </c>
      <c r="Y437" s="3" t="str" cm="1">
        <f t="array" ref="Y437">_xlfn.IFS(K437 &lt;= (65/SQRT($AT$32)), "Compact", K437 &lt;= (95/SQRT($AT$32)), "Non-Compact", K437 &gt; (95/SQRT($AT$32)), "Slender")</f>
        <v>Slender</v>
      </c>
      <c r="Z437" s="2">
        <f t="shared" si="126"/>
        <v>18.6875</v>
      </c>
      <c r="AA437" s="2">
        <f t="shared" si="127"/>
        <v>61.166666666666664</v>
      </c>
      <c r="AB437" s="2" t="str" cm="1">
        <f t="array" ref="AB437">_xlfn.IFS(Z437 &lt;= 9, "1", Z437 &lt;= 12, "2", Z437 &lt;= 15, "3", Z437 &gt; 15, "4")</f>
        <v>4</v>
      </c>
      <c r="AC437" s="2" t="str" cm="1">
        <f t="array" ref="AC437">_xlfn.IFS(AA437 &lt;= 200, "1", L437 &lt;= 300, "2", L437 &lt;= 400, "3", L437 &gt; 400, "4")</f>
        <v>1</v>
      </c>
      <c r="AE437" s="3">
        <f t="shared" si="143"/>
        <v>155225.41037697403</v>
      </c>
      <c r="AG437" s="3"/>
      <c r="AH437" s="3">
        <f t="shared" si="144"/>
        <v>4224.1427426165419</v>
      </c>
      <c r="AJ437" s="2" t="s">
        <v>491</v>
      </c>
      <c r="AK437" s="2"/>
      <c r="AL437" s="2">
        <f t="shared" si="146"/>
        <v>158</v>
      </c>
      <c r="AM437" s="2"/>
      <c r="AN437" s="2"/>
      <c r="AO437" s="2">
        <f t="shared" si="147"/>
        <v>4148.6000000000004</v>
      </c>
      <c r="AP437" s="2"/>
      <c r="AQ437" s="2" t="s">
        <v>1169</v>
      </c>
      <c r="BB437" s="2">
        <f t="shared" si="128"/>
        <v>90.699999999999989</v>
      </c>
      <c r="BC437" s="2">
        <f t="shared" si="129"/>
        <v>3681.7333333333336</v>
      </c>
      <c r="BD437" s="2" t="s">
        <v>1169</v>
      </c>
      <c r="BI437">
        <f t="shared" si="130"/>
        <v>108.69999999999999</v>
      </c>
      <c r="BJ437">
        <f t="shared" si="131"/>
        <v>3922.1143281365999</v>
      </c>
      <c r="BK437" s="2" t="s">
        <v>1169</v>
      </c>
      <c r="BP437">
        <f t="shared" si="132"/>
        <v>42.699999999999989</v>
      </c>
      <c r="BQ437">
        <f t="shared" si="133"/>
        <v>3579.3333333333335</v>
      </c>
      <c r="BR437" s="2" t="s">
        <v>1169</v>
      </c>
      <c r="BW437">
        <f t="shared" si="134"/>
        <v>58.699999999999989</v>
      </c>
      <c r="BX437">
        <f t="shared" si="135"/>
        <v>3613.4666666666667</v>
      </c>
      <c r="BY437" s="2" t="s">
        <v>1169</v>
      </c>
      <c r="CD437">
        <f t="shared" si="136"/>
        <v>123.00973958179392</v>
      </c>
      <c r="CE437">
        <f t="shared" si="137"/>
        <v>3967.9015716076174</v>
      </c>
      <c r="CF437" s="2" t="s">
        <v>1169</v>
      </c>
    </row>
    <row r="438" spans="1:84" x14ac:dyDescent="0.35">
      <c r="A438" s="2" t="s">
        <v>1170</v>
      </c>
      <c r="B438" s="3" t="s">
        <v>34</v>
      </c>
      <c r="C438" s="2" t="s">
        <v>1260</v>
      </c>
      <c r="D438" s="2">
        <v>742</v>
      </c>
      <c r="E438" s="2">
        <v>300</v>
      </c>
      <c r="F438" s="2">
        <v>20</v>
      </c>
      <c r="G438" s="2">
        <v>13</v>
      </c>
      <c r="H438" s="2">
        <v>18</v>
      </c>
      <c r="I438" s="2">
        <f t="shared" si="140"/>
        <v>666</v>
      </c>
      <c r="J438" s="2">
        <v>214.04</v>
      </c>
      <c r="K438" s="2">
        <f t="shared" si="145"/>
        <v>7.1749999999999998</v>
      </c>
      <c r="L438" s="2">
        <f t="shared" si="141"/>
        <v>51.230769230769234</v>
      </c>
      <c r="M438" s="2">
        <f t="shared" si="142"/>
        <v>2.6270973355292324</v>
      </c>
      <c r="N438" s="5">
        <v>191989</v>
      </c>
      <c r="O438" s="5">
        <v>9015</v>
      </c>
      <c r="P438" s="2">
        <v>29.95</v>
      </c>
      <c r="Q438" s="2">
        <v>6.49</v>
      </c>
      <c r="R438" s="5">
        <v>5175</v>
      </c>
      <c r="S438" s="2">
        <v>601</v>
      </c>
      <c r="T438" s="2">
        <f t="shared" si="124"/>
        <v>6030.1162854188906</v>
      </c>
      <c r="U438" s="2">
        <f t="shared" si="125"/>
        <v>934.34882681594354</v>
      </c>
      <c r="X438" s="3" t="str" cm="1">
        <f t="array" ref="X438">_xlfn.IFS((D438/F438) &lt;= (640/SQRT($AT$32)), "Compact", L438 &lt;= ($AT$32*(0.79-(0.002*((E438-G438/2)/(2*F438))*SQRT($AT$32)))), "Non-Compact", L438 &gt; ($AT$32*(0.79-(0.002*((E438-G438/2)/(2*F438))*SQRT($AT$32)))), "Slender")</f>
        <v>Non-Compact</v>
      </c>
      <c r="Y438" s="3" t="str" cm="1">
        <f t="array" ref="Y438">_xlfn.IFS(K438 &lt;= (65/SQRT($AT$32)), "Compact", K438 &lt;= (95/SQRT($AT$32)), "Non-Compact", K438 &gt; (95/SQRT($AT$32)), "Slender")</f>
        <v>Slender</v>
      </c>
      <c r="Z438" s="2">
        <f t="shared" si="126"/>
        <v>15</v>
      </c>
      <c r="AA438" s="2">
        <f t="shared" si="127"/>
        <v>57.07692307692308</v>
      </c>
      <c r="AB438" s="2" t="str" cm="1">
        <f t="array" ref="AB438">_xlfn.IFS(Z438 &lt;= 9, "1", Z438 &lt;= 12, "2", Z438 &lt;= 15, "3", Z438 &gt; 15, "4")</f>
        <v>3</v>
      </c>
      <c r="AC438" s="2" t="str" cm="1">
        <f t="array" ref="AC438">_xlfn.IFS(AA438 &lt;= 200, "1", L438 &lt;= 300, "2", L438 &lt;= 400, "3", L438 &gt; 400, "4")</f>
        <v>1</v>
      </c>
      <c r="AE438" s="3">
        <f t="shared" si="143"/>
        <v>191722.75806825855</v>
      </c>
      <c r="AG438" s="3"/>
      <c r="AH438" s="3">
        <f t="shared" si="144"/>
        <v>5160.5969296196736</v>
      </c>
      <c r="AJ438" s="2" t="s">
        <v>492</v>
      </c>
      <c r="AK438" s="2"/>
      <c r="AL438" s="2">
        <f t="shared" si="146"/>
        <v>189.34</v>
      </c>
      <c r="AM438" s="2"/>
      <c r="AN438" s="2"/>
      <c r="AO438" s="2">
        <f t="shared" si="147"/>
        <v>5085.6000000000004</v>
      </c>
      <c r="AP438" s="2"/>
      <c r="AQ438" s="2" t="s">
        <v>1170</v>
      </c>
      <c r="BB438" s="2">
        <f t="shared" si="128"/>
        <v>122.03999999999999</v>
      </c>
      <c r="BC438" s="2">
        <f t="shared" si="129"/>
        <v>4618.7333333333336</v>
      </c>
      <c r="BD438" s="2" t="s">
        <v>1170</v>
      </c>
      <c r="BI438">
        <f t="shared" si="130"/>
        <v>140.04</v>
      </c>
      <c r="BJ438">
        <f t="shared" si="131"/>
        <v>4859.1143281365994</v>
      </c>
      <c r="BK438" s="2" t="s">
        <v>1170</v>
      </c>
      <c r="BP438">
        <f t="shared" si="132"/>
        <v>74.039999999999992</v>
      </c>
      <c r="BQ438">
        <f t="shared" si="133"/>
        <v>4516.333333333333</v>
      </c>
      <c r="BR438" s="2" t="s">
        <v>1170</v>
      </c>
      <c r="BW438">
        <f t="shared" si="134"/>
        <v>90.039999999999992</v>
      </c>
      <c r="BX438">
        <f t="shared" si="135"/>
        <v>4550.4666666666662</v>
      </c>
      <c r="BY438" s="2" t="s">
        <v>1170</v>
      </c>
      <c r="CD438">
        <f t="shared" si="136"/>
        <v>154.34973958179393</v>
      </c>
      <c r="CE438">
        <f t="shared" si="137"/>
        <v>4904.9015716076174</v>
      </c>
      <c r="CF438" s="2" t="s">
        <v>1170</v>
      </c>
    </row>
    <row r="439" spans="1:84" x14ac:dyDescent="0.35">
      <c r="A439" s="2" t="s">
        <v>1171</v>
      </c>
      <c r="B439" s="3" t="s">
        <v>34</v>
      </c>
      <c r="C439" s="2" t="s">
        <v>1261</v>
      </c>
      <c r="D439" s="2">
        <v>750</v>
      </c>
      <c r="E439" s="2">
        <v>300</v>
      </c>
      <c r="F439" s="2">
        <v>24</v>
      </c>
      <c r="G439" s="2">
        <v>13</v>
      </c>
      <c r="H439" s="2">
        <v>18</v>
      </c>
      <c r="I439" s="2">
        <f t="shared" si="140"/>
        <v>666</v>
      </c>
      <c r="J439" s="2">
        <v>238.04</v>
      </c>
      <c r="K439" s="2">
        <f t="shared" si="145"/>
        <v>5.979166666666667</v>
      </c>
      <c r="L439" s="2">
        <f t="shared" si="141"/>
        <v>51.230769230769234</v>
      </c>
      <c r="M439" s="2">
        <f t="shared" si="142"/>
        <v>2.6430973355292324</v>
      </c>
      <c r="N439" s="5">
        <v>225863</v>
      </c>
      <c r="O439" s="5">
        <v>10815</v>
      </c>
      <c r="P439" s="2">
        <v>30.8</v>
      </c>
      <c r="Q439" s="2">
        <v>6.74</v>
      </c>
      <c r="R439" s="5">
        <v>6023</v>
      </c>
      <c r="S439" s="2">
        <v>721</v>
      </c>
      <c r="T439" s="2">
        <f t="shared" si="124"/>
        <v>6925.3162854188904</v>
      </c>
      <c r="U439" s="2">
        <f t="shared" si="125"/>
        <v>1114.3488268159438</v>
      </c>
      <c r="X439" s="3" t="str" cm="1">
        <f t="array" ref="X439">_xlfn.IFS((D439/F439) &lt;= (640/SQRT($AT$32)), "Compact", L439 &lt;= ($AT$32*(0.79-(0.002*((E439-G439/2)/(2*F439))*SQRT($AT$32)))), "Non-Compact", L439 &gt; ($AT$32*(0.79-(0.002*((E439-G439/2)/(2*F439))*SQRT($AT$32)))), "Slender")</f>
        <v>Compact</v>
      </c>
      <c r="Y439" s="3" t="str" cm="1">
        <f t="array" ref="Y439">_xlfn.IFS(K439 &lt;= (65/SQRT($AT$32)), "Compact", K439 &lt;= (95/SQRT($AT$32)), "Non-Compact", K439 &gt; (95/SQRT($AT$32)), "Slender")</f>
        <v>Slender</v>
      </c>
      <c r="Z439" s="2">
        <f t="shared" si="126"/>
        <v>12.5</v>
      </c>
      <c r="AA439" s="2">
        <f t="shared" si="127"/>
        <v>57.692307692307693</v>
      </c>
      <c r="AB439" s="2" t="str" cm="1">
        <f t="array" ref="AB439">_xlfn.IFS(Z439 &lt;= 9, "1", Z439 &lt;= 12, "2", Z439 &lt;= 15, "3", Z439 &gt; 15, "4")</f>
        <v>3</v>
      </c>
      <c r="AC439" s="2" t="str" cm="1">
        <f t="array" ref="AC439">_xlfn.IFS(AA439 &lt;= 200, "1", L439 &lt;= 300, "2", L439 &lt;= 400, "3", L439 &gt; 400, "4")</f>
        <v>1</v>
      </c>
      <c r="AE439" s="3">
        <f t="shared" si="143"/>
        <v>225643.71428892054</v>
      </c>
      <c r="AG439" s="3"/>
      <c r="AH439" s="3">
        <f t="shared" si="144"/>
        <v>6011.4443414207872</v>
      </c>
      <c r="AJ439" s="2" t="s">
        <v>493</v>
      </c>
      <c r="AK439" s="2"/>
      <c r="AL439" s="2">
        <f t="shared" si="146"/>
        <v>213.34</v>
      </c>
      <c r="AM439" s="2"/>
      <c r="AN439" s="2"/>
      <c r="AO439" s="2">
        <f t="shared" si="147"/>
        <v>5933.6</v>
      </c>
      <c r="AP439" s="2"/>
      <c r="AQ439" s="2" t="s">
        <v>1171</v>
      </c>
      <c r="BB439" s="2">
        <f t="shared" si="128"/>
        <v>146.04</v>
      </c>
      <c r="BC439" s="2">
        <f t="shared" si="129"/>
        <v>5466.7333333333336</v>
      </c>
      <c r="BD439" s="2" t="s">
        <v>1171</v>
      </c>
      <c r="BI439">
        <f t="shared" si="130"/>
        <v>164.04</v>
      </c>
      <c r="BJ439">
        <f t="shared" si="131"/>
        <v>5707.1143281365994</v>
      </c>
      <c r="BK439" s="2" t="s">
        <v>1171</v>
      </c>
      <c r="BP439">
        <f t="shared" si="132"/>
        <v>98.039999999999992</v>
      </c>
      <c r="BQ439">
        <f t="shared" si="133"/>
        <v>5364.333333333333</v>
      </c>
      <c r="BR439" s="2" t="s">
        <v>1171</v>
      </c>
      <c r="BW439">
        <f t="shared" si="134"/>
        <v>114.03999999999999</v>
      </c>
      <c r="BX439">
        <f t="shared" si="135"/>
        <v>5398.4666666666662</v>
      </c>
      <c r="BY439" s="2" t="s">
        <v>1171</v>
      </c>
      <c r="CD439">
        <f t="shared" si="136"/>
        <v>178.34973958179393</v>
      </c>
      <c r="CE439">
        <f t="shared" si="137"/>
        <v>5752.9015716076174</v>
      </c>
      <c r="CF439" s="2" t="s">
        <v>1171</v>
      </c>
    </row>
    <row r="440" spans="1:84" x14ac:dyDescent="0.35">
      <c r="A440" s="2" t="s">
        <v>1172</v>
      </c>
      <c r="B440" s="3" t="s">
        <v>34</v>
      </c>
      <c r="C440" s="2" t="s">
        <v>1262</v>
      </c>
      <c r="D440" s="2">
        <v>758</v>
      </c>
      <c r="E440" s="2">
        <v>303</v>
      </c>
      <c r="F440" s="2">
        <v>28</v>
      </c>
      <c r="G440" s="2">
        <v>16</v>
      </c>
      <c r="H440" s="2">
        <v>18</v>
      </c>
      <c r="I440" s="2">
        <f t="shared" si="140"/>
        <v>666</v>
      </c>
      <c r="J440" s="2">
        <v>284.77999999999997</v>
      </c>
      <c r="K440" s="2">
        <f t="shared" si="145"/>
        <v>5.125</v>
      </c>
      <c r="L440" s="2">
        <f t="shared" si="141"/>
        <v>41.625</v>
      </c>
      <c r="M440" s="2">
        <f t="shared" si="142"/>
        <v>2.6650973355292327</v>
      </c>
      <c r="N440" s="5">
        <v>271350</v>
      </c>
      <c r="O440" s="5">
        <v>13008</v>
      </c>
      <c r="P440" s="2">
        <v>30.87</v>
      </c>
      <c r="Q440" s="2">
        <v>6.76</v>
      </c>
      <c r="R440" s="5">
        <v>7160</v>
      </c>
      <c r="S440" s="2">
        <v>858.6</v>
      </c>
      <c r="T440" s="2">
        <f t="shared" si="124"/>
        <v>8261.0392854188904</v>
      </c>
      <c r="U440" s="2">
        <f t="shared" si="125"/>
        <v>1335.3605127862991</v>
      </c>
      <c r="X440" s="3" t="str" cm="1">
        <f t="array" ref="X440">_xlfn.IFS((D440/F440) &lt;= (640/SQRT($AT$32)), "Compact", L440 &lt;= ($AT$32*(0.79-(0.002*((E440-G440/2)/(2*F440))*SQRT($AT$32)))), "Non-Compact", L440 &gt; ($AT$32*(0.79-(0.002*((E440-G440/2)/(2*F440))*SQRT($AT$32)))), "Slender")</f>
        <v>Compact</v>
      </c>
      <c r="Y440" s="3" t="str" cm="1">
        <f t="array" ref="Y440">_xlfn.IFS(K440 &lt;= (65/SQRT($AT$32)), "Compact", K440 &lt;= (95/SQRT($AT$32)), "Non-Compact", K440 &gt; (95/SQRT($AT$32)), "Slender")</f>
        <v>Slender</v>
      </c>
      <c r="Z440" s="2">
        <f t="shared" si="126"/>
        <v>10.821428571428571</v>
      </c>
      <c r="AA440" s="2">
        <f t="shared" si="127"/>
        <v>47.375</v>
      </c>
      <c r="AB440" s="2" t="str" cm="1">
        <f t="array" ref="AB440">_xlfn.IFS(Z440 &lt;= 9, "1", Z440 &lt;= 12, "2", Z440 &lt;= 15, "3", Z440 &gt; 15, "4")</f>
        <v>2</v>
      </c>
      <c r="AC440" s="2" t="str" cm="1">
        <f t="array" ref="AC440">_xlfn.IFS(AA440 &lt;= 200, "1", L440 &lt;= 300, "2", L440 &lt;= 400, "3", L440 &gt; 400, "4")</f>
        <v>1</v>
      </c>
      <c r="AE440" s="3">
        <f t="shared" si="143"/>
        <v>271183.3834203342</v>
      </c>
      <c r="AG440" s="3"/>
      <c r="AH440" s="3">
        <f t="shared" si="144"/>
        <v>7151.4750863021263</v>
      </c>
      <c r="AJ440" s="2" t="s">
        <v>494</v>
      </c>
      <c r="AK440" s="2"/>
      <c r="AL440" s="2">
        <f t="shared" si="146"/>
        <v>260.08</v>
      </c>
      <c r="AM440" s="2"/>
      <c r="AN440" s="2"/>
      <c r="AO440" s="2">
        <f t="shared" si="147"/>
        <v>7070.6</v>
      </c>
      <c r="AP440" s="2"/>
      <c r="AQ440" s="2" t="s">
        <v>1172</v>
      </c>
      <c r="BB440" s="2">
        <f t="shared" si="128"/>
        <v>192.77999999999997</v>
      </c>
      <c r="BC440" s="2">
        <f t="shared" si="129"/>
        <v>6603.7333333333336</v>
      </c>
      <c r="BD440" s="2" t="s">
        <v>1172</v>
      </c>
      <c r="BI440">
        <f t="shared" si="130"/>
        <v>210.77999999999997</v>
      </c>
      <c r="BJ440">
        <f t="shared" si="131"/>
        <v>6844.1143281365994</v>
      </c>
      <c r="BK440" s="2" t="s">
        <v>1172</v>
      </c>
      <c r="BP440">
        <f t="shared" si="132"/>
        <v>144.77999999999997</v>
      </c>
      <c r="BQ440">
        <f t="shared" si="133"/>
        <v>6501.333333333333</v>
      </c>
      <c r="BR440" s="2" t="s">
        <v>1172</v>
      </c>
      <c r="BW440">
        <f t="shared" si="134"/>
        <v>160.77999999999997</v>
      </c>
      <c r="BX440">
        <f t="shared" si="135"/>
        <v>6535.4666666666662</v>
      </c>
      <c r="BY440" s="2" t="s">
        <v>1172</v>
      </c>
      <c r="CD440">
        <f t="shared" si="136"/>
        <v>225.08973958179391</v>
      </c>
      <c r="CE440">
        <f t="shared" si="137"/>
        <v>6889.9015716076174</v>
      </c>
      <c r="CF440" s="2" t="s">
        <v>1172</v>
      </c>
    </row>
    <row r="441" spans="1:84" x14ac:dyDescent="0.35">
      <c r="A441" s="2" t="s">
        <v>1173</v>
      </c>
      <c r="B441" s="3" t="s">
        <v>34</v>
      </c>
      <c r="C441" s="2" t="s">
        <v>1263</v>
      </c>
      <c r="D441" s="2">
        <v>792</v>
      </c>
      <c r="E441" s="2">
        <v>300</v>
      </c>
      <c r="F441" s="2">
        <v>22</v>
      </c>
      <c r="G441" s="2">
        <v>14</v>
      </c>
      <c r="H441" s="2">
        <v>18</v>
      </c>
      <c r="I441" s="2">
        <f t="shared" si="140"/>
        <v>712</v>
      </c>
      <c r="J441" s="2">
        <v>239.5</v>
      </c>
      <c r="K441" s="2">
        <f t="shared" si="145"/>
        <v>6.5</v>
      </c>
      <c r="L441" s="2">
        <f t="shared" si="141"/>
        <v>50.857142857142854</v>
      </c>
      <c r="M441" s="2">
        <f t="shared" si="142"/>
        <v>2.7250973355292327</v>
      </c>
      <c r="N441" s="5">
        <v>242399</v>
      </c>
      <c r="O441" s="5">
        <v>9919</v>
      </c>
      <c r="P441" s="2">
        <v>31.81</v>
      </c>
      <c r="Q441" s="2">
        <v>6.44</v>
      </c>
      <c r="R441" s="5">
        <v>6121</v>
      </c>
      <c r="S441" s="2">
        <v>661.3</v>
      </c>
      <c r="T441" s="2">
        <f t="shared" si="124"/>
        <v>7143.1641369643385</v>
      </c>
      <c r="U441" s="2">
        <f t="shared" si="125"/>
        <v>1031.4803888060621</v>
      </c>
      <c r="X441" s="3" t="str" cm="1">
        <f t="array" ref="X441">_xlfn.IFS((D441/F441) &lt;= (640/SQRT($AT$32)), "Compact", L441 &lt;= ($AT$32*(0.79-(0.002*((E441-G441/2)/(2*F441))*SQRT($AT$32)))), "Non-Compact", L441 &gt; ($AT$32*(0.79-(0.002*((E441-G441/2)/(2*F441))*SQRT($AT$32)))), "Slender")</f>
        <v>Non-Compact</v>
      </c>
      <c r="Y441" s="3" t="str" cm="1">
        <f t="array" ref="Y441">_xlfn.IFS(K441 &lt;= (65/SQRT($AT$32)), "Compact", K441 &lt;= (95/SQRT($AT$32)), "Non-Compact", K441 &gt; (95/SQRT($AT$32)), "Slender")</f>
        <v>Slender</v>
      </c>
      <c r="Z441" s="2">
        <f t="shared" si="126"/>
        <v>13.636363636363637</v>
      </c>
      <c r="AA441" s="2">
        <f t="shared" si="127"/>
        <v>56.571428571428569</v>
      </c>
      <c r="AB441" s="2" t="str" cm="1">
        <f t="array" ref="AB441">_xlfn.IFS(Z441 &lt;= 9, "1", Z441 &lt;= 12, "2", Z441 &lt;= 15, "3", Z441 &gt; 15, "4")</f>
        <v>3</v>
      </c>
      <c r="AC441" s="2" t="str" cm="1">
        <f t="array" ref="AC441">_xlfn.IFS(AA441 &lt;= 200, "1", L441 &lt;= 300, "2", L441 &lt;= 400, "3", L441 &gt; 400, "4")</f>
        <v>1</v>
      </c>
      <c r="AE441" s="3">
        <f t="shared" si="143"/>
        <v>242124.80498143929</v>
      </c>
      <c r="AG441" s="3"/>
      <c r="AH441" s="3">
        <f t="shared" si="144"/>
        <v>6106.3186864100044</v>
      </c>
      <c r="AJ441" s="2" t="s">
        <v>495</v>
      </c>
      <c r="AK441" s="2"/>
      <c r="AL441" s="2">
        <f t="shared" si="146"/>
        <v>214.8</v>
      </c>
      <c r="AM441" s="2"/>
      <c r="AN441" s="2"/>
      <c r="AO441" s="2">
        <f t="shared" si="147"/>
        <v>6031.6</v>
      </c>
      <c r="AP441" s="2"/>
      <c r="AQ441" s="2" t="s">
        <v>1173</v>
      </c>
      <c r="BB441" s="2">
        <f t="shared" si="128"/>
        <v>147.5</v>
      </c>
      <c r="BC441" s="2">
        <f t="shared" si="129"/>
        <v>5564.7333333333336</v>
      </c>
      <c r="BD441" s="2" t="s">
        <v>1173</v>
      </c>
      <c r="BI441">
        <f t="shared" si="130"/>
        <v>165.5</v>
      </c>
      <c r="BJ441">
        <f t="shared" si="131"/>
        <v>5805.1143281365994</v>
      </c>
      <c r="BK441" s="2" t="s">
        <v>1173</v>
      </c>
      <c r="BP441">
        <f t="shared" si="132"/>
        <v>99.5</v>
      </c>
      <c r="BQ441">
        <f t="shared" si="133"/>
        <v>5462.333333333333</v>
      </c>
      <c r="BR441" s="2" t="s">
        <v>1173</v>
      </c>
      <c r="BW441">
        <f t="shared" si="134"/>
        <v>115.5</v>
      </c>
      <c r="BX441">
        <f t="shared" si="135"/>
        <v>5496.4666666666662</v>
      </c>
      <c r="BY441" s="2" t="s">
        <v>1173</v>
      </c>
      <c r="CD441">
        <f t="shared" si="136"/>
        <v>179.80973958179393</v>
      </c>
      <c r="CE441">
        <f t="shared" si="137"/>
        <v>5850.9015716076174</v>
      </c>
      <c r="CF441" s="2" t="s">
        <v>1173</v>
      </c>
    </row>
    <row r="442" spans="1:84" x14ac:dyDescent="0.35">
      <c r="A442" s="2" t="s">
        <v>1174</v>
      </c>
      <c r="B442" s="3" t="s">
        <v>34</v>
      </c>
      <c r="C442" s="2" t="s">
        <v>1264</v>
      </c>
      <c r="D442" s="2">
        <v>800</v>
      </c>
      <c r="E442" s="2">
        <v>300</v>
      </c>
      <c r="F442" s="2">
        <v>26</v>
      </c>
      <c r="G442" s="2">
        <v>14</v>
      </c>
      <c r="H442" s="2">
        <v>18</v>
      </c>
      <c r="I442" s="2">
        <f t="shared" si="140"/>
        <v>712</v>
      </c>
      <c r="J442" s="2">
        <v>263.5</v>
      </c>
      <c r="K442" s="2">
        <f t="shared" si="145"/>
        <v>5.5</v>
      </c>
      <c r="L442" s="2">
        <f t="shared" si="141"/>
        <v>50.857142857142854</v>
      </c>
      <c r="M442" s="2">
        <f t="shared" si="142"/>
        <v>2.7410973355292327</v>
      </c>
      <c r="N442" s="5">
        <v>280925</v>
      </c>
      <c r="O442" s="5">
        <v>11719</v>
      </c>
      <c r="P442" s="2">
        <v>32.65</v>
      </c>
      <c r="Q442" s="2">
        <v>6.67</v>
      </c>
      <c r="R442" s="5">
        <v>7023</v>
      </c>
      <c r="S442" s="2">
        <v>781.3</v>
      </c>
      <c r="T442" s="2">
        <f t="shared" si="124"/>
        <v>8098.3641369643392</v>
      </c>
      <c r="U442" s="2">
        <f t="shared" si="125"/>
        <v>1211.4803888060621</v>
      </c>
      <c r="X442" s="3" t="str" cm="1">
        <f t="array" ref="X442">_xlfn.IFS((D442/F442) &lt;= (640/SQRT($AT$32)), "Compact", L442 &lt;= ($AT$32*(0.79-(0.002*((E442-G442/2)/(2*F442))*SQRT($AT$32)))), "Non-Compact", L442 &gt; ($AT$32*(0.79-(0.002*((E442-G442/2)/(2*F442))*SQRT($AT$32)))), "Slender")</f>
        <v>Compact</v>
      </c>
      <c r="Y442" s="3" t="str" cm="1">
        <f t="array" ref="Y442">_xlfn.IFS(K442 &lt;= (65/SQRT($AT$32)), "Compact", K442 &lt;= (95/SQRT($AT$32)), "Non-Compact", K442 &gt; (95/SQRT($AT$32)), "Slender")</f>
        <v>Slender</v>
      </c>
      <c r="Z442" s="2">
        <f t="shared" si="126"/>
        <v>11.538461538461538</v>
      </c>
      <c r="AA442" s="2">
        <f t="shared" si="127"/>
        <v>57.142857142857146</v>
      </c>
      <c r="AB442" s="2" t="str" cm="1">
        <f t="array" ref="AB442">_xlfn.IFS(Z442 &lt;= 9, "1", Z442 &lt;= 12, "2", Z442 &lt;= 15, "3", Z442 &gt; 15, "4")</f>
        <v>2</v>
      </c>
      <c r="AC442" s="2" t="str" cm="1">
        <f t="array" ref="AC442">_xlfn.IFS(AA442 &lt;= 200, "1", L442 &lt;= 300, "2", L442 &lt;= 400, "3", L442 &gt; 400, "4")</f>
        <v>1</v>
      </c>
      <c r="AE442" s="3">
        <f t="shared" si="143"/>
        <v>280692.03143676883</v>
      </c>
      <c r="AG442" s="3"/>
      <c r="AH442" s="3">
        <f t="shared" si="144"/>
        <v>7011.3073745201054</v>
      </c>
      <c r="AJ442" s="2" t="s">
        <v>496</v>
      </c>
      <c r="AK442" s="2"/>
      <c r="AL442" s="2">
        <f t="shared" si="146"/>
        <v>238.8</v>
      </c>
      <c r="AM442" s="2"/>
      <c r="AN442" s="2"/>
      <c r="AO442" s="2">
        <f t="shared" si="147"/>
        <v>6933.6</v>
      </c>
      <c r="AP442" s="2"/>
      <c r="AQ442" s="2" t="s">
        <v>1174</v>
      </c>
      <c r="BB442" s="2">
        <f t="shared" si="128"/>
        <v>171.5</v>
      </c>
      <c r="BC442" s="2">
        <f t="shared" si="129"/>
        <v>6466.7333333333336</v>
      </c>
      <c r="BD442" s="2" t="s">
        <v>1174</v>
      </c>
      <c r="BI442">
        <f t="shared" si="130"/>
        <v>189.5</v>
      </c>
      <c r="BJ442">
        <f t="shared" si="131"/>
        <v>6707.1143281365994</v>
      </c>
      <c r="BK442" s="2" t="s">
        <v>1174</v>
      </c>
      <c r="BP442">
        <f t="shared" si="132"/>
        <v>123.5</v>
      </c>
      <c r="BQ442">
        <f t="shared" si="133"/>
        <v>6364.333333333333</v>
      </c>
      <c r="BR442" s="2" t="s">
        <v>1174</v>
      </c>
      <c r="BW442">
        <f t="shared" si="134"/>
        <v>139.5</v>
      </c>
      <c r="BX442">
        <f t="shared" si="135"/>
        <v>6398.4666666666662</v>
      </c>
      <c r="BY442" s="2" t="s">
        <v>1174</v>
      </c>
      <c r="CD442">
        <f t="shared" si="136"/>
        <v>203.80973958179393</v>
      </c>
      <c r="CE442">
        <f t="shared" si="137"/>
        <v>6752.9015716076174</v>
      </c>
      <c r="CF442" s="2" t="s">
        <v>1174</v>
      </c>
    </row>
    <row r="443" spans="1:84" x14ac:dyDescent="0.35">
      <c r="A443" s="2" t="s">
        <v>1175</v>
      </c>
      <c r="B443" s="3" t="s">
        <v>34</v>
      </c>
      <c r="C443" s="2" t="s">
        <v>1265</v>
      </c>
      <c r="D443" s="2">
        <v>834</v>
      </c>
      <c r="E443" s="2">
        <v>298</v>
      </c>
      <c r="F443" s="2">
        <v>19</v>
      </c>
      <c r="G443" s="2">
        <v>14</v>
      </c>
      <c r="H443" s="2">
        <v>18</v>
      </c>
      <c r="I443" s="2">
        <f t="shared" si="140"/>
        <v>760</v>
      </c>
      <c r="J443" s="2">
        <v>227.46</v>
      </c>
      <c r="K443" s="2">
        <f t="shared" si="145"/>
        <v>7.4736842105263159</v>
      </c>
      <c r="L443" s="2">
        <f t="shared" si="141"/>
        <v>54.285714285714285</v>
      </c>
      <c r="M443" s="2">
        <f t="shared" si="142"/>
        <v>2.8010973355292328</v>
      </c>
      <c r="N443" s="5">
        <v>243858</v>
      </c>
      <c r="O443" s="5">
        <v>8400</v>
      </c>
      <c r="P443" s="2">
        <v>32.74</v>
      </c>
      <c r="Q443" s="2">
        <v>6.08</v>
      </c>
      <c r="R443" s="5">
        <v>5848</v>
      </c>
      <c r="S443" s="2">
        <v>563.79999999999995</v>
      </c>
      <c r="T443" s="2">
        <f t="shared" si="124"/>
        <v>6941.7611124900241</v>
      </c>
      <c r="U443" s="2">
        <f t="shared" si="125"/>
        <v>887.47038880606203</v>
      </c>
      <c r="X443" s="3" t="str" cm="1">
        <f t="array" ref="X443">_xlfn.IFS((D443/F443) &lt;= (640/SQRT($AT$32)), "Compact", L443 &lt;= ($AT$32*(0.79-(0.002*((E443-G443/2)/(2*F443))*SQRT($AT$32)))), "Non-Compact", L443 &gt; ($AT$32*(0.79-(0.002*((E443-G443/2)/(2*F443))*SQRT($AT$32)))), "Slender")</f>
        <v>Non-Compact</v>
      </c>
      <c r="Y443" s="3" t="str" cm="1">
        <f t="array" ref="Y443">_xlfn.IFS(K443 &lt;= (65/SQRT($AT$32)), "Compact", K443 &lt;= (95/SQRT($AT$32)), "Non-Compact", K443 &gt; (95/SQRT($AT$32)), "Slender")</f>
        <v>Slender</v>
      </c>
      <c r="Z443" s="2">
        <f t="shared" si="126"/>
        <v>15.684210526315789</v>
      </c>
      <c r="AA443" s="2">
        <f t="shared" si="127"/>
        <v>59.571428571428569</v>
      </c>
      <c r="AB443" s="2" t="str" cm="1">
        <f t="array" ref="AB443">_xlfn.IFS(Z443 &lt;= 9, "1", Z443 &lt;= 12, "2", Z443 &lt;= 15, "3", Z443 &gt; 15, "4")</f>
        <v>4</v>
      </c>
      <c r="AC443" s="2" t="str" cm="1">
        <f t="array" ref="AC443">_xlfn.IFS(AA443 &lt;= 200, "1", L443 &lt;= 300, "2", L443 &lt;= 400, "3", L443 &gt; 400, "4")</f>
        <v>1</v>
      </c>
      <c r="AE443" s="3">
        <f t="shared" si="143"/>
        <v>243526.61251473112</v>
      </c>
      <c r="AG443" s="3"/>
      <c r="AH443" s="3">
        <f t="shared" si="144"/>
        <v>5832.1222680941801</v>
      </c>
      <c r="AJ443" s="2" t="s">
        <v>497</v>
      </c>
      <c r="AK443" s="2"/>
      <c r="AL443" s="2">
        <f t="shared" si="146"/>
        <v>202.76000000000002</v>
      </c>
      <c r="AM443" s="2"/>
      <c r="AN443" s="2"/>
      <c r="AO443" s="2">
        <f t="shared" si="147"/>
        <v>5758.6</v>
      </c>
      <c r="AP443" s="2"/>
      <c r="AQ443" s="2" t="s">
        <v>1175</v>
      </c>
      <c r="BB443" s="2">
        <f t="shared" si="128"/>
        <v>135.46</v>
      </c>
      <c r="BC443" s="2">
        <f t="shared" si="129"/>
        <v>5291.7333333333336</v>
      </c>
      <c r="BD443" s="2" t="s">
        <v>1175</v>
      </c>
      <c r="BI443">
        <f t="shared" si="130"/>
        <v>153.46</v>
      </c>
      <c r="BJ443">
        <f t="shared" si="131"/>
        <v>5532.1143281365994</v>
      </c>
      <c r="BK443" s="2" t="s">
        <v>1175</v>
      </c>
      <c r="BP443">
        <f t="shared" si="132"/>
        <v>87.460000000000008</v>
      </c>
      <c r="BQ443">
        <f t="shared" si="133"/>
        <v>5189.333333333333</v>
      </c>
      <c r="BR443" s="2" t="s">
        <v>1175</v>
      </c>
      <c r="BW443">
        <f t="shared" si="134"/>
        <v>103.46000000000001</v>
      </c>
      <c r="BX443">
        <f t="shared" si="135"/>
        <v>5223.4666666666662</v>
      </c>
      <c r="BY443" s="2" t="s">
        <v>1175</v>
      </c>
      <c r="CD443">
        <f t="shared" si="136"/>
        <v>167.76973958179394</v>
      </c>
      <c r="CE443">
        <f t="shared" si="137"/>
        <v>5577.9015716076174</v>
      </c>
      <c r="CF443" s="2" t="s">
        <v>1175</v>
      </c>
    </row>
    <row r="444" spans="1:84" x14ac:dyDescent="0.35">
      <c r="A444" s="2" t="s">
        <v>1176</v>
      </c>
      <c r="B444" s="3" t="s">
        <v>34</v>
      </c>
      <c r="C444" s="2" t="s">
        <v>1266</v>
      </c>
      <c r="D444" s="2">
        <v>842</v>
      </c>
      <c r="E444" s="2">
        <v>299</v>
      </c>
      <c r="F444" s="2">
        <v>23</v>
      </c>
      <c r="G444" s="2">
        <v>15</v>
      </c>
      <c r="H444" s="2">
        <v>18</v>
      </c>
      <c r="I444" s="2">
        <f t="shared" si="140"/>
        <v>760</v>
      </c>
      <c r="J444" s="2">
        <v>259.72000000000003</v>
      </c>
      <c r="K444" s="2">
        <f t="shared" si="145"/>
        <v>6.1739130434782608</v>
      </c>
      <c r="L444" s="2">
        <f t="shared" si="141"/>
        <v>50.666666666666664</v>
      </c>
      <c r="M444" s="2">
        <f t="shared" si="142"/>
        <v>2.8190973355292326</v>
      </c>
      <c r="N444" s="5">
        <v>291216</v>
      </c>
      <c r="O444" s="5">
        <v>10271</v>
      </c>
      <c r="P444" s="2">
        <v>33.49</v>
      </c>
      <c r="Q444" s="2">
        <v>6.29</v>
      </c>
      <c r="R444" s="5">
        <v>6917</v>
      </c>
      <c r="S444" s="2">
        <v>687</v>
      </c>
      <c r="T444" s="2">
        <f t="shared" si="124"/>
        <v>8117.8981124900247</v>
      </c>
      <c r="U444" s="2">
        <f t="shared" si="125"/>
        <v>1077.8539507961805</v>
      </c>
      <c r="X444" s="3" t="str" cm="1">
        <f t="array" ref="X444">_xlfn.IFS((D444/F444) &lt;= (640/SQRT($AT$32)), "Compact", L444 &lt;= ($AT$32*(0.79-(0.002*((E444-G444/2)/(2*F444))*SQRT($AT$32)))), "Non-Compact", L444 &gt; ($AT$32*(0.79-(0.002*((E444-G444/2)/(2*F444))*SQRT($AT$32)))), "Slender")</f>
        <v>Non-Compact</v>
      </c>
      <c r="Y444" s="3" t="str" cm="1">
        <f t="array" ref="Y444">_xlfn.IFS(K444 &lt;= (65/SQRT($AT$32)), "Compact", K444 &lt;= (95/SQRT($AT$32)), "Non-Compact", K444 &gt; (95/SQRT($AT$32)), "Slender")</f>
        <v>Slender</v>
      </c>
      <c r="Z444" s="2">
        <f t="shared" si="126"/>
        <v>13</v>
      </c>
      <c r="AA444" s="2">
        <f t="shared" si="127"/>
        <v>56.133333333333333</v>
      </c>
      <c r="AB444" s="2" t="str" cm="1">
        <f t="array" ref="AB444">_xlfn.IFS(Z444 &lt;= 9, "1", Z444 &lt;= 12, "2", Z444 &lt;= 15, "3", Z444 &gt; 15, "4")</f>
        <v>3</v>
      </c>
      <c r="AC444" s="2" t="str" cm="1">
        <f t="array" ref="AC444">_xlfn.IFS(AA444 &lt;= 200, "1", L444 &lt;= 300, "2", L444 &lt;= 400, "3", L444 &gt; 400, "4")</f>
        <v>1</v>
      </c>
      <c r="AE444" s="3">
        <f t="shared" si="143"/>
        <v>290920.75617167639</v>
      </c>
      <c r="AG444" s="3"/>
      <c r="AH444" s="3">
        <f t="shared" si="144"/>
        <v>6901.2202594903465</v>
      </c>
      <c r="AJ444" s="2" t="s">
        <v>498</v>
      </c>
      <c r="AK444" s="2"/>
      <c r="AL444" s="2">
        <f t="shared" si="146"/>
        <v>235.02000000000004</v>
      </c>
      <c r="AM444" s="2"/>
      <c r="AN444" s="2"/>
      <c r="AO444" s="2">
        <f t="shared" si="147"/>
        <v>6827.6</v>
      </c>
      <c r="AP444" s="2"/>
      <c r="AQ444" s="2" t="s">
        <v>1176</v>
      </c>
      <c r="BB444" s="2">
        <f t="shared" si="128"/>
        <v>167.72000000000003</v>
      </c>
      <c r="BC444" s="2">
        <f t="shared" si="129"/>
        <v>6360.7333333333336</v>
      </c>
      <c r="BD444" s="2" t="s">
        <v>1176</v>
      </c>
      <c r="BI444">
        <f t="shared" si="130"/>
        <v>185.72000000000003</v>
      </c>
      <c r="BJ444">
        <f t="shared" si="131"/>
        <v>6601.1143281365994</v>
      </c>
      <c r="BK444" s="2" t="s">
        <v>1176</v>
      </c>
      <c r="BP444">
        <f t="shared" si="132"/>
        <v>119.72000000000003</v>
      </c>
      <c r="BQ444">
        <f t="shared" si="133"/>
        <v>6258.333333333333</v>
      </c>
      <c r="BR444" s="2" t="s">
        <v>1176</v>
      </c>
      <c r="BW444">
        <f t="shared" si="134"/>
        <v>135.72000000000003</v>
      </c>
      <c r="BX444">
        <f t="shared" si="135"/>
        <v>6292.4666666666662</v>
      </c>
      <c r="BY444" s="2" t="s">
        <v>1176</v>
      </c>
      <c r="CD444">
        <f t="shared" si="136"/>
        <v>200.02973958179396</v>
      </c>
      <c r="CE444">
        <f t="shared" si="137"/>
        <v>6646.9015716076174</v>
      </c>
      <c r="CF444" s="2" t="s">
        <v>1176</v>
      </c>
    </row>
    <row r="445" spans="1:84" x14ac:dyDescent="0.35">
      <c r="A445" s="2" t="s">
        <v>1177</v>
      </c>
      <c r="B445" s="3" t="s">
        <v>34</v>
      </c>
      <c r="C445" s="2" t="s">
        <v>1267</v>
      </c>
      <c r="D445" s="2">
        <v>850</v>
      </c>
      <c r="E445" s="2">
        <v>300</v>
      </c>
      <c r="F445" s="2">
        <v>27</v>
      </c>
      <c r="G445" s="2">
        <v>16</v>
      </c>
      <c r="H445" s="2">
        <v>18</v>
      </c>
      <c r="I445" s="2">
        <f t="shared" si="140"/>
        <v>760</v>
      </c>
      <c r="J445" s="2">
        <v>292.14</v>
      </c>
      <c r="K445" s="2">
        <f t="shared" si="145"/>
        <v>5.2592592592592595</v>
      </c>
      <c r="L445" s="2">
        <f t="shared" si="141"/>
        <v>47.5</v>
      </c>
      <c r="M445" s="2">
        <f t="shared" si="142"/>
        <v>2.8370973355292328</v>
      </c>
      <c r="N445" s="5">
        <v>339670</v>
      </c>
      <c r="O445" s="5">
        <v>12179</v>
      </c>
      <c r="P445" s="2">
        <v>34.1</v>
      </c>
      <c r="Q445" s="2">
        <v>6.46</v>
      </c>
      <c r="R445" s="5">
        <v>7992</v>
      </c>
      <c r="S445" s="2">
        <v>812</v>
      </c>
      <c r="T445" s="2">
        <f t="shared" si="124"/>
        <v>9310.3391124900245</v>
      </c>
      <c r="U445" s="2">
        <f t="shared" si="125"/>
        <v>1271.0505127862989</v>
      </c>
      <c r="X445" s="3" t="str" cm="1">
        <f t="array" ref="X445">_xlfn.IFS((D445/F445) &lt;= (640/SQRT($AT$32)), "Compact", L445 &lt;= ($AT$32*(0.79-(0.002*((E445-G445/2)/(2*F445))*SQRT($AT$32)))), "Non-Compact", L445 &gt; ($AT$32*(0.79-(0.002*((E445-G445/2)/(2*F445))*SQRT($AT$32)))), "Slender")</f>
        <v>Compact</v>
      </c>
      <c r="Y445" s="3" t="str" cm="1">
        <f t="array" ref="Y445">_xlfn.IFS(K445 &lt;= (65/SQRT($AT$32)), "Compact", K445 &lt;= (95/SQRT($AT$32)), "Non-Compact", K445 &gt; (95/SQRT($AT$32)), "Slender")</f>
        <v>Slender</v>
      </c>
      <c r="Z445" s="2">
        <f t="shared" si="126"/>
        <v>11.111111111111111</v>
      </c>
      <c r="AA445" s="2">
        <f t="shared" si="127"/>
        <v>53.125</v>
      </c>
      <c r="AB445" s="2" t="str" cm="1">
        <f t="array" ref="AB445">_xlfn.IFS(Z445 &lt;= 9, "1", Z445 &lt;= 12, "2", Z445 &lt;= 15, "3", Z445 &gt; 15, "4")</f>
        <v>2</v>
      </c>
      <c r="AC445" s="2" t="str" cm="1">
        <f t="array" ref="AC445">_xlfn.IFS(AA445 &lt;= 200, "1", L445 &lt;= 300, "2", L445 &lt;= 400, "3", L445 &gt; 400, "4")</f>
        <v>1</v>
      </c>
      <c r="AE445" s="3">
        <f t="shared" si="143"/>
        <v>339411.74451851251</v>
      </c>
      <c r="AG445" s="3"/>
      <c r="AH445" s="3">
        <f t="shared" si="144"/>
        <v>7978.3233620855463</v>
      </c>
      <c r="AJ445" s="2" t="s">
        <v>499</v>
      </c>
      <c r="AK445" s="2"/>
      <c r="AL445" s="2">
        <f t="shared" si="146"/>
        <v>267.44</v>
      </c>
      <c r="AM445" s="2"/>
      <c r="AN445" s="2"/>
      <c r="AO445" s="2">
        <f t="shared" si="147"/>
        <v>7902.6</v>
      </c>
      <c r="AP445" s="2"/>
      <c r="AQ445" s="2" t="s">
        <v>1177</v>
      </c>
      <c r="BB445" s="2">
        <f t="shared" si="128"/>
        <v>200.14</v>
      </c>
      <c r="BC445" s="2">
        <f t="shared" si="129"/>
        <v>7435.7333333333336</v>
      </c>
      <c r="BD445" s="2" t="s">
        <v>1177</v>
      </c>
      <c r="BI445">
        <f t="shared" si="130"/>
        <v>218.14</v>
      </c>
      <c r="BJ445">
        <f t="shared" si="131"/>
        <v>7676.1143281365994</v>
      </c>
      <c r="BK445" s="2" t="s">
        <v>1177</v>
      </c>
      <c r="BP445">
        <f t="shared" si="132"/>
        <v>152.13999999999999</v>
      </c>
      <c r="BQ445">
        <f t="shared" si="133"/>
        <v>7333.333333333333</v>
      </c>
      <c r="BR445" s="2" t="s">
        <v>1177</v>
      </c>
      <c r="BW445">
        <f t="shared" si="134"/>
        <v>168.14</v>
      </c>
      <c r="BX445">
        <f t="shared" si="135"/>
        <v>7367.4666666666662</v>
      </c>
      <c r="BY445" s="2" t="s">
        <v>1177</v>
      </c>
      <c r="CD445">
        <f t="shared" si="136"/>
        <v>232.44973958179392</v>
      </c>
      <c r="CE445">
        <f t="shared" si="137"/>
        <v>7721.9015716076174</v>
      </c>
      <c r="CF445" s="2" t="s">
        <v>1177</v>
      </c>
    </row>
    <row r="446" spans="1:84" x14ac:dyDescent="0.35">
      <c r="A446" s="2" t="s">
        <v>1178</v>
      </c>
      <c r="B446" s="3" t="s">
        <v>34</v>
      </c>
      <c r="C446" s="2" t="s">
        <v>1268</v>
      </c>
      <c r="D446" s="2">
        <v>858</v>
      </c>
      <c r="E446" s="2">
        <v>301</v>
      </c>
      <c r="F446" s="2">
        <v>31</v>
      </c>
      <c r="G446" s="2">
        <v>17</v>
      </c>
      <c r="H446" s="2">
        <v>18</v>
      </c>
      <c r="I446" s="2">
        <f t="shared" si="140"/>
        <v>760</v>
      </c>
      <c r="J446" s="2">
        <v>324.72000000000003</v>
      </c>
      <c r="K446" s="2">
        <f t="shared" si="145"/>
        <v>4.580645161290323</v>
      </c>
      <c r="L446" s="2">
        <f t="shared" si="141"/>
        <v>44.705882352941174</v>
      </c>
      <c r="M446" s="2">
        <f t="shared" si="142"/>
        <v>2.8550973355292326</v>
      </c>
      <c r="N446" s="5">
        <v>389234</v>
      </c>
      <c r="O446" s="5">
        <v>14125</v>
      </c>
      <c r="P446" s="2">
        <v>34.619999999999997</v>
      </c>
      <c r="Q446" s="2">
        <v>6.6</v>
      </c>
      <c r="R446" s="5">
        <v>9073</v>
      </c>
      <c r="S446" s="2">
        <v>938.5</v>
      </c>
      <c r="T446" s="2">
        <f t="shared" si="124"/>
        <v>10519.180112490025</v>
      </c>
      <c r="U446" s="2">
        <f t="shared" si="125"/>
        <v>1467.0720747764174</v>
      </c>
      <c r="X446" s="3" t="str" cm="1">
        <f t="array" ref="X446">_xlfn.IFS((D446/F446) &lt;= (640/SQRT($AT$32)), "Compact", L446 &lt;= ($AT$32*(0.79-(0.002*((E446-G446/2)/(2*F446))*SQRT($AT$32)))), "Non-Compact", L446 &gt; ($AT$32*(0.79-(0.002*((E446-G446/2)/(2*F446))*SQRT($AT$32)))), "Slender")</f>
        <v>Compact</v>
      </c>
      <c r="Y446" s="3" t="str" cm="1">
        <f t="array" ref="Y446">_xlfn.IFS(K446 &lt;= (65/SQRT($AT$32)), "Compact", K446 &lt;= (95/SQRT($AT$32)), "Non-Compact", K446 &gt; (95/SQRT($AT$32)), "Slender")</f>
        <v>Non-Compact</v>
      </c>
      <c r="Z446" s="2">
        <f t="shared" si="126"/>
        <v>9.7096774193548381</v>
      </c>
      <c r="AA446" s="2">
        <f t="shared" si="127"/>
        <v>50.470588235294116</v>
      </c>
      <c r="AB446" s="2" t="str" cm="1">
        <f t="array" ref="AB446">_xlfn.IFS(Z446 &lt;= 9, "1", Z446 &lt;= 12, "2", Z446 &lt;= 15, "3", Z446 &gt; 15, "4")</f>
        <v>2</v>
      </c>
      <c r="AC446" s="2" t="str" cm="1">
        <f t="array" ref="AC446">_xlfn.IFS(AA446 &lt;= 200, "1", L446 &lt;= 300, "2", L446 &lt;= 400, "3", L446 &gt; 400, "4")</f>
        <v>1</v>
      </c>
      <c r="AE446" s="3">
        <f t="shared" si="143"/>
        <v>389013.5203160682</v>
      </c>
      <c r="AG446" s="3"/>
      <c r="AH446" s="3">
        <f t="shared" si="144"/>
        <v>9062.7569436678605</v>
      </c>
      <c r="AJ446" s="2" t="s">
        <v>500</v>
      </c>
      <c r="AK446" s="2"/>
      <c r="AL446" s="2">
        <f t="shared" si="146"/>
        <v>300.02000000000004</v>
      </c>
      <c r="AM446" s="2"/>
      <c r="AN446" s="2"/>
      <c r="AO446" s="2">
        <f t="shared" si="147"/>
        <v>8983.6</v>
      </c>
      <c r="AP446" s="2"/>
      <c r="AQ446" s="2" t="s">
        <v>1178</v>
      </c>
      <c r="BB446" s="2">
        <f t="shared" si="128"/>
        <v>232.72000000000003</v>
      </c>
      <c r="BC446" s="2">
        <f t="shared" si="129"/>
        <v>8516.7333333333336</v>
      </c>
      <c r="BD446" s="2" t="s">
        <v>1178</v>
      </c>
      <c r="BI446">
        <f t="shared" si="130"/>
        <v>250.72000000000003</v>
      </c>
      <c r="BJ446">
        <f t="shared" si="131"/>
        <v>8757.1143281366003</v>
      </c>
      <c r="BK446" s="2" t="s">
        <v>1178</v>
      </c>
      <c r="BP446">
        <f t="shared" si="132"/>
        <v>184.72000000000003</v>
      </c>
      <c r="BQ446">
        <f t="shared" si="133"/>
        <v>8414.3333333333339</v>
      </c>
      <c r="BR446" s="2" t="s">
        <v>1178</v>
      </c>
      <c r="BW446">
        <f t="shared" si="134"/>
        <v>200.72000000000003</v>
      </c>
      <c r="BX446">
        <f t="shared" si="135"/>
        <v>8448.4666666666672</v>
      </c>
      <c r="BY446" s="2" t="s">
        <v>1178</v>
      </c>
      <c r="CD446">
        <f t="shared" si="136"/>
        <v>265.02973958179393</v>
      </c>
      <c r="CE446">
        <f t="shared" si="137"/>
        <v>8802.9015716076174</v>
      </c>
      <c r="CF446" s="2" t="s">
        <v>1178</v>
      </c>
    </row>
    <row r="447" spans="1:84" x14ac:dyDescent="0.35">
      <c r="A447" s="2" t="s">
        <v>1179</v>
      </c>
      <c r="B447" s="3" t="s">
        <v>34</v>
      </c>
      <c r="C447" s="2" t="s">
        <v>1269</v>
      </c>
      <c r="D447" s="2">
        <v>890</v>
      </c>
      <c r="E447" s="2">
        <v>299</v>
      </c>
      <c r="F447" s="2">
        <v>23</v>
      </c>
      <c r="G447" s="2">
        <v>15</v>
      </c>
      <c r="H447" s="2">
        <v>18</v>
      </c>
      <c r="I447" s="2">
        <f t="shared" si="140"/>
        <v>808</v>
      </c>
      <c r="J447" s="2">
        <v>266.92</v>
      </c>
      <c r="K447" s="2">
        <f t="shared" si="145"/>
        <v>6.1739130434782608</v>
      </c>
      <c r="L447" s="2">
        <f t="shared" si="141"/>
        <v>53.866666666666667</v>
      </c>
      <c r="M447" s="2">
        <f t="shared" si="142"/>
        <v>2.9150973355292327</v>
      </c>
      <c r="N447" s="5">
        <v>330588</v>
      </c>
      <c r="O447" s="5">
        <v>10273</v>
      </c>
      <c r="P447" s="2">
        <v>35.19</v>
      </c>
      <c r="Q447" s="2">
        <v>6.2</v>
      </c>
      <c r="R447" s="5">
        <v>7429</v>
      </c>
      <c r="S447" s="2">
        <v>687.1</v>
      </c>
      <c r="T447" s="2">
        <f t="shared" si="124"/>
        <v>8749.8690880157101</v>
      </c>
      <c r="U447" s="2">
        <f t="shared" si="125"/>
        <v>1080.5539507961805</v>
      </c>
      <c r="X447" s="3" t="str" cm="1">
        <f t="array" ref="X447">_xlfn.IFS((D447/F447) &lt;= (640/SQRT($AT$32)), "Compact", L447 &lt;= ($AT$32*(0.79-(0.002*((E447-G447/2)/(2*F447))*SQRT($AT$32)))), "Non-Compact", L447 &gt; ($AT$32*(0.79-(0.002*((E447-G447/2)/(2*F447))*SQRT($AT$32)))), "Slender")</f>
        <v>Non-Compact</v>
      </c>
      <c r="Y447" s="3" t="str" cm="1">
        <f t="array" ref="Y447">_xlfn.IFS(K447 &lt;= (65/SQRT($AT$32)), "Compact", K447 &lt;= (95/SQRT($AT$32)), "Non-Compact", K447 &gt; (95/SQRT($AT$32)), "Slender")</f>
        <v>Slender</v>
      </c>
      <c r="Z447" s="2">
        <f t="shared" si="126"/>
        <v>13</v>
      </c>
      <c r="AA447" s="2">
        <f t="shared" si="127"/>
        <v>59.333333333333336</v>
      </c>
      <c r="AB447" s="2" t="str" cm="1">
        <f t="array" ref="AB447">_xlfn.IFS(Z447 &lt;= 9, "1", Z447 &lt;= 12, "2", Z447 &lt;= 15, "3", Z447 &gt; 15, "4")</f>
        <v>3</v>
      </c>
      <c r="AC447" s="2" t="str" cm="1">
        <f t="array" ref="AC447">_xlfn.IFS(AA447 &lt;= 200, "1", L447 &lt;= 300, "2", L447 &lt;= 400, "3", L447 &gt; 400, "4")</f>
        <v>1</v>
      </c>
      <c r="AE447" s="3">
        <f t="shared" si="143"/>
        <v>330271.85730591702</v>
      </c>
      <c r="AG447" s="3"/>
      <c r="AH447" s="3">
        <f t="shared" si="144"/>
        <v>7413.0673448984662</v>
      </c>
      <c r="AJ447" s="2" t="s">
        <v>501</v>
      </c>
      <c r="AK447" s="2"/>
      <c r="AL447" s="2">
        <f t="shared" si="146"/>
        <v>242.22000000000003</v>
      </c>
      <c r="AM447" s="2"/>
      <c r="AN447" s="2"/>
      <c r="AO447" s="2">
        <f t="shared" si="147"/>
        <v>7339.6</v>
      </c>
      <c r="AP447" s="2"/>
      <c r="AQ447" s="2" t="s">
        <v>1179</v>
      </c>
      <c r="BB447" s="2">
        <f t="shared" si="128"/>
        <v>174.92000000000002</v>
      </c>
      <c r="BC447" s="2">
        <f t="shared" si="129"/>
        <v>6872.7333333333336</v>
      </c>
      <c r="BD447" s="2" t="s">
        <v>1179</v>
      </c>
      <c r="BI447">
        <f t="shared" si="130"/>
        <v>192.92000000000002</v>
      </c>
      <c r="BJ447">
        <f t="shared" si="131"/>
        <v>7113.1143281365994</v>
      </c>
      <c r="BK447" s="2" t="s">
        <v>1179</v>
      </c>
      <c r="BP447">
        <f t="shared" si="132"/>
        <v>126.92000000000002</v>
      </c>
      <c r="BQ447">
        <f t="shared" si="133"/>
        <v>6770.333333333333</v>
      </c>
      <c r="BR447" s="2" t="s">
        <v>1179</v>
      </c>
      <c r="BW447">
        <f t="shared" si="134"/>
        <v>142.92000000000002</v>
      </c>
      <c r="BX447">
        <f t="shared" si="135"/>
        <v>6804.4666666666662</v>
      </c>
      <c r="BY447" s="2" t="s">
        <v>1179</v>
      </c>
      <c r="CD447">
        <f t="shared" si="136"/>
        <v>207.22973958179395</v>
      </c>
      <c r="CE447">
        <f t="shared" si="137"/>
        <v>7158.9015716076174</v>
      </c>
      <c r="CF447" s="2" t="s">
        <v>1179</v>
      </c>
    </row>
    <row r="448" spans="1:84" x14ac:dyDescent="0.35">
      <c r="A448" s="2" t="s">
        <v>1180</v>
      </c>
      <c r="B448" s="3" t="s">
        <v>34</v>
      </c>
      <c r="C448" s="2" t="s">
        <v>1270</v>
      </c>
      <c r="D448" s="2">
        <v>900</v>
      </c>
      <c r="E448" s="2">
        <v>300</v>
      </c>
      <c r="F448" s="2">
        <v>28</v>
      </c>
      <c r="G448" s="2">
        <v>16</v>
      </c>
      <c r="H448" s="2">
        <v>18</v>
      </c>
      <c r="I448" s="2">
        <f t="shared" si="140"/>
        <v>808</v>
      </c>
      <c r="J448" s="2">
        <v>305.82</v>
      </c>
      <c r="K448" s="2">
        <f t="shared" si="145"/>
        <v>5.0714285714285712</v>
      </c>
      <c r="L448" s="2">
        <f t="shared" si="141"/>
        <v>50.5</v>
      </c>
      <c r="M448" s="2">
        <f t="shared" si="142"/>
        <v>2.9370973355292325</v>
      </c>
      <c r="N448" s="5">
        <v>397241</v>
      </c>
      <c r="O448" s="5">
        <v>12631</v>
      </c>
      <c r="P448" s="2">
        <v>36.04</v>
      </c>
      <c r="Q448" s="2">
        <v>6.43</v>
      </c>
      <c r="R448" s="5">
        <v>8828</v>
      </c>
      <c r="S448" s="2">
        <v>842.1</v>
      </c>
      <c r="T448" s="2">
        <f t="shared" si="124"/>
        <v>10290.394088015712</v>
      </c>
      <c r="U448" s="2">
        <f t="shared" si="125"/>
        <v>1319.122512786299</v>
      </c>
      <c r="X448" s="3" t="str" cm="1">
        <f t="array" ref="X448">_xlfn.IFS((D448/F448) &lt;= (640/SQRT($AT$32)), "Compact", L448 &lt;= ($AT$32*(0.79-(0.002*((E448-G448/2)/(2*F448))*SQRT($AT$32)))), "Non-Compact", L448 &gt; ($AT$32*(0.79-(0.002*((E448-G448/2)/(2*F448))*SQRT($AT$32)))), "Slender")</f>
        <v>Compact</v>
      </c>
      <c r="Y448" s="3" t="str" cm="1">
        <f t="array" ref="Y448">_xlfn.IFS(K448 &lt;= (65/SQRT($AT$32)), "Compact", K448 &lt;= (95/SQRT($AT$32)), "Non-Compact", K448 &gt; (95/SQRT($AT$32)), "Slender")</f>
        <v>Non-Compact</v>
      </c>
      <c r="Z448" s="2">
        <f t="shared" si="126"/>
        <v>10.714285714285714</v>
      </c>
      <c r="AA448" s="2">
        <f t="shared" si="127"/>
        <v>56.25</v>
      </c>
      <c r="AB448" s="2" t="str" cm="1">
        <f t="array" ref="AB448">_xlfn.IFS(Z448 &lt;= 9, "1", Z448 &lt;= 12, "2", Z448 &lt;= 15, "3", Z448 &gt; 15, "4")</f>
        <v>2</v>
      </c>
      <c r="AC448" s="2" t="str" cm="1">
        <f t="array" ref="AC448">_xlfn.IFS(AA448 &lt;= 200, "1", L448 &lt;= 300, "2", L448 &lt;= 400, "3", L448 &gt; 400, "4")</f>
        <v>1</v>
      </c>
      <c r="AE448" s="3">
        <f t="shared" si="143"/>
        <v>396965.78553333785</v>
      </c>
      <c r="AG448" s="3"/>
      <c r="AH448" s="3">
        <f t="shared" si="144"/>
        <v>8814.2233384456522</v>
      </c>
      <c r="AJ448" s="2" t="s">
        <v>502</v>
      </c>
      <c r="AK448" s="2"/>
      <c r="AL448" s="2">
        <f t="shared" si="146"/>
        <v>281.12</v>
      </c>
      <c r="AM448" s="2"/>
      <c r="AN448" s="2"/>
      <c r="AO448" s="2">
        <f t="shared" si="147"/>
        <v>8738.6</v>
      </c>
      <c r="AP448" s="2"/>
      <c r="AQ448" s="2" t="s">
        <v>1180</v>
      </c>
      <c r="BB448" s="2">
        <f t="shared" si="128"/>
        <v>213.82</v>
      </c>
      <c r="BC448" s="2">
        <f t="shared" si="129"/>
        <v>8271.7333333333336</v>
      </c>
      <c r="BD448" s="2" t="s">
        <v>1180</v>
      </c>
      <c r="BI448">
        <f t="shared" si="130"/>
        <v>231.82</v>
      </c>
      <c r="BJ448">
        <f t="shared" si="131"/>
        <v>8512.1143281366003</v>
      </c>
      <c r="BK448" s="2" t="s">
        <v>1180</v>
      </c>
      <c r="BP448">
        <f t="shared" si="132"/>
        <v>165.82</v>
      </c>
      <c r="BQ448">
        <f t="shared" si="133"/>
        <v>8169.333333333333</v>
      </c>
      <c r="BR448" s="2" t="s">
        <v>1180</v>
      </c>
      <c r="BW448">
        <f t="shared" si="134"/>
        <v>181.82</v>
      </c>
      <c r="BX448">
        <f t="shared" si="135"/>
        <v>8203.4666666666672</v>
      </c>
      <c r="BY448" s="2" t="s">
        <v>1180</v>
      </c>
      <c r="CD448">
        <f t="shared" si="136"/>
        <v>246.12973958179393</v>
      </c>
      <c r="CE448">
        <f t="shared" si="137"/>
        <v>8557.9015716076174</v>
      </c>
      <c r="CF448" s="2" t="s">
        <v>1180</v>
      </c>
    </row>
    <row r="449" spans="1:84" x14ac:dyDescent="0.35">
      <c r="A449" s="2" t="s">
        <v>1181</v>
      </c>
      <c r="B449" s="3" t="s">
        <v>34</v>
      </c>
      <c r="C449" s="2" t="s">
        <v>1271</v>
      </c>
      <c r="D449" s="2">
        <v>912</v>
      </c>
      <c r="E449" s="2">
        <v>302</v>
      </c>
      <c r="F449" s="2">
        <v>34</v>
      </c>
      <c r="G449" s="2">
        <v>18</v>
      </c>
      <c r="H449" s="2">
        <v>18</v>
      </c>
      <c r="I449" s="2">
        <f t="shared" si="140"/>
        <v>808</v>
      </c>
      <c r="J449" s="2">
        <v>360.06</v>
      </c>
      <c r="K449" s="2">
        <f t="shared" si="145"/>
        <v>4.1764705882352944</v>
      </c>
      <c r="L449" s="2">
        <f t="shared" si="141"/>
        <v>44.888888888888886</v>
      </c>
      <c r="M449" s="2">
        <f t="shared" si="142"/>
        <v>2.9650973355292325</v>
      </c>
      <c r="N449" s="5">
        <v>484615</v>
      </c>
      <c r="O449" s="5">
        <v>15652</v>
      </c>
      <c r="P449" s="2">
        <v>36.69</v>
      </c>
      <c r="Q449" s="2">
        <v>6.59</v>
      </c>
      <c r="R449" s="5">
        <v>10628</v>
      </c>
      <c r="S449" s="5">
        <v>1037</v>
      </c>
      <c r="T449" s="2">
        <f t="shared" si="124"/>
        <v>12337.06608801571</v>
      </c>
      <c r="U449" s="2">
        <f t="shared" si="125"/>
        <v>1624.2166367665359</v>
      </c>
      <c r="X449" s="3" t="str" cm="1">
        <f t="array" ref="X449">_xlfn.IFS((D449/F449) &lt;= (640/SQRT($AT$32)), "Compact", L449 &lt;= ($AT$32*(0.79-(0.002*((E449-G449/2)/(2*F449))*SQRT($AT$32)))), "Non-Compact", L449 &gt; ($AT$32*(0.79-(0.002*((E449-G449/2)/(2*F449))*SQRT($AT$32)))), "Slender")</f>
        <v>Compact</v>
      </c>
      <c r="Y449" s="3" t="str" cm="1">
        <f t="array" ref="Y449">_xlfn.IFS(K449 &lt;= (65/SQRT($AT$32)), "Compact", K449 &lt;= (95/SQRT($AT$32)), "Non-Compact", K449 &gt; (95/SQRT($AT$32)), "Slender")</f>
        <v>Non-Compact</v>
      </c>
      <c r="Z449" s="2">
        <f t="shared" si="126"/>
        <v>8.882352941176471</v>
      </c>
      <c r="AA449" s="2">
        <f t="shared" si="127"/>
        <v>50.666666666666664</v>
      </c>
      <c r="AB449" s="2" t="str" cm="1">
        <f t="array" ref="AB449">_xlfn.IFS(Z449 &lt;= 9, "1", Z449 &lt;= 12, "2", Z449 &lt;= 15, "3", Z449 &gt; 15, "4")</f>
        <v>1</v>
      </c>
      <c r="AC449" s="2" t="str" cm="1">
        <f t="array" ref="AC449">_xlfn.IFS(AA449 &lt;= 200, "1", L449 &lt;= 300, "2", L449 &lt;= 400, "3", L449 &gt; 400, "4")</f>
        <v>1</v>
      </c>
      <c r="AE449" s="3">
        <f t="shared" si="143"/>
        <v>484391.51127357711</v>
      </c>
      <c r="AG449" s="3"/>
      <c r="AH449" s="3">
        <f t="shared" si="144"/>
        <v>10619.020937449932</v>
      </c>
      <c r="AJ449" s="2" t="s">
        <v>503</v>
      </c>
      <c r="AK449" s="2"/>
      <c r="AL449" s="2">
        <f t="shared" si="146"/>
        <v>335.36</v>
      </c>
      <c r="AM449" s="2"/>
      <c r="AN449" s="2"/>
      <c r="AO449" s="2">
        <f t="shared" si="147"/>
        <v>10538.6</v>
      </c>
      <c r="AP449" s="2"/>
      <c r="AQ449" s="2" t="s">
        <v>1181</v>
      </c>
      <c r="BB449" s="2">
        <f t="shared" si="128"/>
        <v>268.06</v>
      </c>
      <c r="BC449" s="2">
        <f t="shared" si="129"/>
        <v>10071.733333333334</v>
      </c>
      <c r="BD449" s="2" t="s">
        <v>1181</v>
      </c>
      <c r="BI449">
        <f t="shared" si="130"/>
        <v>286.06</v>
      </c>
      <c r="BJ449">
        <f t="shared" si="131"/>
        <v>10312.1143281366</v>
      </c>
      <c r="BK449" s="2" t="s">
        <v>1181</v>
      </c>
      <c r="BP449">
        <f t="shared" si="132"/>
        <v>220.06</v>
      </c>
      <c r="BQ449">
        <f t="shared" si="133"/>
        <v>9969.3333333333339</v>
      </c>
      <c r="BR449" s="2" t="s">
        <v>1181</v>
      </c>
      <c r="BW449">
        <f t="shared" si="134"/>
        <v>236.06</v>
      </c>
      <c r="BX449">
        <f t="shared" si="135"/>
        <v>10003.466666666667</v>
      </c>
      <c r="BY449" s="2" t="s">
        <v>1181</v>
      </c>
      <c r="CD449">
        <f t="shared" si="136"/>
        <v>300.36973958179391</v>
      </c>
      <c r="CE449">
        <f t="shared" si="137"/>
        <v>10357.901571607617</v>
      </c>
      <c r="CF449" s="2" t="s">
        <v>1181</v>
      </c>
    </row>
    <row r="450" spans="1:84" x14ac:dyDescent="0.35">
      <c r="A450" s="2" t="s">
        <v>1182</v>
      </c>
      <c r="B450" s="3" t="s">
        <v>34</v>
      </c>
      <c r="C450" s="2" t="s">
        <v>1272</v>
      </c>
      <c r="D450" s="2">
        <v>970</v>
      </c>
      <c r="E450" s="2">
        <v>297</v>
      </c>
      <c r="F450" s="2">
        <v>21</v>
      </c>
      <c r="G450" s="2">
        <v>16</v>
      </c>
      <c r="H450" s="2">
        <v>18</v>
      </c>
      <c r="I450" s="2">
        <f t="shared" si="140"/>
        <v>892</v>
      </c>
      <c r="J450" s="2">
        <v>276</v>
      </c>
      <c r="K450" s="2">
        <f t="shared" si="145"/>
        <v>6.6904761904761907</v>
      </c>
      <c r="L450" s="2">
        <f t="shared" si="141"/>
        <v>55.75</v>
      </c>
      <c r="M450" s="2">
        <f t="shared" si="142"/>
        <v>3.0650973355292326</v>
      </c>
      <c r="N450" s="5">
        <v>382977</v>
      </c>
      <c r="O450" s="5">
        <v>9203</v>
      </c>
      <c r="P450" s="2">
        <v>37.25</v>
      </c>
      <c r="Q450" s="2">
        <v>5.77</v>
      </c>
      <c r="R450" s="5">
        <v>7896</v>
      </c>
      <c r="S450" s="2">
        <v>619.70000000000005</v>
      </c>
      <c r="T450" s="2">
        <f t="shared" si="124"/>
        <v>9491.5802951856604</v>
      </c>
      <c r="U450" s="2">
        <f t="shared" si="125"/>
        <v>990.69301278629894</v>
      </c>
      <c r="X450" s="3" t="str" cm="1">
        <f t="array" ref="X450">_xlfn.IFS((D450/F450) &lt;= (640/SQRT($AT$32)), "Compact", L450 &lt;= ($AT$32*(0.79-(0.002*((E450-G450/2)/(2*F450))*SQRT($AT$32)))), "Non-Compact", L450 &gt; ($AT$32*(0.79-(0.002*((E450-G450/2)/(2*F450))*SQRT($AT$32)))), "Slender")</f>
        <v>Non-Compact</v>
      </c>
      <c r="Y450" s="3" t="str" cm="1">
        <f t="array" ref="Y450">_xlfn.IFS(K450 &lt;= (65/SQRT($AT$32)), "Compact", K450 &lt;= (95/SQRT($AT$32)), "Non-Compact", K450 &gt; (95/SQRT($AT$32)), "Slender")</f>
        <v>Slender</v>
      </c>
      <c r="Z450" s="2">
        <f t="shared" si="126"/>
        <v>14.142857142857142</v>
      </c>
      <c r="AA450" s="2">
        <f t="shared" si="127"/>
        <v>60.625</v>
      </c>
      <c r="AB450" s="2" t="str" cm="1">
        <f t="array" ref="AB450">_xlfn.IFS(Z450 &lt;= 9, "1", Z450 &lt;= 12, "2", Z450 &lt;= 15, "3", Z450 &gt; 15, "4")</f>
        <v>3</v>
      </c>
      <c r="AC450" s="2" t="str" cm="1">
        <f t="array" ref="AC450">_xlfn.IFS(AA450 &lt;= 200, "1", L450 &lt;= 300, "2", L450 &lt;= 400, "3", L450 &gt; 400, "4")</f>
        <v>1</v>
      </c>
      <c r="AE450" s="3">
        <f t="shared" si="143"/>
        <v>382612.90553992032</v>
      </c>
      <c r="AG450" s="3"/>
      <c r="AH450" s="3">
        <f t="shared" si="144"/>
        <v>7878.7096164283148</v>
      </c>
      <c r="AJ450" s="2" t="s">
        <v>504</v>
      </c>
      <c r="AK450" s="2"/>
      <c r="AL450" s="2">
        <f t="shared" si="146"/>
        <v>251.3</v>
      </c>
      <c r="AM450" s="2"/>
      <c r="AN450" s="2"/>
      <c r="AO450" s="2">
        <f t="shared" si="147"/>
        <v>7806.6</v>
      </c>
      <c r="AP450" s="2"/>
      <c r="AQ450" s="2" t="s">
        <v>1182</v>
      </c>
      <c r="BB450" s="2">
        <f t="shared" si="128"/>
        <v>184</v>
      </c>
      <c r="BC450" s="2">
        <f t="shared" si="129"/>
        <v>7339.7333333333336</v>
      </c>
      <c r="BD450" s="2" t="s">
        <v>1182</v>
      </c>
      <c r="BI450">
        <f t="shared" si="130"/>
        <v>202</v>
      </c>
      <c r="BJ450">
        <f t="shared" si="131"/>
        <v>7580.1143281365994</v>
      </c>
      <c r="BK450" s="2" t="s">
        <v>1182</v>
      </c>
      <c r="BP450">
        <f t="shared" si="132"/>
        <v>136</v>
      </c>
      <c r="BQ450">
        <f t="shared" si="133"/>
        <v>7237.333333333333</v>
      </c>
      <c r="BR450" s="2" t="s">
        <v>1182</v>
      </c>
      <c r="BW450">
        <f t="shared" si="134"/>
        <v>152</v>
      </c>
      <c r="BX450">
        <f t="shared" si="135"/>
        <v>7271.4666666666662</v>
      </c>
      <c r="BY450" s="2" t="s">
        <v>1182</v>
      </c>
      <c r="CD450">
        <f t="shared" si="136"/>
        <v>216.30973958179393</v>
      </c>
      <c r="CE450">
        <f t="shared" si="137"/>
        <v>7625.9015716076174</v>
      </c>
      <c r="CF450" s="2" t="s">
        <v>1182</v>
      </c>
    </row>
    <row r="451" spans="1:84" x14ac:dyDescent="0.35">
      <c r="A451" s="2" t="s">
        <v>1183</v>
      </c>
      <c r="B451" s="3" t="s">
        <v>34</v>
      </c>
      <c r="C451" s="2" t="s">
        <v>1273</v>
      </c>
      <c r="D451" s="2">
        <v>980</v>
      </c>
      <c r="E451" s="2">
        <v>298</v>
      </c>
      <c r="F451" s="2">
        <v>26</v>
      </c>
      <c r="G451" s="2">
        <v>17</v>
      </c>
      <c r="H451" s="2">
        <v>18</v>
      </c>
      <c r="I451" s="2">
        <f t="shared" si="140"/>
        <v>892</v>
      </c>
      <c r="J451" s="2">
        <v>315.5</v>
      </c>
      <c r="K451" s="2">
        <f t="shared" si="145"/>
        <v>5.4038461538461542</v>
      </c>
      <c r="L451" s="2">
        <f t="shared" si="141"/>
        <v>52.470588235294116</v>
      </c>
      <c r="M451" s="2">
        <f t="shared" si="142"/>
        <v>3.0870973355292328</v>
      </c>
      <c r="N451" s="5">
        <v>462157</v>
      </c>
      <c r="O451" s="5">
        <v>11508</v>
      </c>
      <c r="P451" s="2">
        <v>38.270000000000003</v>
      </c>
      <c r="Q451" s="2">
        <v>6.04</v>
      </c>
      <c r="R451" s="5">
        <v>9432</v>
      </c>
      <c r="S451" s="2">
        <v>772.3</v>
      </c>
      <c r="T451" s="2">
        <f t="shared" si="124"/>
        <v>11179.555295185661</v>
      </c>
      <c r="U451" s="2">
        <f t="shared" si="125"/>
        <v>1226.7455747764172</v>
      </c>
      <c r="X451" s="3" t="str" cm="1">
        <f t="array" ref="X451">_xlfn.IFS((D451/F451) &lt;= (640/SQRT($AT$32)), "Compact", L451 &lt;= ($AT$32*(0.79-(0.002*((E451-G451/2)/(2*F451))*SQRT($AT$32)))), "Non-Compact", L451 &gt; ($AT$32*(0.79-(0.002*((E451-G451/2)/(2*F451))*SQRT($AT$32)))), "Slender")</f>
        <v>Non-Compact</v>
      </c>
      <c r="Y451" s="3" t="str" cm="1">
        <f t="array" ref="Y451">_xlfn.IFS(K451 &lt;= (65/SQRT($AT$32)), "Compact", K451 &lt;= (95/SQRT($AT$32)), "Non-Compact", K451 &gt; (95/SQRT($AT$32)), "Slender")</f>
        <v>Slender</v>
      </c>
      <c r="Z451" s="2">
        <f t="shared" si="126"/>
        <v>11.461538461538462</v>
      </c>
      <c r="AA451" s="2">
        <f t="shared" si="127"/>
        <v>57.647058823529413</v>
      </c>
      <c r="AB451" s="2" t="str" cm="1">
        <f t="array" ref="AB451">_xlfn.IFS(Z451 &lt;= 9, "1", Z451 &lt;= 12, "2", Z451 &lt;= 15, "3", Z451 &gt; 15, "4")</f>
        <v>2</v>
      </c>
      <c r="AC451" s="2" t="str" cm="1">
        <f t="array" ref="AC451">_xlfn.IFS(AA451 &lt;= 200, "1", L451 &lt;= 300, "2", L451 &lt;= 400, "3", L451 &gt; 400, "4")</f>
        <v>1</v>
      </c>
      <c r="AE451" s="3">
        <f t="shared" si="143"/>
        <v>461825.3119042957</v>
      </c>
      <c r="AG451" s="3"/>
      <c r="AH451" s="3">
        <f t="shared" si="144"/>
        <v>9414.6661491526083</v>
      </c>
      <c r="AJ451" s="2" t="s">
        <v>505</v>
      </c>
      <c r="AK451" s="2"/>
      <c r="AL451" s="2">
        <f t="shared" si="146"/>
        <v>290.8</v>
      </c>
      <c r="AM451" s="2"/>
      <c r="AN451" s="2"/>
      <c r="AO451" s="2">
        <f t="shared" si="147"/>
        <v>9342.6</v>
      </c>
      <c r="AP451" s="2"/>
      <c r="AQ451" s="2" t="s">
        <v>1183</v>
      </c>
      <c r="BB451" s="2">
        <f t="shared" si="128"/>
        <v>223.5</v>
      </c>
      <c r="BC451" s="2">
        <f t="shared" si="129"/>
        <v>8875.7333333333336</v>
      </c>
      <c r="BD451" s="2" t="s">
        <v>1183</v>
      </c>
      <c r="BI451">
        <f t="shared" si="130"/>
        <v>241.5</v>
      </c>
      <c r="BJ451">
        <f t="shared" si="131"/>
        <v>9116.1143281366003</v>
      </c>
      <c r="BK451" s="2" t="s">
        <v>1183</v>
      </c>
      <c r="BP451">
        <f t="shared" si="132"/>
        <v>175.5</v>
      </c>
      <c r="BQ451">
        <f t="shared" si="133"/>
        <v>8773.3333333333339</v>
      </c>
      <c r="BR451" s="2" t="s">
        <v>1183</v>
      </c>
      <c r="BW451">
        <f t="shared" si="134"/>
        <v>191.5</v>
      </c>
      <c r="BX451">
        <f t="shared" si="135"/>
        <v>8807.4666666666672</v>
      </c>
      <c r="BY451" s="2" t="s">
        <v>1183</v>
      </c>
      <c r="CD451">
        <f t="shared" si="136"/>
        <v>255.80973958179393</v>
      </c>
      <c r="CE451">
        <f t="shared" si="137"/>
        <v>9161.9015716076174</v>
      </c>
      <c r="CF451" s="2" t="s">
        <v>1183</v>
      </c>
    </row>
    <row r="452" spans="1:84" x14ac:dyDescent="0.35">
      <c r="A452" s="2" t="s">
        <v>1184</v>
      </c>
      <c r="B452" s="3" t="s">
        <v>34</v>
      </c>
      <c r="C452" s="2" t="s">
        <v>1274</v>
      </c>
      <c r="D452" s="2">
        <v>990</v>
      </c>
      <c r="E452" s="2">
        <v>298</v>
      </c>
      <c r="F452" s="2">
        <v>31</v>
      </c>
      <c r="G452" s="2">
        <v>17</v>
      </c>
      <c r="H452" s="2">
        <v>18</v>
      </c>
      <c r="I452" s="2">
        <f t="shared" si="140"/>
        <v>892</v>
      </c>
      <c r="J452" s="2">
        <v>345.3</v>
      </c>
      <c r="K452" s="2">
        <f t="shared" si="145"/>
        <v>4.532258064516129</v>
      </c>
      <c r="L452" s="2">
        <f t="shared" si="141"/>
        <v>52.470588235294116</v>
      </c>
      <c r="M452" s="2">
        <f t="shared" si="142"/>
        <v>3.1070973355292328</v>
      </c>
      <c r="N452" s="5">
        <v>535201</v>
      </c>
      <c r="O452" s="5">
        <v>13713</v>
      </c>
      <c r="P452" s="2">
        <v>39.369999999999997</v>
      </c>
      <c r="Q452" s="2">
        <v>6.3</v>
      </c>
      <c r="R452" s="5">
        <v>10812</v>
      </c>
      <c r="S452" s="2">
        <v>920.3</v>
      </c>
      <c r="T452" s="2">
        <f t="shared" si="124"/>
        <v>12647.20529518566</v>
      </c>
      <c r="U452" s="2">
        <f t="shared" si="125"/>
        <v>1448.7555747764172</v>
      </c>
      <c r="X452" s="3" t="str" cm="1">
        <f t="array" ref="X452">_xlfn.IFS((D452/F452) &lt;= (640/SQRT($AT$32)), "Compact", L452 &lt;= ($AT$32*(0.79-(0.002*((E452-G452/2)/(2*F452))*SQRT($AT$32)))), "Non-Compact", L452 &gt; ($AT$32*(0.79-(0.002*((E452-G452/2)/(2*F452))*SQRT($AT$32)))), "Slender")</f>
        <v>Compact</v>
      </c>
      <c r="Y452" s="3" t="str" cm="1">
        <f t="array" ref="Y452">_xlfn.IFS(K452 &lt;= (65/SQRT($AT$32)), "Compact", K452 &lt;= (95/SQRT($AT$32)), "Non-Compact", K452 &gt; (95/SQRT($AT$32)), "Slender")</f>
        <v>Non-Compact</v>
      </c>
      <c r="Z452" s="2">
        <f t="shared" ref="Z452:Z515" si="148">E452/F452</f>
        <v>9.612903225806452</v>
      </c>
      <c r="AA452" s="2">
        <f t="shared" ref="AA452:AA515" si="149">D452/G452</f>
        <v>58.235294117647058</v>
      </c>
      <c r="AB452" s="2" t="str" cm="1">
        <f t="array" ref="AB452">_xlfn.IFS(Z452 &lt;= 9, "1", Z452 &lt;= 12, "2", Z452 &lt;= 15, "3", Z452 &gt; 15, "4")</f>
        <v>2</v>
      </c>
      <c r="AC452" s="2" t="str" cm="1">
        <f t="array" ref="AC452">_xlfn.IFS(AA452 &lt;= 200, "1", L452 &lt;= 300, "2", L452 &lt;= 400, "3", L452 &gt; 400, "4")</f>
        <v>1</v>
      </c>
      <c r="AE452" s="3">
        <f t="shared" si="143"/>
        <v>534901.49300829216</v>
      </c>
      <c r="AG452" s="3"/>
      <c r="AH452" s="3">
        <f t="shared" si="144"/>
        <v>10797.444137387329</v>
      </c>
      <c r="AJ452" s="2" t="s">
        <v>506</v>
      </c>
      <c r="AK452" s="2"/>
      <c r="AL452" s="2">
        <f t="shared" si="146"/>
        <v>320.60000000000002</v>
      </c>
      <c r="AM452" s="2"/>
      <c r="AN452" s="2"/>
      <c r="AO452" s="2">
        <f t="shared" si="147"/>
        <v>10722.6</v>
      </c>
      <c r="AP452" s="2"/>
      <c r="AQ452" s="2" t="s">
        <v>1184</v>
      </c>
      <c r="BB452" s="2">
        <f t="shared" si="128"/>
        <v>253.3</v>
      </c>
      <c r="BC452" s="2">
        <f t="shared" si="129"/>
        <v>10255.733333333334</v>
      </c>
      <c r="BD452" s="2" t="s">
        <v>1184</v>
      </c>
      <c r="BI452">
        <f t="shared" si="130"/>
        <v>271.3</v>
      </c>
      <c r="BJ452">
        <f t="shared" si="131"/>
        <v>10496.1143281366</v>
      </c>
      <c r="BK452" s="2" t="s">
        <v>1184</v>
      </c>
      <c r="BP452">
        <f t="shared" si="132"/>
        <v>205.3</v>
      </c>
      <c r="BQ452">
        <f t="shared" si="133"/>
        <v>10153.333333333334</v>
      </c>
      <c r="BR452" s="2" t="s">
        <v>1184</v>
      </c>
      <c r="BW452">
        <f t="shared" si="134"/>
        <v>221.3</v>
      </c>
      <c r="BX452">
        <f t="shared" si="135"/>
        <v>10187.466666666667</v>
      </c>
      <c r="BY452" s="2" t="s">
        <v>1184</v>
      </c>
      <c r="CD452">
        <f t="shared" si="136"/>
        <v>285.60973958179392</v>
      </c>
      <c r="CE452">
        <f t="shared" si="137"/>
        <v>10541.901571607617</v>
      </c>
      <c r="CF452" s="2" t="s">
        <v>1184</v>
      </c>
    </row>
    <row r="453" spans="1:84" x14ac:dyDescent="0.35">
      <c r="A453" s="2" t="s">
        <v>1185</v>
      </c>
      <c r="B453" s="3" t="s">
        <v>34</v>
      </c>
      <c r="C453" s="2" t="s">
        <v>1275</v>
      </c>
      <c r="D453" s="5">
        <v>1000</v>
      </c>
      <c r="E453" s="2">
        <v>300</v>
      </c>
      <c r="F453" s="2">
        <v>36</v>
      </c>
      <c r="G453" s="2">
        <v>19</v>
      </c>
      <c r="H453" s="2">
        <v>18</v>
      </c>
      <c r="I453" s="2">
        <f t="shared" si="140"/>
        <v>892</v>
      </c>
      <c r="J453" s="2">
        <v>395.1</v>
      </c>
      <c r="K453" s="2">
        <f t="shared" si="145"/>
        <v>3.9027777777777777</v>
      </c>
      <c r="L453" s="2">
        <f t="shared" si="141"/>
        <v>46.94736842105263</v>
      </c>
      <c r="M453" s="2">
        <f t="shared" si="142"/>
        <v>3.1310973355292324</v>
      </c>
      <c r="N453" s="5">
        <v>626396</v>
      </c>
      <c r="O453" s="5">
        <v>16256</v>
      </c>
      <c r="P453" s="2">
        <v>39.82</v>
      </c>
      <c r="Q453" s="2">
        <v>6.41</v>
      </c>
      <c r="R453" s="5">
        <v>12528</v>
      </c>
      <c r="S453" s="5">
        <v>1084</v>
      </c>
      <c r="T453" s="2">
        <f t="shared" si="124"/>
        <v>14629.755295185661</v>
      </c>
      <c r="U453" s="2">
        <f t="shared" si="125"/>
        <v>1709.2756987566543</v>
      </c>
      <c r="X453" s="3" t="str" cm="1">
        <f t="array" ref="X453">_xlfn.IFS((D453/F453) &lt;= (640/SQRT($AT$32)), "Compact", L453 &lt;= ($AT$32*(0.79-(0.002*((E453-G453/2)/(2*F453))*SQRT($AT$32)))), "Non-Compact", L453 &gt; ($AT$32*(0.79-(0.002*((E453-G453/2)/(2*F453))*SQRT($AT$32)))), "Slender")</f>
        <v>Compact</v>
      </c>
      <c r="Y453" s="3" t="str" cm="1">
        <f t="array" ref="Y453">_xlfn.IFS(K453 &lt;= (65/SQRT($AT$32)), "Compact", K453 &lt;= (95/SQRT($AT$32)), "Non-Compact", K453 &gt; (95/SQRT($AT$32)), "Slender")</f>
        <v>Non-Compact</v>
      </c>
      <c r="Z453" s="2">
        <f t="shared" si="148"/>
        <v>8.3333333333333339</v>
      </c>
      <c r="AA453" s="2">
        <f t="shared" si="149"/>
        <v>52.631578947368418</v>
      </c>
      <c r="AB453" s="2" t="str" cm="1">
        <f t="array" ref="AB453">_xlfn.IFS(Z453 &lt;= 9, "1", Z453 &lt;= 12, "2", Z453 &lt;= 15, "3", Z453 &gt; 15, "4")</f>
        <v>1</v>
      </c>
      <c r="AC453" s="2" t="str" cm="1">
        <f t="array" ref="AC453">_xlfn.IFS(AA453 &lt;= 200, "1", L453 &lt;= 300, "2", L453 &lt;= 400, "3", L453 &gt; 400, "4")</f>
        <v>1</v>
      </c>
      <c r="AE453" s="3">
        <f t="shared" si="143"/>
        <v>626131.59442253027</v>
      </c>
      <c r="AG453" s="3"/>
      <c r="AH453" s="3">
        <f t="shared" si="144"/>
        <v>12516.625362692614</v>
      </c>
      <c r="AJ453" s="2" t="s">
        <v>507</v>
      </c>
      <c r="AK453" s="2"/>
      <c r="AL453" s="2">
        <f t="shared" si="146"/>
        <v>370.40000000000003</v>
      </c>
      <c r="AM453" s="2"/>
      <c r="AN453" s="2"/>
      <c r="AO453" s="2">
        <f t="shared" si="147"/>
        <v>12438.6</v>
      </c>
      <c r="AP453" s="2"/>
      <c r="AQ453" s="2" t="s">
        <v>1185</v>
      </c>
      <c r="BB453" s="2">
        <f t="shared" ref="BB453:BB516" si="150">SQRT(($J$1022-J453)^2)</f>
        <v>303.10000000000002</v>
      </c>
      <c r="BC453" s="2">
        <f t="shared" ref="BC453:BC516" si="151">SQRT(($R$1022-R453)^2)</f>
        <v>11971.733333333334</v>
      </c>
      <c r="BD453" s="2" t="s">
        <v>1185</v>
      </c>
      <c r="BI453">
        <f t="shared" ref="BI453:BI516" si="152">SQRT(($J$1023-J453)^2)</f>
        <v>321.10000000000002</v>
      </c>
      <c r="BJ453">
        <f t="shared" ref="BJ453:BJ516" si="153">SQRT(($R$1023-R453)^2)</f>
        <v>12212.1143281366</v>
      </c>
      <c r="BK453" s="2" t="s">
        <v>1185</v>
      </c>
      <c r="BP453">
        <f t="shared" ref="BP453:BP516" si="154">SQRT(($J$1024-J453)^2)</f>
        <v>255.10000000000002</v>
      </c>
      <c r="BQ453">
        <f t="shared" ref="BQ453:BQ516" si="155">SQRT(($R$1024-R453)^2)</f>
        <v>11869.333333333334</v>
      </c>
      <c r="BR453" s="2" t="s">
        <v>1185</v>
      </c>
      <c r="BW453">
        <f t="shared" ref="BW453:BW516" si="156">SQRT(($J$1025-J453)^2)</f>
        <v>271.10000000000002</v>
      </c>
      <c r="BX453">
        <f t="shared" ref="BX453:BX516" si="157">SQRT(($R$1025-R453)^2)</f>
        <v>11903.466666666667</v>
      </c>
      <c r="BY453" s="2" t="s">
        <v>1185</v>
      </c>
      <c r="CD453">
        <f t="shared" ref="CD453:CD516" si="158">SQRT(($J$1026-J453)^2)</f>
        <v>335.40973958179393</v>
      </c>
      <c r="CE453">
        <f t="shared" ref="CE453:CE516" si="159">SQRT(($R$1026-R453)^2)</f>
        <v>12257.901571607617</v>
      </c>
      <c r="CF453" s="2" t="s">
        <v>1185</v>
      </c>
    </row>
    <row r="454" spans="1:84" x14ac:dyDescent="0.35">
      <c r="A454" s="2" t="s">
        <v>1186</v>
      </c>
      <c r="B454" s="3" t="s">
        <v>34</v>
      </c>
      <c r="C454" s="2" t="s">
        <v>1276</v>
      </c>
      <c r="D454" s="5">
        <v>1008</v>
      </c>
      <c r="E454" s="2">
        <v>302</v>
      </c>
      <c r="F454" s="2">
        <v>40</v>
      </c>
      <c r="G454" s="2">
        <v>21</v>
      </c>
      <c r="H454" s="2">
        <v>18</v>
      </c>
      <c r="I454" s="2">
        <f t="shared" si="140"/>
        <v>892</v>
      </c>
      <c r="J454" s="2">
        <v>439.26</v>
      </c>
      <c r="K454" s="2">
        <f t="shared" si="145"/>
        <v>3.5125000000000002</v>
      </c>
      <c r="L454" s="2">
        <f t="shared" si="141"/>
        <v>42.476190476190474</v>
      </c>
      <c r="M454" s="2">
        <f t="shared" si="142"/>
        <v>3.1510973355292324</v>
      </c>
      <c r="N454" s="5">
        <v>704572</v>
      </c>
      <c r="O454" s="5">
        <v>18437</v>
      </c>
      <c r="P454" s="2">
        <v>40.049999999999997</v>
      </c>
      <c r="Q454" s="2">
        <v>6.48</v>
      </c>
      <c r="R454" s="5">
        <v>13980</v>
      </c>
      <c r="S454" s="5">
        <v>1221</v>
      </c>
      <c r="T454" s="2">
        <f t="shared" si="124"/>
        <v>16342.587295185662</v>
      </c>
      <c r="U454" s="2">
        <f t="shared" si="125"/>
        <v>1932.1938227368912</v>
      </c>
      <c r="X454" s="3" t="str" cm="1">
        <f t="array" ref="X454">_xlfn.IFS((D454/F454) &lt;= (640/SQRT($AT$32)), "Compact", L454 &lt;= ($AT$32*(0.79-(0.002*((E454-G454/2)/(2*F454))*SQRT($AT$32)))), "Non-Compact", L454 &gt; ($AT$32*(0.79-(0.002*((E454-G454/2)/(2*F454))*SQRT($AT$32)))), "Slender")</f>
        <v>Compact</v>
      </c>
      <c r="Y454" s="3" t="str" cm="1">
        <f t="array" ref="Y454">_xlfn.IFS(K454 &lt;= (65/SQRT($AT$32)), "Compact", K454 &lt;= (95/SQRT($AT$32)), "Non-Compact", K454 &gt; (95/SQRT($AT$32)), "Slender")</f>
        <v>Non-Compact</v>
      </c>
      <c r="Z454" s="2">
        <f t="shared" si="148"/>
        <v>7.55</v>
      </c>
      <c r="AA454" s="2">
        <f t="shared" si="149"/>
        <v>48</v>
      </c>
      <c r="AB454" s="2" t="str" cm="1">
        <f t="array" ref="AB454">_xlfn.IFS(Z454 &lt;= 9, "1", Z454 &lt;= 12, "2", Z454 &lt;= 15, "3", Z454 &gt; 15, "4")</f>
        <v>1</v>
      </c>
      <c r="AC454" s="2" t="str" cm="1">
        <f t="array" ref="AC454">_xlfn.IFS(AA454 &lt;= 200, "1", L454 &lt;= 300, "2", L454 &lt;= 400, "3", L454 &gt; 400, "4")</f>
        <v>1</v>
      </c>
      <c r="AE454" s="3">
        <f t="shared" si="143"/>
        <v>704337.78291065712</v>
      </c>
      <c r="AG454" s="3"/>
      <c r="AH454" s="3">
        <f t="shared" si="144"/>
        <v>13972.055570673916</v>
      </c>
      <c r="AJ454" s="2" t="s">
        <v>508</v>
      </c>
      <c r="AK454" s="2"/>
      <c r="AL454" s="2">
        <f t="shared" si="146"/>
        <v>414.56</v>
      </c>
      <c r="AM454" s="2"/>
      <c r="AN454" s="2"/>
      <c r="AO454" s="2">
        <f t="shared" si="147"/>
        <v>13890.6</v>
      </c>
      <c r="AP454" s="2"/>
      <c r="AQ454" s="2" t="s">
        <v>1186</v>
      </c>
      <c r="BB454" s="2">
        <f t="shared" si="150"/>
        <v>347.26</v>
      </c>
      <c r="BC454" s="2">
        <f t="shared" si="151"/>
        <v>13423.733333333334</v>
      </c>
      <c r="BD454" s="2" t="s">
        <v>1186</v>
      </c>
      <c r="BI454">
        <f t="shared" si="152"/>
        <v>365.26</v>
      </c>
      <c r="BJ454">
        <f t="shared" si="153"/>
        <v>13664.1143281366</v>
      </c>
      <c r="BK454" s="2" t="s">
        <v>1186</v>
      </c>
      <c r="BP454">
        <f t="shared" si="154"/>
        <v>299.26</v>
      </c>
      <c r="BQ454">
        <f t="shared" si="155"/>
        <v>13321.333333333334</v>
      </c>
      <c r="BR454" s="2" t="s">
        <v>1186</v>
      </c>
      <c r="BW454">
        <f t="shared" si="156"/>
        <v>315.26</v>
      </c>
      <c r="BX454">
        <f t="shared" si="157"/>
        <v>13355.466666666667</v>
      </c>
      <c r="BY454" s="2" t="s">
        <v>1186</v>
      </c>
      <c r="CD454">
        <f t="shared" si="158"/>
        <v>379.5697395817939</v>
      </c>
      <c r="CE454">
        <f t="shared" si="159"/>
        <v>13709.901571607617</v>
      </c>
      <c r="CF454" s="2" t="s">
        <v>1186</v>
      </c>
    </row>
    <row r="455" spans="1:84" s="83" customFormat="1" x14ac:dyDescent="0.35">
      <c r="A455" s="81" t="s">
        <v>509</v>
      </c>
      <c r="B455" s="82" t="s">
        <v>35</v>
      </c>
      <c r="C455" s="81">
        <v>412</v>
      </c>
      <c r="D455" s="81">
        <v>1000</v>
      </c>
      <c r="E455" s="81">
        <v>400</v>
      </c>
      <c r="F455" s="81">
        <v>40</v>
      </c>
      <c r="G455" s="81">
        <v>22</v>
      </c>
      <c r="H455" s="81">
        <v>18</v>
      </c>
      <c r="I455" s="81">
        <f t="shared" si="140"/>
        <v>884</v>
      </c>
      <c r="J455" s="81">
        <f>(2*E455/10*F455/10)+((D455-F455-F455)/10*G455/10)+((H455/10+H455/10)^2)-(PI()*H455/10*H455/10)</f>
        <v>525.18123980236908</v>
      </c>
      <c r="K455" s="81">
        <f t="shared" si="145"/>
        <v>4.7249999999999996</v>
      </c>
      <c r="L455" s="81">
        <f t="shared" si="141"/>
        <v>40.18181818181818</v>
      </c>
      <c r="M455" s="81">
        <f t="shared" si="142"/>
        <v>3.5250973355292325</v>
      </c>
      <c r="N455" s="84">
        <v>886000</v>
      </c>
      <c r="O455" s="84">
        <v>42800</v>
      </c>
      <c r="P455" s="81">
        <v>41.1</v>
      </c>
      <c r="Q455" s="81">
        <v>9</v>
      </c>
      <c r="R455" s="84">
        <v>17700</v>
      </c>
      <c r="S455" s="84">
        <v>2140</v>
      </c>
      <c r="T455" s="84">
        <v>20100</v>
      </c>
      <c r="U455" s="84">
        <v>3320</v>
      </c>
      <c r="X455" s="3" t="str" cm="1">
        <f t="array" ref="X455">_xlfn.IFS((D455/F455) &lt;= (640/SQRT($AT$32)), "Compact", L455 &lt;= ($AT$32*(0.79-(0.002*((E455-G455/2)/(2*F455))*SQRT($AT$32)))), "Non-Compact", L455 &gt; ($AT$32*(0.79-(0.002*((E455-G455/2)/(2*F455))*SQRT($AT$32)))), "Slender")</f>
        <v>Compact</v>
      </c>
      <c r="Y455" s="3" t="str" cm="1">
        <f t="array" ref="Y455">_xlfn.IFS(K455 &lt;= (65/SQRT($AT$32)), "Compact", K455 &lt;= (95/SQRT($AT$32)), "Non-Compact", K455 &gt; (95/SQRT($AT$32)), "Slender")</f>
        <v>Non-Compact</v>
      </c>
      <c r="Z455" s="81">
        <f t="shared" si="148"/>
        <v>10</v>
      </c>
      <c r="AA455" s="81">
        <f t="shared" si="149"/>
        <v>45.454545454545453</v>
      </c>
      <c r="AB455" s="81" t="str" cm="1">
        <f t="array" ref="AB455">_xlfn.IFS(Z455 &lt;= 9, "1", Z455 &lt;= 12, "2", Z455 &lt;= 15, "3", Z455 &gt; 15, "4")</f>
        <v>2</v>
      </c>
      <c r="AC455" s="81" t="str" cm="1">
        <f t="array" ref="AC455">_xlfn.IFS(AA455 &lt;= 200, "1", L455 &lt;= 300, "2", L455 &lt;= 400, "3", L455 &gt; 400, "4")</f>
        <v>1</v>
      </c>
      <c r="AD455" s="82"/>
      <c r="AF455" s="82">
        <f t="shared" ref="AF455:AF518" si="160">SQRT((((VLOOKUP($AT$4,$A$4:$D$1021,4,FALSE))-D455)^2)+(((VLOOKUP($AT$4,$A$4:$E$1021,5,FALSE))-E455)^2)+(((VLOOKUP($AT$4,$A$4:$N$1021,14,FALSE))-N455)^2)+(((VLOOKUP($AT$4,$A$4:$O$1021,15,FALSE))-O455)^2))</f>
        <v>886554.50836713926</v>
      </c>
      <c r="AG455" s="82"/>
      <c r="AI455" s="82">
        <f t="shared" ref="AI455:AI518" si="161">SQRT((((VLOOKUP($AT$4,$A$4:$D$1021,4,FALSE))-D455)^2)+(((VLOOKUP($AT$4,$A$4:$E$1021,5,FALSE))-E455)^2)+(((VLOOKUP($AT$4,$A$4:$R$1021,18,FALSE))-R455)^2)+(((VLOOKUP($AT$4,$A$4:$S$1021,19,FALSE))-S455)^2))</f>
        <v>17761.436137598783</v>
      </c>
      <c r="AJ455" s="81" t="s">
        <v>509</v>
      </c>
      <c r="AK455" s="81"/>
      <c r="AL455" s="81"/>
      <c r="AM455" s="81">
        <f>SQRT(((VLOOKUP($AT$4,$A$4:$J$1021,10,FALSE))-J455)^2)</f>
        <v>500.48123980236909</v>
      </c>
      <c r="AN455" s="81"/>
      <c r="AO455" s="81"/>
      <c r="AP455" s="81">
        <f>SQRT(((VLOOKUP($AT$4,$A$4:$R$1021,18,FALSE))-R455)^2)</f>
        <v>17610.599999999999</v>
      </c>
      <c r="AQ455" s="81" t="s">
        <v>509</v>
      </c>
      <c r="BB455" s="2">
        <f t="shared" si="150"/>
        <v>433.18123980236908</v>
      </c>
      <c r="BC455" s="2">
        <f t="shared" si="151"/>
        <v>17143.733333333334</v>
      </c>
      <c r="BD455" s="81" t="s">
        <v>509</v>
      </c>
      <c r="BH455" s="81"/>
      <c r="BI455">
        <f t="shared" si="152"/>
        <v>451.18123980236908</v>
      </c>
      <c r="BJ455">
        <f t="shared" si="153"/>
        <v>17384.114328136598</v>
      </c>
      <c r="BK455" s="81" t="s">
        <v>509</v>
      </c>
      <c r="BP455">
        <f t="shared" si="154"/>
        <v>385.18123980236908</v>
      </c>
      <c r="BQ455">
        <f t="shared" si="155"/>
        <v>17041.333333333332</v>
      </c>
      <c r="BR455" s="81" t="s">
        <v>509</v>
      </c>
      <c r="BW455">
        <f t="shared" si="156"/>
        <v>401.18123980236908</v>
      </c>
      <c r="BX455">
        <f t="shared" si="157"/>
        <v>17075.466666666667</v>
      </c>
      <c r="BY455" s="81" t="s">
        <v>509</v>
      </c>
      <c r="CD455">
        <f t="shared" si="158"/>
        <v>465.49097938416298</v>
      </c>
      <c r="CE455">
        <f t="shared" si="159"/>
        <v>17429.901571607617</v>
      </c>
      <c r="CF455" s="81" t="s">
        <v>509</v>
      </c>
    </row>
    <row r="456" spans="1:84" x14ac:dyDescent="0.35">
      <c r="A456" s="2" t="s">
        <v>510</v>
      </c>
      <c r="B456" s="3" t="s">
        <v>35</v>
      </c>
      <c r="C456" s="2">
        <v>389</v>
      </c>
      <c r="D456" s="2">
        <v>1000</v>
      </c>
      <c r="E456" s="2">
        <v>400</v>
      </c>
      <c r="F456" s="2">
        <v>36</v>
      </c>
      <c r="G456" s="2">
        <v>22</v>
      </c>
      <c r="H456" s="2">
        <v>18</v>
      </c>
      <c r="I456" s="2">
        <f t="shared" si="140"/>
        <v>892</v>
      </c>
      <c r="J456" s="2">
        <f t="shared" ref="J456:J519" si="162">(2*E456/10*F456/10)+((D456-F456-F456)/10*G456/10)+((H456/10+H456/10)^2)-(PI()*H456/10*H456/10)</f>
        <v>494.94123980236901</v>
      </c>
      <c r="K456" s="2">
        <f t="shared" si="145"/>
        <v>5.25</v>
      </c>
      <c r="L456" s="2">
        <f t="shared" si="141"/>
        <v>40.545454545454547</v>
      </c>
      <c r="M456" s="2">
        <f t="shared" si="142"/>
        <v>3.5250973355292325</v>
      </c>
      <c r="N456" s="5">
        <v>822000</v>
      </c>
      <c r="O456" s="5">
        <v>38500</v>
      </c>
      <c r="P456" s="2">
        <v>40.700000000000003</v>
      </c>
      <c r="Q456" s="2">
        <v>8.8000000000000007</v>
      </c>
      <c r="R456" s="5">
        <v>16400</v>
      </c>
      <c r="S456" s="5">
        <v>1920</v>
      </c>
      <c r="T456" s="5">
        <v>18700</v>
      </c>
      <c r="U456" s="5">
        <v>3000</v>
      </c>
      <c r="X456" s="3" t="str" cm="1">
        <f t="array" ref="X456">_xlfn.IFS((D456/F456) &lt;= (640/SQRT($AT$32)), "Compact", L456 &lt;= ($AT$32*(0.79-(0.002*((E456-G456/2)/(2*F456))*SQRT($AT$32)))), "Non-Compact", L456 &gt; ($AT$32*(0.79-(0.002*((E456-G456/2)/(2*F456))*SQRT($AT$32)))), "Slender")</f>
        <v>Compact</v>
      </c>
      <c r="Y456" s="3" t="str" cm="1">
        <f t="array" ref="Y456">_xlfn.IFS(K456 &lt;= (65/SQRT($AT$32)), "Compact", K456 &lt;= (95/SQRT($AT$32)), "Non-Compact", K456 &gt; (95/SQRT($AT$32)), "Slender")</f>
        <v>Slender</v>
      </c>
      <c r="Z456" s="2">
        <f t="shared" si="148"/>
        <v>11.111111111111111</v>
      </c>
      <c r="AA456" s="2">
        <f t="shared" si="149"/>
        <v>45.454545454545453</v>
      </c>
      <c r="AB456" s="2" t="str" cm="1">
        <f t="array" ref="AB456">_xlfn.IFS(Z456 &lt;= 9, "1", Z456 &lt;= 12, "2", Z456 &lt;= 15, "3", Z456 &gt; 15, "4")</f>
        <v>2</v>
      </c>
      <c r="AC456" s="2" t="str" cm="1">
        <f t="array" ref="AC456">_xlfn.IFS(AA456 &lt;= 200, "1", L456 &lt;= 300, "2", L456 &lt;= 400, "3", L456 &gt; 400, "4")</f>
        <v>1</v>
      </c>
      <c r="AF456" s="3">
        <f t="shared" si="160"/>
        <v>822422.70050509914</v>
      </c>
      <c r="AG456" s="3"/>
      <c r="AI456" s="3">
        <f t="shared" si="161"/>
        <v>16446.626938980527</v>
      </c>
      <c r="AJ456" s="2" t="s">
        <v>510</v>
      </c>
      <c r="AK456" s="2"/>
      <c r="AL456" s="2"/>
      <c r="AM456" s="2">
        <f t="shared" ref="AM456:AM519" si="163">SQRT(((VLOOKUP($AT$4,$A$4:$J$1021,10,FALSE))-J456)^2)</f>
        <v>470.24123980236902</v>
      </c>
      <c r="AN456" s="2"/>
      <c r="AO456" s="2"/>
      <c r="AP456" s="2">
        <f t="shared" ref="AP456:AP519" si="164">SQRT(((VLOOKUP($AT$4,$A$4:$R$1021,18,FALSE))-R456)^2)</f>
        <v>16310.6</v>
      </c>
      <c r="AQ456" s="2" t="s">
        <v>510</v>
      </c>
      <c r="BB456" s="2">
        <f t="shared" si="150"/>
        <v>402.94123980236901</v>
      </c>
      <c r="BC456" s="2">
        <f t="shared" si="151"/>
        <v>15843.733333333334</v>
      </c>
      <c r="BD456" s="2" t="s">
        <v>510</v>
      </c>
      <c r="BI456">
        <f t="shared" si="152"/>
        <v>420.94123980236901</v>
      </c>
      <c r="BJ456">
        <f t="shared" si="153"/>
        <v>16084.1143281366</v>
      </c>
      <c r="BK456" s="2" t="s">
        <v>510</v>
      </c>
      <c r="BP456">
        <f t="shared" si="154"/>
        <v>354.94123980236901</v>
      </c>
      <c r="BQ456">
        <f t="shared" si="155"/>
        <v>15741.333333333334</v>
      </c>
      <c r="BR456" s="2" t="s">
        <v>510</v>
      </c>
      <c r="BW456">
        <f t="shared" si="156"/>
        <v>370.94123980236901</v>
      </c>
      <c r="BX456">
        <f t="shared" si="157"/>
        <v>15775.466666666667</v>
      </c>
      <c r="BY456" s="2" t="s">
        <v>510</v>
      </c>
      <c r="CD456">
        <f t="shared" si="158"/>
        <v>435.25097938416292</v>
      </c>
      <c r="CE456">
        <f t="shared" si="159"/>
        <v>16129.901571607617</v>
      </c>
      <c r="CF456" s="2" t="s">
        <v>510</v>
      </c>
    </row>
    <row r="457" spans="1:84" x14ac:dyDescent="0.35">
      <c r="A457" s="2" t="s">
        <v>511</v>
      </c>
      <c r="B457" s="3" t="s">
        <v>35</v>
      </c>
      <c r="C457" s="2">
        <v>365</v>
      </c>
      <c r="D457" s="2">
        <v>1000</v>
      </c>
      <c r="E457" s="2">
        <v>400</v>
      </c>
      <c r="F457" s="2">
        <v>32</v>
      </c>
      <c r="G457" s="2">
        <v>22</v>
      </c>
      <c r="H457" s="2">
        <v>18</v>
      </c>
      <c r="I457" s="2">
        <f t="shared" si="140"/>
        <v>900</v>
      </c>
      <c r="J457" s="2">
        <f t="shared" si="162"/>
        <v>464.701239802369</v>
      </c>
      <c r="K457" s="2">
        <f t="shared" si="145"/>
        <v>5.90625</v>
      </c>
      <c r="L457" s="2">
        <f t="shared" si="141"/>
        <v>40.909090909090907</v>
      </c>
      <c r="M457" s="2">
        <f t="shared" si="142"/>
        <v>3.5250973355292325</v>
      </c>
      <c r="N457" s="5">
        <v>756000</v>
      </c>
      <c r="O457" s="5">
        <v>34200</v>
      </c>
      <c r="P457" s="2">
        <v>40.299999999999997</v>
      </c>
      <c r="Q457" s="2">
        <v>8.6</v>
      </c>
      <c r="R457" s="5">
        <v>15100</v>
      </c>
      <c r="S457" s="5">
        <v>1710</v>
      </c>
      <c r="T457" s="5">
        <v>17300</v>
      </c>
      <c r="U457" s="5">
        <v>2680</v>
      </c>
      <c r="X457" s="3" t="str" cm="1">
        <f t="array" ref="X457">_xlfn.IFS((D457/F457) &lt;= (640/SQRT($AT$32)), "Compact", L457 &lt;= ($AT$32*(0.79-(0.002*((E457-G457/2)/(2*F457))*SQRT($AT$32)))), "Non-Compact", L457 &gt; ($AT$32*(0.79-(0.002*((E457-G457/2)/(2*F457))*SQRT($AT$32)))), "Slender")</f>
        <v>Compact</v>
      </c>
      <c r="Y457" s="3" t="str" cm="1">
        <f t="array" ref="Y457">_xlfn.IFS(K457 &lt;= (65/SQRT($AT$32)), "Compact", K457 &lt;= (95/SQRT($AT$32)), "Non-Compact", K457 &gt; (95/SQRT($AT$32)), "Slender")</f>
        <v>Slender</v>
      </c>
      <c r="Z457" s="2">
        <f t="shared" si="148"/>
        <v>12.5</v>
      </c>
      <c r="AA457" s="2">
        <f t="shared" si="149"/>
        <v>45.454545454545453</v>
      </c>
      <c r="AB457" s="2" t="str" cm="1">
        <f t="array" ref="AB457">_xlfn.IFS(Z457 &lt;= 9, "1", Z457 &lt;= 12, "2", Z457 &lt;= 15, "3", Z457 &gt; 15, "4")</f>
        <v>3</v>
      </c>
      <c r="AC457" s="2" t="str" cm="1">
        <f t="array" ref="AC457">_xlfn.IFS(AA457 &lt;= 200, "1", L457 &lt;= 300, "2", L457 &lt;= 400, "3", L457 &gt; 400, "4")</f>
        <v>1</v>
      </c>
      <c r="AF457" s="3">
        <f t="shared" si="160"/>
        <v>756295.02729166474</v>
      </c>
      <c r="AG457" s="3"/>
      <c r="AI457" s="3">
        <f t="shared" si="161"/>
        <v>15133.563350050774</v>
      </c>
      <c r="AJ457" s="2" t="s">
        <v>511</v>
      </c>
      <c r="AK457" s="2"/>
      <c r="AL457" s="2"/>
      <c r="AM457" s="2">
        <f t="shared" si="163"/>
        <v>440.00123980236901</v>
      </c>
      <c r="AN457" s="2"/>
      <c r="AO457" s="2"/>
      <c r="AP457" s="2">
        <f t="shared" si="164"/>
        <v>15010.6</v>
      </c>
      <c r="AQ457" s="2" t="s">
        <v>511</v>
      </c>
      <c r="BB457" s="2">
        <f t="shared" si="150"/>
        <v>372.701239802369</v>
      </c>
      <c r="BC457" s="2">
        <f t="shared" si="151"/>
        <v>14543.733333333334</v>
      </c>
      <c r="BD457" s="2" t="s">
        <v>511</v>
      </c>
      <c r="BI457">
        <f t="shared" si="152"/>
        <v>390.701239802369</v>
      </c>
      <c r="BJ457">
        <f t="shared" si="153"/>
        <v>14784.1143281366</v>
      </c>
      <c r="BK457" s="2" t="s">
        <v>511</v>
      </c>
      <c r="BP457">
        <f t="shared" si="154"/>
        <v>324.701239802369</v>
      </c>
      <c r="BQ457">
        <f t="shared" si="155"/>
        <v>14441.333333333334</v>
      </c>
      <c r="BR457" s="2" t="s">
        <v>511</v>
      </c>
      <c r="BW457">
        <f t="shared" si="156"/>
        <v>340.701239802369</v>
      </c>
      <c r="BX457">
        <f t="shared" si="157"/>
        <v>14475.466666666667</v>
      </c>
      <c r="BY457" s="2" t="s">
        <v>511</v>
      </c>
      <c r="CD457">
        <f t="shared" si="158"/>
        <v>405.01097938416291</v>
      </c>
      <c r="CE457">
        <f t="shared" si="159"/>
        <v>14829.901571607617</v>
      </c>
      <c r="CF457" s="2" t="s">
        <v>511</v>
      </c>
    </row>
    <row r="458" spans="1:84" x14ac:dyDescent="0.35">
      <c r="A458" s="2" t="s">
        <v>512</v>
      </c>
      <c r="B458" s="3" t="s">
        <v>35</v>
      </c>
      <c r="C458" s="2">
        <v>341</v>
      </c>
      <c r="D458" s="2">
        <v>1000</v>
      </c>
      <c r="E458" s="2">
        <v>400</v>
      </c>
      <c r="F458" s="2">
        <v>28</v>
      </c>
      <c r="G458" s="2">
        <v>22</v>
      </c>
      <c r="H458" s="2">
        <v>18</v>
      </c>
      <c r="I458" s="2">
        <f t="shared" si="140"/>
        <v>908</v>
      </c>
      <c r="J458" s="2">
        <f t="shared" si="162"/>
        <v>434.46123980236905</v>
      </c>
      <c r="K458" s="2">
        <f t="shared" si="145"/>
        <v>6.75</v>
      </c>
      <c r="L458" s="2">
        <f t="shared" si="141"/>
        <v>41.272727272727273</v>
      </c>
      <c r="M458" s="2">
        <f t="shared" si="142"/>
        <v>3.5250973355292325</v>
      </c>
      <c r="N458" s="5">
        <v>690000</v>
      </c>
      <c r="O458" s="5">
        <v>30000</v>
      </c>
      <c r="P458" s="2">
        <v>39.799999999999997</v>
      </c>
      <c r="Q458" s="2">
        <v>8.3000000000000007</v>
      </c>
      <c r="R458" s="5">
        <v>13800</v>
      </c>
      <c r="S458" s="5">
        <v>1500</v>
      </c>
      <c r="T458" s="5">
        <v>15900</v>
      </c>
      <c r="U458" s="5">
        <v>2360</v>
      </c>
      <c r="X458" s="3" t="str" cm="1">
        <f t="array" ref="X458">_xlfn.IFS((D458/F458) &lt;= (640/SQRT($AT$32)), "Compact", L458 &lt;= ($AT$32*(0.79-(0.002*((E458-G458/2)/(2*F458))*SQRT($AT$32)))), "Non-Compact", L458 &gt; ($AT$32*(0.79-(0.002*((E458-G458/2)/(2*F458))*SQRT($AT$32)))), "Slender")</f>
        <v>Non-Compact</v>
      </c>
      <c r="Y458" s="3" t="str" cm="1">
        <f t="array" ref="Y458">_xlfn.IFS(K458 &lt;= (65/SQRT($AT$32)), "Compact", K458 &lt;= (95/SQRT($AT$32)), "Non-Compact", K458 &gt; (95/SQRT($AT$32)), "Slender")</f>
        <v>Slender</v>
      </c>
      <c r="Z458" s="2">
        <f t="shared" si="148"/>
        <v>14.285714285714286</v>
      </c>
      <c r="AA458" s="2">
        <f t="shared" si="149"/>
        <v>45.454545454545453</v>
      </c>
      <c r="AB458" s="2" t="str" cm="1">
        <f t="array" ref="AB458">_xlfn.IFS(Z458 &lt;= 9, "1", Z458 &lt;= 12, "2", Z458 &lt;= 15, "3", Z458 &gt; 15, "4")</f>
        <v>3</v>
      </c>
      <c r="AC458" s="2" t="str" cm="1">
        <f t="array" ref="AC458">_xlfn.IFS(AA458 &lt;= 200, "1", L458 &lt;= 300, "2", L458 &lt;= 400, "3", L458 &gt; 400, "4")</f>
        <v>1</v>
      </c>
      <c r="AF458" s="3">
        <f t="shared" si="160"/>
        <v>690174.01885763567</v>
      </c>
      <c r="AG458" s="3"/>
      <c r="AI458" s="3">
        <f t="shared" si="161"/>
        <v>13821.220701153716</v>
      </c>
      <c r="AJ458" s="2" t="s">
        <v>512</v>
      </c>
      <c r="AK458" s="2"/>
      <c r="AL458" s="2"/>
      <c r="AM458" s="2">
        <f t="shared" si="163"/>
        <v>409.76123980236906</v>
      </c>
      <c r="AN458" s="2"/>
      <c r="AO458" s="2"/>
      <c r="AP458" s="2">
        <f t="shared" si="164"/>
        <v>13710.6</v>
      </c>
      <c r="AQ458" s="2" t="s">
        <v>512</v>
      </c>
      <c r="BB458" s="2">
        <f t="shared" si="150"/>
        <v>342.46123980236905</v>
      </c>
      <c r="BC458" s="2">
        <f t="shared" si="151"/>
        <v>13243.733333333334</v>
      </c>
      <c r="BD458" s="2" t="s">
        <v>512</v>
      </c>
      <c r="BI458">
        <f t="shared" si="152"/>
        <v>360.46123980236905</v>
      </c>
      <c r="BJ458">
        <f t="shared" si="153"/>
        <v>13484.1143281366</v>
      </c>
      <c r="BK458" s="2" t="s">
        <v>512</v>
      </c>
      <c r="BP458">
        <f t="shared" si="154"/>
        <v>294.46123980236905</v>
      </c>
      <c r="BQ458">
        <f t="shared" si="155"/>
        <v>13141.333333333334</v>
      </c>
      <c r="BR458" s="2" t="s">
        <v>512</v>
      </c>
      <c r="BW458">
        <f t="shared" si="156"/>
        <v>310.46123980236905</v>
      </c>
      <c r="BX458">
        <f t="shared" si="157"/>
        <v>13175.466666666667</v>
      </c>
      <c r="BY458" s="2" t="s">
        <v>512</v>
      </c>
      <c r="CD458">
        <f t="shared" si="158"/>
        <v>374.77097938416296</v>
      </c>
      <c r="CE458">
        <f t="shared" si="159"/>
        <v>13529.901571607617</v>
      </c>
      <c r="CF458" s="2" t="s">
        <v>512</v>
      </c>
    </row>
    <row r="459" spans="1:84" x14ac:dyDescent="0.35">
      <c r="A459" s="2" t="s">
        <v>513</v>
      </c>
      <c r="B459" s="3" t="s">
        <v>35</v>
      </c>
      <c r="C459" s="2">
        <v>391</v>
      </c>
      <c r="D459" s="2">
        <v>1000</v>
      </c>
      <c r="E459" s="2">
        <v>400</v>
      </c>
      <c r="F459" s="2">
        <v>40</v>
      </c>
      <c r="G459" s="2">
        <v>19</v>
      </c>
      <c r="H459" s="2">
        <v>18</v>
      </c>
      <c r="I459" s="2">
        <f t="shared" si="140"/>
        <v>884</v>
      </c>
      <c r="J459" s="2">
        <f t="shared" si="162"/>
        <v>497.58123980236905</v>
      </c>
      <c r="K459" s="2">
        <f t="shared" si="145"/>
        <v>4.7625000000000002</v>
      </c>
      <c r="L459" s="2">
        <f t="shared" si="141"/>
        <v>46.526315789473685</v>
      </c>
      <c r="M459" s="2">
        <f t="shared" si="142"/>
        <v>3.5310973355292328</v>
      </c>
      <c r="N459" s="5">
        <v>867000</v>
      </c>
      <c r="O459" s="5">
        <v>42700</v>
      </c>
      <c r="P459" s="2">
        <v>41.7</v>
      </c>
      <c r="Q459" s="2">
        <v>9.3000000000000007</v>
      </c>
      <c r="R459" s="5">
        <v>17300</v>
      </c>
      <c r="S459" s="5">
        <v>2140</v>
      </c>
      <c r="T459" s="5">
        <v>19500</v>
      </c>
      <c r="U459" s="5">
        <v>3290</v>
      </c>
      <c r="X459" s="3" t="str" cm="1">
        <f t="array" ref="X459">_xlfn.IFS((D459/F459) &lt;= (640/SQRT($AT$32)), "Compact", L459 &lt;= ($AT$32*(0.79-(0.002*((E459-G459/2)/(2*F459))*SQRT($AT$32)))), "Non-Compact", L459 &gt; ($AT$32*(0.79-(0.002*((E459-G459/2)/(2*F459))*SQRT($AT$32)))), "Slender")</f>
        <v>Compact</v>
      </c>
      <c r="Y459" s="3" t="str" cm="1">
        <f t="array" ref="Y459">_xlfn.IFS(K459 &lt;= (65/SQRT($AT$32)), "Compact", K459 &lt;= (95/SQRT($AT$32)), "Non-Compact", K459 &gt; (95/SQRT($AT$32)), "Slender")</f>
        <v>Non-Compact</v>
      </c>
      <c r="Z459" s="2">
        <f t="shared" si="148"/>
        <v>10</v>
      </c>
      <c r="AA459" s="2">
        <f t="shared" si="149"/>
        <v>52.631578947368418</v>
      </c>
      <c r="AB459" s="2" t="str" cm="1">
        <f t="array" ref="AB459">_xlfn.IFS(Z459 &lt;= 9, "1", Z459 &lt;= 12, "2", Z459 &lt;= 15, "3", Z459 &gt; 15, "4")</f>
        <v>2</v>
      </c>
      <c r="AC459" s="2" t="str" cm="1">
        <f t="array" ref="AC459">_xlfn.IFS(AA459 &lt;= 200, "1", L459 &lt;= 300, "2", L459 &lt;= 400, "3", L459 &gt; 400, "4")</f>
        <v>1</v>
      </c>
      <c r="AF459" s="3">
        <f t="shared" si="160"/>
        <v>867572.08017899003</v>
      </c>
      <c r="AG459" s="3"/>
      <c r="AI459" s="3">
        <f t="shared" si="161"/>
        <v>17364.910989406191</v>
      </c>
      <c r="AJ459" s="2" t="s">
        <v>513</v>
      </c>
      <c r="AK459" s="2"/>
      <c r="AL459" s="2"/>
      <c r="AM459" s="2">
        <f t="shared" si="163"/>
        <v>472.88123980236907</v>
      </c>
      <c r="AN459" s="2"/>
      <c r="AO459" s="2"/>
      <c r="AP459" s="2">
        <f t="shared" si="164"/>
        <v>17210.599999999999</v>
      </c>
      <c r="AQ459" s="2" t="s">
        <v>513</v>
      </c>
      <c r="BB459" s="2">
        <f t="shared" si="150"/>
        <v>405.58123980236905</v>
      </c>
      <c r="BC459" s="2">
        <f t="shared" si="151"/>
        <v>16743.733333333334</v>
      </c>
      <c r="BD459" s="2" t="s">
        <v>513</v>
      </c>
      <c r="BI459">
        <f t="shared" si="152"/>
        <v>423.58123980236905</v>
      </c>
      <c r="BJ459">
        <f t="shared" si="153"/>
        <v>16984.114328136598</v>
      </c>
      <c r="BK459" s="2" t="s">
        <v>513</v>
      </c>
      <c r="BP459">
        <f t="shared" si="154"/>
        <v>357.58123980236905</v>
      </c>
      <c r="BQ459">
        <f t="shared" si="155"/>
        <v>16641.333333333332</v>
      </c>
      <c r="BR459" s="2" t="s">
        <v>513</v>
      </c>
      <c r="BW459">
        <f t="shared" si="156"/>
        <v>373.58123980236905</v>
      </c>
      <c r="BX459">
        <f t="shared" si="157"/>
        <v>16675.466666666667</v>
      </c>
      <c r="BY459" s="2" t="s">
        <v>513</v>
      </c>
      <c r="CD459">
        <f t="shared" si="158"/>
        <v>437.89097938416296</v>
      </c>
      <c r="CE459">
        <f t="shared" si="159"/>
        <v>17029.901571607617</v>
      </c>
      <c r="CF459" s="2" t="s">
        <v>513</v>
      </c>
    </row>
    <row r="460" spans="1:84" x14ac:dyDescent="0.35">
      <c r="A460" s="2" t="s">
        <v>514</v>
      </c>
      <c r="B460" s="3" t="s">
        <v>35</v>
      </c>
      <c r="C460" s="2">
        <v>367</v>
      </c>
      <c r="D460" s="2">
        <v>1000</v>
      </c>
      <c r="E460" s="2">
        <v>400</v>
      </c>
      <c r="F460" s="2">
        <v>36</v>
      </c>
      <c r="G460" s="2">
        <v>19</v>
      </c>
      <c r="H460" s="2">
        <v>18</v>
      </c>
      <c r="I460" s="2">
        <f t="shared" si="140"/>
        <v>892</v>
      </c>
      <c r="J460" s="2">
        <f t="shared" si="162"/>
        <v>467.10123980236904</v>
      </c>
      <c r="K460" s="2">
        <f t="shared" si="145"/>
        <v>5.291666666666667</v>
      </c>
      <c r="L460" s="2">
        <f t="shared" si="141"/>
        <v>46.94736842105263</v>
      </c>
      <c r="M460" s="2">
        <f t="shared" si="142"/>
        <v>3.5310973355292328</v>
      </c>
      <c r="N460" s="5">
        <v>802000</v>
      </c>
      <c r="O460" s="5">
        <v>38500</v>
      </c>
      <c r="P460" s="2">
        <v>41.4</v>
      </c>
      <c r="Q460" s="2">
        <v>9.1</v>
      </c>
      <c r="R460" s="5">
        <v>16000</v>
      </c>
      <c r="S460" s="5">
        <v>1920</v>
      </c>
      <c r="T460" s="5">
        <v>18100</v>
      </c>
      <c r="U460" s="5">
        <v>2970</v>
      </c>
      <c r="X460" s="3" t="str" cm="1">
        <f t="array" ref="X460">_xlfn.IFS((D460/F460) &lt;= (640/SQRT($AT$32)), "Compact", L460 &lt;= ($AT$32*(0.79-(0.002*((E460-G460/2)/(2*F460))*SQRT($AT$32)))), "Non-Compact", L460 &gt; ($AT$32*(0.79-(0.002*((E460-G460/2)/(2*F460))*SQRT($AT$32)))), "Slender")</f>
        <v>Compact</v>
      </c>
      <c r="Y460" s="3" t="str" cm="1">
        <f t="array" ref="Y460">_xlfn.IFS(K460 &lt;= (65/SQRT($AT$32)), "Compact", K460 &lt;= (95/SQRT($AT$32)), "Non-Compact", K460 &gt; (95/SQRT($AT$32)), "Slender")</f>
        <v>Slender</v>
      </c>
      <c r="Z460" s="2">
        <f t="shared" si="148"/>
        <v>11.111111111111111</v>
      </c>
      <c r="AA460" s="2">
        <f t="shared" si="149"/>
        <v>52.631578947368418</v>
      </c>
      <c r="AB460" s="2" t="str" cm="1">
        <f t="array" ref="AB460">_xlfn.IFS(Z460 &lt;= 9, "1", Z460 &lt;= 12, "2", Z460 &lt;= 15, "3", Z460 &gt; 15, "4")</f>
        <v>2</v>
      </c>
      <c r="AC460" s="2" t="str" cm="1">
        <f t="array" ref="AC460">_xlfn.IFS(AA460 &lt;= 200, "1", L460 &lt;= 300, "2", L460 &lt;= 400, "3", L460 &gt; 400, "4")</f>
        <v>1</v>
      </c>
      <c r="AF460" s="3">
        <f t="shared" si="160"/>
        <v>802445.00017515221</v>
      </c>
      <c r="AG460" s="3"/>
      <c r="AI460" s="3">
        <f t="shared" si="161"/>
        <v>16050.017372887794</v>
      </c>
      <c r="AJ460" s="2" t="s">
        <v>514</v>
      </c>
      <c r="AK460" s="2"/>
      <c r="AL460" s="2"/>
      <c r="AM460" s="2">
        <f t="shared" si="163"/>
        <v>442.40123980236905</v>
      </c>
      <c r="AN460" s="2"/>
      <c r="AO460" s="2"/>
      <c r="AP460" s="2">
        <f t="shared" si="164"/>
        <v>15910.6</v>
      </c>
      <c r="AQ460" s="2" t="s">
        <v>514</v>
      </c>
      <c r="BB460" s="2">
        <f t="shared" si="150"/>
        <v>375.10123980236904</v>
      </c>
      <c r="BC460" s="2">
        <f t="shared" si="151"/>
        <v>15443.733333333334</v>
      </c>
      <c r="BD460" s="2" t="s">
        <v>514</v>
      </c>
      <c r="BI460">
        <f t="shared" si="152"/>
        <v>393.10123980236904</v>
      </c>
      <c r="BJ460">
        <f t="shared" si="153"/>
        <v>15684.1143281366</v>
      </c>
      <c r="BK460" s="2" t="s">
        <v>514</v>
      </c>
      <c r="BP460">
        <f t="shared" si="154"/>
        <v>327.10123980236904</v>
      </c>
      <c r="BQ460">
        <f t="shared" si="155"/>
        <v>15341.333333333334</v>
      </c>
      <c r="BR460" s="2" t="s">
        <v>514</v>
      </c>
      <c r="BW460">
        <f t="shared" si="156"/>
        <v>343.10123980236904</v>
      </c>
      <c r="BX460">
        <f t="shared" si="157"/>
        <v>15375.466666666667</v>
      </c>
      <c r="BY460" s="2" t="s">
        <v>514</v>
      </c>
      <c r="CD460">
        <f t="shared" si="158"/>
        <v>407.41097938416294</v>
      </c>
      <c r="CE460">
        <f t="shared" si="159"/>
        <v>15729.901571607617</v>
      </c>
      <c r="CF460" s="2" t="s">
        <v>514</v>
      </c>
    </row>
    <row r="461" spans="1:84" x14ac:dyDescent="0.35">
      <c r="A461" s="2" t="s">
        <v>515</v>
      </c>
      <c r="B461" s="3" t="s">
        <v>35</v>
      </c>
      <c r="C461" s="2">
        <v>343</v>
      </c>
      <c r="D461" s="2">
        <v>1000</v>
      </c>
      <c r="E461" s="2">
        <v>400</v>
      </c>
      <c r="F461" s="2">
        <v>32</v>
      </c>
      <c r="G461" s="2">
        <v>19</v>
      </c>
      <c r="H461" s="2">
        <v>18</v>
      </c>
      <c r="I461" s="2">
        <f t="shared" si="140"/>
        <v>900</v>
      </c>
      <c r="J461" s="2">
        <f t="shared" si="162"/>
        <v>436.62123980236902</v>
      </c>
      <c r="K461" s="2">
        <f t="shared" si="145"/>
        <v>5.953125</v>
      </c>
      <c r="L461" s="2">
        <f t="shared" si="141"/>
        <v>47.368421052631582</v>
      </c>
      <c r="M461" s="2">
        <f t="shared" si="142"/>
        <v>3.5310973355292328</v>
      </c>
      <c r="N461" s="5">
        <v>736000</v>
      </c>
      <c r="O461" s="5">
        <v>34200</v>
      </c>
      <c r="P461" s="2">
        <v>41</v>
      </c>
      <c r="Q461" s="2">
        <v>8.9</v>
      </c>
      <c r="R461" s="5">
        <v>14700</v>
      </c>
      <c r="S461" s="5">
        <v>1710</v>
      </c>
      <c r="T461" s="5">
        <v>16700</v>
      </c>
      <c r="U461" s="5">
        <v>2650</v>
      </c>
      <c r="X461" s="3" t="str" cm="1">
        <f t="array" ref="X461">_xlfn.IFS((D461/F461) &lt;= (640/SQRT($AT$32)), "Compact", L461 &lt;= ($AT$32*(0.79-(0.002*((E461-G461/2)/(2*F461))*SQRT($AT$32)))), "Non-Compact", L461 &gt; ($AT$32*(0.79-(0.002*((E461-G461/2)/(2*F461))*SQRT($AT$32)))), "Slender")</f>
        <v>Compact</v>
      </c>
      <c r="Y461" s="3" t="str" cm="1">
        <f t="array" ref="Y461">_xlfn.IFS(K461 &lt;= (65/SQRT($AT$32)), "Compact", K461 &lt;= (95/SQRT($AT$32)), "Non-Compact", K461 &gt; (95/SQRT($AT$32)), "Slender")</f>
        <v>Slender</v>
      </c>
      <c r="Z461" s="2">
        <f t="shared" si="148"/>
        <v>12.5</v>
      </c>
      <c r="AA461" s="2">
        <f t="shared" si="149"/>
        <v>52.631578947368418</v>
      </c>
      <c r="AB461" s="2" t="str" cm="1">
        <f t="array" ref="AB461">_xlfn.IFS(Z461 &lt;= 9, "1", Z461 &lt;= 12, "2", Z461 &lt;= 15, "3", Z461 &gt; 15, "4")</f>
        <v>3</v>
      </c>
      <c r="AC461" s="2" t="str" cm="1">
        <f t="array" ref="AC461">_xlfn.IFS(AA461 &lt;= 200, "1", L461 &lt;= 300, "2", L461 &lt;= 400, "3", L461 &gt; 400, "4")</f>
        <v>1</v>
      </c>
      <c r="AF461" s="3">
        <f t="shared" si="160"/>
        <v>736315.8617781502</v>
      </c>
      <c r="AG461" s="3"/>
      <c r="AI461" s="3">
        <f t="shared" si="161"/>
        <v>14736.901291316299</v>
      </c>
      <c r="AJ461" s="2" t="s">
        <v>515</v>
      </c>
      <c r="AK461" s="2"/>
      <c r="AL461" s="2"/>
      <c r="AM461" s="2">
        <f t="shared" si="163"/>
        <v>411.92123980236903</v>
      </c>
      <c r="AN461" s="2"/>
      <c r="AO461" s="2"/>
      <c r="AP461" s="2">
        <f t="shared" si="164"/>
        <v>14610.6</v>
      </c>
      <c r="AQ461" s="2" t="s">
        <v>515</v>
      </c>
      <c r="BB461" s="2">
        <f t="shared" si="150"/>
        <v>344.62123980236902</v>
      </c>
      <c r="BC461" s="2">
        <f t="shared" si="151"/>
        <v>14143.733333333334</v>
      </c>
      <c r="BD461" s="2" t="s">
        <v>515</v>
      </c>
      <c r="BI461">
        <f t="shared" si="152"/>
        <v>362.62123980236902</v>
      </c>
      <c r="BJ461">
        <f t="shared" si="153"/>
        <v>14384.1143281366</v>
      </c>
      <c r="BK461" s="2" t="s">
        <v>515</v>
      </c>
      <c r="BP461">
        <f t="shared" si="154"/>
        <v>296.62123980236902</v>
      </c>
      <c r="BQ461">
        <f t="shared" si="155"/>
        <v>14041.333333333334</v>
      </c>
      <c r="BR461" s="2" t="s">
        <v>515</v>
      </c>
      <c r="BW461">
        <f t="shared" si="156"/>
        <v>312.62123980236902</v>
      </c>
      <c r="BX461">
        <f t="shared" si="157"/>
        <v>14075.466666666667</v>
      </c>
      <c r="BY461" s="2" t="s">
        <v>515</v>
      </c>
      <c r="CD461">
        <f t="shared" si="158"/>
        <v>376.93097938416292</v>
      </c>
      <c r="CE461">
        <f t="shared" si="159"/>
        <v>14429.901571607617</v>
      </c>
      <c r="CF461" s="2" t="s">
        <v>515</v>
      </c>
    </row>
    <row r="462" spans="1:84" x14ac:dyDescent="0.35">
      <c r="A462" s="2" t="s">
        <v>516</v>
      </c>
      <c r="B462" s="3" t="s">
        <v>35</v>
      </c>
      <c r="C462" s="2">
        <v>319</v>
      </c>
      <c r="D462" s="2">
        <v>1000</v>
      </c>
      <c r="E462" s="2">
        <v>400</v>
      </c>
      <c r="F462" s="2">
        <v>28</v>
      </c>
      <c r="G462" s="2">
        <v>19</v>
      </c>
      <c r="H462" s="2">
        <v>18</v>
      </c>
      <c r="I462" s="2">
        <f t="shared" si="140"/>
        <v>908</v>
      </c>
      <c r="J462" s="2">
        <f t="shared" si="162"/>
        <v>406.14123980236906</v>
      </c>
      <c r="K462" s="2">
        <f t="shared" si="145"/>
        <v>6.8035714285714288</v>
      </c>
      <c r="L462" s="2">
        <f t="shared" si="141"/>
        <v>47.789473684210527</v>
      </c>
      <c r="M462" s="2">
        <f t="shared" si="142"/>
        <v>3.5310973355292328</v>
      </c>
      <c r="N462" s="5">
        <v>669000</v>
      </c>
      <c r="O462" s="5">
        <v>29900</v>
      </c>
      <c r="P462" s="2">
        <v>40.6</v>
      </c>
      <c r="Q462" s="2">
        <v>8.6</v>
      </c>
      <c r="R462" s="5">
        <v>13400</v>
      </c>
      <c r="S462" s="5">
        <v>1500</v>
      </c>
      <c r="T462" s="5">
        <v>15200</v>
      </c>
      <c r="U462" s="5">
        <v>2330</v>
      </c>
      <c r="X462" s="3" t="str" cm="1">
        <f t="array" ref="X462">_xlfn.IFS((D462/F462) &lt;= (640/SQRT($AT$32)), "Compact", L462 &lt;= ($AT$32*(0.79-(0.002*((E462-G462/2)/(2*F462))*SQRT($AT$32)))), "Non-Compact", L462 &gt; ($AT$32*(0.79-(0.002*((E462-G462/2)/(2*F462))*SQRT($AT$32)))), "Slender")</f>
        <v>Non-Compact</v>
      </c>
      <c r="Y462" s="3" t="str" cm="1">
        <f t="array" ref="Y462">_xlfn.IFS(K462 &lt;= (65/SQRT($AT$32)), "Compact", K462 &lt;= (95/SQRT($AT$32)), "Non-Compact", K462 &gt; (95/SQRT($AT$32)), "Slender")</f>
        <v>Slender</v>
      </c>
      <c r="Z462" s="2">
        <f t="shared" si="148"/>
        <v>14.285714285714286</v>
      </c>
      <c r="AA462" s="2">
        <f t="shared" si="149"/>
        <v>52.631578947368418</v>
      </c>
      <c r="AB462" s="2" t="str" cm="1">
        <f t="array" ref="AB462">_xlfn.IFS(Z462 &lt;= 9, "1", Z462 &lt;= 12, "2", Z462 &lt;= 15, "3", Z462 &gt; 15, "4")</f>
        <v>3</v>
      </c>
      <c r="AC462" s="2" t="str" cm="1">
        <f t="array" ref="AC462">_xlfn.IFS(AA462 &lt;= 200, "1", L462 &lt;= 300, "2", L462 &lt;= 400, "3", L462 &gt; 400, "4")</f>
        <v>1</v>
      </c>
      <c r="AF462" s="3">
        <f t="shared" si="160"/>
        <v>669189.84025917482</v>
      </c>
      <c r="AG462" s="3"/>
      <c r="AI462" s="3">
        <f t="shared" si="161"/>
        <v>13424.517185731485</v>
      </c>
      <c r="AJ462" s="2" t="s">
        <v>516</v>
      </c>
      <c r="AK462" s="2"/>
      <c r="AL462" s="2"/>
      <c r="AM462" s="2">
        <f t="shared" si="163"/>
        <v>381.44123980236907</v>
      </c>
      <c r="AN462" s="2"/>
      <c r="AO462" s="2"/>
      <c r="AP462" s="2">
        <f t="shared" si="164"/>
        <v>13310.6</v>
      </c>
      <c r="AQ462" s="2" t="s">
        <v>516</v>
      </c>
      <c r="BB462" s="2">
        <f t="shared" si="150"/>
        <v>314.14123980236906</v>
      </c>
      <c r="BC462" s="2">
        <f t="shared" si="151"/>
        <v>12843.733333333334</v>
      </c>
      <c r="BD462" s="2" t="s">
        <v>516</v>
      </c>
      <c r="BI462">
        <f t="shared" si="152"/>
        <v>332.14123980236906</v>
      </c>
      <c r="BJ462">
        <f t="shared" si="153"/>
        <v>13084.1143281366</v>
      </c>
      <c r="BK462" s="2" t="s">
        <v>516</v>
      </c>
      <c r="BP462">
        <f t="shared" si="154"/>
        <v>266.14123980236906</v>
      </c>
      <c r="BQ462">
        <f t="shared" si="155"/>
        <v>12741.333333333334</v>
      </c>
      <c r="BR462" s="2" t="s">
        <v>516</v>
      </c>
      <c r="BW462">
        <f t="shared" si="156"/>
        <v>282.14123980236906</v>
      </c>
      <c r="BX462">
        <f t="shared" si="157"/>
        <v>12775.466666666667</v>
      </c>
      <c r="BY462" s="2" t="s">
        <v>516</v>
      </c>
      <c r="CD462">
        <f t="shared" si="158"/>
        <v>346.45097938416296</v>
      </c>
      <c r="CE462">
        <f t="shared" si="159"/>
        <v>13129.901571607617</v>
      </c>
      <c r="CF462" s="2" t="s">
        <v>516</v>
      </c>
    </row>
    <row r="463" spans="1:84" x14ac:dyDescent="0.35">
      <c r="A463" s="2" t="s">
        <v>517</v>
      </c>
      <c r="B463" s="3" t="s">
        <v>35</v>
      </c>
      <c r="C463" s="2">
        <v>301</v>
      </c>
      <c r="D463" s="2">
        <v>1000</v>
      </c>
      <c r="E463" s="2">
        <v>400</v>
      </c>
      <c r="F463" s="2">
        <v>25</v>
      </c>
      <c r="G463" s="2">
        <v>19</v>
      </c>
      <c r="H463" s="2">
        <v>18</v>
      </c>
      <c r="I463" s="2">
        <f t="shared" si="140"/>
        <v>914</v>
      </c>
      <c r="J463" s="2">
        <f t="shared" si="162"/>
        <v>383.28123980236904</v>
      </c>
      <c r="K463" s="2">
        <f t="shared" si="145"/>
        <v>7.62</v>
      </c>
      <c r="L463" s="2">
        <f t="shared" si="141"/>
        <v>48.10526315789474</v>
      </c>
      <c r="M463" s="2">
        <f t="shared" si="142"/>
        <v>3.5310973355292328</v>
      </c>
      <c r="N463" s="5">
        <v>617000</v>
      </c>
      <c r="O463" s="5">
        <v>26700</v>
      </c>
      <c r="P463" s="2">
        <v>40.1</v>
      </c>
      <c r="Q463" s="2">
        <v>8.4</v>
      </c>
      <c r="R463" s="5">
        <v>12300</v>
      </c>
      <c r="S463" s="5">
        <v>1340</v>
      </c>
      <c r="T463" s="5">
        <v>14200</v>
      </c>
      <c r="U463" s="5">
        <v>2090</v>
      </c>
      <c r="X463" s="3" t="str" cm="1">
        <f t="array" ref="X463">_xlfn.IFS((D463/F463) &lt;= (640/SQRT($AT$32)), "Compact", L463 &lt;= ($AT$32*(0.79-(0.002*((E463-G463/2)/(2*F463))*SQRT($AT$32)))), "Non-Compact", L463 &gt; ($AT$32*(0.79-(0.002*((E463-G463/2)/(2*F463))*SQRT($AT$32)))), "Slender")</f>
        <v>Non-Compact</v>
      </c>
      <c r="Y463" s="3" t="str" cm="1">
        <f t="array" ref="Y463">_xlfn.IFS(K463 &lt;= (65/SQRT($AT$32)), "Compact", K463 &lt;= (95/SQRT($AT$32)), "Non-Compact", K463 &gt; (95/SQRT($AT$32)), "Slender")</f>
        <v>Slender</v>
      </c>
      <c r="Z463" s="2">
        <f t="shared" si="148"/>
        <v>16</v>
      </c>
      <c r="AA463" s="2">
        <f t="shared" si="149"/>
        <v>52.631578947368418</v>
      </c>
      <c r="AB463" s="2" t="str" cm="1">
        <f t="array" ref="AB463">_xlfn.IFS(Z463 &lt;= 9, "1", Z463 &lt;= 12, "2", Z463 &lt;= 15, "3", Z463 &gt; 15, "4")</f>
        <v>4</v>
      </c>
      <c r="AC463" s="2" t="str" cm="1">
        <f t="array" ref="AC463">_xlfn.IFS(AA463 &lt;= 200, "1", L463 &lt;= 300, "2", L463 &lt;= 400, "3", L463 &gt; 400, "4")</f>
        <v>1</v>
      </c>
      <c r="AF463" s="3">
        <f t="shared" si="160"/>
        <v>617099.69559715386</v>
      </c>
      <c r="AG463" s="3"/>
      <c r="AI463" s="3">
        <f t="shared" si="161"/>
        <v>12316.651073648227</v>
      </c>
      <c r="AJ463" s="2" t="s">
        <v>517</v>
      </c>
      <c r="AK463" s="2"/>
      <c r="AL463" s="2"/>
      <c r="AM463" s="2">
        <f t="shared" si="163"/>
        <v>358.58123980236905</v>
      </c>
      <c r="AN463" s="2"/>
      <c r="AO463" s="2"/>
      <c r="AP463" s="2">
        <f t="shared" si="164"/>
        <v>12210.6</v>
      </c>
      <c r="AQ463" s="2" t="s">
        <v>517</v>
      </c>
      <c r="BB463" s="2">
        <f t="shared" si="150"/>
        <v>291.28123980236904</v>
      </c>
      <c r="BC463" s="2">
        <f t="shared" si="151"/>
        <v>11743.733333333334</v>
      </c>
      <c r="BD463" s="2" t="s">
        <v>517</v>
      </c>
      <c r="BI463">
        <f t="shared" si="152"/>
        <v>309.28123980236904</v>
      </c>
      <c r="BJ463">
        <f t="shared" si="153"/>
        <v>11984.1143281366</v>
      </c>
      <c r="BK463" s="2" t="s">
        <v>517</v>
      </c>
      <c r="BP463">
        <f t="shared" si="154"/>
        <v>243.28123980236904</v>
      </c>
      <c r="BQ463">
        <f t="shared" si="155"/>
        <v>11641.333333333334</v>
      </c>
      <c r="BR463" s="2" t="s">
        <v>517</v>
      </c>
      <c r="BW463">
        <f t="shared" si="156"/>
        <v>259.28123980236904</v>
      </c>
      <c r="BX463">
        <f t="shared" si="157"/>
        <v>11675.466666666667</v>
      </c>
      <c r="BY463" s="2" t="s">
        <v>517</v>
      </c>
      <c r="CD463">
        <f t="shared" si="158"/>
        <v>323.59097938416295</v>
      </c>
      <c r="CE463">
        <f t="shared" si="159"/>
        <v>12029.901571607617</v>
      </c>
      <c r="CF463" s="2" t="s">
        <v>517</v>
      </c>
    </row>
    <row r="464" spans="1:84" x14ac:dyDescent="0.35">
      <c r="A464" s="2" t="s">
        <v>518</v>
      </c>
      <c r="B464" s="3" t="s">
        <v>35</v>
      </c>
      <c r="C464" s="2">
        <v>321</v>
      </c>
      <c r="D464" s="2">
        <v>1000</v>
      </c>
      <c r="E464" s="2">
        <v>400</v>
      </c>
      <c r="F464" s="2">
        <v>32</v>
      </c>
      <c r="G464" s="2">
        <v>16</v>
      </c>
      <c r="H464" s="2">
        <v>18</v>
      </c>
      <c r="I464" s="2">
        <f t="shared" si="140"/>
        <v>900</v>
      </c>
      <c r="J464" s="2">
        <f t="shared" si="162"/>
        <v>408.54123980236903</v>
      </c>
      <c r="K464" s="2">
        <f t="shared" si="145"/>
        <v>6</v>
      </c>
      <c r="L464" s="2">
        <f t="shared" si="141"/>
        <v>56.25</v>
      </c>
      <c r="M464" s="2">
        <f t="shared" si="142"/>
        <v>3.5370973355292326</v>
      </c>
      <c r="N464" s="5">
        <v>715000</v>
      </c>
      <c r="O464" s="5">
        <v>34200</v>
      </c>
      <c r="P464" s="2">
        <v>41.8</v>
      </c>
      <c r="Q464" s="2">
        <v>9.1999999999999993</v>
      </c>
      <c r="R464" s="5">
        <v>14300</v>
      </c>
      <c r="S464" s="5">
        <v>1710</v>
      </c>
      <c r="T464" s="5">
        <v>16000</v>
      </c>
      <c r="U464" s="5">
        <v>2620</v>
      </c>
      <c r="X464" s="3" t="str" cm="1">
        <f t="array" ref="X464">_xlfn.IFS((D464/F464) &lt;= (640/SQRT($AT$32)), "Compact", L464 &lt;= ($AT$32*(0.79-(0.002*((E464-G464/2)/(2*F464))*SQRT($AT$32)))), "Non-Compact", L464 &gt; ($AT$32*(0.79-(0.002*((E464-G464/2)/(2*F464))*SQRT($AT$32)))), "Slender")</f>
        <v>Compact</v>
      </c>
      <c r="Y464" s="3" t="str" cm="1">
        <f t="array" ref="Y464">_xlfn.IFS(K464 &lt;= (65/SQRT($AT$32)), "Compact", K464 &lt;= (95/SQRT($AT$32)), "Non-Compact", K464 &gt; (95/SQRT($AT$32)), "Slender")</f>
        <v>Slender</v>
      </c>
      <c r="Z464" s="2">
        <f t="shared" si="148"/>
        <v>12.5</v>
      </c>
      <c r="AA464" s="2">
        <f t="shared" si="149"/>
        <v>62.5</v>
      </c>
      <c r="AB464" s="2" t="str" cm="1">
        <f t="array" ref="AB464">_xlfn.IFS(Z464 &lt;= 9, "1", Z464 &lt;= 12, "2", Z464 &lt;= 15, "3", Z464 &gt; 15, "4")</f>
        <v>3</v>
      </c>
      <c r="AC464" s="2" t="str" cm="1">
        <f t="array" ref="AC464">_xlfn.IFS(AA464 &lt;= 200, "1", L464 &lt;= 300, "2", L464 &lt;= 400, "3", L464 &gt; 400, "4")</f>
        <v>1</v>
      </c>
      <c r="AF464" s="3">
        <f t="shared" si="160"/>
        <v>715338.99118257209</v>
      </c>
      <c r="AG464" s="3"/>
      <c r="AI464" s="3">
        <f t="shared" si="161"/>
        <v>14340.424668398075</v>
      </c>
      <c r="AJ464" s="2" t="s">
        <v>518</v>
      </c>
      <c r="AK464" s="2"/>
      <c r="AL464" s="2"/>
      <c r="AM464" s="2">
        <f t="shared" si="163"/>
        <v>383.84123980236905</v>
      </c>
      <c r="AN464" s="2"/>
      <c r="AO464" s="2"/>
      <c r="AP464" s="2">
        <f t="shared" si="164"/>
        <v>14210.6</v>
      </c>
      <c r="AQ464" s="2" t="s">
        <v>518</v>
      </c>
      <c r="BB464" s="2">
        <f t="shared" si="150"/>
        <v>316.54123980236903</v>
      </c>
      <c r="BC464" s="2">
        <f t="shared" si="151"/>
        <v>13743.733333333334</v>
      </c>
      <c r="BD464" s="2" t="s">
        <v>518</v>
      </c>
      <c r="BI464">
        <f t="shared" si="152"/>
        <v>334.54123980236903</v>
      </c>
      <c r="BJ464">
        <f t="shared" si="153"/>
        <v>13984.1143281366</v>
      </c>
      <c r="BK464" s="2" t="s">
        <v>518</v>
      </c>
      <c r="BP464">
        <f t="shared" si="154"/>
        <v>268.54123980236903</v>
      </c>
      <c r="BQ464">
        <f t="shared" si="155"/>
        <v>13641.333333333334</v>
      </c>
      <c r="BR464" s="2" t="s">
        <v>518</v>
      </c>
      <c r="BW464">
        <f t="shared" si="156"/>
        <v>284.54123980236903</v>
      </c>
      <c r="BX464">
        <f t="shared" si="157"/>
        <v>13675.466666666667</v>
      </c>
      <c r="BY464" s="2" t="s">
        <v>518</v>
      </c>
      <c r="CD464">
        <f t="shared" si="158"/>
        <v>348.85097938416294</v>
      </c>
      <c r="CE464">
        <f t="shared" si="159"/>
        <v>14029.901571607617</v>
      </c>
      <c r="CF464" s="2" t="s">
        <v>518</v>
      </c>
    </row>
    <row r="465" spans="1:84" x14ac:dyDescent="0.35">
      <c r="A465" s="2" t="s">
        <v>519</v>
      </c>
      <c r="B465" s="3" t="s">
        <v>35</v>
      </c>
      <c r="C465" s="2">
        <v>297</v>
      </c>
      <c r="D465" s="2">
        <v>1000</v>
      </c>
      <c r="E465" s="2">
        <v>400</v>
      </c>
      <c r="F465" s="2">
        <v>28</v>
      </c>
      <c r="G465" s="2">
        <v>16</v>
      </c>
      <c r="H465" s="2">
        <v>18</v>
      </c>
      <c r="I465" s="2">
        <f t="shared" si="140"/>
        <v>908</v>
      </c>
      <c r="J465" s="2">
        <f t="shared" si="162"/>
        <v>377.82123980236906</v>
      </c>
      <c r="K465" s="2">
        <f t="shared" si="145"/>
        <v>6.8571428571428568</v>
      </c>
      <c r="L465" s="2">
        <f t="shared" si="141"/>
        <v>56.75</v>
      </c>
      <c r="M465" s="2">
        <f t="shared" si="142"/>
        <v>3.5370973355292326</v>
      </c>
      <c r="N465" s="5">
        <v>647000</v>
      </c>
      <c r="O465" s="5">
        <v>29900</v>
      </c>
      <c r="P465" s="2">
        <v>41.4</v>
      </c>
      <c r="Q465" s="2">
        <v>8.9</v>
      </c>
      <c r="R465" s="5">
        <v>12900</v>
      </c>
      <c r="S465" s="5">
        <v>1500</v>
      </c>
      <c r="T465" s="5">
        <v>14600</v>
      </c>
      <c r="U465" s="5">
        <v>2300</v>
      </c>
      <c r="X465" s="3" t="str" cm="1">
        <f t="array" ref="X465">_xlfn.IFS((D465/F465) &lt;= (640/SQRT($AT$32)), "Compact", L465 &lt;= ($AT$32*(0.79-(0.002*((E465-G465/2)/(2*F465))*SQRT($AT$32)))), "Non-Compact", L465 &gt; ($AT$32*(0.79-(0.002*((E465-G465/2)/(2*F465))*SQRT($AT$32)))), "Slender")</f>
        <v>Non-Compact</v>
      </c>
      <c r="Y465" s="3" t="str" cm="1">
        <f t="array" ref="Y465">_xlfn.IFS(K465 &lt;= (65/SQRT($AT$32)), "Compact", K465 &lt;= (95/SQRT($AT$32)), "Non-Compact", K465 &gt; (95/SQRT($AT$32)), "Slender")</f>
        <v>Slender</v>
      </c>
      <c r="Z465" s="2">
        <f t="shared" si="148"/>
        <v>14.285714285714286</v>
      </c>
      <c r="AA465" s="2">
        <f t="shared" si="149"/>
        <v>62.5</v>
      </c>
      <c r="AB465" s="2" t="str" cm="1">
        <f t="array" ref="AB465">_xlfn.IFS(Z465 &lt;= 9, "1", Z465 &lt;= 12, "2", Z465 &lt;= 15, "3", Z465 &gt; 15, "4")</f>
        <v>3</v>
      </c>
      <c r="AC465" s="2" t="str" cm="1">
        <f t="array" ref="AC465">_xlfn.IFS(AA465 &lt;= 200, "1", L465 &lt;= 300, "2", L465 &lt;= 400, "3", L465 &gt; 400, "4")</f>
        <v>1</v>
      </c>
      <c r="AF465" s="3">
        <f t="shared" si="160"/>
        <v>647212.33788154868</v>
      </c>
      <c r="AG465" s="3"/>
      <c r="AI465" s="3">
        <f t="shared" si="161"/>
        <v>12928.923453636811</v>
      </c>
      <c r="AJ465" s="2" t="s">
        <v>519</v>
      </c>
      <c r="AK465" s="2"/>
      <c r="AL465" s="2"/>
      <c r="AM465" s="2">
        <f t="shared" si="163"/>
        <v>353.12123980236908</v>
      </c>
      <c r="AN465" s="2"/>
      <c r="AO465" s="2"/>
      <c r="AP465" s="2">
        <f t="shared" si="164"/>
        <v>12810.6</v>
      </c>
      <c r="AQ465" s="2" t="s">
        <v>519</v>
      </c>
      <c r="BB465" s="2">
        <f t="shared" si="150"/>
        <v>285.82123980236906</v>
      </c>
      <c r="BC465" s="2">
        <f t="shared" si="151"/>
        <v>12343.733333333334</v>
      </c>
      <c r="BD465" s="2" t="s">
        <v>519</v>
      </c>
      <c r="BI465">
        <f t="shared" si="152"/>
        <v>303.82123980236906</v>
      </c>
      <c r="BJ465">
        <f t="shared" si="153"/>
        <v>12584.1143281366</v>
      </c>
      <c r="BK465" s="2" t="s">
        <v>519</v>
      </c>
      <c r="BP465">
        <f t="shared" si="154"/>
        <v>237.82123980236906</v>
      </c>
      <c r="BQ465">
        <f t="shared" si="155"/>
        <v>12241.333333333334</v>
      </c>
      <c r="BR465" s="2" t="s">
        <v>519</v>
      </c>
      <c r="BW465">
        <f t="shared" si="156"/>
        <v>253.82123980236906</v>
      </c>
      <c r="BX465">
        <f t="shared" si="157"/>
        <v>12275.466666666667</v>
      </c>
      <c r="BY465" s="2" t="s">
        <v>519</v>
      </c>
      <c r="CD465">
        <f t="shared" si="158"/>
        <v>318.13097938416297</v>
      </c>
      <c r="CE465">
        <f t="shared" si="159"/>
        <v>12629.901571607617</v>
      </c>
      <c r="CF465" s="2" t="s">
        <v>519</v>
      </c>
    </row>
    <row r="466" spans="1:84" x14ac:dyDescent="0.35">
      <c r="A466" s="2" t="s">
        <v>520</v>
      </c>
      <c r="B466" s="3" t="s">
        <v>35</v>
      </c>
      <c r="C466" s="2">
        <v>279</v>
      </c>
      <c r="D466" s="2">
        <v>1000</v>
      </c>
      <c r="E466" s="2">
        <v>400</v>
      </c>
      <c r="F466" s="2">
        <v>25</v>
      </c>
      <c r="G466" s="2">
        <v>16</v>
      </c>
      <c r="H466" s="2">
        <v>18</v>
      </c>
      <c r="I466" s="2">
        <f t="shared" si="140"/>
        <v>914</v>
      </c>
      <c r="J466" s="2">
        <f t="shared" si="162"/>
        <v>354.78123980236904</v>
      </c>
      <c r="K466" s="2">
        <f t="shared" si="145"/>
        <v>7.68</v>
      </c>
      <c r="L466" s="2">
        <f t="shared" si="141"/>
        <v>57.125</v>
      </c>
      <c r="M466" s="2">
        <f t="shared" si="142"/>
        <v>3.5370973355292326</v>
      </c>
      <c r="N466" s="5">
        <v>596000</v>
      </c>
      <c r="O466" s="5">
        <v>26700</v>
      </c>
      <c r="P466" s="2">
        <v>41</v>
      </c>
      <c r="Q466" s="2">
        <v>8.6999999999999993</v>
      </c>
      <c r="R466" s="5">
        <v>11900</v>
      </c>
      <c r="S466" s="5">
        <v>1340</v>
      </c>
      <c r="T466" s="5">
        <v>13500</v>
      </c>
      <c r="U466" s="5">
        <v>2060</v>
      </c>
      <c r="X466" s="3" t="str" cm="1">
        <f t="array" ref="X466">_xlfn.IFS((D466/F466) &lt;= (640/SQRT($AT$32)), "Compact", L466 &lt;= ($AT$32*(0.79-(0.002*((E466-G466/2)/(2*F466))*SQRT($AT$32)))), "Non-Compact", L466 &gt; ($AT$32*(0.79-(0.002*((E466-G466/2)/(2*F466))*SQRT($AT$32)))), "Slender")</f>
        <v>Non-Compact</v>
      </c>
      <c r="Y466" s="3" t="str" cm="1">
        <f t="array" ref="Y466">_xlfn.IFS(K466 &lt;= (65/SQRT($AT$32)), "Compact", K466 &lt;= (95/SQRT($AT$32)), "Non-Compact", K466 &gt; (95/SQRT($AT$32)), "Slender")</f>
        <v>Slender</v>
      </c>
      <c r="Z466" s="2">
        <f t="shared" si="148"/>
        <v>16</v>
      </c>
      <c r="AA466" s="2">
        <f t="shared" si="149"/>
        <v>62.5</v>
      </c>
      <c r="AB466" s="2" t="str" cm="1">
        <f t="array" ref="AB466">_xlfn.IFS(Z466 &lt;= 9, "1", Z466 &lt;= 12, "2", Z466 &lt;= 15, "3", Z466 &gt; 15, "4")</f>
        <v>4</v>
      </c>
      <c r="AC466" s="2" t="str" cm="1">
        <f t="array" ref="AC466">_xlfn.IFS(AA466 &lt;= 200, "1", L466 &lt;= 300, "2", L466 &lt;= 400, "3", L466 &gt; 400, "4")</f>
        <v>1</v>
      </c>
      <c r="AF466" s="3">
        <f t="shared" si="160"/>
        <v>596119.83552478778</v>
      </c>
      <c r="AG466" s="3"/>
      <c r="AI466" s="3">
        <f t="shared" si="161"/>
        <v>11920.210303094489</v>
      </c>
      <c r="AJ466" s="2" t="s">
        <v>520</v>
      </c>
      <c r="AK466" s="2"/>
      <c r="AL466" s="2"/>
      <c r="AM466" s="2">
        <f t="shared" si="163"/>
        <v>330.08123980236905</v>
      </c>
      <c r="AN466" s="2"/>
      <c r="AO466" s="2"/>
      <c r="AP466" s="2">
        <f t="shared" si="164"/>
        <v>11810.6</v>
      </c>
      <c r="AQ466" s="2" t="s">
        <v>520</v>
      </c>
      <c r="BB466" s="2">
        <f t="shared" si="150"/>
        <v>262.78123980236904</v>
      </c>
      <c r="BC466" s="2">
        <f t="shared" si="151"/>
        <v>11343.733333333334</v>
      </c>
      <c r="BD466" s="2" t="s">
        <v>520</v>
      </c>
      <c r="BI466">
        <f t="shared" si="152"/>
        <v>280.78123980236904</v>
      </c>
      <c r="BJ466">
        <f t="shared" si="153"/>
        <v>11584.1143281366</v>
      </c>
      <c r="BK466" s="2" t="s">
        <v>520</v>
      </c>
      <c r="BP466">
        <f t="shared" si="154"/>
        <v>214.78123980236904</v>
      </c>
      <c r="BQ466">
        <f t="shared" si="155"/>
        <v>11241.333333333334</v>
      </c>
      <c r="BR466" s="2" t="s">
        <v>520</v>
      </c>
      <c r="BW466">
        <f t="shared" si="156"/>
        <v>230.78123980236904</v>
      </c>
      <c r="BX466">
        <f t="shared" si="157"/>
        <v>11275.466666666667</v>
      </c>
      <c r="BY466" s="2" t="s">
        <v>520</v>
      </c>
      <c r="CD466">
        <f t="shared" si="158"/>
        <v>295.09097938416295</v>
      </c>
      <c r="CE466">
        <f t="shared" si="159"/>
        <v>11629.901571607617</v>
      </c>
      <c r="CF466" s="2" t="s">
        <v>520</v>
      </c>
    </row>
    <row r="467" spans="1:84" x14ac:dyDescent="0.35">
      <c r="A467" s="2" t="s">
        <v>521</v>
      </c>
      <c r="B467" s="3" t="s">
        <v>35</v>
      </c>
      <c r="C467" s="2">
        <v>260</v>
      </c>
      <c r="D467" s="2">
        <v>1000</v>
      </c>
      <c r="E467" s="2">
        <v>400</v>
      </c>
      <c r="F467" s="2">
        <v>22</v>
      </c>
      <c r="G467" s="2">
        <v>16</v>
      </c>
      <c r="H467" s="2">
        <v>18</v>
      </c>
      <c r="I467" s="2">
        <f t="shared" si="140"/>
        <v>920</v>
      </c>
      <c r="J467" s="2">
        <f t="shared" si="162"/>
        <v>331.74123980236902</v>
      </c>
      <c r="K467" s="2">
        <f t="shared" si="145"/>
        <v>8.7272727272727266</v>
      </c>
      <c r="L467" s="2">
        <f t="shared" si="141"/>
        <v>57.5</v>
      </c>
      <c r="M467" s="2">
        <f t="shared" si="142"/>
        <v>3.5370973355292326</v>
      </c>
      <c r="N467" s="5">
        <v>544000</v>
      </c>
      <c r="O467" s="5">
        <v>23500</v>
      </c>
      <c r="P467" s="2">
        <v>40.5</v>
      </c>
      <c r="Q467" s="2">
        <v>8.4</v>
      </c>
      <c r="R467" s="5">
        <v>10900</v>
      </c>
      <c r="S467" s="5">
        <v>1180</v>
      </c>
      <c r="T467" s="5">
        <v>12400</v>
      </c>
      <c r="U467" s="5">
        <v>1820</v>
      </c>
      <c r="X467" s="3" t="str" cm="1">
        <f t="array" ref="X467">_xlfn.IFS((D467/F467) &lt;= (640/SQRT($AT$32)), "Compact", L467 &lt;= ($AT$32*(0.79-(0.002*((E467-G467/2)/(2*F467))*SQRT($AT$32)))), "Non-Compact", L467 &gt; ($AT$32*(0.79-(0.002*((E467-G467/2)/(2*F467))*SQRT($AT$32)))), "Slender")</f>
        <v>Non-Compact</v>
      </c>
      <c r="Y467" s="3" t="str" cm="1">
        <f t="array" ref="Y467">_xlfn.IFS(K467 &lt;= (65/SQRT($AT$32)), "Compact", K467 &lt;= (95/SQRT($AT$32)), "Non-Compact", K467 &gt; (95/SQRT($AT$32)), "Slender")</f>
        <v>Slender</v>
      </c>
      <c r="Z467" s="2">
        <f t="shared" si="148"/>
        <v>18.181818181818183</v>
      </c>
      <c r="AA467" s="2">
        <f t="shared" si="149"/>
        <v>62.5</v>
      </c>
      <c r="AB467" s="2" t="str" cm="1">
        <f t="array" ref="AB467">_xlfn.IFS(Z467 &lt;= 9, "1", Z467 &lt;= 12, "2", Z467 &lt;= 15, "3", Z467 &gt; 15, "4")</f>
        <v>4</v>
      </c>
      <c r="AC467" s="2" t="str" cm="1">
        <f t="array" ref="AC467">_xlfn.IFS(AA467 &lt;= 200, "1", L467 &lt;= 300, "2", L467 &lt;= 400, "3", L467 &gt; 400, "4")</f>
        <v>1</v>
      </c>
      <c r="AF467" s="3">
        <f t="shared" si="160"/>
        <v>544029.71454333258</v>
      </c>
      <c r="AG467" s="3"/>
      <c r="AI467" s="3">
        <f t="shared" si="161"/>
        <v>10912.239260115222</v>
      </c>
      <c r="AJ467" s="2" t="s">
        <v>521</v>
      </c>
      <c r="AK467" s="2"/>
      <c r="AL467" s="2"/>
      <c r="AM467" s="2">
        <f t="shared" si="163"/>
        <v>307.04123980236903</v>
      </c>
      <c r="AN467" s="2"/>
      <c r="AO467" s="2"/>
      <c r="AP467" s="2">
        <f t="shared" si="164"/>
        <v>10810.6</v>
      </c>
      <c r="AQ467" s="2" t="s">
        <v>521</v>
      </c>
      <c r="BB467" s="2">
        <f t="shared" si="150"/>
        <v>239.74123980236902</v>
      </c>
      <c r="BC467" s="2">
        <f t="shared" si="151"/>
        <v>10343.733333333334</v>
      </c>
      <c r="BD467" s="2" t="s">
        <v>521</v>
      </c>
      <c r="BI467">
        <f t="shared" si="152"/>
        <v>257.74123980236902</v>
      </c>
      <c r="BJ467">
        <f t="shared" si="153"/>
        <v>10584.1143281366</v>
      </c>
      <c r="BK467" s="2" t="s">
        <v>521</v>
      </c>
      <c r="BP467">
        <f t="shared" si="154"/>
        <v>191.74123980236902</v>
      </c>
      <c r="BQ467">
        <f t="shared" si="155"/>
        <v>10241.333333333334</v>
      </c>
      <c r="BR467" s="2" t="s">
        <v>521</v>
      </c>
      <c r="BW467">
        <f t="shared" si="156"/>
        <v>207.74123980236902</v>
      </c>
      <c r="BX467">
        <f t="shared" si="157"/>
        <v>10275.466666666667</v>
      </c>
      <c r="BY467" s="2" t="s">
        <v>521</v>
      </c>
      <c r="CD467">
        <f t="shared" si="158"/>
        <v>272.05097938416293</v>
      </c>
      <c r="CE467">
        <f t="shared" si="159"/>
        <v>10629.901571607617</v>
      </c>
      <c r="CF467" s="2" t="s">
        <v>521</v>
      </c>
    </row>
    <row r="468" spans="1:84" x14ac:dyDescent="0.35">
      <c r="A468" s="2" t="s">
        <v>522</v>
      </c>
      <c r="B468" s="3" t="s">
        <v>35</v>
      </c>
      <c r="C468" s="2">
        <v>381</v>
      </c>
      <c r="D468" s="2">
        <v>1000</v>
      </c>
      <c r="E468" s="2">
        <v>350</v>
      </c>
      <c r="F468" s="2">
        <v>40</v>
      </c>
      <c r="G468" s="2">
        <v>22</v>
      </c>
      <c r="H468" s="2">
        <v>18</v>
      </c>
      <c r="I468" s="2">
        <f t="shared" si="140"/>
        <v>884</v>
      </c>
      <c r="J468" s="2">
        <f t="shared" si="162"/>
        <v>485.18123980236902</v>
      </c>
      <c r="K468" s="2">
        <f t="shared" si="145"/>
        <v>4.0999999999999996</v>
      </c>
      <c r="L468" s="2">
        <f t="shared" si="141"/>
        <v>40.18181818181818</v>
      </c>
      <c r="M468" s="2">
        <f t="shared" si="142"/>
        <v>3.3250973355292328</v>
      </c>
      <c r="N468" s="5">
        <v>794000</v>
      </c>
      <c r="O468" s="5">
        <v>28700</v>
      </c>
      <c r="P468" s="2">
        <v>40.5</v>
      </c>
      <c r="Q468" s="2">
        <v>7.7</v>
      </c>
      <c r="R468" s="5">
        <v>15900</v>
      </c>
      <c r="S468" s="5">
        <v>1640</v>
      </c>
      <c r="T468" s="5">
        <v>18200</v>
      </c>
      <c r="U468" s="5">
        <v>2570</v>
      </c>
      <c r="X468" s="3" t="str" cm="1">
        <f t="array" ref="X468">_xlfn.IFS((D468/F468) &lt;= (640/SQRT($AT$32)), "Compact", L468 &lt;= ($AT$32*(0.79-(0.002*((E468-G468/2)/(2*F468))*SQRT($AT$32)))), "Non-Compact", L468 &gt; ($AT$32*(0.79-(0.002*((E468-G468/2)/(2*F468))*SQRT($AT$32)))), "Slender")</f>
        <v>Compact</v>
      </c>
      <c r="Y468" s="3" t="str" cm="1">
        <f t="array" ref="Y468">_xlfn.IFS(K468 &lt;= (65/SQRT($AT$32)), "Compact", K468 &lt;= (95/SQRT($AT$32)), "Non-Compact", K468 &gt; (95/SQRT($AT$32)), "Slender")</f>
        <v>Non-Compact</v>
      </c>
      <c r="Z468" s="2">
        <f t="shared" si="148"/>
        <v>8.75</v>
      </c>
      <c r="AA468" s="2">
        <f t="shared" si="149"/>
        <v>45.454545454545453</v>
      </c>
      <c r="AB468" s="2" t="str" cm="1">
        <f t="array" ref="AB468">_xlfn.IFS(Z468 &lt;= 9, "1", Z468 &lt;= 12, "2", Z468 &lt;= 15, "3", Z468 &gt; 15, "4")</f>
        <v>1</v>
      </c>
      <c r="AC468" s="2" t="str" cm="1">
        <f t="array" ref="AC468">_xlfn.IFS(AA468 &lt;= 200, "1", L468 &lt;= 300, "2", L468 &lt;= 400, "3", L468 &gt; 400, "4")</f>
        <v>1</v>
      </c>
      <c r="AF468" s="3">
        <f t="shared" si="160"/>
        <v>794041.61044374749</v>
      </c>
      <c r="AG468" s="3"/>
      <c r="AI468" s="3">
        <f t="shared" si="161"/>
        <v>15919.307889164027</v>
      </c>
      <c r="AJ468" s="2" t="s">
        <v>522</v>
      </c>
      <c r="AK468" s="2"/>
      <c r="AL468" s="2"/>
      <c r="AM468" s="2">
        <f t="shared" si="163"/>
        <v>460.48123980236903</v>
      </c>
      <c r="AN468" s="2"/>
      <c r="AO468" s="2"/>
      <c r="AP468" s="2">
        <f t="shared" si="164"/>
        <v>15810.6</v>
      </c>
      <c r="AQ468" s="2" t="s">
        <v>522</v>
      </c>
      <c r="BB468" s="2">
        <f t="shared" si="150"/>
        <v>393.18123980236902</v>
      </c>
      <c r="BC468" s="2">
        <f t="shared" si="151"/>
        <v>15343.733333333334</v>
      </c>
      <c r="BD468" s="2" t="s">
        <v>522</v>
      </c>
      <c r="BI468">
        <f t="shared" si="152"/>
        <v>411.18123980236902</v>
      </c>
      <c r="BJ468">
        <f t="shared" si="153"/>
        <v>15584.1143281366</v>
      </c>
      <c r="BK468" s="2" t="s">
        <v>522</v>
      </c>
      <c r="BP468">
        <f t="shared" si="154"/>
        <v>345.18123980236902</v>
      </c>
      <c r="BQ468">
        <f t="shared" si="155"/>
        <v>15241.333333333334</v>
      </c>
      <c r="BR468" s="2" t="s">
        <v>522</v>
      </c>
      <c r="BW468">
        <f t="shared" si="156"/>
        <v>361.18123980236902</v>
      </c>
      <c r="BX468">
        <f t="shared" si="157"/>
        <v>15275.466666666667</v>
      </c>
      <c r="BY468" s="2" t="s">
        <v>522</v>
      </c>
      <c r="CD468">
        <f t="shared" si="158"/>
        <v>425.49097938416293</v>
      </c>
      <c r="CE468">
        <f t="shared" si="159"/>
        <v>15629.901571607617</v>
      </c>
      <c r="CF468" s="2" t="s">
        <v>522</v>
      </c>
    </row>
    <row r="469" spans="1:84" x14ac:dyDescent="0.35">
      <c r="A469" s="2" t="s">
        <v>523</v>
      </c>
      <c r="B469" s="3" t="s">
        <v>35</v>
      </c>
      <c r="C469" s="2">
        <v>360</v>
      </c>
      <c r="D469" s="2">
        <v>1000</v>
      </c>
      <c r="E469" s="2">
        <v>350</v>
      </c>
      <c r="F469" s="2">
        <v>36</v>
      </c>
      <c r="G469" s="2">
        <v>22</v>
      </c>
      <c r="H469" s="2">
        <v>18</v>
      </c>
      <c r="I469" s="2">
        <f t="shared" si="140"/>
        <v>892</v>
      </c>
      <c r="J469" s="2">
        <f t="shared" si="162"/>
        <v>458.94123980236901</v>
      </c>
      <c r="K469" s="2">
        <f t="shared" si="145"/>
        <v>4.5555555555555554</v>
      </c>
      <c r="L469" s="2">
        <f t="shared" si="141"/>
        <v>40.545454545454547</v>
      </c>
      <c r="M469" s="2">
        <f t="shared" si="142"/>
        <v>3.3250973355292328</v>
      </c>
      <c r="N469" s="5">
        <v>738000</v>
      </c>
      <c r="O469" s="5">
        <v>25800</v>
      </c>
      <c r="P469" s="2">
        <v>40.1</v>
      </c>
      <c r="Q469" s="2">
        <v>7.5</v>
      </c>
      <c r="R469" s="5">
        <v>14800</v>
      </c>
      <c r="S469" s="5">
        <v>1480</v>
      </c>
      <c r="T469" s="5">
        <v>17000</v>
      </c>
      <c r="U469" s="5">
        <v>2320</v>
      </c>
      <c r="X469" s="3" t="str" cm="1">
        <f t="array" ref="X469">_xlfn.IFS((D469/F469) &lt;= (640/SQRT($AT$32)), "Compact", L469 &lt;= ($AT$32*(0.79-(0.002*((E469-G469/2)/(2*F469))*SQRT($AT$32)))), "Non-Compact", L469 &gt; ($AT$32*(0.79-(0.002*((E469-G469/2)/(2*F469))*SQRT($AT$32)))), "Slender")</f>
        <v>Compact</v>
      </c>
      <c r="Y469" s="3" t="str" cm="1">
        <f t="array" ref="Y469">_xlfn.IFS(K469 &lt;= (65/SQRT($AT$32)), "Compact", K469 &lt;= (95/SQRT($AT$32)), "Non-Compact", K469 &gt; (95/SQRT($AT$32)), "Slender")</f>
        <v>Non-Compact</v>
      </c>
      <c r="Z469" s="2">
        <f t="shared" si="148"/>
        <v>9.7222222222222214</v>
      </c>
      <c r="AA469" s="2">
        <f t="shared" si="149"/>
        <v>45.454545454545453</v>
      </c>
      <c r="AB469" s="2" t="str" cm="1">
        <f t="array" ref="AB469">_xlfn.IFS(Z469 &lt;= 9, "1", Z469 &lt;= 12, "2", Z469 &lt;= 15, "3", Z469 &gt; 15, "4")</f>
        <v>2</v>
      </c>
      <c r="AC469" s="2" t="str" cm="1">
        <f t="array" ref="AC469">_xlfn.IFS(AA469 &lt;= 200, "1", L469 &lt;= 300, "2", L469 &lt;= 400, "3", L469 &gt; 400, "4")</f>
        <v>1</v>
      </c>
      <c r="AF469" s="3">
        <f t="shared" si="160"/>
        <v>737974.1330941756</v>
      </c>
      <c r="AG469" s="3"/>
      <c r="AI469" s="3">
        <f t="shared" si="161"/>
        <v>14810.867485397337</v>
      </c>
      <c r="AJ469" s="2" t="s">
        <v>523</v>
      </c>
      <c r="AK469" s="2"/>
      <c r="AL469" s="2"/>
      <c r="AM469" s="2">
        <f t="shared" si="163"/>
        <v>434.24123980236902</v>
      </c>
      <c r="AN469" s="2"/>
      <c r="AO469" s="2"/>
      <c r="AP469" s="2">
        <f t="shared" si="164"/>
        <v>14710.6</v>
      </c>
      <c r="AQ469" s="2" t="s">
        <v>523</v>
      </c>
      <c r="BB469" s="2">
        <f t="shared" si="150"/>
        <v>366.94123980236901</v>
      </c>
      <c r="BC469" s="2">
        <f t="shared" si="151"/>
        <v>14243.733333333334</v>
      </c>
      <c r="BD469" s="2" t="s">
        <v>523</v>
      </c>
      <c r="BI469">
        <f t="shared" si="152"/>
        <v>384.94123980236901</v>
      </c>
      <c r="BJ469">
        <f t="shared" si="153"/>
        <v>14484.1143281366</v>
      </c>
      <c r="BK469" s="2" t="s">
        <v>523</v>
      </c>
      <c r="BP469">
        <f t="shared" si="154"/>
        <v>318.94123980236901</v>
      </c>
      <c r="BQ469">
        <f t="shared" si="155"/>
        <v>14141.333333333334</v>
      </c>
      <c r="BR469" s="2" t="s">
        <v>523</v>
      </c>
      <c r="BW469">
        <f t="shared" si="156"/>
        <v>334.94123980236901</v>
      </c>
      <c r="BX469">
        <f t="shared" si="157"/>
        <v>14175.466666666667</v>
      </c>
      <c r="BY469" s="2" t="s">
        <v>523</v>
      </c>
      <c r="CD469">
        <f t="shared" si="158"/>
        <v>399.25097938416292</v>
      </c>
      <c r="CE469">
        <f t="shared" si="159"/>
        <v>14529.901571607617</v>
      </c>
      <c r="CF469" s="2" t="s">
        <v>523</v>
      </c>
    </row>
    <row r="470" spans="1:84" x14ac:dyDescent="0.35">
      <c r="A470" s="2" t="s">
        <v>524</v>
      </c>
      <c r="B470" s="3" t="s">
        <v>35</v>
      </c>
      <c r="C470" s="2">
        <v>340</v>
      </c>
      <c r="D470" s="2">
        <v>1000</v>
      </c>
      <c r="E470" s="2">
        <v>350</v>
      </c>
      <c r="F470" s="2">
        <v>32</v>
      </c>
      <c r="G470" s="2">
        <v>22</v>
      </c>
      <c r="H470" s="2">
        <v>18</v>
      </c>
      <c r="I470" s="2">
        <f t="shared" si="140"/>
        <v>900</v>
      </c>
      <c r="J470" s="2">
        <f t="shared" si="162"/>
        <v>432.701239802369</v>
      </c>
      <c r="K470" s="2">
        <f t="shared" si="145"/>
        <v>5.125</v>
      </c>
      <c r="L470" s="2">
        <f t="shared" si="141"/>
        <v>40.909090909090907</v>
      </c>
      <c r="M470" s="2">
        <f t="shared" si="142"/>
        <v>3.3250973355292328</v>
      </c>
      <c r="N470" s="5">
        <v>681000</v>
      </c>
      <c r="O470" s="5">
        <v>23000</v>
      </c>
      <c r="P470" s="2">
        <v>39.700000000000003</v>
      </c>
      <c r="Q470" s="2">
        <v>7.3</v>
      </c>
      <c r="R470" s="5">
        <v>13600</v>
      </c>
      <c r="S470" s="5">
        <v>1310</v>
      </c>
      <c r="T470" s="5">
        <v>15800</v>
      </c>
      <c r="U470" s="5">
        <v>2080</v>
      </c>
      <c r="X470" s="3" t="str" cm="1">
        <f t="array" ref="X470">_xlfn.IFS((D470/F470) &lt;= (640/SQRT($AT$32)), "Compact", L470 &lt;= ($AT$32*(0.79-(0.002*((E470-G470/2)/(2*F470))*SQRT($AT$32)))), "Non-Compact", L470 &gt; ($AT$32*(0.79-(0.002*((E470-G470/2)/(2*F470))*SQRT($AT$32)))), "Slender")</f>
        <v>Compact</v>
      </c>
      <c r="Y470" s="3" t="str" cm="1">
        <f t="array" ref="Y470">_xlfn.IFS(K470 &lt;= (65/SQRT($AT$32)), "Compact", K470 &lt;= (95/SQRT($AT$32)), "Non-Compact", K470 &gt; (95/SQRT($AT$32)), "Slender")</f>
        <v>Slender</v>
      </c>
      <c r="Z470" s="2">
        <f t="shared" si="148"/>
        <v>10.9375</v>
      </c>
      <c r="AA470" s="2">
        <f t="shared" si="149"/>
        <v>45.454545454545453</v>
      </c>
      <c r="AB470" s="2" t="str" cm="1">
        <f t="array" ref="AB470">_xlfn.IFS(Z470 &lt;= 9, "1", Z470 &lt;= 12, "2", Z470 &lt;= 15, "3", Z470 &gt; 15, "4")</f>
        <v>2</v>
      </c>
      <c r="AC470" s="2" t="str" cm="1">
        <f t="array" ref="AC470">_xlfn.IFS(AA470 &lt;= 200, "1", L470 &lt;= 300, "2", L470 &lt;= 400, "3", L470 &gt; 400, "4")</f>
        <v>1</v>
      </c>
      <c r="AF470" s="3">
        <f t="shared" si="160"/>
        <v>680911.80421263073</v>
      </c>
      <c r="AG470" s="3"/>
      <c r="AI470" s="3">
        <f t="shared" si="161"/>
        <v>13602.669946374499</v>
      </c>
      <c r="AJ470" s="2" t="s">
        <v>524</v>
      </c>
      <c r="AK470" s="2"/>
      <c r="AL470" s="2"/>
      <c r="AM470" s="2">
        <f t="shared" si="163"/>
        <v>408.00123980236901</v>
      </c>
      <c r="AN470" s="2"/>
      <c r="AO470" s="2"/>
      <c r="AP470" s="2">
        <f t="shared" si="164"/>
        <v>13510.6</v>
      </c>
      <c r="AQ470" s="2" t="s">
        <v>524</v>
      </c>
      <c r="BB470" s="2">
        <f t="shared" si="150"/>
        <v>340.701239802369</v>
      </c>
      <c r="BC470" s="2">
        <f t="shared" si="151"/>
        <v>13043.733333333334</v>
      </c>
      <c r="BD470" s="2" t="s">
        <v>524</v>
      </c>
      <c r="BI470">
        <f t="shared" si="152"/>
        <v>358.701239802369</v>
      </c>
      <c r="BJ470">
        <f t="shared" si="153"/>
        <v>13284.1143281366</v>
      </c>
      <c r="BK470" s="2" t="s">
        <v>524</v>
      </c>
      <c r="BP470">
        <f t="shared" si="154"/>
        <v>292.701239802369</v>
      </c>
      <c r="BQ470">
        <f t="shared" si="155"/>
        <v>12941.333333333334</v>
      </c>
      <c r="BR470" s="2" t="s">
        <v>524</v>
      </c>
      <c r="BW470">
        <f t="shared" si="156"/>
        <v>308.701239802369</v>
      </c>
      <c r="BX470">
        <f t="shared" si="157"/>
        <v>12975.466666666667</v>
      </c>
      <c r="BY470" s="2" t="s">
        <v>524</v>
      </c>
      <c r="CD470">
        <f t="shared" si="158"/>
        <v>373.01097938416291</v>
      </c>
      <c r="CE470">
        <f t="shared" si="159"/>
        <v>13329.901571607617</v>
      </c>
      <c r="CF470" s="2" t="s">
        <v>524</v>
      </c>
    </row>
    <row r="471" spans="1:84" x14ac:dyDescent="0.35">
      <c r="A471" s="2" t="s">
        <v>516</v>
      </c>
      <c r="B471" s="3" t="s">
        <v>35</v>
      </c>
      <c r="C471" s="2">
        <v>319</v>
      </c>
      <c r="D471" s="2">
        <v>1000</v>
      </c>
      <c r="E471" s="2">
        <v>350</v>
      </c>
      <c r="F471" s="2">
        <v>28</v>
      </c>
      <c r="G471" s="2">
        <v>22</v>
      </c>
      <c r="H471" s="2">
        <v>18</v>
      </c>
      <c r="I471" s="2">
        <f t="shared" si="140"/>
        <v>908</v>
      </c>
      <c r="J471" s="2">
        <f t="shared" si="162"/>
        <v>406.46123980236905</v>
      </c>
      <c r="K471" s="2">
        <f t="shared" si="145"/>
        <v>5.8571428571428568</v>
      </c>
      <c r="L471" s="2">
        <f t="shared" si="141"/>
        <v>41.272727272727273</v>
      </c>
      <c r="M471" s="2">
        <f t="shared" si="142"/>
        <v>3.3250973355292328</v>
      </c>
      <c r="N471" s="5">
        <v>623000</v>
      </c>
      <c r="O471" s="5">
        <v>20100</v>
      </c>
      <c r="P471" s="2">
        <v>39.200000000000003</v>
      </c>
      <c r="Q471" s="2">
        <v>7</v>
      </c>
      <c r="R471" s="5">
        <v>12500</v>
      </c>
      <c r="S471" s="5">
        <v>1150</v>
      </c>
      <c r="T471" s="5">
        <v>14600</v>
      </c>
      <c r="U471" s="5">
        <v>1830</v>
      </c>
      <c r="X471" s="3" t="str" cm="1">
        <f t="array" ref="X471">_xlfn.IFS((D471/F471) &lt;= (640/SQRT($AT$32)), "Compact", L471 &lt;= ($AT$32*(0.79-(0.002*((E471-G471/2)/(2*F471))*SQRT($AT$32)))), "Non-Compact", L471 &gt; ($AT$32*(0.79-(0.002*((E471-G471/2)/(2*F471))*SQRT($AT$32)))), "Slender")</f>
        <v>Non-Compact</v>
      </c>
      <c r="Y471" s="3" t="str" cm="1">
        <f t="array" ref="Y471">_xlfn.IFS(K471 &lt;= (65/SQRT($AT$32)), "Compact", K471 &lt;= (95/SQRT($AT$32)), "Non-Compact", K471 &gt; (95/SQRT($AT$32)), "Slender")</f>
        <v>Slender</v>
      </c>
      <c r="Z471" s="2">
        <f t="shared" si="148"/>
        <v>12.5</v>
      </c>
      <c r="AA471" s="2">
        <f t="shared" si="149"/>
        <v>45.454545454545453</v>
      </c>
      <c r="AB471" s="2" t="str" cm="1">
        <f t="array" ref="AB471">_xlfn.IFS(Z471 &lt;= 9, "1", Z471 &lt;= 12, "2", Z471 &lt;= 15, "3", Z471 &gt; 15, "4")</f>
        <v>3</v>
      </c>
      <c r="AC471" s="2" t="str" cm="1">
        <f t="array" ref="AC471">_xlfn.IFS(AA471 &lt;= 200, "1", L471 &lt;= 300, "2", L471 &lt;= 400, "3", L471 &gt; 400, "4")</f>
        <v>1</v>
      </c>
      <c r="AF471" s="3">
        <f t="shared" si="160"/>
        <v>622847.95505492343</v>
      </c>
      <c r="AG471" s="3"/>
      <c r="AI471" s="3">
        <f t="shared" si="161"/>
        <v>12495.425629805493</v>
      </c>
      <c r="AJ471" s="2" t="s">
        <v>516</v>
      </c>
      <c r="AK471" s="2"/>
      <c r="AL471" s="2"/>
      <c r="AM471" s="2">
        <f t="shared" si="163"/>
        <v>381.76123980236906</v>
      </c>
      <c r="AN471" s="2"/>
      <c r="AO471" s="2"/>
      <c r="AP471" s="2">
        <f t="shared" si="164"/>
        <v>12410.6</v>
      </c>
      <c r="AQ471" s="2" t="s">
        <v>516</v>
      </c>
      <c r="BB471" s="2">
        <f t="shared" si="150"/>
        <v>314.46123980236905</v>
      </c>
      <c r="BC471" s="2">
        <f t="shared" si="151"/>
        <v>11943.733333333334</v>
      </c>
      <c r="BD471" s="2" t="s">
        <v>516</v>
      </c>
      <c r="BI471">
        <f t="shared" si="152"/>
        <v>332.46123980236905</v>
      </c>
      <c r="BJ471">
        <f t="shared" si="153"/>
        <v>12184.1143281366</v>
      </c>
      <c r="BK471" s="2" t="s">
        <v>516</v>
      </c>
      <c r="BP471">
        <f t="shared" si="154"/>
        <v>266.46123980236905</v>
      </c>
      <c r="BQ471">
        <f t="shared" si="155"/>
        <v>11841.333333333334</v>
      </c>
      <c r="BR471" s="2" t="s">
        <v>516</v>
      </c>
      <c r="BW471">
        <f t="shared" si="156"/>
        <v>282.46123980236905</v>
      </c>
      <c r="BX471">
        <f t="shared" si="157"/>
        <v>11875.466666666667</v>
      </c>
      <c r="BY471" s="2" t="s">
        <v>516</v>
      </c>
      <c r="CD471">
        <f t="shared" si="158"/>
        <v>346.77097938416296</v>
      </c>
      <c r="CE471">
        <f t="shared" si="159"/>
        <v>12229.901571607617</v>
      </c>
      <c r="CF471" s="2" t="s">
        <v>516</v>
      </c>
    </row>
    <row r="472" spans="1:84" x14ac:dyDescent="0.35">
      <c r="A472" s="2" t="s">
        <v>525</v>
      </c>
      <c r="B472" s="3" t="s">
        <v>35</v>
      </c>
      <c r="C472" s="2">
        <v>359</v>
      </c>
      <c r="D472" s="2">
        <v>1000</v>
      </c>
      <c r="E472" s="2">
        <v>350</v>
      </c>
      <c r="F472" s="2">
        <v>40</v>
      </c>
      <c r="G472" s="2">
        <v>19</v>
      </c>
      <c r="H472" s="2">
        <v>18</v>
      </c>
      <c r="I472" s="2">
        <f t="shared" si="140"/>
        <v>884</v>
      </c>
      <c r="J472" s="2">
        <f t="shared" si="162"/>
        <v>457.58123980236905</v>
      </c>
      <c r="K472" s="2">
        <f t="shared" si="145"/>
        <v>4.1375000000000002</v>
      </c>
      <c r="L472" s="2">
        <f t="shared" si="141"/>
        <v>46.526315789473685</v>
      </c>
      <c r="M472" s="2">
        <f t="shared" si="142"/>
        <v>3.3310973355292326</v>
      </c>
      <c r="N472" s="5">
        <v>775000</v>
      </c>
      <c r="O472" s="5">
        <v>28600</v>
      </c>
      <c r="P472" s="2">
        <v>41.1</v>
      </c>
      <c r="Q472" s="2">
        <v>7.9</v>
      </c>
      <c r="R472" s="5">
        <v>15500</v>
      </c>
      <c r="S472" s="5">
        <v>1640</v>
      </c>
      <c r="T472" s="5">
        <v>17600</v>
      </c>
      <c r="U472" s="5">
        <v>2540</v>
      </c>
      <c r="X472" s="3" t="str" cm="1">
        <f t="array" ref="X472">_xlfn.IFS((D472/F472) &lt;= (640/SQRT($AT$32)), "Compact", L472 &lt;= ($AT$32*(0.79-(0.002*((E472-G472/2)/(2*F472))*SQRT($AT$32)))), "Non-Compact", L472 &gt; ($AT$32*(0.79-(0.002*((E472-G472/2)/(2*F472))*SQRT($AT$32)))), "Slender")</f>
        <v>Compact</v>
      </c>
      <c r="Y472" s="3" t="str" cm="1">
        <f t="array" ref="Y472">_xlfn.IFS(K472 &lt;= (65/SQRT($AT$32)), "Compact", K472 &lt;= (95/SQRT($AT$32)), "Non-Compact", K472 &gt; (95/SQRT($AT$32)), "Slender")</f>
        <v>Non-Compact</v>
      </c>
      <c r="Z472" s="2">
        <f t="shared" si="148"/>
        <v>8.75</v>
      </c>
      <c r="AA472" s="2">
        <f t="shared" si="149"/>
        <v>52.631578947368418</v>
      </c>
      <c r="AB472" s="2" t="str" cm="1">
        <f t="array" ref="AB472">_xlfn.IFS(Z472 &lt;= 9, "1", Z472 &lt;= 12, "2", Z472 &lt;= 15, "3", Z472 &gt; 15, "4")</f>
        <v>1</v>
      </c>
      <c r="AC472" s="2" t="str" cm="1">
        <f t="array" ref="AC472">_xlfn.IFS(AA472 &lt;= 200, "1", L472 &lt;= 300, "2", L472 &lt;= 400, "3", L472 &gt; 400, "4")</f>
        <v>1</v>
      </c>
      <c r="AF472" s="3">
        <f t="shared" si="160"/>
        <v>775050.52552469121</v>
      </c>
      <c r="AG472" s="3"/>
      <c r="AI472" s="3">
        <f t="shared" si="161"/>
        <v>15522.109510952434</v>
      </c>
      <c r="AJ472" s="2" t="s">
        <v>525</v>
      </c>
      <c r="AK472" s="2"/>
      <c r="AL472" s="2"/>
      <c r="AM472" s="2">
        <f t="shared" si="163"/>
        <v>432.88123980236907</v>
      </c>
      <c r="AN472" s="2"/>
      <c r="AO472" s="2"/>
      <c r="AP472" s="2">
        <f t="shared" si="164"/>
        <v>15410.6</v>
      </c>
      <c r="AQ472" s="2" t="s">
        <v>525</v>
      </c>
      <c r="BB472" s="2">
        <f t="shared" si="150"/>
        <v>365.58123980236905</v>
      </c>
      <c r="BC472" s="2">
        <f t="shared" si="151"/>
        <v>14943.733333333334</v>
      </c>
      <c r="BD472" s="2" t="s">
        <v>525</v>
      </c>
      <c r="BI472">
        <f t="shared" si="152"/>
        <v>383.58123980236905</v>
      </c>
      <c r="BJ472">
        <f t="shared" si="153"/>
        <v>15184.1143281366</v>
      </c>
      <c r="BK472" s="2" t="s">
        <v>525</v>
      </c>
      <c r="BP472">
        <f t="shared" si="154"/>
        <v>317.58123980236905</v>
      </c>
      <c r="BQ472">
        <f t="shared" si="155"/>
        <v>14841.333333333334</v>
      </c>
      <c r="BR472" s="2" t="s">
        <v>525</v>
      </c>
      <c r="BW472">
        <f t="shared" si="156"/>
        <v>333.58123980236905</v>
      </c>
      <c r="BX472">
        <f t="shared" si="157"/>
        <v>14875.466666666667</v>
      </c>
      <c r="BY472" s="2" t="s">
        <v>525</v>
      </c>
      <c r="CD472">
        <f t="shared" si="158"/>
        <v>397.89097938416296</v>
      </c>
      <c r="CE472">
        <f t="shared" si="159"/>
        <v>15229.901571607617</v>
      </c>
      <c r="CF472" s="2" t="s">
        <v>525</v>
      </c>
    </row>
    <row r="473" spans="1:84" x14ac:dyDescent="0.35">
      <c r="A473" s="2" t="s">
        <v>526</v>
      </c>
      <c r="B473" s="3" t="s">
        <v>35</v>
      </c>
      <c r="C473" s="2">
        <v>338</v>
      </c>
      <c r="D473" s="2">
        <v>1000</v>
      </c>
      <c r="E473" s="2">
        <v>350</v>
      </c>
      <c r="F473" s="2">
        <v>36</v>
      </c>
      <c r="G473" s="2">
        <v>19</v>
      </c>
      <c r="H473" s="2">
        <v>18</v>
      </c>
      <c r="I473" s="2">
        <f t="shared" si="140"/>
        <v>892</v>
      </c>
      <c r="J473" s="2">
        <f t="shared" si="162"/>
        <v>431.10123980236904</v>
      </c>
      <c r="K473" s="2">
        <f t="shared" si="145"/>
        <v>4.5972222222222223</v>
      </c>
      <c r="L473" s="2">
        <f t="shared" si="141"/>
        <v>46.94736842105263</v>
      </c>
      <c r="M473" s="2">
        <f t="shared" si="142"/>
        <v>3.3310973355292326</v>
      </c>
      <c r="N473" s="5">
        <v>718000</v>
      </c>
      <c r="O473" s="5">
        <v>25800</v>
      </c>
      <c r="P473" s="2">
        <v>40.799999999999997</v>
      </c>
      <c r="Q473" s="2">
        <v>7.7</v>
      </c>
      <c r="R473" s="5">
        <v>14400</v>
      </c>
      <c r="S473" s="5">
        <v>1470</v>
      </c>
      <c r="T473" s="5">
        <v>16400</v>
      </c>
      <c r="U473" s="5">
        <v>2290</v>
      </c>
      <c r="X473" s="3" t="str" cm="1">
        <f t="array" ref="X473">_xlfn.IFS((D473/F473) &lt;= (640/SQRT($AT$32)), "Compact", L473 &lt;= ($AT$32*(0.79-(0.002*((E473-G473/2)/(2*F473))*SQRT($AT$32)))), "Non-Compact", L473 &gt; ($AT$32*(0.79-(0.002*((E473-G473/2)/(2*F473))*SQRT($AT$32)))), "Slender")</f>
        <v>Compact</v>
      </c>
      <c r="Y473" s="3" t="str" cm="1">
        <f t="array" ref="Y473">_xlfn.IFS(K473 &lt;= (65/SQRT($AT$32)), "Compact", K473 &lt;= (95/SQRT($AT$32)), "Non-Compact", K473 &gt; (95/SQRT($AT$32)), "Slender")</f>
        <v>Non-Compact</v>
      </c>
      <c r="Z473" s="2">
        <f t="shared" si="148"/>
        <v>9.7222222222222214</v>
      </c>
      <c r="AA473" s="2">
        <f t="shared" si="149"/>
        <v>52.631578947368418</v>
      </c>
      <c r="AB473" s="2" t="str" cm="1">
        <f t="array" ref="AB473">_xlfn.IFS(Z473 &lt;= 9, "1", Z473 &lt;= 12, "2", Z473 &lt;= 15, "3", Z473 &gt; 15, "4")</f>
        <v>2</v>
      </c>
      <c r="AC473" s="2" t="str" cm="1">
        <f t="array" ref="AC473">_xlfn.IFS(AA473 &lt;= 200, "1", L473 &lt;= 300, "2", L473 &lt;= 400, "3", L473 &gt; 400, "4")</f>
        <v>1</v>
      </c>
      <c r="AF473" s="3">
        <f t="shared" si="160"/>
        <v>717986.5605400285</v>
      </c>
      <c r="AG473" s="3"/>
      <c r="AI473" s="3">
        <f t="shared" si="161"/>
        <v>14412.648530717732</v>
      </c>
      <c r="AJ473" s="2" t="s">
        <v>526</v>
      </c>
      <c r="AK473" s="2"/>
      <c r="AL473" s="2"/>
      <c r="AM473" s="2">
        <f t="shared" si="163"/>
        <v>406.40123980236905</v>
      </c>
      <c r="AN473" s="2"/>
      <c r="AO473" s="2"/>
      <c r="AP473" s="2">
        <f t="shared" si="164"/>
        <v>14310.6</v>
      </c>
      <c r="AQ473" s="2" t="s">
        <v>526</v>
      </c>
      <c r="BB473" s="2">
        <f t="shared" si="150"/>
        <v>339.10123980236904</v>
      </c>
      <c r="BC473" s="2">
        <f t="shared" si="151"/>
        <v>13843.733333333334</v>
      </c>
      <c r="BD473" s="2" t="s">
        <v>526</v>
      </c>
      <c r="BI473">
        <f t="shared" si="152"/>
        <v>357.10123980236904</v>
      </c>
      <c r="BJ473">
        <f t="shared" si="153"/>
        <v>14084.1143281366</v>
      </c>
      <c r="BK473" s="2" t="s">
        <v>526</v>
      </c>
      <c r="BP473">
        <f t="shared" si="154"/>
        <v>291.10123980236904</v>
      </c>
      <c r="BQ473">
        <f t="shared" si="155"/>
        <v>13741.333333333334</v>
      </c>
      <c r="BR473" s="2" t="s">
        <v>526</v>
      </c>
      <c r="BW473">
        <f t="shared" si="156"/>
        <v>307.10123980236904</v>
      </c>
      <c r="BX473">
        <f t="shared" si="157"/>
        <v>13775.466666666667</v>
      </c>
      <c r="BY473" s="2" t="s">
        <v>526</v>
      </c>
      <c r="CD473">
        <f t="shared" si="158"/>
        <v>371.41097938416294</v>
      </c>
      <c r="CE473">
        <f t="shared" si="159"/>
        <v>14129.901571607617</v>
      </c>
      <c r="CF473" s="2" t="s">
        <v>526</v>
      </c>
    </row>
    <row r="474" spans="1:84" x14ac:dyDescent="0.35">
      <c r="A474" s="2" t="s">
        <v>527</v>
      </c>
      <c r="B474" s="3" t="s">
        <v>35</v>
      </c>
      <c r="C474" s="2">
        <v>318</v>
      </c>
      <c r="D474" s="2">
        <v>1000</v>
      </c>
      <c r="E474" s="2">
        <v>350</v>
      </c>
      <c r="F474" s="2">
        <v>32</v>
      </c>
      <c r="G474" s="2">
        <v>19</v>
      </c>
      <c r="H474" s="2">
        <v>18</v>
      </c>
      <c r="I474" s="2">
        <f t="shared" si="140"/>
        <v>900</v>
      </c>
      <c r="J474" s="2">
        <f t="shared" si="162"/>
        <v>404.62123980236902</v>
      </c>
      <c r="K474" s="2">
        <f t="shared" si="145"/>
        <v>5.171875</v>
      </c>
      <c r="L474" s="2">
        <f t="shared" si="141"/>
        <v>47.368421052631582</v>
      </c>
      <c r="M474" s="2">
        <f t="shared" si="142"/>
        <v>3.3310973355292326</v>
      </c>
      <c r="N474" s="5">
        <v>661000</v>
      </c>
      <c r="O474" s="5">
        <v>22900</v>
      </c>
      <c r="P474" s="2">
        <v>40.4</v>
      </c>
      <c r="Q474" s="2">
        <v>7.5</v>
      </c>
      <c r="R474" s="5">
        <v>13200</v>
      </c>
      <c r="S474" s="5">
        <v>1310</v>
      </c>
      <c r="T474" s="5">
        <v>15100</v>
      </c>
      <c r="U474" s="5">
        <v>2050</v>
      </c>
      <c r="X474" s="3" t="str" cm="1">
        <f t="array" ref="X474">_xlfn.IFS((D474/F474) &lt;= (640/SQRT($AT$32)), "Compact", L474 &lt;= ($AT$32*(0.79-(0.002*((E474-G474/2)/(2*F474))*SQRT($AT$32)))), "Non-Compact", L474 &gt; ($AT$32*(0.79-(0.002*((E474-G474/2)/(2*F474))*SQRT($AT$32)))), "Slender")</f>
        <v>Compact</v>
      </c>
      <c r="Y474" s="3" t="str" cm="1">
        <f t="array" ref="Y474">_xlfn.IFS(K474 &lt;= (65/SQRT($AT$32)), "Compact", K474 &lt;= (95/SQRT($AT$32)), "Non-Compact", K474 &gt; (95/SQRT($AT$32)), "Slender")</f>
        <v>Slender</v>
      </c>
      <c r="Z474" s="2">
        <f t="shared" si="148"/>
        <v>10.9375</v>
      </c>
      <c r="AA474" s="2">
        <f t="shared" si="149"/>
        <v>52.631578947368418</v>
      </c>
      <c r="AB474" s="2" t="str" cm="1">
        <f t="array" ref="AB474">_xlfn.IFS(Z474 &lt;= 9, "1", Z474 &lt;= 12, "2", Z474 &lt;= 15, "3", Z474 &gt; 15, "4")</f>
        <v>2</v>
      </c>
      <c r="AC474" s="2" t="str" cm="1">
        <f t="array" ref="AC474">_xlfn.IFS(AA474 &lt;= 200, "1", L474 &lt;= 300, "2", L474 &lt;= 400, "3", L474 &gt; 400, "4")</f>
        <v>1</v>
      </c>
      <c r="AF474" s="3">
        <f t="shared" si="160"/>
        <v>660919.97028089559</v>
      </c>
      <c r="AG474" s="3"/>
      <c r="AI474" s="3">
        <f t="shared" si="161"/>
        <v>13205.45908592352</v>
      </c>
      <c r="AJ474" s="2" t="s">
        <v>527</v>
      </c>
      <c r="AK474" s="2"/>
      <c r="AL474" s="2"/>
      <c r="AM474" s="2">
        <f t="shared" si="163"/>
        <v>379.92123980236903</v>
      </c>
      <c r="AN474" s="2"/>
      <c r="AO474" s="2"/>
      <c r="AP474" s="2">
        <f t="shared" si="164"/>
        <v>13110.6</v>
      </c>
      <c r="AQ474" s="2" t="s">
        <v>527</v>
      </c>
      <c r="BB474" s="2">
        <f t="shared" si="150"/>
        <v>312.62123980236902</v>
      </c>
      <c r="BC474" s="2">
        <f t="shared" si="151"/>
        <v>12643.733333333334</v>
      </c>
      <c r="BD474" s="2" t="s">
        <v>527</v>
      </c>
      <c r="BI474">
        <f t="shared" si="152"/>
        <v>330.62123980236902</v>
      </c>
      <c r="BJ474">
        <f t="shared" si="153"/>
        <v>12884.1143281366</v>
      </c>
      <c r="BK474" s="2" t="s">
        <v>527</v>
      </c>
      <c r="BP474">
        <f t="shared" si="154"/>
        <v>264.62123980236902</v>
      </c>
      <c r="BQ474">
        <f t="shared" si="155"/>
        <v>12541.333333333334</v>
      </c>
      <c r="BR474" s="2" t="s">
        <v>527</v>
      </c>
      <c r="BW474">
        <f t="shared" si="156"/>
        <v>280.62123980236902</v>
      </c>
      <c r="BX474">
        <f t="shared" si="157"/>
        <v>12575.466666666667</v>
      </c>
      <c r="BY474" s="2" t="s">
        <v>527</v>
      </c>
      <c r="CD474">
        <f t="shared" si="158"/>
        <v>344.93097938416292</v>
      </c>
      <c r="CE474">
        <f t="shared" si="159"/>
        <v>12929.901571607617</v>
      </c>
      <c r="CF474" s="2" t="s">
        <v>527</v>
      </c>
    </row>
    <row r="475" spans="1:84" x14ac:dyDescent="0.35">
      <c r="A475" s="2" t="s">
        <v>519</v>
      </c>
      <c r="B475" s="3" t="s">
        <v>35</v>
      </c>
      <c r="C475" s="2">
        <v>297</v>
      </c>
      <c r="D475" s="2">
        <v>1000</v>
      </c>
      <c r="E475" s="2">
        <v>350</v>
      </c>
      <c r="F475" s="2">
        <v>28</v>
      </c>
      <c r="G475" s="2">
        <v>19</v>
      </c>
      <c r="H475" s="2">
        <v>18</v>
      </c>
      <c r="I475" s="2">
        <f t="shared" si="140"/>
        <v>908</v>
      </c>
      <c r="J475" s="2">
        <f t="shared" si="162"/>
        <v>378.14123980236906</v>
      </c>
      <c r="K475" s="2">
        <f t="shared" si="145"/>
        <v>5.9107142857142856</v>
      </c>
      <c r="L475" s="2">
        <f t="shared" si="141"/>
        <v>47.789473684210527</v>
      </c>
      <c r="M475" s="2">
        <f t="shared" si="142"/>
        <v>3.3310973355292326</v>
      </c>
      <c r="N475" s="5">
        <v>602000</v>
      </c>
      <c r="O475" s="5">
        <v>20100</v>
      </c>
      <c r="P475" s="2">
        <v>39.9</v>
      </c>
      <c r="Q475" s="2">
        <v>7.3</v>
      </c>
      <c r="R475" s="5">
        <v>12000</v>
      </c>
      <c r="S475" s="5">
        <v>1150</v>
      </c>
      <c r="T475" s="5">
        <v>13900</v>
      </c>
      <c r="U475" s="5">
        <v>1800</v>
      </c>
      <c r="X475" s="3" t="str" cm="1">
        <f t="array" ref="X475">_xlfn.IFS((D475/F475) &lt;= (640/SQRT($AT$32)), "Compact", L475 &lt;= ($AT$32*(0.79-(0.002*((E475-G475/2)/(2*F475))*SQRT($AT$32)))), "Non-Compact", L475 &gt; ($AT$32*(0.79-(0.002*((E475-G475/2)/(2*F475))*SQRT($AT$32)))), "Slender")</f>
        <v>Non-Compact</v>
      </c>
      <c r="Y475" s="3" t="str" cm="1">
        <f t="array" ref="Y475">_xlfn.IFS(K475 &lt;= (65/SQRT($AT$32)), "Compact", K475 &lt;= (95/SQRT($AT$32)), "Non-Compact", K475 &gt; (95/SQRT($AT$32)), "Slender")</f>
        <v>Slender</v>
      </c>
      <c r="Z475" s="2">
        <f t="shared" si="148"/>
        <v>12.5</v>
      </c>
      <c r="AA475" s="2">
        <f t="shared" si="149"/>
        <v>52.631578947368418</v>
      </c>
      <c r="AB475" s="2" t="str" cm="1">
        <f t="array" ref="AB475">_xlfn.IFS(Z475 &lt;= 9, "1", Z475 &lt;= 12, "2", Z475 &lt;= 15, "3", Z475 &gt; 15, "4")</f>
        <v>3</v>
      </c>
      <c r="AC475" s="2" t="str" cm="1">
        <f t="array" ref="AC475">_xlfn.IFS(AA475 &lt;= 200, "1", L475 &lt;= 300, "2", L475 &lt;= 400, "3", L475 &gt; 400, "4")</f>
        <v>1</v>
      </c>
      <c r="AF475" s="3">
        <f t="shared" si="160"/>
        <v>601859.11899388873</v>
      </c>
      <c r="AG475" s="3"/>
      <c r="AI475" s="3">
        <f t="shared" si="161"/>
        <v>11998.960857924323</v>
      </c>
      <c r="AJ475" s="2" t="s">
        <v>519</v>
      </c>
      <c r="AK475" s="2"/>
      <c r="AL475" s="2"/>
      <c r="AM475" s="2">
        <f t="shared" si="163"/>
        <v>353.44123980236907</v>
      </c>
      <c r="AN475" s="2"/>
      <c r="AO475" s="2"/>
      <c r="AP475" s="2">
        <f t="shared" si="164"/>
        <v>11910.6</v>
      </c>
      <c r="AQ475" s="2" t="s">
        <v>519</v>
      </c>
      <c r="BB475" s="2">
        <f t="shared" si="150"/>
        <v>286.14123980236906</v>
      </c>
      <c r="BC475" s="2">
        <f t="shared" si="151"/>
        <v>11443.733333333334</v>
      </c>
      <c r="BD475" s="2" t="s">
        <v>519</v>
      </c>
      <c r="BI475">
        <f t="shared" si="152"/>
        <v>304.14123980236906</v>
      </c>
      <c r="BJ475">
        <f t="shared" si="153"/>
        <v>11684.1143281366</v>
      </c>
      <c r="BK475" s="2" t="s">
        <v>519</v>
      </c>
      <c r="BP475">
        <f t="shared" si="154"/>
        <v>238.14123980236906</v>
      </c>
      <c r="BQ475">
        <f t="shared" si="155"/>
        <v>11341.333333333334</v>
      </c>
      <c r="BR475" s="2" t="s">
        <v>519</v>
      </c>
      <c r="BW475">
        <f t="shared" si="156"/>
        <v>254.14123980236906</v>
      </c>
      <c r="BX475">
        <f t="shared" si="157"/>
        <v>11375.466666666667</v>
      </c>
      <c r="BY475" s="2" t="s">
        <v>519</v>
      </c>
      <c r="CD475">
        <f t="shared" si="158"/>
        <v>318.45097938416296</v>
      </c>
      <c r="CE475">
        <f t="shared" si="159"/>
        <v>11729.901571607617</v>
      </c>
      <c r="CF475" s="2" t="s">
        <v>519</v>
      </c>
    </row>
    <row r="476" spans="1:84" x14ac:dyDescent="0.35">
      <c r="A476" s="2" t="s">
        <v>528</v>
      </c>
      <c r="B476" s="3" t="s">
        <v>35</v>
      </c>
      <c r="C476" s="2">
        <v>281</v>
      </c>
      <c r="D476" s="2">
        <v>1000</v>
      </c>
      <c r="E476" s="2">
        <v>350</v>
      </c>
      <c r="F476" s="2">
        <v>25</v>
      </c>
      <c r="G476" s="2">
        <v>19</v>
      </c>
      <c r="H476" s="2">
        <v>18</v>
      </c>
      <c r="I476" s="2">
        <f t="shared" si="140"/>
        <v>914</v>
      </c>
      <c r="J476" s="2">
        <f t="shared" si="162"/>
        <v>358.28123980236904</v>
      </c>
      <c r="K476" s="2">
        <f t="shared" si="145"/>
        <v>6.62</v>
      </c>
      <c r="L476" s="2">
        <f t="shared" si="141"/>
        <v>48.10526315789474</v>
      </c>
      <c r="M476" s="2">
        <f t="shared" si="142"/>
        <v>3.3310973355292326</v>
      </c>
      <c r="N476" s="5">
        <v>558000</v>
      </c>
      <c r="O476" s="5">
        <v>17900</v>
      </c>
      <c r="P476" s="2">
        <v>39.5</v>
      </c>
      <c r="Q476" s="2">
        <v>7.1</v>
      </c>
      <c r="R476" s="5">
        <v>11200</v>
      </c>
      <c r="S476" s="5">
        <v>1020</v>
      </c>
      <c r="T476" s="5">
        <v>12900</v>
      </c>
      <c r="U476" s="5">
        <v>1620</v>
      </c>
      <c r="X476" s="3" t="str" cm="1">
        <f t="array" ref="X476">_xlfn.IFS((D476/F476) &lt;= (640/SQRT($AT$32)), "Compact", L476 &lt;= ($AT$32*(0.79-(0.002*((E476-G476/2)/(2*F476))*SQRT($AT$32)))), "Non-Compact", L476 &gt; ($AT$32*(0.79-(0.002*((E476-G476/2)/(2*F476))*SQRT($AT$32)))), "Slender")</f>
        <v>Non-Compact</v>
      </c>
      <c r="Y476" s="3" t="str" cm="1">
        <f t="array" ref="Y476">_xlfn.IFS(K476 &lt;= (65/SQRT($AT$32)), "Compact", K476 &lt;= (95/SQRT($AT$32)), "Non-Compact", K476 &gt; (95/SQRT($AT$32)), "Slender")</f>
        <v>Slender</v>
      </c>
      <c r="Z476" s="2">
        <f t="shared" si="148"/>
        <v>14</v>
      </c>
      <c r="AA476" s="2">
        <f t="shared" si="149"/>
        <v>52.631578947368418</v>
      </c>
      <c r="AB476" s="2" t="str" cm="1">
        <f t="array" ref="AB476">_xlfn.IFS(Z476 &lt;= 9, "1", Z476 &lt;= 12, "2", Z476 &lt;= 15, "3", Z476 &gt; 15, "4")</f>
        <v>3</v>
      </c>
      <c r="AC476" s="2" t="str" cm="1">
        <f t="array" ref="AC476">_xlfn.IFS(AA476 &lt;= 200, "1", L476 &lt;= 300, "2", L476 &lt;= 400, "3", L476 &gt; 400, "4")</f>
        <v>1</v>
      </c>
      <c r="AF476" s="3">
        <f t="shared" si="160"/>
        <v>557810.93491979875</v>
      </c>
      <c r="AG476" s="3"/>
      <c r="AI476" s="3">
        <f t="shared" si="161"/>
        <v>11193.037463977327</v>
      </c>
      <c r="AJ476" s="2" t="s">
        <v>528</v>
      </c>
      <c r="AK476" s="2"/>
      <c r="AL476" s="2"/>
      <c r="AM476" s="2">
        <f t="shared" si="163"/>
        <v>333.58123980236905</v>
      </c>
      <c r="AN476" s="2"/>
      <c r="AO476" s="2"/>
      <c r="AP476" s="2">
        <f t="shared" si="164"/>
        <v>11110.6</v>
      </c>
      <c r="AQ476" s="2" t="s">
        <v>528</v>
      </c>
      <c r="BB476" s="2">
        <f t="shared" si="150"/>
        <v>266.28123980236904</v>
      </c>
      <c r="BC476" s="2">
        <f t="shared" si="151"/>
        <v>10643.733333333334</v>
      </c>
      <c r="BD476" s="2" t="s">
        <v>528</v>
      </c>
      <c r="BI476">
        <f t="shared" si="152"/>
        <v>284.28123980236904</v>
      </c>
      <c r="BJ476">
        <f t="shared" si="153"/>
        <v>10884.1143281366</v>
      </c>
      <c r="BK476" s="2" t="s">
        <v>528</v>
      </c>
      <c r="BP476">
        <f t="shared" si="154"/>
        <v>218.28123980236904</v>
      </c>
      <c r="BQ476">
        <f t="shared" si="155"/>
        <v>10541.333333333334</v>
      </c>
      <c r="BR476" s="2" t="s">
        <v>528</v>
      </c>
      <c r="BW476">
        <f t="shared" si="156"/>
        <v>234.28123980236904</v>
      </c>
      <c r="BX476">
        <f t="shared" si="157"/>
        <v>10575.466666666667</v>
      </c>
      <c r="BY476" s="2" t="s">
        <v>528</v>
      </c>
      <c r="CD476">
        <f t="shared" si="158"/>
        <v>298.59097938416295</v>
      </c>
      <c r="CE476">
        <f t="shared" si="159"/>
        <v>10929.901571607617</v>
      </c>
      <c r="CF476" s="2" t="s">
        <v>528</v>
      </c>
    </row>
    <row r="477" spans="1:84" x14ac:dyDescent="0.35">
      <c r="A477" s="2" t="s">
        <v>529</v>
      </c>
      <c r="B477" s="3" t="s">
        <v>35</v>
      </c>
      <c r="C477" s="2">
        <v>296</v>
      </c>
      <c r="D477" s="2">
        <v>1000</v>
      </c>
      <c r="E477" s="2">
        <v>350</v>
      </c>
      <c r="F477" s="2">
        <v>32</v>
      </c>
      <c r="G477" s="2">
        <v>16</v>
      </c>
      <c r="H477" s="2">
        <v>18</v>
      </c>
      <c r="I477" s="2">
        <f t="shared" si="140"/>
        <v>900</v>
      </c>
      <c r="J477" s="2">
        <f t="shared" si="162"/>
        <v>376.54123980236903</v>
      </c>
      <c r="K477" s="2">
        <f t="shared" si="145"/>
        <v>5.21875</v>
      </c>
      <c r="L477" s="2">
        <f t="shared" si="141"/>
        <v>56.25</v>
      </c>
      <c r="M477" s="2">
        <f t="shared" si="142"/>
        <v>3.3370973355292328</v>
      </c>
      <c r="N477" s="5">
        <v>640000</v>
      </c>
      <c r="O477" s="5">
        <v>22900</v>
      </c>
      <c r="P477" s="2">
        <v>41.2</v>
      </c>
      <c r="Q477" s="2">
        <v>7.8</v>
      </c>
      <c r="R477" s="5">
        <v>12800</v>
      </c>
      <c r="S477" s="5">
        <v>1310</v>
      </c>
      <c r="T477" s="5">
        <v>14500</v>
      </c>
      <c r="U477" s="5">
        <v>2020</v>
      </c>
      <c r="X477" s="3" t="str" cm="1">
        <f t="array" ref="X477">_xlfn.IFS((D477/F477) &lt;= (640/SQRT($AT$32)), "Compact", L477 &lt;= ($AT$32*(0.79-(0.002*((E477-G477/2)/(2*F477))*SQRT($AT$32)))), "Non-Compact", L477 &gt; ($AT$32*(0.79-(0.002*((E477-G477/2)/(2*F477))*SQRT($AT$32)))), "Slender")</f>
        <v>Compact</v>
      </c>
      <c r="Y477" s="3" t="str" cm="1">
        <f t="array" ref="Y477">_xlfn.IFS(K477 &lt;= (65/SQRT($AT$32)), "Compact", K477 &lt;= (95/SQRT($AT$32)), "Non-Compact", K477 &gt; (95/SQRT($AT$32)), "Slender")</f>
        <v>Slender</v>
      </c>
      <c r="Z477" s="2">
        <f t="shared" si="148"/>
        <v>10.9375</v>
      </c>
      <c r="AA477" s="2">
        <f t="shared" si="149"/>
        <v>62.5</v>
      </c>
      <c r="AB477" s="2" t="str" cm="1">
        <f t="array" ref="AB477">_xlfn.IFS(Z477 &lt;= 9, "1", Z477 &lt;= 12, "2", Z477 &lt;= 15, "3", Z477 &gt; 15, "4")</f>
        <v>2</v>
      </c>
      <c r="AC477" s="2" t="str" cm="1">
        <f t="array" ref="AC477">_xlfn.IFS(AA477 &lt;= 200, "1", L477 &lt;= 300, "2", L477 &lt;= 400, "3", L477 &gt; 400, "4")</f>
        <v>1</v>
      </c>
      <c r="AF477" s="3">
        <f t="shared" si="160"/>
        <v>639932.83328494721</v>
      </c>
      <c r="AG477" s="3"/>
      <c r="AI477" s="3">
        <f t="shared" si="161"/>
        <v>12808.421825892525</v>
      </c>
      <c r="AJ477" s="2" t="s">
        <v>529</v>
      </c>
      <c r="AK477" s="2"/>
      <c r="AL477" s="2"/>
      <c r="AM477" s="2">
        <f t="shared" si="163"/>
        <v>351.84123980236905</v>
      </c>
      <c r="AN477" s="2"/>
      <c r="AO477" s="2"/>
      <c r="AP477" s="2">
        <f t="shared" si="164"/>
        <v>12710.6</v>
      </c>
      <c r="AQ477" s="2" t="s">
        <v>529</v>
      </c>
      <c r="BB477" s="2">
        <f t="shared" si="150"/>
        <v>284.54123980236903</v>
      </c>
      <c r="BC477" s="2">
        <f t="shared" si="151"/>
        <v>12243.733333333334</v>
      </c>
      <c r="BD477" s="2" t="s">
        <v>529</v>
      </c>
      <c r="BI477">
        <f t="shared" si="152"/>
        <v>302.54123980236903</v>
      </c>
      <c r="BJ477">
        <f t="shared" si="153"/>
        <v>12484.1143281366</v>
      </c>
      <c r="BK477" s="2" t="s">
        <v>529</v>
      </c>
      <c r="BP477">
        <f t="shared" si="154"/>
        <v>236.54123980236903</v>
      </c>
      <c r="BQ477">
        <f t="shared" si="155"/>
        <v>12141.333333333334</v>
      </c>
      <c r="BR477" s="2" t="s">
        <v>529</v>
      </c>
      <c r="BW477">
        <f t="shared" si="156"/>
        <v>252.54123980236903</v>
      </c>
      <c r="BX477">
        <f t="shared" si="157"/>
        <v>12175.466666666667</v>
      </c>
      <c r="BY477" s="2" t="s">
        <v>529</v>
      </c>
      <c r="CD477">
        <f t="shared" si="158"/>
        <v>316.85097938416294</v>
      </c>
      <c r="CE477">
        <f t="shared" si="159"/>
        <v>12529.901571607617</v>
      </c>
      <c r="CF477" s="2" t="s">
        <v>529</v>
      </c>
    </row>
    <row r="478" spans="1:84" x14ac:dyDescent="0.35">
      <c r="A478" s="2" t="s">
        <v>530</v>
      </c>
      <c r="B478" s="3" t="s">
        <v>35</v>
      </c>
      <c r="C478" s="2">
        <v>275</v>
      </c>
      <c r="D478" s="2">
        <v>1000</v>
      </c>
      <c r="E478" s="2">
        <v>350</v>
      </c>
      <c r="F478" s="2">
        <v>28</v>
      </c>
      <c r="G478" s="2">
        <v>16</v>
      </c>
      <c r="H478" s="2">
        <v>18</v>
      </c>
      <c r="I478" s="2">
        <f t="shared" si="140"/>
        <v>908</v>
      </c>
      <c r="J478" s="2">
        <f t="shared" si="162"/>
        <v>349.82123980236906</v>
      </c>
      <c r="K478" s="2">
        <f t="shared" si="145"/>
        <v>5.9642857142857144</v>
      </c>
      <c r="L478" s="2">
        <f t="shared" si="141"/>
        <v>56.75</v>
      </c>
      <c r="M478" s="2">
        <f t="shared" si="142"/>
        <v>3.3370973355292328</v>
      </c>
      <c r="N478" s="5">
        <v>581000</v>
      </c>
      <c r="O478" s="5">
        <v>20000</v>
      </c>
      <c r="P478" s="2">
        <v>40.799999999999997</v>
      </c>
      <c r="Q478" s="2">
        <v>7.6</v>
      </c>
      <c r="R478" s="5">
        <v>11600</v>
      </c>
      <c r="S478" s="5">
        <v>1150</v>
      </c>
      <c r="T478" s="5">
        <v>13200</v>
      </c>
      <c r="U478" s="5">
        <v>1780</v>
      </c>
      <c r="X478" s="3" t="str" cm="1">
        <f t="array" ref="X478">_xlfn.IFS((D478/F478) &lt;= (640/SQRT($AT$32)), "Compact", L478 &lt;= ($AT$32*(0.79-(0.002*((E478-G478/2)/(2*F478))*SQRT($AT$32)))), "Non-Compact", L478 &gt; ($AT$32*(0.79-(0.002*((E478-G478/2)/(2*F478))*SQRT($AT$32)))), "Slender")</f>
        <v>Non-Compact</v>
      </c>
      <c r="Y478" s="3" t="str" cm="1">
        <f t="array" ref="Y478">_xlfn.IFS(K478 &lt;= (65/SQRT($AT$32)), "Compact", K478 &lt;= (95/SQRT($AT$32)), "Non-Compact", K478 &gt; (95/SQRT($AT$32)), "Slender")</f>
        <v>Slender</v>
      </c>
      <c r="Z478" s="2">
        <f t="shared" si="148"/>
        <v>12.5</v>
      </c>
      <c r="AA478" s="2">
        <f t="shared" si="149"/>
        <v>62.5</v>
      </c>
      <c r="AB478" s="2" t="str" cm="1">
        <f t="array" ref="AB478">_xlfn.IFS(Z478 &lt;= 9, "1", Z478 &lt;= 12, "2", Z478 &lt;= 15, "3", Z478 &gt; 15, "4")</f>
        <v>3</v>
      </c>
      <c r="AC478" s="2" t="str" cm="1">
        <f t="array" ref="AC478">_xlfn.IFS(AA478 &lt;= 200, "1", L478 &lt;= 300, "2", L478 &lt;= 400, "3", L478 &gt; 400, "4")</f>
        <v>1</v>
      </c>
      <c r="AF478" s="3">
        <f t="shared" si="160"/>
        <v>580867.66575193359</v>
      </c>
      <c r="AG478" s="3"/>
      <c r="AI478" s="3">
        <f t="shared" si="161"/>
        <v>11602.007656866979</v>
      </c>
      <c r="AJ478" s="2" t="s">
        <v>530</v>
      </c>
      <c r="AK478" s="2"/>
      <c r="AL478" s="2"/>
      <c r="AM478" s="2">
        <f t="shared" si="163"/>
        <v>325.12123980236908</v>
      </c>
      <c r="AN478" s="2"/>
      <c r="AO478" s="2"/>
      <c r="AP478" s="2">
        <f t="shared" si="164"/>
        <v>11510.6</v>
      </c>
      <c r="AQ478" s="2" t="s">
        <v>530</v>
      </c>
      <c r="BB478" s="2">
        <f t="shared" si="150"/>
        <v>257.82123980236906</v>
      </c>
      <c r="BC478" s="2">
        <f t="shared" si="151"/>
        <v>11043.733333333334</v>
      </c>
      <c r="BD478" s="2" t="s">
        <v>530</v>
      </c>
      <c r="BI478">
        <f t="shared" si="152"/>
        <v>275.82123980236906</v>
      </c>
      <c r="BJ478">
        <f t="shared" si="153"/>
        <v>11284.1143281366</v>
      </c>
      <c r="BK478" s="2" t="s">
        <v>530</v>
      </c>
      <c r="BP478">
        <f t="shared" si="154"/>
        <v>209.82123980236906</v>
      </c>
      <c r="BQ478">
        <f t="shared" si="155"/>
        <v>10941.333333333334</v>
      </c>
      <c r="BR478" s="2" t="s">
        <v>530</v>
      </c>
      <c r="BW478">
        <f t="shared" si="156"/>
        <v>225.82123980236906</v>
      </c>
      <c r="BX478">
        <f t="shared" si="157"/>
        <v>10975.466666666667</v>
      </c>
      <c r="BY478" s="2" t="s">
        <v>530</v>
      </c>
      <c r="CD478">
        <f t="shared" si="158"/>
        <v>290.13097938416297</v>
      </c>
      <c r="CE478">
        <f t="shared" si="159"/>
        <v>11329.901571607617</v>
      </c>
      <c r="CF478" s="2" t="s">
        <v>530</v>
      </c>
    </row>
    <row r="479" spans="1:84" x14ac:dyDescent="0.35">
      <c r="A479" s="2" t="s">
        <v>531</v>
      </c>
      <c r="B479" s="3" t="s">
        <v>35</v>
      </c>
      <c r="C479" s="2">
        <v>259</v>
      </c>
      <c r="D479" s="2">
        <v>1000</v>
      </c>
      <c r="E479" s="2">
        <v>350</v>
      </c>
      <c r="F479" s="2">
        <v>25</v>
      </c>
      <c r="G479" s="2">
        <v>16</v>
      </c>
      <c r="H479" s="2">
        <v>18</v>
      </c>
      <c r="I479" s="2">
        <f t="shared" si="140"/>
        <v>914</v>
      </c>
      <c r="J479" s="2">
        <f t="shared" si="162"/>
        <v>329.78123980236904</v>
      </c>
      <c r="K479" s="2">
        <f t="shared" si="145"/>
        <v>6.68</v>
      </c>
      <c r="L479" s="2">
        <f t="shared" si="141"/>
        <v>57.125</v>
      </c>
      <c r="M479" s="2">
        <f t="shared" si="142"/>
        <v>3.3370973355292328</v>
      </c>
      <c r="N479" s="5">
        <v>536000</v>
      </c>
      <c r="O479" s="5">
        <v>17900</v>
      </c>
      <c r="P479" s="2">
        <v>40.299999999999997</v>
      </c>
      <c r="Q479" s="2">
        <v>7.4</v>
      </c>
      <c r="R479" s="5">
        <v>10700</v>
      </c>
      <c r="S479" s="5">
        <v>1020</v>
      </c>
      <c r="T479" s="5">
        <v>12300</v>
      </c>
      <c r="U479" s="5">
        <v>1600</v>
      </c>
      <c r="X479" s="3" t="str" cm="1">
        <f t="array" ref="X479">_xlfn.IFS((D479/F479) &lt;= (640/SQRT($AT$32)), "Compact", L479 &lt;= ($AT$32*(0.79-(0.002*((E479-G479/2)/(2*F479))*SQRT($AT$32)))), "Non-Compact", L479 &gt; ($AT$32*(0.79-(0.002*((E479-G479/2)/(2*F479))*SQRT($AT$32)))), "Slender")</f>
        <v>Non-Compact</v>
      </c>
      <c r="Y479" s="3" t="str" cm="1">
        <f t="array" ref="Y479">_xlfn.IFS(K479 &lt;= (65/SQRT($AT$32)), "Compact", K479 &lt;= (95/SQRT($AT$32)), "Non-Compact", K479 &gt; (95/SQRT($AT$32)), "Slender")</f>
        <v>Slender</v>
      </c>
      <c r="Z479" s="2">
        <f t="shared" si="148"/>
        <v>14</v>
      </c>
      <c r="AA479" s="2">
        <f t="shared" si="149"/>
        <v>62.5</v>
      </c>
      <c r="AB479" s="2" t="str" cm="1">
        <f t="array" ref="AB479">_xlfn.IFS(Z479 &lt;= 9, "1", Z479 &lt;= 12, "2", Z479 &lt;= 15, "3", Z479 &gt; 15, "4")</f>
        <v>3</v>
      </c>
      <c r="AC479" s="2" t="str" cm="1">
        <f t="array" ref="AC479">_xlfn.IFS(AA479 &lt;= 200, "1", L479 &lt;= 300, "2", L479 &lt;= 400, "3", L479 &gt; 400, "4")</f>
        <v>1</v>
      </c>
      <c r="AF479" s="3">
        <f t="shared" si="160"/>
        <v>535822.55189204193</v>
      </c>
      <c r="AG479" s="3"/>
      <c r="AI479" s="3">
        <f t="shared" si="161"/>
        <v>10696.891495663589</v>
      </c>
      <c r="AJ479" s="2" t="s">
        <v>531</v>
      </c>
      <c r="AK479" s="2"/>
      <c r="AL479" s="2"/>
      <c r="AM479" s="2">
        <f t="shared" si="163"/>
        <v>305.08123980236905</v>
      </c>
      <c r="AN479" s="2"/>
      <c r="AO479" s="2"/>
      <c r="AP479" s="2">
        <f t="shared" si="164"/>
        <v>10610.6</v>
      </c>
      <c r="AQ479" s="2" t="s">
        <v>531</v>
      </c>
      <c r="BB479" s="2">
        <f t="shared" si="150"/>
        <v>237.78123980236904</v>
      </c>
      <c r="BC479" s="2">
        <f t="shared" si="151"/>
        <v>10143.733333333334</v>
      </c>
      <c r="BD479" s="2" t="s">
        <v>531</v>
      </c>
      <c r="BI479">
        <f t="shared" si="152"/>
        <v>255.78123980236904</v>
      </c>
      <c r="BJ479">
        <f t="shared" si="153"/>
        <v>10384.1143281366</v>
      </c>
      <c r="BK479" s="2" t="s">
        <v>531</v>
      </c>
      <c r="BP479">
        <f t="shared" si="154"/>
        <v>189.78123980236904</v>
      </c>
      <c r="BQ479">
        <f t="shared" si="155"/>
        <v>10041.333333333334</v>
      </c>
      <c r="BR479" s="2" t="s">
        <v>531</v>
      </c>
      <c r="BW479">
        <f t="shared" si="156"/>
        <v>205.78123980236904</v>
      </c>
      <c r="BX479">
        <f t="shared" si="157"/>
        <v>10075.466666666667</v>
      </c>
      <c r="BY479" s="2" t="s">
        <v>531</v>
      </c>
      <c r="CD479">
        <f t="shared" si="158"/>
        <v>270.09097938416295</v>
      </c>
      <c r="CE479">
        <f t="shared" si="159"/>
        <v>10429.901571607617</v>
      </c>
      <c r="CF479" s="2" t="s">
        <v>531</v>
      </c>
    </row>
    <row r="480" spans="1:84" x14ac:dyDescent="0.35">
      <c r="A480" s="2" t="s">
        <v>532</v>
      </c>
      <c r="B480" s="3" t="s">
        <v>35</v>
      </c>
      <c r="C480" s="2">
        <v>243</v>
      </c>
      <c r="D480" s="2">
        <v>1000</v>
      </c>
      <c r="E480" s="2">
        <v>350</v>
      </c>
      <c r="F480" s="2">
        <v>22</v>
      </c>
      <c r="G480" s="2">
        <v>16</v>
      </c>
      <c r="H480" s="2">
        <v>18</v>
      </c>
      <c r="I480" s="2">
        <f t="shared" si="140"/>
        <v>920</v>
      </c>
      <c r="J480" s="2">
        <f t="shared" si="162"/>
        <v>309.74123980236902</v>
      </c>
      <c r="K480" s="2">
        <f t="shared" si="145"/>
        <v>7.5909090909090908</v>
      </c>
      <c r="L480" s="2">
        <f t="shared" si="141"/>
        <v>57.5</v>
      </c>
      <c r="M480" s="2">
        <f t="shared" si="142"/>
        <v>3.3370973355292328</v>
      </c>
      <c r="N480" s="5">
        <v>491000</v>
      </c>
      <c r="O480" s="5">
        <v>15800</v>
      </c>
      <c r="P480" s="2">
        <v>39.799999999999997</v>
      </c>
      <c r="Q480" s="2">
        <v>7.1</v>
      </c>
      <c r="R480" s="5">
        <v>9820</v>
      </c>
      <c r="S480" s="2">
        <v>900</v>
      </c>
      <c r="T480" s="5">
        <v>11300</v>
      </c>
      <c r="U480" s="5">
        <v>1410</v>
      </c>
      <c r="X480" s="3" t="str" cm="1">
        <f t="array" ref="X480">_xlfn.IFS((D480/F480) &lt;= (640/SQRT($AT$32)), "Compact", L480 &lt;= ($AT$32*(0.79-(0.002*((E480-G480/2)/(2*F480))*SQRT($AT$32)))), "Non-Compact", L480 &gt; ($AT$32*(0.79-(0.002*((E480-G480/2)/(2*F480))*SQRT($AT$32)))), "Slender")</f>
        <v>Non-Compact</v>
      </c>
      <c r="Y480" s="3" t="str" cm="1">
        <f t="array" ref="Y480">_xlfn.IFS(K480 &lt;= (65/SQRT($AT$32)), "Compact", K480 &lt;= (95/SQRT($AT$32)), "Non-Compact", K480 &gt; (95/SQRT($AT$32)), "Slender")</f>
        <v>Slender</v>
      </c>
      <c r="Z480" s="2">
        <f t="shared" si="148"/>
        <v>15.909090909090908</v>
      </c>
      <c r="AA480" s="2">
        <f t="shared" si="149"/>
        <v>62.5</v>
      </c>
      <c r="AB480" s="2" t="str" cm="1">
        <f t="array" ref="AB480">_xlfn.IFS(Z480 &lt;= 9, "1", Z480 &lt;= 12, "2", Z480 &lt;= 15, "3", Z480 &gt; 15, "4")</f>
        <v>4</v>
      </c>
      <c r="AC480" s="2" t="str" cm="1">
        <f t="array" ref="AC480">_xlfn.IFS(AA480 &lt;= 200, "1", L480 &lt;= 300, "2", L480 &lt;= 400, "3", L480 &gt; 400, "4")</f>
        <v>1</v>
      </c>
      <c r="AF480" s="3">
        <f t="shared" si="160"/>
        <v>490778.14653476578</v>
      </c>
      <c r="AG480" s="3"/>
      <c r="AI480" s="3">
        <f t="shared" si="161"/>
        <v>9813.2714050921877</v>
      </c>
      <c r="AJ480" s="2" t="s">
        <v>532</v>
      </c>
      <c r="AK480" s="2"/>
      <c r="AL480" s="2"/>
      <c r="AM480" s="2">
        <f t="shared" si="163"/>
        <v>285.04123980236903</v>
      </c>
      <c r="AN480" s="2"/>
      <c r="AO480" s="2"/>
      <c r="AP480" s="2">
        <f t="shared" si="164"/>
        <v>9730.6</v>
      </c>
      <c r="AQ480" s="2" t="s">
        <v>532</v>
      </c>
      <c r="BB480" s="2">
        <f t="shared" si="150"/>
        <v>217.74123980236902</v>
      </c>
      <c r="BC480" s="2">
        <f t="shared" si="151"/>
        <v>9263.7333333333336</v>
      </c>
      <c r="BD480" s="2" t="s">
        <v>532</v>
      </c>
      <c r="BI480">
        <f t="shared" si="152"/>
        <v>235.74123980236902</v>
      </c>
      <c r="BJ480">
        <f t="shared" si="153"/>
        <v>9504.1143281366003</v>
      </c>
      <c r="BK480" s="2" t="s">
        <v>532</v>
      </c>
      <c r="BP480">
        <f t="shared" si="154"/>
        <v>169.74123980236902</v>
      </c>
      <c r="BQ480">
        <f t="shared" si="155"/>
        <v>9161.3333333333339</v>
      </c>
      <c r="BR480" s="2" t="s">
        <v>532</v>
      </c>
      <c r="BW480">
        <f t="shared" si="156"/>
        <v>185.74123980236902</v>
      </c>
      <c r="BX480">
        <f t="shared" si="157"/>
        <v>9195.4666666666672</v>
      </c>
      <c r="BY480" s="2" t="s">
        <v>532</v>
      </c>
      <c r="CD480">
        <f t="shared" si="158"/>
        <v>250.05097938416296</v>
      </c>
      <c r="CE480">
        <f t="shared" si="159"/>
        <v>9549.9015716076174</v>
      </c>
      <c r="CF480" s="2" t="s">
        <v>532</v>
      </c>
    </row>
    <row r="481" spans="1:84" x14ac:dyDescent="0.35">
      <c r="A481" s="2" t="s">
        <v>533</v>
      </c>
      <c r="B481" s="3" t="s">
        <v>35</v>
      </c>
      <c r="C481" s="2">
        <v>349</v>
      </c>
      <c r="D481" s="2">
        <v>1000</v>
      </c>
      <c r="E481" s="2">
        <v>300</v>
      </c>
      <c r="F481" s="2">
        <v>40</v>
      </c>
      <c r="G481" s="2">
        <v>22</v>
      </c>
      <c r="H481" s="2">
        <v>18</v>
      </c>
      <c r="I481" s="2">
        <f t="shared" si="140"/>
        <v>884</v>
      </c>
      <c r="J481" s="2">
        <f t="shared" si="162"/>
        <v>445.18123980236902</v>
      </c>
      <c r="K481" s="2">
        <f t="shared" si="145"/>
        <v>3.4750000000000001</v>
      </c>
      <c r="L481" s="2">
        <f t="shared" si="141"/>
        <v>40.18181818181818</v>
      </c>
      <c r="M481" s="2">
        <f t="shared" si="142"/>
        <v>3.1250973355292326</v>
      </c>
      <c r="N481" s="5">
        <v>702000</v>
      </c>
      <c r="O481" s="5">
        <v>18100</v>
      </c>
      <c r="P481" s="2">
        <v>39.700000000000003</v>
      </c>
      <c r="Q481" s="2">
        <v>6.4</v>
      </c>
      <c r="R481" s="5">
        <v>14000</v>
      </c>
      <c r="S481" s="5">
        <v>1210</v>
      </c>
      <c r="T481" s="5">
        <v>16300</v>
      </c>
      <c r="U481" s="5">
        <v>1920</v>
      </c>
      <c r="X481" s="3" t="str" cm="1">
        <f t="array" ref="X481">_xlfn.IFS((D481/F481) &lt;= (640/SQRT($AT$32)), "Compact", L481 &lt;= ($AT$32*(0.79-(0.002*((E481-G481/2)/(2*F481))*SQRT($AT$32)))), "Non-Compact", L481 &gt; ($AT$32*(0.79-(0.002*((E481-G481/2)/(2*F481))*SQRT($AT$32)))), "Slender")</f>
        <v>Compact</v>
      </c>
      <c r="Y481" s="3" t="str" cm="1">
        <f t="array" ref="Y481">_xlfn.IFS(K481 &lt;= (65/SQRT($AT$32)), "Compact", K481 &lt;= (95/SQRT($AT$32)), "Non-Compact", K481 &gt; (95/SQRT($AT$32)), "Slender")</f>
        <v>Compact</v>
      </c>
      <c r="Z481" s="2">
        <f t="shared" si="148"/>
        <v>7.5</v>
      </c>
      <c r="AA481" s="2">
        <f t="shared" si="149"/>
        <v>45.454545454545453</v>
      </c>
      <c r="AB481" s="2" t="str" cm="1">
        <f t="array" ref="AB481">_xlfn.IFS(Z481 &lt;= 9, "1", Z481 &lt;= 12, "2", Z481 &lt;= 15, "3", Z481 &gt; 15, "4")</f>
        <v>1</v>
      </c>
      <c r="AC481" s="2" t="str" cm="1">
        <f t="array" ref="AC481">_xlfn.IFS(AA481 &lt;= 200, "1", L481 &lt;= 300, "2", L481 &lt;= 400, "3", L481 &gt; 400, "4")</f>
        <v>1</v>
      </c>
      <c r="AF481" s="3">
        <f t="shared" si="160"/>
        <v>701757.94753326452</v>
      </c>
      <c r="AG481" s="3"/>
      <c r="AI481" s="3">
        <f t="shared" si="161"/>
        <v>13990.466027620381</v>
      </c>
      <c r="AJ481" s="2" t="s">
        <v>533</v>
      </c>
      <c r="AK481" s="2"/>
      <c r="AL481" s="2"/>
      <c r="AM481" s="2">
        <f t="shared" si="163"/>
        <v>420.48123980236903</v>
      </c>
      <c r="AN481" s="2"/>
      <c r="AO481" s="2"/>
      <c r="AP481" s="2">
        <f t="shared" si="164"/>
        <v>13910.6</v>
      </c>
      <c r="AQ481" s="2" t="s">
        <v>533</v>
      </c>
      <c r="BB481" s="2">
        <f t="shared" si="150"/>
        <v>353.18123980236902</v>
      </c>
      <c r="BC481" s="2">
        <f t="shared" si="151"/>
        <v>13443.733333333334</v>
      </c>
      <c r="BD481" s="2" t="s">
        <v>533</v>
      </c>
      <c r="BI481">
        <f t="shared" si="152"/>
        <v>371.18123980236902</v>
      </c>
      <c r="BJ481">
        <f t="shared" si="153"/>
        <v>13684.1143281366</v>
      </c>
      <c r="BK481" s="2" t="s">
        <v>533</v>
      </c>
      <c r="BP481">
        <f t="shared" si="154"/>
        <v>305.18123980236902</v>
      </c>
      <c r="BQ481">
        <f t="shared" si="155"/>
        <v>13341.333333333334</v>
      </c>
      <c r="BR481" s="2" t="s">
        <v>533</v>
      </c>
      <c r="BW481">
        <f t="shared" si="156"/>
        <v>321.18123980236902</v>
      </c>
      <c r="BX481">
        <f t="shared" si="157"/>
        <v>13375.466666666667</v>
      </c>
      <c r="BY481" s="2" t="s">
        <v>533</v>
      </c>
      <c r="CD481">
        <f t="shared" si="158"/>
        <v>385.49097938416293</v>
      </c>
      <c r="CE481">
        <f t="shared" si="159"/>
        <v>13729.901571607617</v>
      </c>
      <c r="CF481" s="2" t="s">
        <v>533</v>
      </c>
    </row>
    <row r="482" spans="1:84" x14ac:dyDescent="0.35">
      <c r="A482" s="2" t="s">
        <v>534</v>
      </c>
      <c r="B482" s="3" t="s">
        <v>35</v>
      </c>
      <c r="C482" s="2">
        <v>332</v>
      </c>
      <c r="D482" s="2">
        <v>1000</v>
      </c>
      <c r="E482" s="2">
        <v>300</v>
      </c>
      <c r="F482" s="2">
        <v>36</v>
      </c>
      <c r="G482" s="2">
        <v>22</v>
      </c>
      <c r="H482" s="2">
        <v>18</v>
      </c>
      <c r="I482" s="2">
        <f t="shared" si="140"/>
        <v>892</v>
      </c>
      <c r="J482" s="2">
        <f t="shared" si="162"/>
        <v>422.94123980236901</v>
      </c>
      <c r="K482" s="2">
        <f t="shared" si="145"/>
        <v>3.8611111111111112</v>
      </c>
      <c r="L482" s="2">
        <f t="shared" si="141"/>
        <v>40.545454545454547</v>
      </c>
      <c r="M482" s="2">
        <f t="shared" si="142"/>
        <v>3.1250973355292326</v>
      </c>
      <c r="N482" s="5">
        <v>654000</v>
      </c>
      <c r="O482" s="5">
        <v>16300</v>
      </c>
      <c r="P482" s="2">
        <v>39.299999999999997</v>
      </c>
      <c r="Q482" s="2">
        <v>6.2</v>
      </c>
      <c r="R482" s="5">
        <v>13100</v>
      </c>
      <c r="S482" s="5">
        <v>1090</v>
      </c>
      <c r="T482" s="5">
        <v>15300</v>
      </c>
      <c r="U482" s="5">
        <v>1740</v>
      </c>
      <c r="X482" s="3" t="str" cm="1">
        <f t="array" ref="X482">_xlfn.IFS((D482/F482) &lt;= (640/SQRT($AT$32)), "Compact", L482 &lt;= ($AT$32*(0.79-(0.002*((E482-G482/2)/(2*F482))*SQRT($AT$32)))), "Non-Compact", L482 &gt; ($AT$32*(0.79-(0.002*((E482-G482/2)/(2*F482))*SQRT($AT$32)))), "Slender")</f>
        <v>Compact</v>
      </c>
      <c r="Y482" s="3" t="str" cm="1">
        <f t="array" ref="Y482">_xlfn.IFS(K482 &lt;= (65/SQRT($AT$32)), "Compact", K482 &lt;= (95/SQRT($AT$32)), "Non-Compact", K482 &gt; (95/SQRT($AT$32)), "Slender")</f>
        <v>Non-Compact</v>
      </c>
      <c r="Z482" s="2">
        <f t="shared" si="148"/>
        <v>8.3333333333333339</v>
      </c>
      <c r="AA482" s="2">
        <f t="shared" si="149"/>
        <v>45.454545454545453</v>
      </c>
      <c r="AB482" s="2" t="str" cm="1">
        <f t="array" ref="AB482">_xlfn.IFS(Z482 &lt;= 9, "1", Z482 &lt;= 12, "2", Z482 &lt;= 15, "3", Z482 &gt; 15, "4")</f>
        <v>1</v>
      </c>
      <c r="AC482" s="2" t="str" cm="1">
        <f t="array" ref="AC482">_xlfn.IFS(AA482 &lt;= 200, "1", L482 &lt;= 300, "2", L482 &lt;= 400, "3", L482 &gt; 400, "4")</f>
        <v>1</v>
      </c>
      <c r="AF482" s="3">
        <f t="shared" si="160"/>
        <v>653727.91352832713</v>
      </c>
      <c r="AG482" s="3"/>
      <c r="AI482" s="3">
        <f t="shared" si="161"/>
        <v>13085.699204475091</v>
      </c>
      <c r="AJ482" s="2" t="s">
        <v>534</v>
      </c>
      <c r="AK482" s="2"/>
      <c r="AL482" s="2"/>
      <c r="AM482" s="2">
        <f t="shared" si="163"/>
        <v>398.24123980236902</v>
      </c>
      <c r="AN482" s="2"/>
      <c r="AO482" s="2"/>
      <c r="AP482" s="2">
        <f t="shared" si="164"/>
        <v>13010.6</v>
      </c>
      <c r="AQ482" s="2" t="s">
        <v>534</v>
      </c>
      <c r="BB482" s="2">
        <f t="shared" si="150"/>
        <v>330.94123980236901</v>
      </c>
      <c r="BC482" s="2">
        <f t="shared" si="151"/>
        <v>12543.733333333334</v>
      </c>
      <c r="BD482" s="2" t="s">
        <v>534</v>
      </c>
      <c r="BI482">
        <f t="shared" si="152"/>
        <v>348.94123980236901</v>
      </c>
      <c r="BJ482">
        <f t="shared" si="153"/>
        <v>12784.1143281366</v>
      </c>
      <c r="BK482" s="2" t="s">
        <v>534</v>
      </c>
      <c r="BP482">
        <f t="shared" si="154"/>
        <v>282.94123980236901</v>
      </c>
      <c r="BQ482">
        <f t="shared" si="155"/>
        <v>12441.333333333334</v>
      </c>
      <c r="BR482" s="2" t="s">
        <v>534</v>
      </c>
      <c r="BW482">
        <f t="shared" si="156"/>
        <v>298.94123980236901</v>
      </c>
      <c r="BX482">
        <f t="shared" si="157"/>
        <v>12475.466666666667</v>
      </c>
      <c r="BY482" s="2" t="s">
        <v>534</v>
      </c>
      <c r="CD482">
        <f t="shared" si="158"/>
        <v>363.25097938416292</v>
      </c>
      <c r="CE482">
        <f t="shared" si="159"/>
        <v>12829.901571607617</v>
      </c>
      <c r="CF482" s="2" t="s">
        <v>534</v>
      </c>
    </row>
    <row r="483" spans="1:84" x14ac:dyDescent="0.35">
      <c r="A483" s="2" t="s">
        <v>535</v>
      </c>
      <c r="B483" s="3" t="s">
        <v>35</v>
      </c>
      <c r="C483" s="2">
        <v>315</v>
      </c>
      <c r="D483" s="2">
        <v>1000</v>
      </c>
      <c r="E483" s="2">
        <v>300</v>
      </c>
      <c r="F483" s="2">
        <v>32</v>
      </c>
      <c r="G483" s="2">
        <v>22</v>
      </c>
      <c r="H483" s="2">
        <v>18</v>
      </c>
      <c r="I483" s="2">
        <f t="shared" si="140"/>
        <v>900</v>
      </c>
      <c r="J483" s="2">
        <f t="shared" si="162"/>
        <v>400.701239802369</v>
      </c>
      <c r="K483" s="2">
        <f t="shared" si="145"/>
        <v>4.34375</v>
      </c>
      <c r="L483" s="2">
        <f t="shared" si="141"/>
        <v>40.909090909090907</v>
      </c>
      <c r="M483" s="2">
        <f t="shared" si="142"/>
        <v>3.1250973355292326</v>
      </c>
      <c r="N483" s="5">
        <v>606000</v>
      </c>
      <c r="O483" s="5">
        <v>14500</v>
      </c>
      <c r="P483" s="2">
        <v>38.9</v>
      </c>
      <c r="Q483" s="2">
        <v>6</v>
      </c>
      <c r="R483" s="5">
        <v>12100</v>
      </c>
      <c r="S483" s="2">
        <v>966</v>
      </c>
      <c r="T483" s="5">
        <v>14200</v>
      </c>
      <c r="U483" s="5">
        <v>1560</v>
      </c>
      <c r="X483" s="3" t="str" cm="1">
        <f t="array" ref="X483">_xlfn.IFS((D483/F483) &lt;= (640/SQRT($AT$32)), "Compact", L483 &lt;= ($AT$32*(0.79-(0.002*((E483-G483/2)/(2*F483))*SQRT($AT$32)))), "Non-Compact", L483 &gt; ($AT$32*(0.79-(0.002*((E483-G483/2)/(2*F483))*SQRT($AT$32)))), "Slender")</f>
        <v>Compact</v>
      </c>
      <c r="Y483" s="3" t="str" cm="1">
        <f t="array" ref="Y483">_xlfn.IFS(K483 &lt;= (65/SQRT($AT$32)), "Compact", K483 &lt;= (95/SQRT($AT$32)), "Non-Compact", K483 &gt; (95/SQRT($AT$32)), "Slender")</f>
        <v>Non-Compact</v>
      </c>
      <c r="Z483" s="2">
        <f t="shared" si="148"/>
        <v>9.375</v>
      </c>
      <c r="AA483" s="2">
        <f t="shared" si="149"/>
        <v>45.454545454545453</v>
      </c>
      <c r="AB483" s="2" t="str" cm="1">
        <f t="array" ref="AB483">_xlfn.IFS(Z483 &lt;= 9, "1", Z483 &lt;= 12, "2", Z483 &lt;= 15, "3", Z483 &gt; 15, "4")</f>
        <v>2</v>
      </c>
      <c r="AC483" s="2" t="str" cm="1">
        <f t="array" ref="AC483">_xlfn.IFS(AA483 &lt;= 200, "1", L483 &lt;= 300, "2", L483 &lt;= 400, "3", L483 &gt; 400, "4")</f>
        <v>1</v>
      </c>
      <c r="AF483" s="3">
        <f t="shared" si="160"/>
        <v>605698.46699995862</v>
      </c>
      <c r="AG483" s="3"/>
      <c r="AI483" s="3">
        <f t="shared" si="161"/>
        <v>12081.684173574477</v>
      </c>
      <c r="AJ483" s="2" t="s">
        <v>535</v>
      </c>
      <c r="AK483" s="2"/>
      <c r="AL483" s="2"/>
      <c r="AM483" s="2">
        <f t="shared" si="163"/>
        <v>376.00123980236901</v>
      </c>
      <c r="AN483" s="2"/>
      <c r="AO483" s="2"/>
      <c r="AP483" s="2">
        <f t="shared" si="164"/>
        <v>12010.6</v>
      </c>
      <c r="AQ483" s="2" t="s">
        <v>535</v>
      </c>
      <c r="BB483" s="2">
        <f t="shared" si="150"/>
        <v>308.701239802369</v>
      </c>
      <c r="BC483" s="2">
        <f t="shared" si="151"/>
        <v>11543.733333333334</v>
      </c>
      <c r="BD483" s="2" t="s">
        <v>535</v>
      </c>
      <c r="BI483">
        <f t="shared" si="152"/>
        <v>326.701239802369</v>
      </c>
      <c r="BJ483">
        <f t="shared" si="153"/>
        <v>11784.1143281366</v>
      </c>
      <c r="BK483" s="2" t="s">
        <v>535</v>
      </c>
      <c r="BP483">
        <f t="shared" si="154"/>
        <v>260.701239802369</v>
      </c>
      <c r="BQ483">
        <f t="shared" si="155"/>
        <v>11441.333333333334</v>
      </c>
      <c r="BR483" s="2" t="s">
        <v>535</v>
      </c>
      <c r="BW483">
        <f t="shared" si="156"/>
        <v>276.701239802369</v>
      </c>
      <c r="BX483">
        <f t="shared" si="157"/>
        <v>11475.466666666667</v>
      </c>
      <c r="BY483" s="2" t="s">
        <v>535</v>
      </c>
      <c r="CD483">
        <f t="shared" si="158"/>
        <v>341.01097938416291</v>
      </c>
      <c r="CE483">
        <f t="shared" si="159"/>
        <v>11829.901571607617</v>
      </c>
      <c r="CF483" s="2" t="s">
        <v>535</v>
      </c>
    </row>
    <row r="484" spans="1:84" x14ac:dyDescent="0.35">
      <c r="A484" s="2" t="s">
        <v>519</v>
      </c>
      <c r="B484" s="3" t="s">
        <v>35</v>
      </c>
      <c r="C484" s="2">
        <v>297</v>
      </c>
      <c r="D484" s="2">
        <v>1000</v>
      </c>
      <c r="E484" s="2">
        <v>300</v>
      </c>
      <c r="F484" s="2">
        <v>28</v>
      </c>
      <c r="G484" s="2">
        <v>22</v>
      </c>
      <c r="H484" s="2">
        <v>18</v>
      </c>
      <c r="I484" s="2">
        <f t="shared" si="140"/>
        <v>908</v>
      </c>
      <c r="J484" s="2">
        <f t="shared" si="162"/>
        <v>378.46123980236905</v>
      </c>
      <c r="K484" s="2">
        <f t="shared" si="145"/>
        <v>4.9642857142857144</v>
      </c>
      <c r="L484" s="2">
        <f t="shared" si="141"/>
        <v>41.272727272727273</v>
      </c>
      <c r="M484" s="2">
        <f t="shared" si="142"/>
        <v>3.1250973355292326</v>
      </c>
      <c r="N484" s="5">
        <v>557000</v>
      </c>
      <c r="O484" s="5">
        <v>12700</v>
      </c>
      <c r="P484" s="2">
        <v>38.4</v>
      </c>
      <c r="Q484" s="2">
        <v>5.8</v>
      </c>
      <c r="R484" s="5">
        <v>11100</v>
      </c>
      <c r="S484" s="2">
        <v>846</v>
      </c>
      <c r="T484" s="5">
        <v>13200</v>
      </c>
      <c r="U484" s="5">
        <v>1380</v>
      </c>
      <c r="X484" s="3" t="str" cm="1">
        <f t="array" ref="X484">_xlfn.IFS((D484/F484) &lt;= (640/SQRT($AT$32)), "Compact", L484 &lt;= ($AT$32*(0.79-(0.002*((E484-G484/2)/(2*F484))*SQRT($AT$32)))), "Non-Compact", L484 &gt; ($AT$32*(0.79-(0.002*((E484-G484/2)/(2*F484))*SQRT($AT$32)))), "Slender")</f>
        <v>Non-Compact</v>
      </c>
      <c r="Y484" s="3" t="str" cm="1">
        <f t="array" ref="Y484">_xlfn.IFS(K484 &lt;= (65/SQRT($AT$32)), "Compact", K484 &lt;= (95/SQRT($AT$32)), "Non-Compact", K484 &gt; (95/SQRT($AT$32)), "Slender")</f>
        <v>Non-Compact</v>
      </c>
      <c r="Z484" s="2">
        <f t="shared" si="148"/>
        <v>10.714285714285714</v>
      </c>
      <c r="AA484" s="2">
        <f t="shared" si="149"/>
        <v>45.454545454545453</v>
      </c>
      <c r="AB484" s="2" t="str" cm="1">
        <f t="array" ref="AB484">_xlfn.IFS(Z484 &lt;= 9, "1", Z484 &lt;= 12, "2", Z484 &lt;= 15, "3", Z484 &gt; 15, "4")</f>
        <v>2</v>
      </c>
      <c r="AC484" s="2" t="str" cm="1">
        <f t="array" ref="AC484">_xlfn.IFS(AA484 &lt;= 200, "1", L484 &lt;= 300, "2", L484 &lt;= 400, "3", L484 &gt; 400, "4")</f>
        <v>1</v>
      </c>
      <c r="AF484" s="3">
        <f t="shared" si="160"/>
        <v>556670.01439461415</v>
      </c>
      <c r="AG484" s="3"/>
      <c r="AI484" s="3">
        <f t="shared" si="161"/>
        <v>11078.624304037032</v>
      </c>
      <c r="AJ484" s="2" t="s">
        <v>519</v>
      </c>
      <c r="AK484" s="2"/>
      <c r="AL484" s="2"/>
      <c r="AM484" s="2">
        <f t="shared" si="163"/>
        <v>353.76123980236906</v>
      </c>
      <c r="AN484" s="2"/>
      <c r="AO484" s="2"/>
      <c r="AP484" s="2">
        <f t="shared" si="164"/>
        <v>11010.6</v>
      </c>
      <c r="AQ484" s="2" t="s">
        <v>519</v>
      </c>
      <c r="BB484" s="2">
        <f t="shared" si="150"/>
        <v>286.46123980236905</v>
      </c>
      <c r="BC484" s="2">
        <f t="shared" si="151"/>
        <v>10543.733333333334</v>
      </c>
      <c r="BD484" s="2" t="s">
        <v>519</v>
      </c>
      <c r="BI484">
        <f t="shared" si="152"/>
        <v>304.46123980236905</v>
      </c>
      <c r="BJ484">
        <f t="shared" si="153"/>
        <v>10784.1143281366</v>
      </c>
      <c r="BK484" s="2" t="s">
        <v>519</v>
      </c>
      <c r="BP484">
        <f t="shared" si="154"/>
        <v>238.46123980236905</v>
      </c>
      <c r="BQ484">
        <f t="shared" si="155"/>
        <v>10441.333333333334</v>
      </c>
      <c r="BR484" s="2" t="s">
        <v>519</v>
      </c>
      <c r="BW484">
        <f t="shared" si="156"/>
        <v>254.46123980236905</v>
      </c>
      <c r="BX484">
        <f t="shared" si="157"/>
        <v>10475.466666666667</v>
      </c>
      <c r="BY484" s="2" t="s">
        <v>519</v>
      </c>
      <c r="CD484">
        <f t="shared" si="158"/>
        <v>318.77097938416296</v>
      </c>
      <c r="CE484">
        <f t="shared" si="159"/>
        <v>10829.901571607617</v>
      </c>
      <c r="CF484" s="2" t="s">
        <v>519</v>
      </c>
    </row>
    <row r="485" spans="1:84" x14ac:dyDescent="0.35">
      <c r="A485" s="2" t="s">
        <v>536</v>
      </c>
      <c r="B485" s="3" t="s">
        <v>35</v>
      </c>
      <c r="C485" s="2">
        <v>328</v>
      </c>
      <c r="D485" s="2">
        <v>1000</v>
      </c>
      <c r="E485" s="2">
        <v>300</v>
      </c>
      <c r="F485" s="2">
        <v>40</v>
      </c>
      <c r="G485" s="2">
        <v>19</v>
      </c>
      <c r="H485" s="2">
        <v>18</v>
      </c>
      <c r="I485" s="2">
        <f t="shared" si="140"/>
        <v>884</v>
      </c>
      <c r="J485" s="2">
        <f t="shared" si="162"/>
        <v>417.58123980236905</v>
      </c>
      <c r="K485" s="2">
        <f t="shared" si="145"/>
        <v>3.5125000000000002</v>
      </c>
      <c r="L485" s="2">
        <f t="shared" si="141"/>
        <v>46.526315789473685</v>
      </c>
      <c r="M485" s="2">
        <f t="shared" si="142"/>
        <v>3.1310973355292324</v>
      </c>
      <c r="N485" s="5">
        <v>682000</v>
      </c>
      <c r="O485" s="5">
        <v>18100</v>
      </c>
      <c r="P485" s="2">
        <v>40.4</v>
      </c>
      <c r="Q485" s="2">
        <v>6.6</v>
      </c>
      <c r="R485" s="5">
        <v>13600</v>
      </c>
      <c r="S485" s="5">
        <v>1200</v>
      </c>
      <c r="T485" s="5">
        <v>15700</v>
      </c>
      <c r="U485" s="5">
        <v>1890</v>
      </c>
      <c r="X485" s="3" t="str" cm="1">
        <f t="array" ref="X485">_xlfn.IFS((D485/F485) &lt;= (640/SQRT($AT$32)), "Compact", L485 &lt;= ($AT$32*(0.79-(0.002*((E485-G485/2)/(2*F485))*SQRT($AT$32)))), "Non-Compact", L485 &gt; ($AT$32*(0.79-(0.002*((E485-G485/2)/(2*F485))*SQRT($AT$32)))), "Slender")</f>
        <v>Compact</v>
      </c>
      <c r="Y485" s="3" t="str" cm="1">
        <f t="array" ref="Y485">_xlfn.IFS(K485 &lt;= (65/SQRT($AT$32)), "Compact", K485 &lt;= (95/SQRT($AT$32)), "Non-Compact", K485 &gt; (95/SQRT($AT$32)), "Slender")</f>
        <v>Non-Compact</v>
      </c>
      <c r="Z485" s="2">
        <f t="shared" si="148"/>
        <v>7.5</v>
      </c>
      <c r="AA485" s="2">
        <f t="shared" si="149"/>
        <v>52.631578947368418</v>
      </c>
      <c r="AB485" s="2" t="str" cm="1">
        <f t="array" ref="AB485">_xlfn.IFS(Z485 &lt;= 9, "1", Z485 &lt;= 12, "2", Z485 &lt;= 15, "3", Z485 &gt; 15, "4")</f>
        <v>1</v>
      </c>
      <c r="AC485" s="2" t="str" cm="1">
        <f t="array" ref="AC485">_xlfn.IFS(AA485 &lt;= 200, "1", L485 &lt;= 300, "2", L485 &lt;= 400, "3", L485 &gt; 400, "4")</f>
        <v>1</v>
      </c>
      <c r="AF485" s="3">
        <f t="shared" si="160"/>
        <v>681764.69322347571</v>
      </c>
      <c r="AG485" s="3"/>
      <c r="AI485" s="3">
        <f t="shared" si="161"/>
        <v>13591.952827684476</v>
      </c>
      <c r="AJ485" s="2" t="s">
        <v>536</v>
      </c>
      <c r="AK485" s="2"/>
      <c r="AL485" s="2"/>
      <c r="AM485" s="2">
        <f t="shared" si="163"/>
        <v>392.88123980236907</v>
      </c>
      <c r="AN485" s="2"/>
      <c r="AO485" s="2"/>
      <c r="AP485" s="2">
        <f t="shared" si="164"/>
        <v>13510.6</v>
      </c>
      <c r="AQ485" s="2" t="s">
        <v>536</v>
      </c>
      <c r="BB485" s="2">
        <f t="shared" si="150"/>
        <v>325.58123980236905</v>
      </c>
      <c r="BC485" s="2">
        <f t="shared" si="151"/>
        <v>13043.733333333334</v>
      </c>
      <c r="BD485" s="2" t="s">
        <v>536</v>
      </c>
      <c r="BI485">
        <f t="shared" si="152"/>
        <v>343.58123980236905</v>
      </c>
      <c r="BJ485">
        <f t="shared" si="153"/>
        <v>13284.1143281366</v>
      </c>
      <c r="BK485" s="2" t="s">
        <v>536</v>
      </c>
      <c r="BP485">
        <f t="shared" si="154"/>
        <v>277.58123980236905</v>
      </c>
      <c r="BQ485">
        <f t="shared" si="155"/>
        <v>12941.333333333334</v>
      </c>
      <c r="BR485" s="2" t="s">
        <v>536</v>
      </c>
      <c r="BW485">
        <f t="shared" si="156"/>
        <v>293.58123980236905</v>
      </c>
      <c r="BX485">
        <f t="shared" si="157"/>
        <v>12975.466666666667</v>
      </c>
      <c r="BY485" s="2" t="s">
        <v>536</v>
      </c>
      <c r="CD485">
        <f t="shared" si="158"/>
        <v>357.89097938416296</v>
      </c>
      <c r="CE485">
        <f t="shared" si="159"/>
        <v>13329.901571607617</v>
      </c>
      <c r="CF485" s="2" t="s">
        <v>536</v>
      </c>
    </row>
    <row r="486" spans="1:84" x14ac:dyDescent="0.35">
      <c r="A486" s="2" t="s">
        <v>537</v>
      </c>
      <c r="B486" s="3" t="s">
        <v>35</v>
      </c>
      <c r="C486" s="2">
        <v>310</v>
      </c>
      <c r="D486" s="2">
        <v>1000</v>
      </c>
      <c r="E486" s="2">
        <v>300</v>
      </c>
      <c r="F486" s="2">
        <v>36</v>
      </c>
      <c r="G486" s="2">
        <v>19</v>
      </c>
      <c r="H486" s="2">
        <v>18</v>
      </c>
      <c r="I486" s="2">
        <f t="shared" si="140"/>
        <v>892</v>
      </c>
      <c r="J486" s="2">
        <f t="shared" si="162"/>
        <v>395.10123980236904</v>
      </c>
      <c r="K486" s="2">
        <f t="shared" si="145"/>
        <v>3.9027777777777777</v>
      </c>
      <c r="L486" s="2">
        <f t="shared" si="141"/>
        <v>46.94736842105263</v>
      </c>
      <c r="M486" s="2">
        <f t="shared" si="142"/>
        <v>3.1310973355292324</v>
      </c>
      <c r="N486" s="5">
        <v>634000</v>
      </c>
      <c r="O486" s="5">
        <v>16300</v>
      </c>
      <c r="P486" s="2">
        <v>40.1</v>
      </c>
      <c r="Q486" s="2">
        <v>6.4</v>
      </c>
      <c r="R486" s="5">
        <v>12700</v>
      </c>
      <c r="S486" s="5">
        <v>1080</v>
      </c>
      <c r="T486" s="5">
        <v>14600</v>
      </c>
      <c r="U486" s="5">
        <v>1710</v>
      </c>
      <c r="X486" s="3" t="str" cm="1">
        <f t="array" ref="X486">_xlfn.IFS((D486/F486) &lt;= (640/SQRT($AT$32)), "Compact", L486 &lt;= ($AT$32*(0.79-(0.002*((E486-G486/2)/(2*F486))*SQRT($AT$32)))), "Non-Compact", L486 &gt; ($AT$32*(0.79-(0.002*((E486-G486/2)/(2*F486))*SQRT($AT$32)))), "Slender")</f>
        <v>Compact</v>
      </c>
      <c r="Y486" s="3" t="str" cm="1">
        <f t="array" ref="Y486">_xlfn.IFS(K486 &lt;= (65/SQRT($AT$32)), "Compact", K486 &lt;= (95/SQRT($AT$32)), "Non-Compact", K486 &gt; (95/SQRT($AT$32)), "Slender")</f>
        <v>Non-Compact</v>
      </c>
      <c r="Z486" s="2">
        <f t="shared" si="148"/>
        <v>8.3333333333333339</v>
      </c>
      <c r="AA486" s="2">
        <f t="shared" si="149"/>
        <v>52.631578947368418</v>
      </c>
      <c r="AB486" s="2" t="str" cm="1">
        <f t="array" ref="AB486">_xlfn.IFS(Z486 &lt;= 9, "1", Z486 &lt;= 12, "2", Z486 &lt;= 15, "3", Z486 &gt; 15, "4")</f>
        <v>1</v>
      </c>
      <c r="AC486" s="2" t="str" cm="1">
        <f t="array" ref="AC486">_xlfn.IFS(AA486 &lt;= 200, "1", L486 &lt;= 300, "2", L486 &lt;= 400, "3", L486 &gt; 400, "4")</f>
        <v>1</v>
      </c>
      <c r="AF486" s="3">
        <f t="shared" si="160"/>
        <v>633734.22262498969</v>
      </c>
      <c r="AG486" s="3"/>
      <c r="AI486" s="3">
        <f t="shared" si="161"/>
        <v>12687.236329082863</v>
      </c>
      <c r="AJ486" s="2" t="s">
        <v>537</v>
      </c>
      <c r="AK486" s="2"/>
      <c r="AL486" s="2"/>
      <c r="AM486" s="2">
        <f t="shared" si="163"/>
        <v>370.40123980236905</v>
      </c>
      <c r="AN486" s="2"/>
      <c r="AO486" s="2"/>
      <c r="AP486" s="2">
        <f t="shared" si="164"/>
        <v>12610.6</v>
      </c>
      <c r="AQ486" s="2" t="s">
        <v>537</v>
      </c>
      <c r="BB486" s="2">
        <f t="shared" si="150"/>
        <v>303.10123980236904</v>
      </c>
      <c r="BC486" s="2">
        <f t="shared" si="151"/>
        <v>12143.733333333334</v>
      </c>
      <c r="BD486" s="2" t="s">
        <v>537</v>
      </c>
      <c r="BI486">
        <f t="shared" si="152"/>
        <v>321.10123980236904</v>
      </c>
      <c r="BJ486">
        <f t="shared" si="153"/>
        <v>12384.1143281366</v>
      </c>
      <c r="BK486" s="2" t="s">
        <v>537</v>
      </c>
      <c r="BP486">
        <f t="shared" si="154"/>
        <v>255.10123980236904</v>
      </c>
      <c r="BQ486">
        <f t="shared" si="155"/>
        <v>12041.333333333334</v>
      </c>
      <c r="BR486" s="2" t="s">
        <v>537</v>
      </c>
      <c r="BW486">
        <f t="shared" si="156"/>
        <v>271.10123980236904</v>
      </c>
      <c r="BX486">
        <f t="shared" si="157"/>
        <v>12075.466666666667</v>
      </c>
      <c r="BY486" s="2" t="s">
        <v>537</v>
      </c>
      <c r="CD486">
        <f t="shared" si="158"/>
        <v>335.41097938416294</v>
      </c>
      <c r="CE486">
        <f t="shared" si="159"/>
        <v>12429.901571607617</v>
      </c>
      <c r="CF486" s="2" t="s">
        <v>537</v>
      </c>
    </row>
    <row r="487" spans="1:84" x14ac:dyDescent="0.35">
      <c r="A487" s="2" t="s">
        <v>538</v>
      </c>
      <c r="B487" s="3" t="s">
        <v>35</v>
      </c>
      <c r="C487" s="2">
        <v>293</v>
      </c>
      <c r="D487" s="2">
        <v>1000</v>
      </c>
      <c r="E487" s="2">
        <v>300</v>
      </c>
      <c r="F487" s="2">
        <v>32</v>
      </c>
      <c r="G487" s="2">
        <v>19</v>
      </c>
      <c r="H487" s="2">
        <v>18</v>
      </c>
      <c r="I487" s="2">
        <f t="shared" si="140"/>
        <v>900</v>
      </c>
      <c r="J487" s="2">
        <f t="shared" si="162"/>
        <v>372.62123980236902</v>
      </c>
      <c r="K487" s="2">
        <f t="shared" si="145"/>
        <v>4.390625</v>
      </c>
      <c r="L487" s="2">
        <f t="shared" si="141"/>
        <v>47.368421052631582</v>
      </c>
      <c r="M487" s="2">
        <f t="shared" si="142"/>
        <v>3.1310973355292324</v>
      </c>
      <c r="N487" s="5">
        <v>586000</v>
      </c>
      <c r="O487" s="5">
        <v>14500</v>
      </c>
      <c r="P487" s="2">
        <v>39.6</v>
      </c>
      <c r="Q487" s="2">
        <v>6.2</v>
      </c>
      <c r="R487" s="5">
        <v>11700</v>
      </c>
      <c r="S487" s="2">
        <v>964</v>
      </c>
      <c r="T487" s="5">
        <v>13600</v>
      </c>
      <c r="U487" s="5">
        <v>1530</v>
      </c>
      <c r="X487" s="3" t="str" cm="1">
        <f t="array" ref="X487">_xlfn.IFS((D487/F487) &lt;= (640/SQRT($AT$32)), "Compact", L487 &lt;= ($AT$32*(0.79-(0.002*((E487-G487/2)/(2*F487))*SQRT($AT$32)))), "Non-Compact", L487 &gt; ($AT$32*(0.79-(0.002*((E487-G487/2)/(2*F487))*SQRT($AT$32)))), "Slender")</f>
        <v>Compact</v>
      </c>
      <c r="Y487" s="3" t="str" cm="1">
        <f t="array" ref="Y487">_xlfn.IFS(K487 &lt;= (65/SQRT($AT$32)), "Compact", K487 &lt;= (95/SQRT($AT$32)), "Non-Compact", K487 &gt; (95/SQRT($AT$32)), "Slender")</f>
        <v>Non-Compact</v>
      </c>
      <c r="Z487" s="2">
        <f t="shared" si="148"/>
        <v>9.375</v>
      </c>
      <c r="AA487" s="2">
        <f t="shared" si="149"/>
        <v>52.631578947368418</v>
      </c>
      <c r="AB487" s="2" t="str" cm="1">
        <f t="array" ref="AB487">_xlfn.IFS(Z487 &lt;= 9, "1", Z487 &lt;= 12, "2", Z487 &lt;= 15, "3", Z487 &gt; 15, "4")</f>
        <v>2</v>
      </c>
      <c r="AC487" s="2" t="str" cm="1">
        <f t="array" ref="AC487">_xlfn.IFS(AA487 &lt;= 200, "1", L487 &lt;= 300, "2", L487 &lt;= 400, "3", L487 &gt; 400, "4")</f>
        <v>1</v>
      </c>
      <c r="AF487" s="3">
        <f t="shared" si="160"/>
        <v>585704.28795263229</v>
      </c>
      <c r="AG487" s="3"/>
      <c r="AI487" s="3">
        <f t="shared" si="161"/>
        <v>11683.958099462699</v>
      </c>
      <c r="AJ487" s="2" t="s">
        <v>538</v>
      </c>
      <c r="AK487" s="2"/>
      <c r="AL487" s="2"/>
      <c r="AM487" s="2">
        <f t="shared" si="163"/>
        <v>347.92123980236903</v>
      </c>
      <c r="AN487" s="2"/>
      <c r="AO487" s="2"/>
      <c r="AP487" s="2">
        <f t="shared" si="164"/>
        <v>11610.6</v>
      </c>
      <c r="AQ487" s="2" t="s">
        <v>538</v>
      </c>
      <c r="BB487" s="2">
        <f t="shared" si="150"/>
        <v>280.62123980236902</v>
      </c>
      <c r="BC487" s="2">
        <f t="shared" si="151"/>
        <v>11143.733333333334</v>
      </c>
      <c r="BD487" s="2" t="s">
        <v>538</v>
      </c>
      <c r="BI487">
        <f t="shared" si="152"/>
        <v>298.62123980236902</v>
      </c>
      <c r="BJ487">
        <f t="shared" si="153"/>
        <v>11384.1143281366</v>
      </c>
      <c r="BK487" s="2" t="s">
        <v>538</v>
      </c>
      <c r="BP487">
        <f t="shared" si="154"/>
        <v>232.62123980236902</v>
      </c>
      <c r="BQ487">
        <f t="shared" si="155"/>
        <v>11041.333333333334</v>
      </c>
      <c r="BR487" s="2" t="s">
        <v>538</v>
      </c>
      <c r="BW487">
        <f t="shared" si="156"/>
        <v>248.62123980236902</v>
      </c>
      <c r="BX487">
        <f t="shared" si="157"/>
        <v>11075.466666666667</v>
      </c>
      <c r="BY487" s="2" t="s">
        <v>538</v>
      </c>
      <c r="CD487">
        <f t="shared" si="158"/>
        <v>312.93097938416292</v>
      </c>
      <c r="CE487">
        <f t="shared" si="159"/>
        <v>11429.901571607617</v>
      </c>
      <c r="CF487" s="2" t="s">
        <v>538</v>
      </c>
    </row>
    <row r="488" spans="1:84" x14ac:dyDescent="0.35">
      <c r="A488" s="2" t="s">
        <v>530</v>
      </c>
      <c r="B488" s="3" t="s">
        <v>35</v>
      </c>
      <c r="C488" s="2">
        <v>275</v>
      </c>
      <c r="D488" s="2">
        <v>1000</v>
      </c>
      <c r="E488" s="2">
        <v>300</v>
      </c>
      <c r="F488" s="2">
        <v>28</v>
      </c>
      <c r="G488" s="2">
        <v>19</v>
      </c>
      <c r="H488" s="2">
        <v>18</v>
      </c>
      <c r="I488" s="2">
        <f t="shared" si="140"/>
        <v>908</v>
      </c>
      <c r="J488" s="2">
        <f t="shared" si="162"/>
        <v>350.14123980236906</v>
      </c>
      <c r="K488" s="2">
        <f t="shared" si="145"/>
        <v>5.0178571428571432</v>
      </c>
      <c r="L488" s="2">
        <f t="shared" si="141"/>
        <v>47.789473684210527</v>
      </c>
      <c r="M488" s="2">
        <f t="shared" si="142"/>
        <v>3.1310973355292324</v>
      </c>
      <c r="N488" s="5">
        <v>536000</v>
      </c>
      <c r="O488" s="5">
        <v>12700</v>
      </c>
      <c r="P488" s="2">
        <v>39.1</v>
      </c>
      <c r="Q488" s="2">
        <v>6</v>
      </c>
      <c r="R488" s="5">
        <v>10700</v>
      </c>
      <c r="S488" s="2">
        <v>844</v>
      </c>
      <c r="T488" s="5">
        <v>12500</v>
      </c>
      <c r="U488" s="5">
        <v>1350</v>
      </c>
      <c r="X488" s="3" t="str" cm="1">
        <f t="array" ref="X488">_xlfn.IFS((D488/F488) &lt;= (640/SQRT($AT$32)), "Compact", L488 &lt;= ($AT$32*(0.79-(0.002*((E488-G488/2)/(2*F488))*SQRT($AT$32)))), "Non-Compact", L488 &gt; ($AT$32*(0.79-(0.002*((E488-G488/2)/(2*F488))*SQRT($AT$32)))), "Slender")</f>
        <v>Non-Compact</v>
      </c>
      <c r="Y488" s="3" t="str" cm="1">
        <f t="array" ref="Y488">_xlfn.IFS(K488 &lt;= (65/SQRT($AT$32)), "Compact", K488 &lt;= (95/SQRT($AT$32)), "Non-Compact", K488 &gt; (95/SQRT($AT$32)), "Slender")</f>
        <v>Non-Compact</v>
      </c>
      <c r="Z488" s="2">
        <f t="shared" si="148"/>
        <v>10.714285714285714</v>
      </c>
      <c r="AA488" s="2">
        <f t="shared" si="149"/>
        <v>52.631578947368418</v>
      </c>
      <c r="AB488" s="2" t="str" cm="1">
        <f t="array" ref="AB488">_xlfn.IFS(Z488 &lt;= 9, "1", Z488 &lt;= 12, "2", Z488 &lt;= 15, "3", Z488 &gt; 15, "4")</f>
        <v>2</v>
      </c>
      <c r="AC488" s="2" t="str" cm="1">
        <f t="array" ref="AC488">_xlfn.IFS(AA488 &lt;= 200, "1", L488 &lt;= 300, "2", L488 &lt;= 400, "3", L488 &gt; 400, "4")</f>
        <v>1</v>
      </c>
      <c r="AF488" s="3">
        <f t="shared" si="160"/>
        <v>535675.58179004199</v>
      </c>
      <c r="AG488" s="3"/>
      <c r="AI488" s="3">
        <f t="shared" si="161"/>
        <v>10681.019654976766</v>
      </c>
      <c r="AJ488" s="2" t="s">
        <v>530</v>
      </c>
      <c r="AK488" s="2"/>
      <c r="AL488" s="2"/>
      <c r="AM488" s="2">
        <f t="shared" si="163"/>
        <v>325.44123980236907</v>
      </c>
      <c r="AN488" s="2"/>
      <c r="AO488" s="2"/>
      <c r="AP488" s="2">
        <f t="shared" si="164"/>
        <v>10610.6</v>
      </c>
      <c r="AQ488" s="2" t="s">
        <v>530</v>
      </c>
      <c r="BB488" s="2">
        <f t="shared" si="150"/>
        <v>258.14123980236906</v>
      </c>
      <c r="BC488" s="2">
        <f t="shared" si="151"/>
        <v>10143.733333333334</v>
      </c>
      <c r="BD488" s="2" t="s">
        <v>530</v>
      </c>
      <c r="BI488">
        <f t="shared" si="152"/>
        <v>276.14123980236906</v>
      </c>
      <c r="BJ488">
        <f t="shared" si="153"/>
        <v>10384.1143281366</v>
      </c>
      <c r="BK488" s="2" t="s">
        <v>530</v>
      </c>
      <c r="BP488">
        <f t="shared" si="154"/>
        <v>210.14123980236906</v>
      </c>
      <c r="BQ488">
        <f t="shared" si="155"/>
        <v>10041.333333333334</v>
      </c>
      <c r="BR488" s="2" t="s">
        <v>530</v>
      </c>
      <c r="BW488">
        <f t="shared" si="156"/>
        <v>226.14123980236906</v>
      </c>
      <c r="BX488">
        <f t="shared" si="157"/>
        <v>10075.466666666667</v>
      </c>
      <c r="BY488" s="2" t="s">
        <v>530</v>
      </c>
      <c r="CD488">
        <f t="shared" si="158"/>
        <v>290.45097938416296</v>
      </c>
      <c r="CE488">
        <f t="shared" si="159"/>
        <v>10429.901571607617</v>
      </c>
      <c r="CF488" s="2" t="s">
        <v>530</v>
      </c>
    </row>
    <row r="489" spans="1:84" x14ac:dyDescent="0.35">
      <c r="A489" s="2" t="s">
        <v>539</v>
      </c>
      <c r="B489" s="3" t="s">
        <v>35</v>
      </c>
      <c r="C489" s="2">
        <v>262</v>
      </c>
      <c r="D489" s="2">
        <v>1000</v>
      </c>
      <c r="E489" s="2">
        <v>300</v>
      </c>
      <c r="F489" s="2">
        <v>25</v>
      </c>
      <c r="G489" s="2">
        <v>19</v>
      </c>
      <c r="H489" s="2">
        <v>18</v>
      </c>
      <c r="I489" s="2">
        <f t="shared" si="140"/>
        <v>914</v>
      </c>
      <c r="J489" s="2">
        <f t="shared" si="162"/>
        <v>333.28123980236904</v>
      </c>
      <c r="K489" s="2">
        <f t="shared" si="145"/>
        <v>5.62</v>
      </c>
      <c r="L489" s="2">
        <f t="shared" si="141"/>
        <v>48.10526315789474</v>
      </c>
      <c r="M489" s="2">
        <f t="shared" si="142"/>
        <v>3.1310973355292324</v>
      </c>
      <c r="N489" s="5">
        <v>498000</v>
      </c>
      <c r="O489" s="5">
        <v>11300</v>
      </c>
      <c r="P489" s="2">
        <v>38.700000000000003</v>
      </c>
      <c r="Q489" s="2">
        <v>5.8</v>
      </c>
      <c r="R489" s="5">
        <v>9970</v>
      </c>
      <c r="S489" s="2">
        <v>754</v>
      </c>
      <c r="T489" s="5">
        <v>11700</v>
      </c>
      <c r="U489" s="5">
        <v>1210</v>
      </c>
      <c r="X489" s="3" t="str" cm="1">
        <f t="array" ref="X489">_xlfn.IFS((D489/F489) &lt;= (640/SQRT($AT$32)), "Compact", L489 &lt;= ($AT$32*(0.79-(0.002*((E489-G489/2)/(2*F489))*SQRT($AT$32)))), "Non-Compact", L489 &gt; ($AT$32*(0.79-(0.002*((E489-G489/2)/(2*F489))*SQRT($AT$32)))), "Slender")</f>
        <v>Non-Compact</v>
      </c>
      <c r="Y489" s="3" t="str" cm="1">
        <f t="array" ref="Y489">_xlfn.IFS(K489 &lt;= (65/SQRT($AT$32)), "Compact", K489 &lt;= (95/SQRT($AT$32)), "Non-Compact", K489 &gt; (95/SQRT($AT$32)), "Slender")</f>
        <v>Slender</v>
      </c>
      <c r="Z489" s="2">
        <f t="shared" si="148"/>
        <v>12</v>
      </c>
      <c r="AA489" s="2">
        <f t="shared" si="149"/>
        <v>52.631578947368418</v>
      </c>
      <c r="AB489" s="2" t="str" cm="1">
        <f t="array" ref="AB489">_xlfn.IFS(Z489 &lt;= 9, "1", Z489 &lt;= 12, "2", Z489 &lt;= 15, "3", Z489 &gt; 15, "4")</f>
        <v>2</v>
      </c>
      <c r="AC489" s="2" t="str" cm="1">
        <f t="array" ref="AC489">_xlfn.IFS(AA489 &lt;= 200, "1", L489 &lt;= 300, "2", L489 &lt;= 400, "3", L489 &gt; 400, "4")</f>
        <v>1</v>
      </c>
      <c r="AF489" s="3">
        <f t="shared" si="160"/>
        <v>497653.54306595668</v>
      </c>
      <c r="AG489" s="3"/>
      <c r="AI489" s="3">
        <f t="shared" si="161"/>
        <v>9949.2403162251539</v>
      </c>
      <c r="AJ489" s="2" t="s">
        <v>539</v>
      </c>
      <c r="AK489" s="2"/>
      <c r="AL489" s="2"/>
      <c r="AM489" s="2">
        <f t="shared" si="163"/>
        <v>308.58123980236905</v>
      </c>
      <c r="AN489" s="2"/>
      <c r="AO489" s="2"/>
      <c r="AP489" s="2">
        <f t="shared" si="164"/>
        <v>9880.6</v>
      </c>
      <c r="AQ489" s="2" t="s">
        <v>539</v>
      </c>
      <c r="BB489" s="2">
        <f t="shared" si="150"/>
        <v>241.28123980236904</v>
      </c>
      <c r="BC489" s="2">
        <f t="shared" si="151"/>
        <v>9413.7333333333336</v>
      </c>
      <c r="BD489" s="2" t="s">
        <v>539</v>
      </c>
      <c r="BI489">
        <f t="shared" si="152"/>
        <v>259.28123980236904</v>
      </c>
      <c r="BJ489">
        <f t="shared" si="153"/>
        <v>9654.1143281366003</v>
      </c>
      <c r="BK489" s="2" t="s">
        <v>539</v>
      </c>
      <c r="BP489">
        <f t="shared" si="154"/>
        <v>193.28123980236904</v>
      </c>
      <c r="BQ489">
        <f t="shared" si="155"/>
        <v>9311.3333333333339</v>
      </c>
      <c r="BR489" s="2" t="s">
        <v>539</v>
      </c>
      <c r="BW489">
        <f t="shared" si="156"/>
        <v>209.28123980236904</v>
      </c>
      <c r="BX489">
        <f t="shared" si="157"/>
        <v>9345.4666666666672</v>
      </c>
      <c r="BY489" s="2" t="s">
        <v>539</v>
      </c>
      <c r="CD489">
        <f t="shared" si="158"/>
        <v>273.59097938416295</v>
      </c>
      <c r="CE489">
        <f t="shared" si="159"/>
        <v>9699.9015716076174</v>
      </c>
      <c r="CF489" s="2" t="s">
        <v>539</v>
      </c>
    </row>
    <row r="490" spans="1:84" x14ac:dyDescent="0.35">
      <c r="A490" s="2" t="s">
        <v>540</v>
      </c>
      <c r="B490" s="3" t="s">
        <v>35</v>
      </c>
      <c r="C490" s="2">
        <v>270</v>
      </c>
      <c r="D490" s="2">
        <v>1000</v>
      </c>
      <c r="E490" s="2">
        <v>300</v>
      </c>
      <c r="F490" s="2">
        <v>32</v>
      </c>
      <c r="G490" s="2">
        <v>16</v>
      </c>
      <c r="H490" s="2">
        <v>18</v>
      </c>
      <c r="I490" s="2">
        <f t="shared" si="140"/>
        <v>900</v>
      </c>
      <c r="J490" s="2">
        <f t="shared" si="162"/>
        <v>344.54123980236903</v>
      </c>
      <c r="K490" s="2">
        <f t="shared" si="145"/>
        <v>4.4375</v>
      </c>
      <c r="L490" s="2">
        <f t="shared" si="141"/>
        <v>56.25</v>
      </c>
      <c r="M490" s="2">
        <f t="shared" si="142"/>
        <v>3.1370973355292326</v>
      </c>
      <c r="N490" s="5">
        <v>565000</v>
      </c>
      <c r="O490" s="5">
        <v>14400</v>
      </c>
      <c r="P490" s="2">
        <v>40.5</v>
      </c>
      <c r="Q490" s="2">
        <v>6.5</v>
      </c>
      <c r="R490" s="5">
        <v>11300</v>
      </c>
      <c r="S490" s="2">
        <v>962</v>
      </c>
      <c r="T490" s="5">
        <v>12900</v>
      </c>
      <c r="U490" s="5">
        <v>1500</v>
      </c>
      <c r="X490" s="3" t="str" cm="1">
        <f t="array" ref="X490">_xlfn.IFS((D490/F490) &lt;= (640/SQRT($AT$32)), "Compact", L490 &lt;= ($AT$32*(0.79-(0.002*((E490-G490/2)/(2*F490))*SQRT($AT$32)))), "Non-Compact", L490 &gt; ($AT$32*(0.79-(0.002*((E490-G490/2)/(2*F490))*SQRT($AT$32)))), "Slender")</f>
        <v>Compact</v>
      </c>
      <c r="Y490" s="3" t="str" cm="1">
        <f t="array" ref="Y490">_xlfn.IFS(K490 &lt;= (65/SQRT($AT$32)), "Compact", K490 &lt;= (95/SQRT($AT$32)), "Non-Compact", K490 &gt; (95/SQRT($AT$32)), "Slender")</f>
        <v>Non-Compact</v>
      </c>
      <c r="Z490" s="2">
        <f t="shared" si="148"/>
        <v>9.375</v>
      </c>
      <c r="AA490" s="2">
        <f t="shared" si="149"/>
        <v>62.5</v>
      </c>
      <c r="AB490" s="2" t="str" cm="1">
        <f t="array" ref="AB490">_xlfn.IFS(Z490 &lt;= 9, "1", Z490 &lt;= 12, "2", Z490 &lt;= 15, "3", Z490 &gt; 15, "4")</f>
        <v>2</v>
      </c>
      <c r="AC490" s="2" t="str" cm="1">
        <f t="array" ref="AC490">_xlfn.IFS(AA490 &lt;= 200, "1", L490 &lt;= 300, "2", L490 &lt;= 400, "3", L490 &gt; 400, "4")</f>
        <v>1</v>
      </c>
      <c r="AF490" s="3">
        <f t="shared" si="160"/>
        <v>564708.31313705666</v>
      </c>
      <c r="AG490" s="3"/>
      <c r="AI490" s="3">
        <f t="shared" si="161"/>
        <v>11286.393102758739</v>
      </c>
      <c r="AJ490" s="2" t="s">
        <v>540</v>
      </c>
      <c r="AK490" s="2"/>
      <c r="AL490" s="2"/>
      <c r="AM490" s="2">
        <f t="shared" si="163"/>
        <v>319.84123980236905</v>
      </c>
      <c r="AN490" s="2"/>
      <c r="AO490" s="2"/>
      <c r="AP490" s="2">
        <f t="shared" si="164"/>
        <v>11210.6</v>
      </c>
      <c r="AQ490" s="2" t="s">
        <v>540</v>
      </c>
      <c r="BB490" s="2">
        <f t="shared" si="150"/>
        <v>252.54123980236903</v>
      </c>
      <c r="BC490" s="2">
        <f t="shared" si="151"/>
        <v>10743.733333333334</v>
      </c>
      <c r="BD490" s="2" t="s">
        <v>540</v>
      </c>
      <c r="BI490">
        <f t="shared" si="152"/>
        <v>270.54123980236903</v>
      </c>
      <c r="BJ490">
        <f t="shared" si="153"/>
        <v>10984.1143281366</v>
      </c>
      <c r="BK490" s="2" t="s">
        <v>540</v>
      </c>
      <c r="BP490">
        <f t="shared" si="154"/>
        <v>204.54123980236903</v>
      </c>
      <c r="BQ490">
        <f t="shared" si="155"/>
        <v>10641.333333333334</v>
      </c>
      <c r="BR490" s="2" t="s">
        <v>540</v>
      </c>
      <c r="BW490">
        <f t="shared" si="156"/>
        <v>220.54123980236903</v>
      </c>
      <c r="BX490">
        <f t="shared" si="157"/>
        <v>10675.466666666667</v>
      </c>
      <c r="BY490" s="2" t="s">
        <v>540</v>
      </c>
      <c r="CD490">
        <f t="shared" si="158"/>
        <v>284.85097938416294</v>
      </c>
      <c r="CE490">
        <f t="shared" si="159"/>
        <v>11029.901571607617</v>
      </c>
      <c r="CF490" s="2" t="s">
        <v>540</v>
      </c>
    </row>
    <row r="491" spans="1:84" x14ac:dyDescent="0.35">
      <c r="A491" s="2" t="s">
        <v>541</v>
      </c>
      <c r="B491" s="3" t="s">
        <v>35</v>
      </c>
      <c r="C491" s="2">
        <v>253</v>
      </c>
      <c r="D491" s="2">
        <v>1000</v>
      </c>
      <c r="E491" s="2">
        <v>300</v>
      </c>
      <c r="F491" s="2">
        <v>28</v>
      </c>
      <c r="G491" s="2">
        <v>16</v>
      </c>
      <c r="H491" s="2">
        <v>18</v>
      </c>
      <c r="I491" s="2">
        <f t="shared" si="140"/>
        <v>908</v>
      </c>
      <c r="J491" s="2">
        <f t="shared" si="162"/>
        <v>321.82123980236906</v>
      </c>
      <c r="K491" s="2">
        <f t="shared" si="145"/>
        <v>5.0714285714285712</v>
      </c>
      <c r="L491" s="2">
        <f t="shared" si="141"/>
        <v>56.75</v>
      </c>
      <c r="M491" s="2">
        <f t="shared" si="142"/>
        <v>3.1370973355292326</v>
      </c>
      <c r="N491" s="5">
        <v>515000</v>
      </c>
      <c r="O491" s="5">
        <v>12600</v>
      </c>
      <c r="P491" s="2">
        <v>40</v>
      </c>
      <c r="Q491" s="2">
        <v>6.3</v>
      </c>
      <c r="R491" s="5">
        <v>10300</v>
      </c>
      <c r="S491" s="2">
        <v>842</v>
      </c>
      <c r="T491" s="5">
        <v>11900</v>
      </c>
      <c r="U491" s="5">
        <v>1320</v>
      </c>
      <c r="X491" s="3" t="str" cm="1">
        <f t="array" ref="X491">_xlfn.IFS((D491/F491) &lt;= (640/SQRT($AT$32)), "Compact", L491 &lt;= ($AT$32*(0.79-(0.002*((E491-G491/2)/(2*F491))*SQRT($AT$32)))), "Non-Compact", L491 &gt; ($AT$32*(0.79-(0.002*((E491-G491/2)/(2*F491))*SQRT($AT$32)))), "Slender")</f>
        <v>Non-Compact</v>
      </c>
      <c r="Y491" s="3" t="str" cm="1">
        <f t="array" ref="Y491">_xlfn.IFS(K491 &lt;= (65/SQRT($AT$32)), "Compact", K491 &lt;= (95/SQRT($AT$32)), "Non-Compact", K491 &gt; (95/SQRT($AT$32)), "Slender")</f>
        <v>Non-Compact</v>
      </c>
      <c r="Z491" s="2">
        <f t="shared" si="148"/>
        <v>10.714285714285714</v>
      </c>
      <c r="AA491" s="2">
        <f t="shared" si="149"/>
        <v>62.5</v>
      </c>
      <c r="AB491" s="2" t="str" cm="1">
        <f t="array" ref="AB491">_xlfn.IFS(Z491 &lt;= 9, "1", Z491 &lt;= 12, "2", Z491 &lt;= 15, "3", Z491 &gt; 15, "4")</f>
        <v>2</v>
      </c>
      <c r="AC491" s="2" t="str" cm="1">
        <f t="array" ref="AC491">_xlfn.IFS(AA491 &lt;= 200, "1", L491 &lt;= 300, "2", L491 &lt;= 400, "3", L491 &gt; 400, "4")</f>
        <v>1</v>
      </c>
      <c r="AF491" s="3">
        <f t="shared" si="160"/>
        <v>514679.17669758119</v>
      </c>
      <c r="AG491" s="3"/>
      <c r="AI491" s="3">
        <f t="shared" si="161"/>
        <v>10283.601181979006</v>
      </c>
      <c r="AJ491" s="2" t="s">
        <v>541</v>
      </c>
      <c r="AK491" s="2"/>
      <c r="AL491" s="2"/>
      <c r="AM491" s="2">
        <f t="shared" si="163"/>
        <v>297.12123980236908</v>
      </c>
      <c r="AN491" s="2"/>
      <c r="AO491" s="2"/>
      <c r="AP491" s="2">
        <f t="shared" si="164"/>
        <v>10210.6</v>
      </c>
      <c r="AQ491" s="2" t="s">
        <v>541</v>
      </c>
      <c r="BB491" s="2">
        <f t="shared" si="150"/>
        <v>229.82123980236906</v>
      </c>
      <c r="BC491" s="2">
        <f t="shared" si="151"/>
        <v>9743.7333333333336</v>
      </c>
      <c r="BD491" s="2" t="s">
        <v>541</v>
      </c>
      <c r="BI491">
        <f t="shared" si="152"/>
        <v>247.82123980236906</v>
      </c>
      <c r="BJ491">
        <f t="shared" si="153"/>
        <v>9984.1143281366003</v>
      </c>
      <c r="BK491" s="2" t="s">
        <v>541</v>
      </c>
      <c r="BP491">
        <f t="shared" si="154"/>
        <v>181.82123980236906</v>
      </c>
      <c r="BQ491">
        <f t="shared" si="155"/>
        <v>9641.3333333333339</v>
      </c>
      <c r="BR491" s="2" t="s">
        <v>541</v>
      </c>
      <c r="BW491">
        <f t="shared" si="156"/>
        <v>197.82123980236906</v>
      </c>
      <c r="BX491">
        <f t="shared" si="157"/>
        <v>9675.4666666666672</v>
      </c>
      <c r="BY491" s="2" t="s">
        <v>541</v>
      </c>
      <c r="CD491">
        <f t="shared" si="158"/>
        <v>262.13097938416297</v>
      </c>
      <c r="CE491">
        <f t="shared" si="159"/>
        <v>10029.901571607617</v>
      </c>
      <c r="CF491" s="2" t="s">
        <v>541</v>
      </c>
    </row>
    <row r="492" spans="1:84" x14ac:dyDescent="0.35">
      <c r="A492" s="2" t="s">
        <v>542</v>
      </c>
      <c r="B492" s="3" t="s">
        <v>35</v>
      </c>
      <c r="C492" s="2">
        <v>239</v>
      </c>
      <c r="D492" s="2">
        <v>1000</v>
      </c>
      <c r="E492" s="2">
        <v>300</v>
      </c>
      <c r="F492" s="2">
        <v>25</v>
      </c>
      <c r="G492" s="2">
        <v>16</v>
      </c>
      <c r="H492" s="2">
        <v>18</v>
      </c>
      <c r="I492" s="2">
        <f t="shared" ref="I492:I555" si="165">D492-(2*(H492+F492))</f>
        <v>914</v>
      </c>
      <c r="J492" s="2">
        <f t="shared" si="162"/>
        <v>304.78123980236904</v>
      </c>
      <c r="K492" s="2">
        <f t="shared" si="145"/>
        <v>5.68</v>
      </c>
      <c r="L492" s="2">
        <f t="shared" ref="L492:L555" si="166">I492/G492</f>
        <v>57.125</v>
      </c>
      <c r="M492" s="2">
        <f t="shared" ref="M492:M555" si="167">(E492*2+F492*4+((E492-G492)/2-H492)*4+2*PI()*H492+(D492-2*F492-2*H492)*2)/1000</f>
        <v>3.1370973355292326</v>
      </c>
      <c r="N492" s="5">
        <v>477000</v>
      </c>
      <c r="O492" s="5">
        <v>11300</v>
      </c>
      <c r="P492" s="2">
        <v>39.6</v>
      </c>
      <c r="Q492" s="2">
        <v>6.1</v>
      </c>
      <c r="R492" s="5">
        <v>9540</v>
      </c>
      <c r="S492" s="2">
        <v>752</v>
      </c>
      <c r="T492" s="5">
        <v>11100</v>
      </c>
      <c r="U492" s="5">
        <v>1190</v>
      </c>
      <c r="X492" s="3" t="str" cm="1">
        <f t="array" ref="X492">_xlfn.IFS((D492/F492) &lt;= (640/SQRT($AT$32)), "Compact", L492 &lt;= ($AT$32*(0.79-(0.002*((E492-G492/2)/(2*F492))*SQRT($AT$32)))), "Non-Compact", L492 &gt; ($AT$32*(0.79-(0.002*((E492-G492/2)/(2*F492))*SQRT($AT$32)))), "Slender")</f>
        <v>Non-Compact</v>
      </c>
      <c r="Y492" s="3" t="str" cm="1">
        <f t="array" ref="Y492">_xlfn.IFS(K492 &lt;= (65/SQRT($AT$32)), "Compact", K492 &lt;= (95/SQRT($AT$32)), "Non-Compact", K492 &gt; (95/SQRT($AT$32)), "Slender")</f>
        <v>Slender</v>
      </c>
      <c r="Z492" s="2">
        <f t="shared" si="148"/>
        <v>12</v>
      </c>
      <c r="AA492" s="2">
        <f t="shared" si="149"/>
        <v>62.5</v>
      </c>
      <c r="AB492" s="2" t="str" cm="1">
        <f t="array" ref="AB492">_xlfn.IFS(Z492 &lt;= 9, "1", Z492 &lt;= 12, "2", Z492 &lt;= 15, "3", Z492 &gt; 15, "4")</f>
        <v>2</v>
      </c>
      <c r="AC492" s="2" t="str" cm="1">
        <f t="array" ref="AC492">_xlfn.IFS(AA492 &lt;= 200, "1", L492 &lt;= 300, "2", L492 &lt;= 400, "3", L492 &gt; 400, "4")</f>
        <v>1</v>
      </c>
      <c r="AF492" s="3">
        <f t="shared" si="160"/>
        <v>476659.0741044379</v>
      </c>
      <c r="AG492" s="3"/>
      <c r="AI492" s="3">
        <f t="shared" si="161"/>
        <v>9522.1887856731773</v>
      </c>
      <c r="AJ492" s="2" t="s">
        <v>542</v>
      </c>
      <c r="AK492" s="2"/>
      <c r="AL492" s="2"/>
      <c r="AM492" s="2">
        <f t="shared" si="163"/>
        <v>280.08123980236905</v>
      </c>
      <c r="AN492" s="2"/>
      <c r="AO492" s="2"/>
      <c r="AP492" s="2">
        <f t="shared" si="164"/>
        <v>9450.6</v>
      </c>
      <c r="AQ492" s="2" t="s">
        <v>542</v>
      </c>
      <c r="BB492" s="2">
        <f t="shared" si="150"/>
        <v>212.78123980236904</v>
      </c>
      <c r="BC492" s="2">
        <f t="shared" si="151"/>
        <v>8983.7333333333336</v>
      </c>
      <c r="BD492" s="2" t="s">
        <v>542</v>
      </c>
      <c r="BI492">
        <f t="shared" si="152"/>
        <v>230.78123980236904</v>
      </c>
      <c r="BJ492">
        <f t="shared" si="153"/>
        <v>9224.1143281366003</v>
      </c>
      <c r="BK492" s="2" t="s">
        <v>542</v>
      </c>
      <c r="BP492">
        <f t="shared" si="154"/>
        <v>164.78123980236904</v>
      </c>
      <c r="BQ492">
        <f t="shared" si="155"/>
        <v>8881.3333333333339</v>
      </c>
      <c r="BR492" s="2" t="s">
        <v>542</v>
      </c>
      <c r="BW492">
        <f t="shared" si="156"/>
        <v>180.78123980236904</v>
      </c>
      <c r="BX492">
        <f t="shared" si="157"/>
        <v>8915.4666666666672</v>
      </c>
      <c r="BY492" s="2" t="s">
        <v>542</v>
      </c>
      <c r="CD492">
        <f t="shared" si="158"/>
        <v>245.09097938416298</v>
      </c>
      <c r="CE492">
        <f t="shared" si="159"/>
        <v>9269.9015716076174</v>
      </c>
      <c r="CF492" s="2" t="s">
        <v>542</v>
      </c>
    </row>
    <row r="493" spans="1:84" x14ac:dyDescent="0.35">
      <c r="A493" s="2" t="s">
        <v>543</v>
      </c>
      <c r="B493" s="3" t="s">
        <v>35</v>
      </c>
      <c r="C493" s="2">
        <v>226</v>
      </c>
      <c r="D493" s="2">
        <v>1000</v>
      </c>
      <c r="E493" s="2">
        <v>300</v>
      </c>
      <c r="F493" s="2">
        <v>22</v>
      </c>
      <c r="G493" s="2">
        <v>16</v>
      </c>
      <c r="H493" s="2">
        <v>18</v>
      </c>
      <c r="I493" s="2">
        <f t="shared" si="165"/>
        <v>920</v>
      </c>
      <c r="J493" s="2">
        <f t="shared" si="162"/>
        <v>287.74123980236902</v>
      </c>
      <c r="K493" s="2">
        <f t="shared" ref="K493:K556" si="168">((E493-G493)/2)/F493</f>
        <v>6.4545454545454541</v>
      </c>
      <c r="L493" s="2">
        <f t="shared" si="166"/>
        <v>57.5</v>
      </c>
      <c r="M493" s="2">
        <f t="shared" si="167"/>
        <v>3.1370973355292326</v>
      </c>
      <c r="N493" s="5">
        <v>438000</v>
      </c>
      <c r="O493" s="5">
        <v>9940</v>
      </c>
      <c r="P493" s="2">
        <v>39</v>
      </c>
      <c r="Q493" s="2">
        <v>5.9</v>
      </c>
      <c r="R493" s="5">
        <v>8770</v>
      </c>
      <c r="S493" s="2">
        <v>662</v>
      </c>
      <c r="T493" s="5">
        <v>10200</v>
      </c>
      <c r="U493" s="5">
        <v>1050</v>
      </c>
      <c r="X493" s="3" t="str" cm="1">
        <f t="array" ref="X493">_xlfn.IFS((D493/F493) &lt;= (640/SQRT($AT$32)), "Compact", L493 &lt;= ($AT$32*(0.79-(0.002*((E493-G493/2)/(2*F493))*SQRT($AT$32)))), "Non-Compact", L493 &gt; ($AT$32*(0.79-(0.002*((E493-G493/2)/(2*F493))*SQRT($AT$32)))), "Slender")</f>
        <v>Non-Compact</v>
      </c>
      <c r="Y493" s="3" t="str" cm="1">
        <f t="array" ref="Y493">_xlfn.IFS(K493 &lt;= (65/SQRT($AT$32)), "Compact", K493 &lt;= (95/SQRT($AT$32)), "Non-Compact", K493 &gt; (95/SQRT($AT$32)), "Slender")</f>
        <v>Slender</v>
      </c>
      <c r="Z493" s="2">
        <f t="shared" si="148"/>
        <v>13.636363636363637</v>
      </c>
      <c r="AA493" s="2">
        <f t="shared" si="149"/>
        <v>62.5</v>
      </c>
      <c r="AB493" s="2" t="str" cm="1">
        <f t="array" ref="AB493">_xlfn.IFS(Z493 &lt;= 9, "1", Z493 &lt;= 12, "2", Z493 &lt;= 15, "3", Z493 &gt; 15, "4")</f>
        <v>3</v>
      </c>
      <c r="AC493" s="2" t="str" cm="1">
        <f t="array" ref="AC493">_xlfn.IFS(AA493 &lt;= 200, "1", L493 &lt;= 300, "2", L493 &lt;= 400, "3", L493 &gt; 400, "4")</f>
        <v>1</v>
      </c>
      <c r="AF493" s="3">
        <f t="shared" si="160"/>
        <v>437638.24984352087</v>
      </c>
      <c r="AG493" s="3"/>
      <c r="AI493" s="3">
        <f t="shared" si="161"/>
        <v>8751.5366233593504</v>
      </c>
      <c r="AJ493" s="2" t="s">
        <v>543</v>
      </c>
      <c r="AK493" s="2"/>
      <c r="AL493" s="2"/>
      <c r="AM493" s="2">
        <f t="shared" si="163"/>
        <v>263.04123980236903</v>
      </c>
      <c r="AN493" s="2"/>
      <c r="AO493" s="2"/>
      <c r="AP493" s="2">
        <f t="shared" si="164"/>
        <v>8680.6</v>
      </c>
      <c r="AQ493" s="2" t="s">
        <v>543</v>
      </c>
      <c r="BB493" s="2">
        <f t="shared" si="150"/>
        <v>195.74123980236902</v>
      </c>
      <c r="BC493" s="2">
        <f t="shared" si="151"/>
        <v>8213.7333333333336</v>
      </c>
      <c r="BD493" s="2" t="s">
        <v>543</v>
      </c>
      <c r="BI493">
        <f t="shared" si="152"/>
        <v>213.74123980236902</v>
      </c>
      <c r="BJ493">
        <f t="shared" si="153"/>
        <v>8454.1143281366003</v>
      </c>
      <c r="BK493" s="2" t="s">
        <v>543</v>
      </c>
      <c r="BP493">
        <f t="shared" si="154"/>
        <v>147.74123980236902</v>
      </c>
      <c r="BQ493">
        <f t="shared" si="155"/>
        <v>8111.333333333333</v>
      </c>
      <c r="BR493" s="2" t="s">
        <v>543</v>
      </c>
      <c r="BW493">
        <f t="shared" si="156"/>
        <v>163.74123980236902</v>
      </c>
      <c r="BX493">
        <f t="shared" si="157"/>
        <v>8145.4666666666662</v>
      </c>
      <c r="BY493" s="2" t="s">
        <v>543</v>
      </c>
      <c r="CD493">
        <f t="shared" si="158"/>
        <v>228.05097938416296</v>
      </c>
      <c r="CE493">
        <f t="shared" si="159"/>
        <v>8499.9015716076174</v>
      </c>
      <c r="CF493" s="2" t="s">
        <v>543</v>
      </c>
    </row>
    <row r="494" spans="1:84" x14ac:dyDescent="0.35">
      <c r="A494" s="2" t="s">
        <v>544</v>
      </c>
      <c r="B494" s="3" t="s">
        <v>35</v>
      </c>
      <c r="C494" s="2">
        <v>282</v>
      </c>
      <c r="D494" s="2">
        <v>1000</v>
      </c>
      <c r="E494" s="2">
        <v>250</v>
      </c>
      <c r="F494" s="2">
        <v>36</v>
      </c>
      <c r="G494" s="2">
        <v>19</v>
      </c>
      <c r="H494" s="2">
        <v>18</v>
      </c>
      <c r="I494" s="2">
        <f t="shared" si="165"/>
        <v>892</v>
      </c>
      <c r="J494" s="2">
        <f t="shared" si="162"/>
        <v>359.10123980236904</v>
      </c>
      <c r="K494" s="2">
        <f t="shared" si="168"/>
        <v>3.2083333333333335</v>
      </c>
      <c r="L494" s="2">
        <f t="shared" si="166"/>
        <v>46.94736842105263</v>
      </c>
      <c r="M494" s="2">
        <f t="shared" si="167"/>
        <v>2.9310973355292327</v>
      </c>
      <c r="N494" s="5">
        <v>551000</v>
      </c>
      <c r="O494" s="5">
        <v>9430</v>
      </c>
      <c r="P494" s="2">
        <v>39.200000000000003</v>
      </c>
      <c r="Q494" s="2">
        <v>5.0999999999999996</v>
      </c>
      <c r="R494" s="5">
        <v>11000</v>
      </c>
      <c r="S494" s="2">
        <v>755</v>
      </c>
      <c r="T494" s="5">
        <v>12900</v>
      </c>
      <c r="U494" s="5">
        <v>1210</v>
      </c>
      <c r="X494" s="3" t="str" cm="1">
        <f t="array" ref="X494">_xlfn.IFS((D494/F494) &lt;= (640/SQRT($AT$32)), "Compact", L494 &lt;= ($AT$32*(0.79-(0.002*((E494-G494/2)/(2*F494))*SQRT($AT$32)))), "Non-Compact", L494 &gt; ($AT$32*(0.79-(0.002*((E494-G494/2)/(2*F494))*SQRT($AT$32)))), "Slender")</f>
        <v>Compact</v>
      </c>
      <c r="Y494" s="3" t="str" cm="1">
        <f t="array" ref="Y494">_xlfn.IFS(K494 &lt;= (65/SQRT($AT$32)), "Compact", K494 &lt;= (95/SQRT($AT$32)), "Non-Compact", K494 &gt; (95/SQRT($AT$32)), "Slender")</f>
        <v>Compact</v>
      </c>
      <c r="Z494" s="2">
        <f t="shared" si="148"/>
        <v>6.9444444444444446</v>
      </c>
      <c r="AA494" s="2">
        <f t="shared" si="149"/>
        <v>52.631578947368418</v>
      </c>
      <c r="AB494" s="2" t="str" cm="1">
        <f t="array" ref="AB494">_xlfn.IFS(Z494 &lt;= 9, "1", Z494 &lt;= 12, "2", Z494 &lt;= 15, "3", Z494 &gt; 15, "4")</f>
        <v>1</v>
      </c>
      <c r="AC494" s="2" t="str" cm="1">
        <f t="array" ref="AC494">_xlfn.IFS(AA494 &lt;= 200, "1", L494 &lt;= 300, "2", L494 &lt;= 400, "3", L494 &gt; 400, "4")</f>
        <v>1</v>
      </c>
      <c r="AF494" s="3">
        <f t="shared" si="160"/>
        <v>550606.78622416197</v>
      </c>
      <c r="AG494" s="3"/>
      <c r="AI494" s="3">
        <f t="shared" si="161"/>
        <v>10972.081647071353</v>
      </c>
      <c r="AJ494" s="2" t="s">
        <v>544</v>
      </c>
      <c r="AK494" s="2"/>
      <c r="AL494" s="2"/>
      <c r="AM494" s="2">
        <f t="shared" si="163"/>
        <v>334.40123980236905</v>
      </c>
      <c r="AN494" s="2"/>
      <c r="AO494" s="2"/>
      <c r="AP494" s="2">
        <f t="shared" si="164"/>
        <v>10910.6</v>
      </c>
      <c r="AQ494" s="2" t="s">
        <v>544</v>
      </c>
      <c r="BB494" s="2">
        <f t="shared" si="150"/>
        <v>267.10123980236904</v>
      </c>
      <c r="BC494" s="2">
        <f t="shared" si="151"/>
        <v>10443.733333333334</v>
      </c>
      <c r="BD494" s="2" t="s">
        <v>544</v>
      </c>
      <c r="BI494">
        <f t="shared" si="152"/>
        <v>285.10123980236904</v>
      </c>
      <c r="BJ494">
        <f t="shared" si="153"/>
        <v>10684.1143281366</v>
      </c>
      <c r="BK494" s="2" t="s">
        <v>544</v>
      </c>
      <c r="BP494">
        <f t="shared" si="154"/>
        <v>219.10123980236904</v>
      </c>
      <c r="BQ494">
        <f t="shared" si="155"/>
        <v>10341.333333333334</v>
      </c>
      <c r="BR494" s="2" t="s">
        <v>544</v>
      </c>
      <c r="BW494">
        <f t="shared" si="156"/>
        <v>235.10123980236904</v>
      </c>
      <c r="BX494">
        <f t="shared" si="157"/>
        <v>10375.466666666667</v>
      </c>
      <c r="BY494" s="2" t="s">
        <v>544</v>
      </c>
      <c r="CD494">
        <f t="shared" si="158"/>
        <v>299.41097938416294</v>
      </c>
      <c r="CE494">
        <f t="shared" si="159"/>
        <v>10729.901571607617</v>
      </c>
      <c r="CF494" s="2" t="s">
        <v>544</v>
      </c>
    </row>
    <row r="495" spans="1:84" x14ac:dyDescent="0.35">
      <c r="A495" s="2" t="s">
        <v>545</v>
      </c>
      <c r="B495" s="3" t="s">
        <v>35</v>
      </c>
      <c r="C495" s="2">
        <v>267</v>
      </c>
      <c r="D495" s="2">
        <v>1000</v>
      </c>
      <c r="E495" s="2">
        <v>250</v>
      </c>
      <c r="F495" s="2">
        <v>32</v>
      </c>
      <c r="G495" s="2">
        <v>19</v>
      </c>
      <c r="H495" s="2">
        <v>18</v>
      </c>
      <c r="I495" s="2">
        <f t="shared" si="165"/>
        <v>900</v>
      </c>
      <c r="J495" s="2">
        <f t="shared" si="162"/>
        <v>340.62123980236902</v>
      </c>
      <c r="K495" s="2">
        <f t="shared" si="168"/>
        <v>3.609375</v>
      </c>
      <c r="L495" s="2">
        <f t="shared" si="166"/>
        <v>47.368421052631582</v>
      </c>
      <c r="M495" s="2">
        <f t="shared" si="167"/>
        <v>2.9310973355292327</v>
      </c>
      <c r="N495" s="5">
        <v>511000</v>
      </c>
      <c r="O495" s="5">
        <v>8390</v>
      </c>
      <c r="P495" s="2">
        <v>38.700000000000003</v>
      </c>
      <c r="Q495" s="2">
        <v>5</v>
      </c>
      <c r="R495" s="5">
        <v>10200</v>
      </c>
      <c r="S495" s="2">
        <v>671</v>
      </c>
      <c r="T495" s="5">
        <v>12000</v>
      </c>
      <c r="U495" s="5">
        <v>1090</v>
      </c>
      <c r="X495" s="3" t="str" cm="1">
        <f t="array" ref="X495">_xlfn.IFS((D495/F495) &lt;= (640/SQRT($AT$32)), "Compact", L495 &lt;= ($AT$32*(0.79-(0.002*((E495-G495/2)/(2*F495))*SQRT($AT$32)))), "Non-Compact", L495 &gt; ($AT$32*(0.79-(0.002*((E495-G495/2)/(2*F495))*SQRT($AT$32)))), "Slender")</f>
        <v>Compact</v>
      </c>
      <c r="Y495" s="3" t="str" cm="1">
        <f t="array" ref="Y495">_xlfn.IFS(K495 &lt;= (65/SQRT($AT$32)), "Compact", K495 &lt;= (95/SQRT($AT$32)), "Non-Compact", K495 &gt; (95/SQRT($AT$32)), "Slender")</f>
        <v>Non-Compact</v>
      </c>
      <c r="Z495" s="2">
        <f t="shared" si="148"/>
        <v>7.8125</v>
      </c>
      <c r="AA495" s="2">
        <f t="shared" si="149"/>
        <v>52.631578947368418</v>
      </c>
      <c r="AB495" s="2" t="str" cm="1">
        <f t="array" ref="AB495">_xlfn.IFS(Z495 &lt;= 9, "1", Z495 &lt;= 12, "2", Z495 &lt;= 15, "3", Z495 &gt; 15, "4")</f>
        <v>1</v>
      </c>
      <c r="AC495" s="2" t="str" cm="1">
        <f t="array" ref="AC495">_xlfn.IFS(AA495 &lt;= 200, "1", L495 &lt;= 300, "2", L495 &lt;= 400, "3", L495 &gt; 400, "4")</f>
        <v>1</v>
      </c>
      <c r="AF495" s="3">
        <f t="shared" si="160"/>
        <v>510595.13612655969</v>
      </c>
      <c r="AG495" s="3"/>
      <c r="AI495" s="3">
        <f t="shared" si="161"/>
        <v>10171.285880851055</v>
      </c>
      <c r="AJ495" s="2" t="s">
        <v>545</v>
      </c>
      <c r="AK495" s="2"/>
      <c r="AL495" s="2"/>
      <c r="AM495" s="2">
        <f t="shared" si="163"/>
        <v>315.92123980236903</v>
      </c>
      <c r="AN495" s="2"/>
      <c r="AO495" s="2"/>
      <c r="AP495" s="2">
        <f t="shared" si="164"/>
        <v>10110.6</v>
      </c>
      <c r="AQ495" s="2" t="s">
        <v>545</v>
      </c>
      <c r="BB495" s="2">
        <f t="shared" si="150"/>
        <v>248.62123980236902</v>
      </c>
      <c r="BC495" s="2">
        <f t="shared" si="151"/>
        <v>9643.7333333333336</v>
      </c>
      <c r="BD495" s="2" t="s">
        <v>545</v>
      </c>
      <c r="BI495">
        <f t="shared" si="152"/>
        <v>266.62123980236902</v>
      </c>
      <c r="BJ495">
        <f t="shared" si="153"/>
        <v>9884.1143281366003</v>
      </c>
      <c r="BK495" s="2" t="s">
        <v>545</v>
      </c>
      <c r="BP495">
        <f t="shared" si="154"/>
        <v>200.62123980236902</v>
      </c>
      <c r="BQ495">
        <f t="shared" si="155"/>
        <v>9541.3333333333339</v>
      </c>
      <c r="BR495" s="2" t="s">
        <v>545</v>
      </c>
      <c r="BW495">
        <f t="shared" si="156"/>
        <v>216.62123980236902</v>
      </c>
      <c r="BX495">
        <f t="shared" si="157"/>
        <v>9575.4666666666672</v>
      </c>
      <c r="BY495" s="2" t="s">
        <v>545</v>
      </c>
      <c r="CD495">
        <f t="shared" si="158"/>
        <v>280.93097938416292</v>
      </c>
      <c r="CE495">
        <f t="shared" si="159"/>
        <v>9929.9015716076174</v>
      </c>
      <c r="CF495" s="2" t="s">
        <v>545</v>
      </c>
    </row>
    <row r="496" spans="1:84" x14ac:dyDescent="0.35">
      <c r="A496" s="2" t="s">
        <v>541</v>
      </c>
      <c r="B496" s="3" t="s">
        <v>35</v>
      </c>
      <c r="C496" s="2">
        <v>253</v>
      </c>
      <c r="D496" s="2">
        <v>1000</v>
      </c>
      <c r="E496" s="2">
        <v>250</v>
      </c>
      <c r="F496" s="2">
        <v>28</v>
      </c>
      <c r="G496" s="2">
        <v>19</v>
      </c>
      <c r="H496" s="2">
        <v>18</v>
      </c>
      <c r="I496" s="2">
        <f t="shared" si="165"/>
        <v>908</v>
      </c>
      <c r="J496" s="2">
        <f t="shared" si="162"/>
        <v>322.14123980236906</v>
      </c>
      <c r="K496" s="2">
        <f t="shared" si="168"/>
        <v>4.125</v>
      </c>
      <c r="L496" s="2">
        <f t="shared" si="166"/>
        <v>47.789473684210527</v>
      </c>
      <c r="M496" s="2">
        <f t="shared" si="167"/>
        <v>2.9310973355292327</v>
      </c>
      <c r="N496" s="5">
        <v>470000</v>
      </c>
      <c r="O496" s="5">
        <v>7350</v>
      </c>
      <c r="P496" s="2">
        <v>38.200000000000003</v>
      </c>
      <c r="Q496" s="2">
        <v>4.8</v>
      </c>
      <c r="R496" s="5">
        <v>9400</v>
      </c>
      <c r="S496" s="2">
        <v>588</v>
      </c>
      <c r="T496" s="5">
        <v>11200</v>
      </c>
      <c r="U496" s="2">
        <v>964</v>
      </c>
      <c r="X496" s="3" t="str" cm="1">
        <f t="array" ref="X496">_xlfn.IFS((D496/F496) &lt;= (640/SQRT($AT$32)), "Compact", L496 &lt;= ($AT$32*(0.79-(0.002*((E496-G496/2)/(2*F496))*SQRT($AT$32)))), "Non-Compact", L496 &gt; ($AT$32*(0.79-(0.002*((E496-G496/2)/(2*F496))*SQRT($AT$32)))), "Slender")</f>
        <v>Non-Compact</v>
      </c>
      <c r="Y496" s="3" t="str" cm="1">
        <f t="array" ref="Y496">_xlfn.IFS(K496 &lt;= (65/SQRT($AT$32)), "Compact", K496 &lt;= (95/SQRT($AT$32)), "Non-Compact", K496 &gt; (95/SQRT($AT$32)), "Slender")</f>
        <v>Non-Compact</v>
      </c>
      <c r="Z496" s="2">
        <f t="shared" si="148"/>
        <v>8.9285714285714288</v>
      </c>
      <c r="AA496" s="2">
        <f t="shared" si="149"/>
        <v>52.631578947368418</v>
      </c>
      <c r="AB496" s="2" t="str" cm="1">
        <f t="array" ref="AB496">_xlfn.IFS(Z496 &lt;= 9, "1", Z496 &lt;= 12, "2", Z496 &lt;= 15, "3", Z496 &gt; 15, "4")</f>
        <v>1</v>
      </c>
      <c r="AC496" s="2" t="str" cm="1">
        <f t="array" ref="AC496">_xlfn.IFS(AA496 &lt;= 200, "1", L496 &lt;= 300, "2", L496 &lt;= 400, "3", L496 &gt; 400, "4")</f>
        <v>1</v>
      </c>
      <c r="AF496" s="3">
        <f t="shared" si="160"/>
        <v>469583.92246338673</v>
      </c>
      <c r="AG496" s="3"/>
      <c r="AI496" s="3">
        <f t="shared" si="161"/>
        <v>9371.1665266390391</v>
      </c>
      <c r="AJ496" s="2" t="s">
        <v>541</v>
      </c>
      <c r="AK496" s="2"/>
      <c r="AL496" s="2"/>
      <c r="AM496" s="2">
        <f t="shared" si="163"/>
        <v>297.44123980236907</v>
      </c>
      <c r="AN496" s="2"/>
      <c r="AO496" s="2"/>
      <c r="AP496" s="2">
        <f t="shared" si="164"/>
        <v>9310.6</v>
      </c>
      <c r="AQ496" s="2" t="s">
        <v>541</v>
      </c>
      <c r="BB496" s="2">
        <f t="shared" si="150"/>
        <v>230.14123980236906</v>
      </c>
      <c r="BC496" s="2">
        <f t="shared" si="151"/>
        <v>8843.7333333333336</v>
      </c>
      <c r="BD496" s="2" t="s">
        <v>541</v>
      </c>
      <c r="BI496">
        <f t="shared" si="152"/>
        <v>248.14123980236906</v>
      </c>
      <c r="BJ496">
        <f t="shared" si="153"/>
        <v>9084.1143281366003</v>
      </c>
      <c r="BK496" s="2" t="s">
        <v>541</v>
      </c>
      <c r="BP496">
        <f t="shared" si="154"/>
        <v>182.14123980236906</v>
      </c>
      <c r="BQ496">
        <f t="shared" si="155"/>
        <v>8741.3333333333339</v>
      </c>
      <c r="BR496" s="2" t="s">
        <v>541</v>
      </c>
      <c r="BW496">
        <f t="shared" si="156"/>
        <v>198.14123980236906</v>
      </c>
      <c r="BX496">
        <f t="shared" si="157"/>
        <v>8775.4666666666672</v>
      </c>
      <c r="BY496" s="2" t="s">
        <v>541</v>
      </c>
      <c r="CD496">
        <f t="shared" si="158"/>
        <v>262.45097938416296</v>
      </c>
      <c r="CE496">
        <f t="shared" si="159"/>
        <v>9129.9015716076174</v>
      </c>
      <c r="CF496" s="2" t="s">
        <v>541</v>
      </c>
    </row>
    <row r="497" spans="1:84" x14ac:dyDescent="0.35">
      <c r="A497" s="2" t="s">
        <v>546</v>
      </c>
      <c r="B497" s="3" t="s">
        <v>35</v>
      </c>
      <c r="C497" s="2">
        <v>242</v>
      </c>
      <c r="D497" s="2">
        <v>1000</v>
      </c>
      <c r="E497" s="2">
        <v>250</v>
      </c>
      <c r="F497" s="2">
        <v>25</v>
      </c>
      <c r="G497" s="2">
        <v>19</v>
      </c>
      <c r="H497" s="2">
        <v>18</v>
      </c>
      <c r="I497" s="2">
        <f t="shared" si="165"/>
        <v>914</v>
      </c>
      <c r="J497" s="2">
        <f t="shared" si="162"/>
        <v>308.28123980236904</v>
      </c>
      <c r="K497" s="2">
        <f t="shared" si="168"/>
        <v>4.62</v>
      </c>
      <c r="L497" s="2">
        <f t="shared" si="166"/>
        <v>48.10526315789474</v>
      </c>
      <c r="M497" s="2">
        <f t="shared" si="167"/>
        <v>2.9310973355292327</v>
      </c>
      <c r="N497" s="5">
        <v>439000</v>
      </c>
      <c r="O497" s="5">
        <v>6570</v>
      </c>
      <c r="P497" s="2">
        <v>37.700000000000003</v>
      </c>
      <c r="Q497" s="2">
        <v>4.5999999999999996</v>
      </c>
      <c r="R497" s="5">
        <v>8780</v>
      </c>
      <c r="S497" s="2">
        <v>526</v>
      </c>
      <c r="T497" s="5">
        <v>10500</v>
      </c>
      <c r="U497" s="2">
        <v>871</v>
      </c>
      <c r="X497" s="3" t="str" cm="1">
        <f t="array" ref="X497">_xlfn.IFS((D497/F497) &lt;= (640/SQRT($AT$32)), "Compact", L497 &lt;= ($AT$32*(0.79-(0.002*((E497-G497/2)/(2*F497))*SQRT($AT$32)))), "Non-Compact", L497 &gt; ($AT$32*(0.79-(0.002*((E497-G497/2)/(2*F497))*SQRT($AT$32)))), "Slender")</f>
        <v>Non-Compact</v>
      </c>
      <c r="Y497" s="3" t="str" cm="1">
        <f t="array" ref="Y497">_xlfn.IFS(K497 &lt;= (65/SQRT($AT$32)), "Compact", K497 &lt;= (95/SQRT($AT$32)), "Non-Compact", K497 &gt; (95/SQRT($AT$32)), "Slender")</f>
        <v>Non-Compact</v>
      </c>
      <c r="Z497" s="2">
        <f t="shared" si="148"/>
        <v>10</v>
      </c>
      <c r="AA497" s="2">
        <f t="shared" si="149"/>
        <v>52.631578947368418</v>
      </c>
      <c r="AB497" s="2" t="str" cm="1">
        <f t="array" ref="AB497">_xlfn.IFS(Z497 &lt;= 9, "1", Z497 &lt;= 12, "2", Z497 &lt;= 15, "3", Z497 &gt; 15, "4")</f>
        <v>2</v>
      </c>
      <c r="AC497" s="2" t="str" cm="1">
        <f t="array" ref="AC497">_xlfn.IFS(AA497 &lt;= 200, "1", L497 &lt;= 300, "2", L497 &lt;= 400, "3", L497 &gt; 400, "4")</f>
        <v>1</v>
      </c>
      <c r="AF497" s="3">
        <f t="shared" si="160"/>
        <v>438575.78163425758</v>
      </c>
      <c r="AG497" s="3"/>
      <c r="AI497" s="3">
        <f t="shared" si="161"/>
        <v>8751.7316269410367</v>
      </c>
      <c r="AJ497" s="2" t="s">
        <v>546</v>
      </c>
      <c r="AK497" s="2"/>
      <c r="AL497" s="2"/>
      <c r="AM497" s="2">
        <f t="shared" si="163"/>
        <v>283.58123980236905</v>
      </c>
      <c r="AN497" s="2"/>
      <c r="AO497" s="2"/>
      <c r="AP497" s="2">
        <f t="shared" si="164"/>
        <v>8690.6</v>
      </c>
      <c r="AQ497" s="2" t="s">
        <v>546</v>
      </c>
      <c r="BB497" s="2">
        <f t="shared" si="150"/>
        <v>216.28123980236904</v>
      </c>
      <c r="BC497" s="2">
        <f t="shared" si="151"/>
        <v>8223.7333333333336</v>
      </c>
      <c r="BD497" s="2" t="s">
        <v>546</v>
      </c>
      <c r="BI497">
        <f t="shared" si="152"/>
        <v>234.28123980236904</v>
      </c>
      <c r="BJ497">
        <f t="shared" si="153"/>
        <v>8464.1143281366003</v>
      </c>
      <c r="BK497" s="2" t="s">
        <v>546</v>
      </c>
      <c r="BP497">
        <f t="shared" si="154"/>
        <v>168.28123980236904</v>
      </c>
      <c r="BQ497">
        <f t="shared" si="155"/>
        <v>8121.333333333333</v>
      </c>
      <c r="BR497" s="2" t="s">
        <v>546</v>
      </c>
      <c r="BW497">
        <f t="shared" si="156"/>
        <v>184.28123980236904</v>
      </c>
      <c r="BX497">
        <f t="shared" si="157"/>
        <v>8155.4666666666662</v>
      </c>
      <c r="BY497" s="2" t="s">
        <v>546</v>
      </c>
      <c r="CD497">
        <f t="shared" si="158"/>
        <v>248.59097938416298</v>
      </c>
      <c r="CE497">
        <f t="shared" si="159"/>
        <v>8509.9015716076174</v>
      </c>
      <c r="CF497" s="2" t="s">
        <v>546</v>
      </c>
    </row>
    <row r="498" spans="1:84" x14ac:dyDescent="0.35">
      <c r="A498" s="2" t="s">
        <v>547</v>
      </c>
      <c r="B498" s="3" t="s">
        <v>35</v>
      </c>
      <c r="C498" s="2">
        <v>245</v>
      </c>
      <c r="D498" s="2">
        <v>1000</v>
      </c>
      <c r="E498" s="2">
        <v>250</v>
      </c>
      <c r="F498" s="2">
        <v>32</v>
      </c>
      <c r="G498" s="2">
        <v>16</v>
      </c>
      <c r="H498" s="2">
        <v>18</v>
      </c>
      <c r="I498" s="2">
        <f t="shared" si="165"/>
        <v>900</v>
      </c>
      <c r="J498" s="2">
        <f t="shared" si="162"/>
        <v>312.54123980236903</v>
      </c>
      <c r="K498" s="2">
        <f t="shared" si="168"/>
        <v>3.65625</v>
      </c>
      <c r="L498" s="2">
        <f t="shared" si="166"/>
        <v>56.25</v>
      </c>
      <c r="M498" s="2">
        <f t="shared" si="167"/>
        <v>2.9370973355292325</v>
      </c>
      <c r="N498" s="5">
        <v>490000</v>
      </c>
      <c r="O498" s="5">
        <v>8370</v>
      </c>
      <c r="P498" s="2">
        <v>39.6</v>
      </c>
      <c r="Q498" s="2">
        <v>5.2</v>
      </c>
      <c r="R498" s="5">
        <v>9810</v>
      </c>
      <c r="S498" s="2">
        <v>670</v>
      </c>
      <c r="T498" s="5">
        <v>11400</v>
      </c>
      <c r="U498" s="5">
        <v>1060</v>
      </c>
      <c r="X498" s="3" t="str" cm="1">
        <f t="array" ref="X498">_xlfn.IFS((D498/F498) &lt;= (640/SQRT($AT$32)), "Compact", L498 &lt;= ($AT$32*(0.79-(0.002*((E498-G498/2)/(2*F498))*SQRT($AT$32)))), "Non-Compact", L498 &gt; ($AT$32*(0.79-(0.002*((E498-G498/2)/(2*F498))*SQRT($AT$32)))), "Slender")</f>
        <v>Compact</v>
      </c>
      <c r="Y498" s="3" t="str" cm="1">
        <f t="array" ref="Y498">_xlfn.IFS(K498 &lt;= (65/SQRT($AT$32)), "Compact", K498 &lt;= (95/SQRT($AT$32)), "Non-Compact", K498 &gt; (95/SQRT($AT$32)), "Slender")</f>
        <v>Non-Compact</v>
      </c>
      <c r="Z498" s="2">
        <f t="shared" si="148"/>
        <v>7.8125</v>
      </c>
      <c r="AA498" s="2">
        <f t="shared" si="149"/>
        <v>62.5</v>
      </c>
      <c r="AB498" s="2" t="str" cm="1">
        <f t="array" ref="AB498">_xlfn.IFS(Z498 &lt;= 9, "1", Z498 &lt;= 12, "2", Z498 &lt;= 15, "3", Z498 &gt; 15, "4")</f>
        <v>1</v>
      </c>
      <c r="AC498" s="2" t="str" cm="1">
        <f t="array" ref="AC498">_xlfn.IFS(AA498 &lt;= 200, "1", L498 &lt;= 300, "2", L498 &lt;= 400, "3", L498 &gt; 400, "4")</f>
        <v>1</v>
      </c>
      <c r="AF498" s="3">
        <f t="shared" si="160"/>
        <v>489597.67997418041</v>
      </c>
      <c r="AG498" s="3"/>
      <c r="AI498" s="3">
        <f t="shared" si="161"/>
        <v>9783.6398988311103</v>
      </c>
      <c r="AJ498" s="2" t="s">
        <v>547</v>
      </c>
      <c r="AK498" s="2"/>
      <c r="AL498" s="2"/>
      <c r="AM498" s="2">
        <f t="shared" si="163"/>
        <v>287.84123980236905</v>
      </c>
      <c r="AN498" s="2"/>
      <c r="AO498" s="2"/>
      <c r="AP498" s="2">
        <f t="shared" si="164"/>
        <v>9720.6</v>
      </c>
      <c r="AQ498" s="2" t="s">
        <v>547</v>
      </c>
      <c r="BB498" s="2">
        <f t="shared" si="150"/>
        <v>220.54123980236903</v>
      </c>
      <c r="BC498" s="2">
        <f t="shared" si="151"/>
        <v>9253.7333333333336</v>
      </c>
      <c r="BD498" s="2" t="s">
        <v>547</v>
      </c>
      <c r="BI498">
        <f t="shared" si="152"/>
        <v>238.54123980236903</v>
      </c>
      <c r="BJ498">
        <f t="shared" si="153"/>
        <v>9494.1143281366003</v>
      </c>
      <c r="BK498" s="2" t="s">
        <v>547</v>
      </c>
      <c r="BP498">
        <f t="shared" si="154"/>
        <v>172.54123980236903</v>
      </c>
      <c r="BQ498">
        <f t="shared" si="155"/>
        <v>9151.3333333333339</v>
      </c>
      <c r="BR498" s="2" t="s">
        <v>547</v>
      </c>
      <c r="BW498">
        <f t="shared" si="156"/>
        <v>188.54123980236903</v>
      </c>
      <c r="BX498">
        <f t="shared" si="157"/>
        <v>9185.4666666666672</v>
      </c>
      <c r="BY498" s="2" t="s">
        <v>547</v>
      </c>
      <c r="CD498">
        <f t="shared" si="158"/>
        <v>252.85097938416297</v>
      </c>
      <c r="CE498">
        <f t="shared" si="159"/>
        <v>9539.9015716076174</v>
      </c>
      <c r="CF498" s="2" t="s">
        <v>547</v>
      </c>
    </row>
    <row r="499" spans="1:84" x14ac:dyDescent="0.35">
      <c r="A499" s="2" t="s">
        <v>548</v>
      </c>
      <c r="B499" s="3" t="s">
        <v>35</v>
      </c>
      <c r="C499" s="2">
        <v>231</v>
      </c>
      <c r="D499" s="2">
        <v>1000</v>
      </c>
      <c r="E499" s="2">
        <v>250</v>
      </c>
      <c r="F499" s="2">
        <v>28</v>
      </c>
      <c r="G499" s="2">
        <v>16</v>
      </c>
      <c r="H499" s="2">
        <v>18</v>
      </c>
      <c r="I499" s="2">
        <f t="shared" si="165"/>
        <v>908</v>
      </c>
      <c r="J499" s="2">
        <f t="shared" si="162"/>
        <v>293.82123980236906</v>
      </c>
      <c r="K499" s="2">
        <f t="shared" si="168"/>
        <v>4.1785714285714288</v>
      </c>
      <c r="L499" s="2">
        <f t="shared" si="166"/>
        <v>56.75</v>
      </c>
      <c r="M499" s="2">
        <f t="shared" si="167"/>
        <v>2.9370973355292325</v>
      </c>
      <c r="N499" s="5">
        <v>449000</v>
      </c>
      <c r="O499" s="5">
        <v>7330</v>
      </c>
      <c r="P499" s="2">
        <v>39.1</v>
      </c>
      <c r="Q499" s="2">
        <v>5</v>
      </c>
      <c r="R499" s="5">
        <v>8980</v>
      </c>
      <c r="S499" s="2">
        <v>586</v>
      </c>
      <c r="T499" s="5">
        <v>10500</v>
      </c>
      <c r="U499" s="2">
        <v>939</v>
      </c>
      <c r="X499" s="3" t="str" cm="1">
        <f t="array" ref="X499">_xlfn.IFS((D499/F499) &lt;= (640/SQRT($AT$32)), "Compact", L499 &lt;= ($AT$32*(0.79-(0.002*((E499-G499/2)/(2*F499))*SQRT($AT$32)))), "Non-Compact", L499 &gt; ($AT$32*(0.79-(0.002*((E499-G499/2)/(2*F499))*SQRT($AT$32)))), "Slender")</f>
        <v>Non-Compact</v>
      </c>
      <c r="Y499" s="3" t="str" cm="1">
        <f t="array" ref="Y499">_xlfn.IFS(K499 &lt;= (65/SQRT($AT$32)), "Compact", K499 &lt;= (95/SQRT($AT$32)), "Non-Compact", K499 &gt; (95/SQRT($AT$32)), "Slender")</f>
        <v>Non-Compact</v>
      </c>
      <c r="Z499" s="2">
        <f t="shared" si="148"/>
        <v>8.9285714285714288</v>
      </c>
      <c r="AA499" s="2">
        <f t="shared" si="149"/>
        <v>62.5</v>
      </c>
      <c r="AB499" s="2" t="str" cm="1">
        <f t="array" ref="AB499">_xlfn.IFS(Z499 &lt;= 9, "1", Z499 &lt;= 12, "2", Z499 &lt;= 15, "3", Z499 &gt; 15, "4")</f>
        <v>1</v>
      </c>
      <c r="AC499" s="2" t="str" cm="1">
        <f t="array" ref="AC499">_xlfn.IFS(AA499 &lt;= 200, "1", L499 &lt;= 300, "2", L499 &lt;= 400, "3", L499 &gt; 400, "4")</f>
        <v>1</v>
      </c>
      <c r="AF499" s="3">
        <f t="shared" si="160"/>
        <v>448586.22029226442</v>
      </c>
      <c r="AG499" s="3"/>
      <c r="AI499" s="3">
        <f t="shared" si="161"/>
        <v>8953.8837646018164</v>
      </c>
      <c r="AJ499" s="2" t="s">
        <v>548</v>
      </c>
      <c r="AK499" s="2"/>
      <c r="AL499" s="2"/>
      <c r="AM499" s="2">
        <f t="shared" si="163"/>
        <v>269.12123980236908</v>
      </c>
      <c r="AN499" s="2"/>
      <c r="AO499" s="2"/>
      <c r="AP499" s="2">
        <f t="shared" si="164"/>
        <v>8890.6</v>
      </c>
      <c r="AQ499" s="2" t="s">
        <v>548</v>
      </c>
      <c r="BB499" s="2">
        <f t="shared" si="150"/>
        <v>201.82123980236906</v>
      </c>
      <c r="BC499" s="2">
        <f t="shared" si="151"/>
        <v>8423.7333333333336</v>
      </c>
      <c r="BD499" s="2" t="s">
        <v>548</v>
      </c>
      <c r="BI499">
        <f t="shared" si="152"/>
        <v>219.82123980236906</v>
      </c>
      <c r="BJ499">
        <f t="shared" si="153"/>
        <v>8664.1143281366003</v>
      </c>
      <c r="BK499" s="2" t="s">
        <v>548</v>
      </c>
      <c r="BP499">
        <f t="shared" si="154"/>
        <v>153.82123980236906</v>
      </c>
      <c r="BQ499">
        <f t="shared" si="155"/>
        <v>8321.3333333333339</v>
      </c>
      <c r="BR499" s="2" t="s">
        <v>548</v>
      </c>
      <c r="BW499">
        <f t="shared" si="156"/>
        <v>169.82123980236906</v>
      </c>
      <c r="BX499">
        <f t="shared" si="157"/>
        <v>8355.4666666666672</v>
      </c>
      <c r="BY499" s="2" t="s">
        <v>548</v>
      </c>
      <c r="CD499">
        <f t="shared" si="158"/>
        <v>234.130979384163</v>
      </c>
      <c r="CE499">
        <f t="shared" si="159"/>
        <v>8709.9015716076174</v>
      </c>
      <c r="CF499" s="2" t="s">
        <v>548</v>
      </c>
    </row>
    <row r="500" spans="1:84" x14ac:dyDescent="0.35">
      <c r="A500" s="2" t="s">
        <v>549</v>
      </c>
      <c r="B500" s="3" t="s">
        <v>35</v>
      </c>
      <c r="C500" s="2">
        <v>220</v>
      </c>
      <c r="D500" s="2">
        <v>1000</v>
      </c>
      <c r="E500" s="2">
        <v>250</v>
      </c>
      <c r="F500" s="2">
        <v>25</v>
      </c>
      <c r="G500" s="2">
        <v>16</v>
      </c>
      <c r="H500" s="2">
        <v>18</v>
      </c>
      <c r="I500" s="2">
        <f t="shared" si="165"/>
        <v>914</v>
      </c>
      <c r="J500" s="2">
        <f t="shared" si="162"/>
        <v>279.78123980236904</v>
      </c>
      <c r="K500" s="2">
        <f t="shared" si="168"/>
        <v>4.68</v>
      </c>
      <c r="L500" s="2">
        <f t="shared" si="166"/>
        <v>57.125</v>
      </c>
      <c r="M500" s="2">
        <f t="shared" si="167"/>
        <v>2.9370973355292325</v>
      </c>
      <c r="N500" s="5">
        <v>418000</v>
      </c>
      <c r="O500" s="5">
        <v>6550</v>
      </c>
      <c r="P500" s="2">
        <v>38.6</v>
      </c>
      <c r="Q500" s="2">
        <v>4.8</v>
      </c>
      <c r="R500" s="5">
        <v>8350</v>
      </c>
      <c r="S500" s="2">
        <v>524</v>
      </c>
      <c r="T500" s="5">
        <v>9830</v>
      </c>
      <c r="U500" s="2">
        <v>845</v>
      </c>
      <c r="X500" s="3" t="str" cm="1">
        <f t="array" ref="X500">_xlfn.IFS((D500/F500) &lt;= (640/SQRT($AT$32)), "Compact", L500 &lt;= ($AT$32*(0.79-(0.002*((E500-G500/2)/(2*F500))*SQRT($AT$32)))), "Non-Compact", L500 &gt; ($AT$32*(0.79-(0.002*((E500-G500/2)/(2*F500))*SQRT($AT$32)))), "Slender")</f>
        <v>Non-Compact</v>
      </c>
      <c r="Y500" s="3" t="str" cm="1">
        <f t="array" ref="Y500">_xlfn.IFS(K500 &lt;= (65/SQRT($AT$32)), "Compact", K500 &lt;= (95/SQRT($AT$32)), "Non-Compact", K500 &gt; (95/SQRT($AT$32)), "Slender")</f>
        <v>Non-Compact</v>
      </c>
      <c r="Z500" s="2">
        <f t="shared" si="148"/>
        <v>10</v>
      </c>
      <c r="AA500" s="2">
        <f t="shared" si="149"/>
        <v>62.5</v>
      </c>
      <c r="AB500" s="2" t="str" cm="1">
        <f t="array" ref="AB500">_xlfn.IFS(Z500 &lt;= 9, "1", Z500 &lt;= 12, "2", Z500 &lt;= 15, "3", Z500 &gt; 15, "4")</f>
        <v>2</v>
      </c>
      <c r="AC500" s="2" t="str" cm="1">
        <f t="array" ref="AC500">_xlfn.IFS(AA500 &lt;= 200, "1", L500 &lt;= 300, "2", L500 &lt;= 400, "3", L500 &gt; 400, "4")</f>
        <v>1</v>
      </c>
      <c r="AF500" s="3">
        <f t="shared" si="160"/>
        <v>417577.87804923288</v>
      </c>
      <c r="AG500" s="3"/>
      <c r="AI500" s="3">
        <f t="shared" si="161"/>
        <v>8324.7711602181589</v>
      </c>
      <c r="AJ500" s="2" t="s">
        <v>549</v>
      </c>
      <c r="AK500" s="2"/>
      <c r="AL500" s="2"/>
      <c r="AM500" s="2">
        <f t="shared" si="163"/>
        <v>255.08123980236905</v>
      </c>
      <c r="AN500" s="2"/>
      <c r="AO500" s="2"/>
      <c r="AP500" s="2">
        <f t="shared" si="164"/>
        <v>8260.6</v>
      </c>
      <c r="AQ500" s="2" t="s">
        <v>549</v>
      </c>
      <c r="BB500" s="2">
        <f t="shared" si="150"/>
        <v>187.78123980236904</v>
      </c>
      <c r="BC500" s="2">
        <f t="shared" si="151"/>
        <v>7793.7333333333336</v>
      </c>
      <c r="BD500" s="2" t="s">
        <v>549</v>
      </c>
      <c r="BI500">
        <f t="shared" si="152"/>
        <v>205.78123980236904</v>
      </c>
      <c r="BJ500">
        <f t="shared" si="153"/>
        <v>8034.1143281365994</v>
      </c>
      <c r="BK500" s="2" t="s">
        <v>549</v>
      </c>
      <c r="BP500">
        <f t="shared" si="154"/>
        <v>139.78123980236904</v>
      </c>
      <c r="BQ500">
        <f t="shared" si="155"/>
        <v>7691.333333333333</v>
      </c>
      <c r="BR500" s="2" t="s">
        <v>549</v>
      </c>
      <c r="BW500">
        <f t="shared" si="156"/>
        <v>155.78123980236904</v>
      </c>
      <c r="BX500">
        <f t="shared" si="157"/>
        <v>7725.4666666666662</v>
      </c>
      <c r="BY500" s="2" t="s">
        <v>549</v>
      </c>
      <c r="CD500">
        <f t="shared" si="158"/>
        <v>220.09097938416298</v>
      </c>
      <c r="CE500">
        <f t="shared" si="159"/>
        <v>8079.9015716076174</v>
      </c>
      <c r="CF500" s="2" t="s">
        <v>549</v>
      </c>
    </row>
    <row r="501" spans="1:84" x14ac:dyDescent="0.35">
      <c r="A501" s="2" t="s">
        <v>550</v>
      </c>
      <c r="B501" s="3" t="s">
        <v>35</v>
      </c>
      <c r="C501" s="2">
        <v>209</v>
      </c>
      <c r="D501" s="2">
        <v>1000</v>
      </c>
      <c r="E501" s="2">
        <v>250</v>
      </c>
      <c r="F501" s="2">
        <v>22</v>
      </c>
      <c r="G501" s="2">
        <v>16</v>
      </c>
      <c r="H501" s="2">
        <v>18</v>
      </c>
      <c r="I501" s="2">
        <f t="shared" si="165"/>
        <v>920</v>
      </c>
      <c r="J501" s="2">
        <f t="shared" si="162"/>
        <v>265.74123980236902</v>
      </c>
      <c r="K501" s="2">
        <f t="shared" si="168"/>
        <v>5.3181818181818183</v>
      </c>
      <c r="L501" s="2">
        <f t="shared" si="166"/>
        <v>57.5</v>
      </c>
      <c r="M501" s="2">
        <f t="shared" si="167"/>
        <v>2.9370973355292325</v>
      </c>
      <c r="N501" s="5">
        <v>386000</v>
      </c>
      <c r="O501" s="5">
        <v>5770</v>
      </c>
      <c r="P501" s="2">
        <v>38.1</v>
      </c>
      <c r="Q501" s="2">
        <v>4.7</v>
      </c>
      <c r="R501" s="5">
        <v>7720</v>
      </c>
      <c r="S501" s="2">
        <v>461</v>
      </c>
      <c r="T501" s="5">
        <v>9170</v>
      </c>
      <c r="U501" s="2">
        <v>752</v>
      </c>
      <c r="X501" s="3" t="str" cm="1">
        <f t="array" ref="X501">_xlfn.IFS((D501/F501) &lt;= (640/SQRT($AT$32)), "Compact", L501 &lt;= ($AT$32*(0.79-(0.002*((E501-G501/2)/(2*F501))*SQRT($AT$32)))), "Non-Compact", L501 &gt; ($AT$32*(0.79-(0.002*((E501-G501/2)/(2*F501))*SQRT($AT$32)))), "Slender")</f>
        <v>Non-Compact</v>
      </c>
      <c r="Y501" s="3" t="str" cm="1">
        <f t="array" ref="Y501">_xlfn.IFS(K501 &lt;= (65/SQRT($AT$32)), "Compact", K501 &lt;= (95/SQRT($AT$32)), "Non-Compact", K501 &gt; (95/SQRT($AT$32)), "Slender")</f>
        <v>Slender</v>
      </c>
      <c r="Z501" s="2">
        <f t="shared" si="148"/>
        <v>11.363636363636363</v>
      </c>
      <c r="AA501" s="2">
        <f t="shared" si="149"/>
        <v>62.5</v>
      </c>
      <c r="AB501" s="2" t="str" cm="1">
        <f t="array" ref="AB501">_xlfn.IFS(Z501 &lt;= 9, "1", Z501 &lt;= 12, "2", Z501 &lt;= 15, "3", Z501 &gt; 15, "4")</f>
        <v>2</v>
      </c>
      <c r="AC501" s="2" t="str" cm="1">
        <f t="array" ref="AC501">_xlfn.IFS(AA501 &lt;= 200, "1", L501 &lt;= 300, "2", L501 &lt;= 400, "3", L501 &gt; 400, "4")</f>
        <v>1</v>
      </c>
      <c r="AF501" s="3">
        <f t="shared" si="160"/>
        <v>385569.87983516039</v>
      </c>
      <c r="AG501" s="3"/>
      <c r="AI501" s="3">
        <f t="shared" si="161"/>
        <v>7696.2472978718661</v>
      </c>
      <c r="AJ501" s="2" t="s">
        <v>550</v>
      </c>
      <c r="AK501" s="2"/>
      <c r="AL501" s="2"/>
      <c r="AM501" s="2">
        <f t="shared" si="163"/>
        <v>241.04123980236903</v>
      </c>
      <c r="AN501" s="2"/>
      <c r="AO501" s="2"/>
      <c r="AP501" s="2">
        <f t="shared" si="164"/>
        <v>7630.6</v>
      </c>
      <c r="AQ501" s="2" t="s">
        <v>550</v>
      </c>
      <c r="BB501" s="2">
        <f t="shared" si="150"/>
        <v>173.74123980236902</v>
      </c>
      <c r="BC501" s="2">
        <f t="shared" si="151"/>
        <v>7163.7333333333336</v>
      </c>
      <c r="BD501" s="2" t="s">
        <v>550</v>
      </c>
      <c r="BI501">
        <f t="shared" si="152"/>
        <v>191.74123980236902</v>
      </c>
      <c r="BJ501">
        <f t="shared" si="153"/>
        <v>7404.1143281365994</v>
      </c>
      <c r="BK501" s="2" t="s">
        <v>550</v>
      </c>
      <c r="BP501">
        <f t="shared" si="154"/>
        <v>125.74123980236902</v>
      </c>
      <c r="BQ501">
        <f t="shared" si="155"/>
        <v>7061.333333333333</v>
      </c>
      <c r="BR501" s="2" t="s">
        <v>550</v>
      </c>
      <c r="BW501">
        <f t="shared" si="156"/>
        <v>141.74123980236902</v>
      </c>
      <c r="BX501">
        <f t="shared" si="157"/>
        <v>7095.4666666666662</v>
      </c>
      <c r="BY501" s="2" t="s">
        <v>550</v>
      </c>
      <c r="CD501">
        <f t="shared" si="158"/>
        <v>206.05097938416296</v>
      </c>
      <c r="CE501">
        <f t="shared" si="159"/>
        <v>7449.9015716076174</v>
      </c>
      <c r="CF501" s="2" t="s">
        <v>550</v>
      </c>
    </row>
    <row r="502" spans="1:84" x14ac:dyDescent="0.35">
      <c r="A502" s="2" t="s">
        <v>551</v>
      </c>
      <c r="B502" s="3" t="s">
        <v>35</v>
      </c>
      <c r="C502" s="2">
        <v>404</v>
      </c>
      <c r="D502" s="2">
        <v>950</v>
      </c>
      <c r="E502" s="2">
        <v>400</v>
      </c>
      <c r="F502" s="2">
        <v>40</v>
      </c>
      <c r="G502" s="2">
        <v>22</v>
      </c>
      <c r="H502" s="2">
        <v>18</v>
      </c>
      <c r="I502" s="2">
        <f t="shared" si="165"/>
        <v>834</v>
      </c>
      <c r="J502" s="2">
        <f t="shared" si="162"/>
        <v>514.18123980236908</v>
      </c>
      <c r="K502" s="2">
        <f t="shared" si="168"/>
        <v>4.7249999999999996</v>
      </c>
      <c r="L502" s="2">
        <f t="shared" si="166"/>
        <v>37.909090909090907</v>
      </c>
      <c r="M502" s="2">
        <f t="shared" si="167"/>
        <v>3.4250973355292325</v>
      </c>
      <c r="N502" s="5">
        <v>789000</v>
      </c>
      <c r="O502" s="5">
        <v>42800</v>
      </c>
      <c r="P502" s="2">
        <v>39.200000000000003</v>
      </c>
      <c r="Q502" s="2">
        <v>9.1</v>
      </c>
      <c r="R502" s="5">
        <v>16600</v>
      </c>
      <c r="S502" s="5">
        <v>2140</v>
      </c>
      <c r="T502" s="5">
        <v>18800</v>
      </c>
      <c r="U502" s="5">
        <v>3310</v>
      </c>
      <c r="X502" s="3" t="str" cm="1">
        <f t="array" ref="X502">_xlfn.IFS((D502/F502) &lt;= (640/SQRT($AT$32)), "Compact", L502 &lt;= ($AT$32*(0.79-(0.002*((E502-G502/2)/(2*F502))*SQRT($AT$32)))), "Non-Compact", L502 &gt; ($AT$32*(0.79-(0.002*((E502-G502/2)/(2*F502))*SQRT($AT$32)))), "Slender")</f>
        <v>Compact</v>
      </c>
      <c r="Y502" s="3" t="str" cm="1">
        <f t="array" ref="Y502">_xlfn.IFS(K502 &lt;= (65/SQRT($AT$32)), "Compact", K502 &lt;= (95/SQRT($AT$32)), "Non-Compact", K502 &gt; (95/SQRT($AT$32)), "Slender")</f>
        <v>Non-Compact</v>
      </c>
      <c r="Z502" s="2">
        <f t="shared" si="148"/>
        <v>10</v>
      </c>
      <c r="AA502" s="2">
        <f t="shared" si="149"/>
        <v>43.18181818181818</v>
      </c>
      <c r="AB502" s="2" t="str" cm="1">
        <f t="array" ref="AB502">_xlfn.IFS(Z502 &lt;= 9, "1", Z502 &lt;= 12, "2", Z502 &lt;= 15, "3", Z502 &gt; 15, "4")</f>
        <v>2</v>
      </c>
      <c r="AC502" s="2" t="str" cm="1">
        <f t="array" ref="AC502">_xlfn.IFS(AA502 &lt;= 200, "1", L502 &lt;= 300, "2", L502 &lt;= 400, "3", L502 &gt; 400, "4")</f>
        <v>1</v>
      </c>
      <c r="AF502" s="3">
        <f t="shared" si="160"/>
        <v>789680.55400655523</v>
      </c>
      <c r="AG502" s="3"/>
      <c r="AI502" s="3">
        <f t="shared" si="161"/>
        <v>16668.78410892648</v>
      </c>
      <c r="AJ502" s="2" t="s">
        <v>551</v>
      </c>
      <c r="AK502" s="2"/>
      <c r="AL502" s="2"/>
      <c r="AM502" s="2">
        <f t="shared" si="163"/>
        <v>489.48123980236909</v>
      </c>
      <c r="AN502" s="2"/>
      <c r="AO502" s="2"/>
      <c r="AP502" s="2">
        <f t="shared" si="164"/>
        <v>16510.599999999999</v>
      </c>
      <c r="AQ502" s="2" t="s">
        <v>551</v>
      </c>
      <c r="BB502" s="2">
        <f t="shared" si="150"/>
        <v>422.18123980236908</v>
      </c>
      <c r="BC502" s="2">
        <f t="shared" si="151"/>
        <v>16043.733333333334</v>
      </c>
      <c r="BD502" s="2" t="s">
        <v>551</v>
      </c>
      <c r="BI502">
        <f t="shared" si="152"/>
        <v>440.18123980236908</v>
      </c>
      <c r="BJ502">
        <f t="shared" si="153"/>
        <v>16284.1143281366</v>
      </c>
      <c r="BK502" s="2" t="s">
        <v>551</v>
      </c>
      <c r="BP502">
        <f t="shared" si="154"/>
        <v>374.18123980236908</v>
      </c>
      <c r="BQ502">
        <f t="shared" si="155"/>
        <v>15941.333333333334</v>
      </c>
      <c r="BR502" s="2" t="s">
        <v>551</v>
      </c>
      <c r="BW502">
        <f t="shared" si="156"/>
        <v>390.18123980236908</v>
      </c>
      <c r="BX502">
        <f t="shared" si="157"/>
        <v>15975.466666666667</v>
      </c>
      <c r="BY502" s="2" t="s">
        <v>551</v>
      </c>
      <c r="CD502">
        <f t="shared" si="158"/>
        <v>454.49097938416298</v>
      </c>
      <c r="CE502">
        <f t="shared" si="159"/>
        <v>16329.901571607617</v>
      </c>
      <c r="CF502" s="2" t="s">
        <v>551</v>
      </c>
    </row>
    <row r="503" spans="1:84" x14ac:dyDescent="0.35">
      <c r="A503" s="2" t="s">
        <v>552</v>
      </c>
      <c r="B503" s="3" t="s">
        <v>35</v>
      </c>
      <c r="C503" s="2">
        <v>380</v>
      </c>
      <c r="D503" s="2">
        <v>950</v>
      </c>
      <c r="E503" s="2">
        <v>400</v>
      </c>
      <c r="F503" s="2">
        <v>36</v>
      </c>
      <c r="G503" s="2">
        <v>22</v>
      </c>
      <c r="H503" s="2">
        <v>18</v>
      </c>
      <c r="I503" s="2">
        <f t="shared" si="165"/>
        <v>842</v>
      </c>
      <c r="J503" s="2">
        <f t="shared" si="162"/>
        <v>483.94123980236901</v>
      </c>
      <c r="K503" s="2">
        <f t="shared" si="168"/>
        <v>5.25</v>
      </c>
      <c r="L503" s="2">
        <f t="shared" si="166"/>
        <v>38.272727272727273</v>
      </c>
      <c r="M503" s="2">
        <f t="shared" si="167"/>
        <v>3.4250973355292325</v>
      </c>
      <c r="N503" s="5">
        <v>731000</v>
      </c>
      <c r="O503" s="5">
        <v>38500</v>
      </c>
      <c r="P503" s="2">
        <v>38.9</v>
      </c>
      <c r="Q503" s="2">
        <v>8.9</v>
      </c>
      <c r="R503" s="5">
        <v>15400</v>
      </c>
      <c r="S503" s="5">
        <v>1920</v>
      </c>
      <c r="T503" s="5">
        <v>17500</v>
      </c>
      <c r="U503" s="5">
        <v>2990</v>
      </c>
      <c r="X503" s="3" t="str" cm="1">
        <f t="array" ref="X503">_xlfn.IFS((D503/F503) &lt;= (640/SQRT($AT$32)), "Compact", L503 &lt;= ($AT$32*(0.79-(0.002*((E503-G503/2)/(2*F503))*SQRT($AT$32)))), "Non-Compact", L503 &gt; ($AT$32*(0.79-(0.002*((E503-G503/2)/(2*F503))*SQRT($AT$32)))), "Slender")</f>
        <v>Compact</v>
      </c>
      <c r="Y503" s="3" t="str" cm="1">
        <f t="array" ref="Y503">_xlfn.IFS(K503 &lt;= (65/SQRT($AT$32)), "Compact", K503 &lt;= (95/SQRT($AT$32)), "Non-Compact", K503 &gt; (95/SQRT($AT$32)), "Slender")</f>
        <v>Slender</v>
      </c>
      <c r="Z503" s="2">
        <f t="shared" si="148"/>
        <v>11.111111111111111</v>
      </c>
      <c r="AA503" s="2">
        <f t="shared" si="149"/>
        <v>43.18181818181818</v>
      </c>
      <c r="AB503" s="2" t="str" cm="1">
        <f t="array" ref="AB503">_xlfn.IFS(Z503 &lt;= 9, "1", Z503 &lt;= 12, "2", Z503 &lt;= 15, "3", Z503 &gt; 15, "4")</f>
        <v>2</v>
      </c>
      <c r="AC503" s="2" t="str" cm="1">
        <f t="array" ref="AC503">_xlfn.IFS(AA503 &lt;= 200, "1", L503 &lt;= 300, "2", L503 &lt;= 400, "3", L503 &gt; 400, "4")</f>
        <v>1</v>
      </c>
      <c r="AF503" s="3">
        <f t="shared" si="160"/>
        <v>731533.94683780742</v>
      </c>
      <c r="AG503" s="3"/>
      <c r="AI503" s="3">
        <f t="shared" si="161"/>
        <v>15452.618149362263</v>
      </c>
      <c r="AJ503" s="2" t="s">
        <v>552</v>
      </c>
      <c r="AK503" s="2"/>
      <c r="AL503" s="2"/>
      <c r="AM503" s="2">
        <f t="shared" si="163"/>
        <v>459.24123980236902</v>
      </c>
      <c r="AN503" s="2"/>
      <c r="AO503" s="2"/>
      <c r="AP503" s="2">
        <f t="shared" si="164"/>
        <v>15310.6</v>
      </c>
      <c r="AQ503" s="2" t="s">
        <v>552</v>
      </c>
      <c r="BB503" s="2">
        <f t="shared" si="150"/>
        <v>391.94123980236901</v>
      </c>
      <c r="BC503" s="2">
        <f t="shared" si="151"/>
        <v>14843.733333333334</v>
      </c>
      <c r="BD503" s="2" t="s">
        <v>552</v>
      </c>
      <c r="BI503">
        <f t="shared" si="152"/>
        <v>409.94123980236901</v>
      </c>
      <c r="BJ503">
        <f t="shared" si="153"/>
        <v>15084.1143281366</v>
      </c>
      <c r="BK503" s="2" t="s">
        <v>552</v>
      </c>
      <c r="BP503">
        <f t="shared" si="154"/>
        <v>343.94123980236901</v>
      </c>
      <c r="BQ503">
        <f t="shared" si="155"/>
        <v>14741.333333333334</v>
      </c>
      <c r="BR503" s="2" t="s">
        <v>552</v>
      </c>
      <c r="BW503">
        <f t="shared" si="156"/>
        <v>359.94123980236901</v>
      </c>
      <c r="BX503">
        <f t="shared" si="157"/>
        <v>14775.466666666667</v>
      </c>
      <c r="BY503" s="2" t="s">
        <v>552</v>
      </c>
      <c r="CD503">
        <f t="shared" si="158"/>
        <v>424.25097938416292</v>
      </c>
      <c r="CE503">
        <f t="shared" si="159"/>
        <v>15129.901571607617</v>
      </c>
      <c r="CF503" s="2" t="s">
        <v>552</v>
      </c>
    </row>
    <row r="504" spans="1:84" x14ac:dyDescent="0.35">
      <c r="A504" s="2" t="s">
        <v>553</v>
      </c>
      <c r="B504" s="3" t="s">
        <v>35</v>
      </c>
      <c r="C504" s="2">
        <v>356</v>
      </c>
      <c r="D504" s="2">
        <v>950</v>
      </c>
      <c r="E504" s="2">
        <v>400</v>
      </c>
      <c r="F504" s="2">
        <v>32</v>
      </c>
      <c r="G504" s="2">
        <v>22</v>
      </c>
      <c r="H504" s="2">
        <v>18</v>
      </c>
      <c r="I504" s="2">
        <f t="shared" si="165"/>
        <v>850</v>
      </c>
      <c r="J504" s="2">
        <f t="shared" si="162"/>
        <v>453.701239802369</v>
      </c>
      <c r="K504" s="2">
        <f t="shared" si="168"/>
        <v>5.90625</v>
      </c>
      <c r="L504" s="2">
        <f t="shared" si="166"/>
        <v>38.636363636363633</v>
      </c>
      <c r="M504" s="2">
        <f t="shared" si="167"/>
        <v>3.4250973355292325</v>
      </c>
      <c r="N504" s="5">
        <v>672000</v>
      </c>
      <c r="O504" s="5">
        <v>34200</v>
      </c>
      <c r="P504" s="2">
        <v>38.5</v>
      </c>
      <c r="Q504" s="2">
        <v>8.6999999999999993</v>
      </c>
      <c r="R504" s="5">
        <v>14200</v>
      </c>
      <c r="S504" s="5">
        <v>1710</v>
      </c>
      <c r="T504" s="5">
        <v>16200</v>
      </c>
      <c r="U504" s="5">
        <v>2670</v>
      </c>
      <c r="X504" s="3" t="str" cm="1">
        <f t="array" ref="X504">_xlfn.IFS((D504/F504) &lt;= (640/SQRT($AT$32)), "Compact", L504 &lt;= ($AT$32*(0.79-(0.002*((E504-G504/2)/(2*F504))*SQRT($AT$32)))), "Non-Compact", L504 &gt; ($AT$32*(0.79-(0.002*((E504-G504/2)/(2*F504))*SQRT($AT$32)))), "Slender")</f>
        <v>Compact</v>
      </c>
      <c r="Y504" s="3" t="str" cm="1">
        <f t="array" ref="Y504">_xlfn.IFS(K504 &lt;= (65/SQRT($AT$32)), "Compact", K504 &lt;= (95/SQRT($AT$32)), "Non-Compact", K504 &gt; (95/SQRT($AT$32)), "Slender")</f>
        <v>Slender</v>
      </c>
      <c r="Z504" s="2">
        <f t="shared" si="148"/>
        <v>12.5</v>
      </c>
      <c r="AA504" s="2">
        <f t="shared" si="149"/>
        <v>43.18181818181818</v>
      </c>
      <c r="AB504" s="2" t="str" cm="1">
        <f t="array" ref="AB504">_xlfn.IFS(Z504 &lt;= 9, "1", Z504 &lt;= 12, "2", Z504 &lt;= 15, "3", Z504 &gt; 15, "4")</f>
        <v>3</v>
      </c>
      <c r="AC504" s="2" t="str" cm="1">
        <f t="array" ref="AC504">_xlfn.IFS(AA504 &lt;= 200, "1", L504 &lt;= 300, "2", L504 &lt;= 400, "3", L504 &gt; 400, "4")</f>
        <v>1</v>
      </c>
      <c r="AF504" s="3">
        <f t="shared" si="160"/>
        <v>672390.79215594556</v>
      </c>
      <c r="AG504" s="3"/>
      <c r="AI504" s="3">
        <f t="shared" si="161"/>
        <v>14238.283944001118</v>
      </c>
      <c r="AJ504" s="2" t="s">
        <v>553</v>
      </c>
      <c r="AK504" s="2"/>
      <c r="AL504" s="2"/>
      <c r="AM504" s="2">
        <f t="shared" si="163"/>
        <v>429.00123980236901</v>
      </c>
      <c r="AN504" s="2"/>
      <c r="AO504" s="2"/>
      <c r="AP504" s="2">
        <f t="shared" si="164"/>
        <v>14110.6</v>
      </c>
      <c r="AQ504" s="2" t="s">
        <v>553</v>
      </c>
      <c r="BB504" s="2">
        <f t="shared" si="150"/>
        <v>361.701239802369</v>
      </c>
      <c r="BC504" s="2">
        <f t="shared" si="151"/>
        <v>13643.733333333334</v>
      </c>
      <c r="BD504" s="2" t="s">
        <v>553</v>
      </c>
      <c r="BI504">
        <f t="shared" si="152"/>
        <v>379.701239802369</v>
      </c>
      <c r="BJ504">
        <f t="shared" si="153"/>
        <v>13884.1143281366</v>
      </c>
      <c r="BK504" s="2" t="s">
        <v>553</v>
      </c>
      <c r="BP504">
        <f t="shared" si="154"/>
        <v>313.701239802369</v>
      </c>
      <c r="BQ504">
        <f t="shared" si="155"/>
        <v>13541.333333333334</v>
      </c>
      <c r="BR504" s="2" t="s">
        <v>553</v>
      </c>
      <c r="BW504">
        <f t="shared" si="156"/>
        <v>329.701239802369</v>
      </c>
      <c r="BX504">
        <f t="shared" si="157"/>
        <v>13575.466666666667</v>
      </c>
      <c r="BY504" s="2" t="s">
        <v>553</v>
      </c>
      <c r="CD504">
        <f t="shared" si="158"/>
        <v>394.01097938416291</v>
      </c>
      <c r="CE504">
        <f t="shared" si="159"/>
        <v>13929.901571607617</v>
      </c>
      <c r="CF504" s="2" t="s">
        <v>553</v>
      </c>
    </row>
    <row r="505" spans="1:84" x14ac:dyDescent="0.35">
      <c r="A505" s="2" t="s">
        <v>554</v>
      </c>
      <c r="B505" s="3" t="s">
        <v>35</v>
      </c>
      <c r="C505" s="2">
        <v>332</v>
      </c>
      <c r="D505" s="2">
        <v>950</v>
      </c>
      <c r="E505" s="2">
        <v>400</v>
      </c>
      <c r="F505" s="2">
        <v>28</v>
      </c>
      <c r="G505" s="2">
        <v>22</v>
      </c>
      <c r="H505" s="2">
        <v>18</v>
      </c>
      <c r="I505" s="2">
        <f t="shared" si="165"/>
        <v>858</v>
      </c>
      <c r="J505" s="2">
        <f t="shared" si="162"/>
        <v>423.46123980236905</v>
      </c>
      <c r="K505" s="2">
        <f t="shared" si="168"/>
        <v>6.75</v>
      </c>
      <c r="L505" s="2">
        <f t="shared" si="166"/>
        <v>39</v>
      </c>
      <c r="M505" s="2">
        <f t="shared" si="167"/>
        <v>3.4250973355292325</v>
      </c>
      <c r="N505" s="5">
        <v>613000</v>
      </c>
      <c r="O505" s="5">
        <v>30000</v>
      </c>
      <c r="P505" s="2">
        <v>38</v>
      </c>
      <c r="Q505" s="2">
        <v>8.4</v>
      </c>
      <c r="R505" s="5">
        <v>12900</v>
      </c>
      <c r="S505" s="5">
        <v>1500</v>
      </c>
      <c r="T505" s="5">
        <v>14800</v>
      </c>
      <c r="U505" s="5">
        <v>2350</v>
      </c>
      <c r="X505" s="3" t="str" cm="1">
        <f t="array" ref="X505">_xlfn.IFS((D505/F505) &lt;= (640/SQRT($AT$32)), "Compact", L505 &lt;= ($AT$32*(0.79-(0.002*((E505-G505/2)/(2*F505))*SQRT($AT$32)))), "Non-Compact", L505 &gt; ($AT$32*(0.79-(0.002*((E505-G505/2)/(2*F505))*SQRT($AT$32)))), "Slender")</f>
        <v>Compact</v>
      </c>
      <c r="Y505" s="3" t="str" cm="1">
        <f t="array" ref="Y505">_xlfn.IFS(K505 &lt;= (65/SQRT($AT$32)), "Compact", K505 &lt;= (95/SQRT($AT$32)), "Non-Compact", K505 &gt; (95/SQRT($AT$32)), "Slender")</f>
        <v>Slender</v>
      </c>
      <c r="Z505" s="2">
        <f t="shared" si="148"/>
        <v>14.285714285714286</v>
      </c>
      <c r="AA505" s="2">
        <f t="shared" si="149"/>
        <v>43.18181818181818</v>
      </c>
      <c r="AB505" s="2" t="str" cm="1">
        <f t="array" ref="AB505">_xlfn.IFS(Z505 &lt;= 9, "1", Z505 &lt;= 12, "2", Z505 &lt;= 15, "3", Z505 &gt; 15, "4")</f>
        <v>3</v>
      </c>
      <c r="AC505" s="2" t="str" cm="1">
        <f t="array" ref="AC505">_xlfn.IFS(AA505 &lt;= 200, "1", L505 &lt;= 300, "2", L505 &lt;= 400, "3", L505 &gt; 400, "4")</f>
        <v>1</v>
      </c>
      <c r="AF505" s="3">
        <f t="shared" si="160"/>
        <v>613255.06714262045</v>
      </c>
      <c r="AG505" s="3"/>
      <c r="AI505" s="3">
        <f t="shared" si="161"/>
        <v>12925.561174277889</v>
      </c>
      <c r="AJ505" s="2" t="s">
        <v>554</v>
      </c>
      <c r="AK505" s="2"/>
      <c r="AL505" s="2"/>
      <c r="AM505" s="2">
        <f t="shared" si="163"/>
        <v>398.76123980236906</v>
      </c>
      <c r="AN505" s="2"/>
      <c r="AO505" s="2"/>
      <c r="AP505" s="2">
        <f t="shared" si="164"/>
        <v>12810.6</v>
      </c>
      <c r="AQ505" s="2" t="s">
        <v>554</v>
      </c>
      <c r="BB505" s="2">
        <f t="shared" si="150"/>
        <v>331.46123980236905</v>
      </c>
      <c r="BC505" s="2">
        <f t="shared" si="151"/>
        <v>12343.733333333334</v>
      </c>
      <c r="BD505" s="2" t="s">
        <v>554</v>
      </c>
      <c r="BI505">
        <f t="shared" si="152"/>
        <v>349.46123980236905</v>
      </c>
      <c r="BJ505">
        <f t="shared" si="153"/>
        <v>12584.1143281366</v>
      </c>
      <c r="BK505" s="2" t="s">
        <v>554</v>
      </c>
      <c r="BP505">
        <f t="shared" si="154"/>
        <v>283.46123980236905</v>
      </c>
      <c r="BQ505">
        <f t="shared" si="155"/>
        <v>12241.333333333334</v>
      </c>
      <c r="BR505" s="2" t="s">
        <v>554</v>
      </c>
      <c r="BW505">
        <f t="shared" si="156"/>
        <v>299.46123980236905</v>
      </c>
      <c r="BX505">
        <f t="shared" si="157"/>
        <v>12275.466666666667</v>
      </c>
      <c r="BY505" s="2" t="s">
        <v>554</v>
      </c>
      <c r="CD505">
        <f t="shared" si="158"/>
        <v>363.77097938416296</v>
      </c>
      <c r="CE505">
        <f t="shared" si="159"/>
        <v>12629.901571607617</v>
      </c>
      <c r="CF505" s="2" t="s">
        <v>554</v>
      </c>
    </row>
    <row r="506" spans="1:84" x14ac:dyDescent="0.35">
      <c r="A506" s="2" t="s">
        <v>555</v>
      </c>
      <c r="B506" s="3" t="s">
        <v>35</v>
      </c>
      <c r="C506" s="2">
        <v>383</v>
      </c>
      <c r="D506" s="2">
        <v>950</v>
      </c>
      <c r="E506" s="2">
        <v>400</v>
      </c>
      <c r="F506" s="2">
        <v>40</v>
      </c>
      <c r="G506" s="2">
        <v>19</v>
      </c>
      <c r="H506" s="2">
        <v>18</v>
      </c>
      <c r="I506" s="2">
        <f t="shared" si="165"/>
        <v>834</v>
      </c>
      <c r="J506" s="2">
        <f t="shared" si="162"/>
        <v>488.08123980236905</v>
      </c>
      <c r="K506" s="2">
        <f t="shared" si="168"/>
        <v>4.7625000000000002</v>
      </c>
      <c r="L506" s="2">
        <f t="shared" si="166"/>
        <v>43.89473684210526</v>
      </c>
      <c r="M506" s="2">
        <f t="shared" si="167"/>
        <v>3.4310973355292327</v>
      </c>
      <c r="N506" s="5">
        <v>772000</v>
      </c>
      <c r="O506" s="5">
        <v>42700</v>
      </c>
      <c r="P506" s="2">
        <v>39.799999999999997</v>
      </c>
      <c r="Q506" s="2">
        <v>9.4</v>
      </c>
      <c r="R506" s="5">
        <v>16300</v>
      </c>
      <c r="S506" s="5">
        <v>2140</v>
      </c>
      <c r="T506" s="5">
        <v>18300</v>
      </c>
      <c r="U506" s="5">
        <v>3280</v>
      </c>
      <c r="X506" s="3" t="str" cm="1">
        <f t="array" ref="X506">_xlfn.IFS((D506/F506) &lt;= (640/SQRT($AT$32)), "Compact", L506 &lt;= ($AT$32*(0.79-(0.002*((E506-G506/2)/(2*F506))*SQRT($AT$32)))), "Non-Compact", L506 &gt; ($AT$32*(0.79-(0.002*((E506-G506/2)/(2*F506))*SQRT($AT$32)))), "Slender")</f>
        <v>Compact</v>
      </c>
      <c r="Y506" s="3" t="str" cm="1">
        <f t="array" ref="Y506">_xlfn.IFS(K506 &lt;= (65/SQRT($AT$32)), "Compact", K506 &lt;= (95/SQRT($AT$32)), "Non-Compact", K506 &gt; (95/SQRT($AT$32)), "Slender")</f>
        <v>Non-Compact</v>
      </c>
      <c r="Z506" s="2">
        <f t="shared" si="148"/>
        <v>10</v>
      </c>
      <c r="AA506" s="2">
        <f t="shared" si="149"/>
        <v>50</v>
      </c>
      <c r="AB506" s="2" t="str" cm="1">
        <f t="array" ref="AB506">_xlfn.IFS(Z506 &lt;= 9, "1", Z506 &lt;= 12, "2", Z506 &lt;= 15, "3", Z506 &gt; 15, "4")</f>
        <v>2</v>
      </c>
      <c r="AC506" s="2" t="str" cm="1">
        <f t="array" ref="AC506">_xlfn.IFS(AA506 &lt;= 200, "1", L506 &lt;= 300, "2", L506 &lt;= 400, "3", L506 &gt; 400, "4")</f>
        <v>1</v>
      </c>
      <c r="AF506" s="3">
        <f t="shared" si="160"/>
        <v>772700.39949264936</v>
      </c>
      <c r="AG506" s="3"/>
      <c r="AI506" s="3">
        <f t="shared" si="161"/>
        <v>16371.682982210474</v>
      </c>
      <c r="AJ506" s="2" t="s">
        <v>555</v>
      </c>
      <c r="AK506" s="2"/>
      <c r="AL506" s="2"/>
      <c r="AM506" s="2">
        <f t="shared" si="163"/>
        <v>463.38123980236907</v>
      </c>
      <c r="AN506" s="2"/>
      <c r="AO506" s="2"/>
      <c r="AP506" s="2">
        <f t="shared" si="164"/>
        <v>16210.6</v>
      </c>
      <c r="AQ506" s="2" t="s">
        <v>555</v>
      </c>
      <c r="BB506" s="2">
        <f t="shared" si="150"/>
        <v>396.08123980236905</v>
      </c>
      <c r="BC506" s="2">
        <f t="shared" si="151"/>
        <v>15743.733333333334</v>
      </c>
      <c r="BD506" s="2" t="s">
        <v>555</v>
      </c>
      <c r="BI506">
        <f t="shared" si="152"/>
        <v>414.08123980236905</v>
      </c>
      <c r="BJ506">
        <f t="shared" si="153"/>
        <v>15984.1143281366</v>
      </c>
      <c r="BK506" s="2" t="s">
        <v>555</v>
      </c>
      <c r="BP506">
        <f t="shared" si="154"/>
        <v>348.08123980236905</v>
      </c>
      <c r="BQ506">
        <f t="shared" si="155"/>
        <v>15641.333333333334</v>
      </c>
      <c r="BR506" s="2" t="s">
        <v>555</v>
      </c>
      <c r="BW506">
        <f t="shared" si="156"/>
        <v>364.08123980236905</v>
      </c>
      <c r="BX506">
        <f t="shared" si="157"/>
        <v>15675.466666666667</v>
      </c>
      <c r="BY506" s="2" t="s">
        <v>555</v>
      </c>
      <c r="CD506">
        <f t="shared" si="158"/>
        <v>428.39097938416296</v>
      </c>
      <c r="CE506">
        <f t="shared" si="159"/>
        <v>16029.901571607617</v>
      </c>
      <c r="CF506" s="2" t="s">
        <v>555</v>
      </c>
    </row>
    <row r="507" spans="1:84" x14ac:dyDescent="0.35">
      <c r="A507" s="2" t="s">
        <v>556</v>
      </c>
      <c r="B507" s="3" t="s">
        <v>35</v>
      </c>
      <c r="C507" s="2">
        <v>359</v>
      </c>
      <c r="D507" s="2">
        <v>950</v>
      </c>
      <c r="E507" s="2">
        <v>400</v>
      </c>
      <c r="F507" s="2">
        <v>36</v>
      </c>
      <c r="G507" s="2">
        <v>19</v>
      </c>
      <c r="H507" s="2">
        <v>18</v>
      </c>
      <c r="I507" s="2">
        <f t="shared" si="165"/>
        <v>842</v>
      </c>
      <c r="J507" s="2">
        <f t="shared" si="162"/>
        <v>457.60123980236904</v>
      </c>
      <c r="K507" s="2">
        <f t="shared" si="168"/>
        <v>5.291666666666667</v>
      </c>
      <c r="L507" s="2">
        <f t="shared" si="166"/>
        <v>44.315789473684212</v>
      </c>
      <c r="M507" s="2">
        <f t="shared" si="167"/>
        <v>3.4310973355292327</v>
      </c>
      <c r="N507" s="5">
        <v>714000</v>
      </c>
      <c r="O507" s="5">
        <v>38500</v>
      </c>
      <c r="P507" s="2">
        <v>39.5</v>
      </c>
      <c r="Q507" s="2">
        <v>9.1999999999999993</v>
      </c>
      <c r="R507" s="5">
        <v>15000</v>
      </c>
      <c r="S507" s="5">
        <v>1920</v>
      </c>
      <c r="T507" s="5">
        <v>16900</v>
      </c>
      <c r="U507" s="5">
        <v>2960</v>
      </c>
      <c r="X507" s="3" t="str" cm="1">
        <f t="array" ref="X507">_xlfn.IFS((D507/F507) &lt;= (640/SQRT($AT$32)), "Compact", L507 &lt;= ($AT$32*(0.79-(0.002*((E507-G507/2)/(2*F507))*SQRT($AT$32)))), "Non-Compact", L507 &gt; ($AT$32*(0.79-(0.002*((E507-G507/2)/(2*F507))*SQRT($AT$32)))), "Slender")</f>
        <v>Compact</v>
      </c>
      <c r="Y507" s="3" t="str" cm="1">
        <f t="array" ref="Y507">_xlfn.IFS(K507 &lt;= (65/SQRT($AT$32)), "Compact", K507 &lt;= (95/SQRT($AT$32)), "Non-Compact", K507 &gt; (95/SQRT($AT$32)), "Slender")</f>
        <v>Slender</v>
      </c>
      <c r="Z507" s="2">
        <f t="shared" si="148"/>
        <v>11.111111111111111</v>
      </c>
      <c r="AA507" s="2">
        <f t="shared" si="149"/>
        <v>50</v>
      </c>
      <c r="AB507" s="2" t="str" cm="1">
        <f t="array" ref="AB507">_xlfn.IFS(Z507 &lt;= 9, "1", Z507 &lt;= 12, "2", Z507 &lt;= 15, "3", Z507 &gt; 15, "4")</f>
        <v>2</v>
      </c>
      <c r="AC507" s="2" t="str" cm="1">
        <f t="array" ref="AC507">_xlfn.IFS(AA507 &lt;= 200, "1", L507 &lt;= 300, "2", L507 &lt;= 400, "3", L507 &gt; 400, "4")</f>
        <v>1</v>
      </c>
      <c r="AF507" s="3">
        <f t="shared" si="160"/>
        <v>714557.87965433556</v>
      </c>
      <c r="AG507" s="3"/>
      <c r="AI507" s="3">
        <f t="shared" si="161"/>
        <v>15056.391588624414</v>
      </c>
      <c r="AJ507" s="2" t="s">
        <v>556</v>
      </c>
      <c r="AK507" s="2"/>
      <c r="AL507" s="2"/>
      <c r="AM507" s="2">
        <f t="shared" si="163"/>
        <v>432.90123980236905</v>
      </c>
      <c r="AN507" s="2"/>
      <c r="AO507" s="2"/>
      <c r="AP507" s="2">
        <f t="shared" si="164"/>
        <v>14910.6</v>
      </c>
      <c r="AQ507" s="2" t="s">
        <v>556</v>
      </c>
      <c r="BB507" s="2">
        <f t="shared" si="150"/>
        <v>365.60123980236904</v>
      </c>
      <c r="BC507" s="2">
        <f t="shared" si="151"/>
        <v>14443.733333333334</v>
      </c>
      <c r="BD507" s="2" t="s">
        <v>556</v>
      </c>
      <c r="BI507">
        <f t="shared" si="152"/>
        <v>383.60123980236904</v>
      </c>
      <c r="BJ507">
        <f t="shared" si="153"/>
        <v>14684.1143281366</v>
      </c>
      <c r="BK507" s="2" t="s">
        <v>556</v>
      </c>
      <c r="BP507">
        <f t="shared" si="154"/>
        <v>317.60123980236904</v>
      </c>
      <c r="BQ507">
        <f t="shared" si="155"/>
        <v>14341.333333333334</v>
      </c>
      <c r="BR507" s="2" t="s">
        <v>556</v>
      </c>
      <c r="BW507">
        <f t="shared" si="156"/>
        <v>333.60123980236904</v>
      </c>
      <c r="BX507">
        <f t="shared" si="157"/>
        <v>14375.466666666667</v>
      </c>
      <c r="BY507" s="2" t="s">
        <v>556</v>
      </c>
      <c r="CD507">
        <f t="shared" si="158"/>
        <v>397.91097938416294</v>
      </c>
      <c r="CE507">
        <f t="shared" si="159"/>
        <v>14729.901571607617</v>
      </c>
      <c r="CF507" s="2" t="s">
        <v>556</v>
      </c>
    </row>
    <row r="508" spans="1:84" x14ac:dyDescent="0.35">
      <c r="A508" s="2" t="s">
        <v>557</v>
      </c>
      <c r="B508" s="3" t="s">
        <v>35</v>
      </c>
      <c r="C508" s="2">
        <v>335</v>
      </c>
      <c r="D508" s="2">
        <v>950</v>
      </c>
      <c r="E508" s="2">
        <v>400</v>
      </c>
      <c r="F508" s="2">
        <v>32</v>
      </c>
      <c r="G508" s="2">
        <v>19</v>
      </c>
      <c r="H508" s="2">
        <v>18</v>
      </c>
      <c r="I508" s="2">
        <f t="shared" si="165"/>
        <v>850</v>
      </c>
      <c r="J508" s="2">
        <f t="shared" si="162"/>
        <v>427.12123980236902</v>
      </c>
      <c r="K508" s="2">
        <f t="shared" si="168"/>
        <v>5.953125</v>
      </c>
      <c r="L508" s="2">
        <f t="shared" si="166"/>
        <v>44.736842105263158</v>
      </c>
      <c r="M508" s="2">
        <f t="shared" si="167"/>
        <v>3.4310973355292327</v>
      </c>
      <c r="N508" s="5">
        <v>655000</v>
      </c>
      <c r="O508" s="5">
        <v>34200</v>
      </c>
      <c r="P508" s="2">
        <v>39.200000000000003</v>
      </c>
      <c r="Q508" s="2">
        <v>9</v>
      </c>
      <c r="R508" s="5">
        <v>13800</v>
      </c>
      <c r="S508" s="5">
        <v>1710</v>
      </c>
      <c r="T508" s="5">
        <v>15600</v>
      </c>
      <c r="U508" s="5">
        <v>2640</v>
      </c>
      <c r="X508" s="3" t="str" cm="1">
        <f t="array" ref="X508">_xlfn.IFS((D508/F508) &lt;= (640/SQRT($AT$32)), "Compact", L508 &lt;= ($AT$32*(0.79-(0.002*((E508-G508/2)/(2*F508))*SQRT($AT$32)))), "Non-Compact", L508 &gt; ($AT$32*(0.79-(0.002*((E508-G508/2)/(2*F508))*SQRT($AT$32)))), "Slender")</f>
        <v>Compact</v>
      </c>
      <c r="Y508" s="3" t="str" cm="1">
        <f t="array" ref="Y508">_xlfn.IFS(K508 &lt;= (65/SQRT($AT$32)), "Compact", K508 &lt;= (95/SQRT($AT$32)), "Non-Compact", K508 &gt; (95/SQRT($AT$32)), "Slender")</f>
        <v>Slender</v>
      </c>
      <c r="Z508" s="2">
        <f t="shared" si="148"/>
        <v>12.5</v>
      </c>
      <c r="AA508" s="2">
        <f t="shared" si="149"/>
        <v>50</v>
      </c>
      <c r="AB508" s="2" t="str" cm="1">
        <f t="array" ref="AB508">_xlfn.IFS(Z508 &lt;= 9, "1", Z508 &lt;= 12, "2", Z508 &lt;= 15, "3", Z508 &gt; 15, "4")</f>
        <v>3</v>
      </c>
      <c r="AC508" s="2" t="str" cm="1">
        <f t="array" ref="AC508">_xlfn.IFS(AA508 &lt;= 200, "1", L508 &lt;= 300, "2", L508 &lt;= 400, "3", L508 &gt; 400, "4")</f>
        <v>1</v>
      </c>
      <c r="AF508" s="3">
        <f t="shared" si="160"/>
        <v>655413.17150031403</v>
      </c>
      <c r="AG508" s="3"/>
      <c r="AI508" s="3">
        <f t="shared" si="161"/>
        <v>13841.974196985053</v>
      </c>
      <c r="AJ508" s="2" t="s">
        <v>557</v>
      </c>
      <c r="AK508" s="2"/>
      <c r="AL508" s="2"/>
      <c r="AM508" s="2">
        <f t="shared" si="163"/>
        <v>402.42123980236903</v>
      </c>
      <c r="AN508" s="2"/>
      <c r="AO508" s="2"/>
      <c r="AP508" s="2">
        <f t="shared" si="164"/>
        <v>13710.6</v>
      </c>
      <c r="AQ508" s="2" t="s">
        <v>557</v>
      </c>
      <c r="BB508" s="2">
        <f t="shared" si="150"/>
        <v>335.12123980236902</v>
      </c>
      <c r="BC508" s="2">
        <f t="shared" si="151"/>
        <v>13243.733333333334</v>
      </c>
      <c r="BD508" s="2" t="s">
        <v>557</v>
      </c>
      <c r="BI508">
        <f t="shared" si="152"/>
        <v>353.12123980236902</v>
      </c>
      <c r="BJ508">
        <f t="shared" si="153"/>
        <v>13484.1143281366</v>
      </c>
      <c r="BK508" s="2" t="s">
        <v>557</v>
      </c>
      <c r="BP508">
        <f t="shared" si="154"/>
        <v>287.12123980236902</v>
      </c>
      <c r="BQ508">
        <f t="shared" si="155"/>
        <v>13141.333333333334</v>
      </c>
      <c r="BR508" s="2" t="s">
        <v>557</v>
      </c>
      <c r="BW508">
        <f t="shared" si="156"/>
        <v>303.12123980236902</v>
      </c>
      <c r="BX508">
        <f t="shared" si="157"/>
        <v>13175.466666666667</v>
      </c>
      <c r="BY508" s="2" t="s">
        <v>557</v>
      </c>
      <c r="CD508">
        <f t="shared" si="158"/>
        <v>367.43097938416292</v>
      </c>
      <c r="CE508">
        <f t="shared" si="159"/>
        <v>13529.901571607617</v>
      </c>
      <c r="CF508" s="2" t="s">
        <v>557</v>
      </c>
    </row>
    <row r="509" spans="1:84" x14ac:dyDescent="0.35">
      <c r="A509" s="2" t="s">
        <v>558</v>
      </c>
      <c r="B509" s="3" t="s">
        <v>35</v>
      </c>
      <c r="C509" s="2">
        <v>311</v>
      </c>
      <c r="D509" s="2">
        <v>950</v>
      </c>
      <c r="E509" s="2">
        <v>400</v>
      </c>
      <c r="F509" s="2">
        <v>28</v>
      </c>
      <c r="G509" s="2">
        <v>19</v>
      </c>
      <c r="H509" s="2">
        <v>18</v>
      </c>
      <c r="I509" s="2">
        <f t="shared" si="165"/>
        <v>858</v>
      </c>
      <c r="J509" s="2">
        <f t="shared" si="162"/>
        <v>396.64123980236906</v>
      </c>
      <c r="K509" s="2">
        <f t="shared" si="168"/>
        <v>6.8035714285714288</v>
      </c>
      <c r="L509" s="2">
        <f t="shared" si="166"/>
        <v>45.157894736842103</v>
      </c>
      <c r="M509" s="2">
        <f t="shared" si="167"/>
        <v>3.4310973355292327</v>
      </c>
      <c r="N509" s="5">
        <v>595000</v>
      </c>
      <c r="O509" s="5">
        <v>29900</v>
      </c>
      <c r="P509" s="2">
        <v>38.700000000000003</v>
      </c>
      <c r="Q509" s="2">
        <v>8.6999999999999993</v>
      </c>
      <c r="R509" s="5">
        <v>12500</v>
      </c>
      <c r="S509" s="5">
        <v>1500</v>
      </c>
      <c r="T509" s="5">
        <v>14200</v>
      </c>
      <c r="U509" s="5">
        <v>2320</v>
      </c>
      <c r="X509" s="3" t="str" cm="1">
        <f t="array" ref="X509">_xlfn.IFS((D509/F509) &lt;= (640/SQRT($AT$32)), "Compact", L509 &lt;= ($AT$32*(0.79-(0.002*((E509-G509/2)/(2*F509))*SQRT($AT$32)))), "Non-Compact", L509 &gt; ($AT$32*(0.79-(0.002*((E509-G509/2)/(2*F509))*SQRT($AT$32)))), "Slender")</f>
        <v>Compact</v>
      </c>
      <c r="Y509" s="3" t="str" cm="1">
        <f t="array" ref="Y509">_xlfn.IFS(K509 &lt;= (65/SQRT($AT$32)), "Compact", K509 &lt;= (95/SQRT($AT$32)), "Non-Compact", K509 &gt; (95/SQRT($AT$32)), "Slender")</f>
        <v>Slender</v>
      </c>
      <c r="Z509" s="2">
        <f t="shared" si="148"/>
        <v>14.285714285714286</v>
      </c>
      <c r="AA509" s="2">
        <f t="shared" si="149"/>
        <v>50</v>
      </c>
      <c r="AB509" s="2" t="str" cm="1">
        <f t="array" ref="AB509">_xlfn.IFS(Z509 &lt;= 9, "1", Z509 &lt;= 12, "2", Z509 &lt;= 15, "3", Z509 &gt; 15, "4")</f>
        <v>3</v>
      </c>
      <c r="AC509" s="2" t="str" cm="1">
        <f t="array" ref="AC509">_xlfn.IFS(AA509 &lt;= 200, "1", L509 &lt;= 300, "2", L509 &lt;= 400, "3", L509 &gt; 400, "4")</f>
        <v>1</v>
      </c>
      <c r="AF509" s="3">
        <f t="shared" si="160"/>
        <v>595272.04820661619</v>
      </c>
      <c r="AG509" s="3"/>
      <c r="AI509" s="3">
        <f t="shared" si="161"/>
        <v>12529.231886672065</v>
      </c>
      <c r="AJ509" s="2" t="s">
        <v>558</v>
      </c>
      <c r="AK509" s="2"/>
      <c r="AL509" s="2"/>
      <c r="AM509" s="2">
        <f t="shared" si="163"/>
        <v>371.94123980236907</v>
      </c>
      <c r="AN509" s="2"/>
      <c r="AO509" s="2"/>
      <c r="AP509" s="2">
        <f t="shared" si="164"/>
        <v>12410.6</v>
      </c>
      <c r="AQ509" s="2" t="s">
        <v>558</v>
      </c>
      <c r="BB509" s="2">
        <f t="shared" si="150"/>
        <v>304.64123980236906</v>
      </c>
      <c r="BC509" s="2">
        <f t="shared" si="151"/>
        <v>11943.733333333334</v>
      </c>
      <c r="BD509" s="2" t="s">
        <v>558</v>
      </c>
      <c r="BI509">
        <f t="shared" si="152"/>
        <v>322.64123980236906</v>
      </c>
      <c r="BJ509">
        <f t="shared" si="153"/>
        <v>12184.1143281366</v>
      </c>
      <c r="BK509" s="2" t="s">
        <v>558</v>
      </c>
      <c r="BP509">
        <f t="shared" si="154"/>
        <v>256.64123980236906</v>
      </c>
      <c r="BQ509">
        <f t="shared" si="155"/>
        <v>11841.333333333334</v>
      </c>
      <c r="BR509" s="2" t="s">
        <v>558</v>
      </c>
      <c r="BW509">
        <f t="shared" si="156"/>
        <v>272.64123980236906</v>
      </c>
      <c r="BX509">
        <f t="shared" si="157"/>
        <v>11875.466666666667</v>
      </c>
      <c r="BY509" s="2" t="s">
        <v>558</v>
      </c>
      <c r="CD509">
        <f t="shared" si="158"/>
        <v>336.95097938416296</v>
      </c>
      <c r="CE509">
        <f t="shared" si="159"/>
        <v>12229.901571607617</v>
      </c>
      <c r="CF509" s="2" t="s">
        <v>558</v>
      </c>
    </row>
    <row r="510" spans="1:84" x14ac:dyDescent="0.35">
      <c r="A510" s="2" t="s">
        <v>559</v>
      </c>
      <c r="B510" s="3" t="s">
        <v>35</v>
      </c>
      <c r="C510" s="2">
        <v>293</v>
      </c>
      <c r="D510" s="2">
        <v>950</v>
      </c>
      <c r="E510" s="2">
        <v>400</v>
      </c>
      <c r="F510" s="2">
        <v>25</v>
      </c>
      <c r="G510" s="2">
        <v>19</v>
      </c>
      <c r="H510" s="2">
        <v>18</v>
      </c>
      <c r="I510" s="2">
        <f t="shared" si="165"/>
        <v>864</v>
      </c>
      <c r="J510" s="2">
        <f t="shared" si="162"/>
        <v>373.78123980236904</v>
      </c>
      <c r="K510" s="2">
        <f t="shared" si="168"/>
        <v>7.62</v>
      </c>
      <c r="L510" s="2">
        <f t="shared" si="166"/>
        <v>45.473684210526315</v>
      </c>
      <c r="M510" s="2">
        <f t="shared" si="167"/>
        <v>3.4310973355292327</v>
      </c>
      <c r="N510" s="5">
        <v>549000</v>
      </c>
      <c r="O510" s="5">
        <v>26700</v>
      </c>
      <c r="P510" s="2">
        <v>38.299999999999997</v>
      </c>
      <c r="Q510" s="2">
        <v>8.5</v>
      </c>
      <c r="R510" s="5">
        <v>11600</v>
      </c>
      <c r="S510" s="5">
        <v>1340</v>
      </c>
      <c r="T510" s="5">
        <v>13200</v>
      </c>
      <c r="U510" s="5">
        <v>2080</v>
      </c>
      <c r="X510" s="3" t="str" cm="1">
        <f t="array" ref="X510">_xlfn.IFS((D510/F510) &lt;= (640/SQRT($AT$32)), "Compact", L510 &lt;= ($AT$32*(0.79-(0.002*((E510-G510/2)/(2*F510))*SQRT($AT$32)))), "Non-Compact", L510 &gt; ($AT$32*(0.79-(0.002*((E510-G510/2)/(2*F510))*SQRT($AT$32)))), "Slender")</f>
        <v>Non-Compact</v>
      </c>
      <c r="Y510" s="3" t="str" cm="1">
        <f t="array" ref="Y510">_xlfn.IFS(K510 &lt;= (65/SQRT($AT$32)), "Compact", K510 &lt;= (95/SQRT($AT$32)), "Non-Compact", K510 &gt; (95/SQRT($AT$32)), "Slender")</f>
        <v>Slender</v>
      </c>
      <c r="Z510" s="2">
        <f t="shared" si="148"/>
        <v>16</v>
      </c>
      <c r="AA510" s="2">
        <f t="shared" si="149"/>
        <v>50</v>
      </c>
      <c r="AB510" s="2" t="str" cm="1">
        <f t="array" ref="AB510">_xlfn.IFS(Z510 &lt;= 9, "1", Z510 &lt;= 12, "2", Z510 &lt;= 15, "3", Z510 &gt; 15, "4")</f>
        <v>4</v>
      </c>
      <c r="AC510" s="2" t="str" cm="1">
        <f t="array" ref="AC510">_xlfn.IFS(AA510 &lt;= 200, "1", L510 &lt;= 300, "2", L510 &lt;= 400, "3", L510 &gt; 400, "4")</f>
        <v>1</v>
      </c>
      <c r="AF510" s="3">
        <f t="shared" si="160"/>
        <v>549170.41014251672</v>
      </c>
      <c r="AG510" s="3"/>
      <c r="AI510" s="3">
        <f t="shared" si="161"/>
        <v>11619.299620459058</v>
      </c>
      <c r="AJ510" s="2" t="s">
        <v>559</v>
      </c>
      <c r="AK510" s="2"/>
      <c r="AL510" s="2"/>
      <c r="AM510" s="2">
        <f t="shared" si="163"/>
        <v>349.08123980236905</v>
      </c>
      <c r="AN510" s="2"/>
      <c r="AO510" s="2"/>
      <c r="AP510" s="2">
        <f t="shared" si="164"/>
        <v>11510.6</v>
      </c>
      <c r="AQ510" s="2" t="s">
        <v>559</v>
      </c>
      <c r="BB510" s="2">
        <f t="shared" si="150"/>
        <v>281.78123980236904</v>
      </c>
      <c r="BC510" s="2">
        <f t="shared" si="151"/>
        <v>11043.733333333334</v>
      </c>
      <c r="BD510" s="2" t="s">
        <v>559</v>
      </c>
      <c r="BI510">
        <f t="shared" si="152"/>
        <v>299.78123980236904</v>
      </c>
      <c r="BJ510">
        <f t="shared" si="153"/>
        <v>11284.1143281366</v>
      </c>
      <c r="BK510" s="2" t="s">
        <v>559</v>
      </c>
      <c r="BP510">
        <f t="shared" si="154"/>
        <v>233.78123980236904</v>
      </c>
      <c r="BQ510">
        <f t="shared" si="155"/>
        <v>10941.333333333334</v>
      </c>
      <c r="BR510" s="2" t="s">
        <v>559</v>
      </c>
      <c r="BW510">
        <f t="shared" si="156"/>
        <v>249.78123980236904</v>
      </c>
      <c r="BX510">
        <f t="shared" si="157"/>
        <v>10975.466666666667</v>
      </c>
      <c r="BY510" s="2" t="s">
        <v>559</v>
      </c>
      <c r="CD510">
        <f t="shared" si="158"/>
        <v>314.09097938416295</v>
      </c>
      <c r="CE510">
        <f t="shared" si="159"/>
        <v>11329.901571607617</v>
      </c>
      <c r="CF510" s="2" t="s">
        <v>559</v>
      </c>
    </row>
    <row r="511" spans="1:84" x14ac:dyDescent="0.35">
      <c r="A511" s="2" t="s">
        <v>560</v>
      </c>
      <c r="B511" s="3" t="s">
        <v>35</v>
      </c>
      <c r="C511" s="2">
        <v>339</v>
      </c>
      <c r="D511" s="2">
        <v>950</v>
      </c>
      <c r="E511" s="2">
        <v>400</v>
      </c>
      <c r="F511" s="2">
        <v>36</v>
      </c>
      <c r="G511" s="2">
        <v>16</v>
      </c>
      <c r="H511" s="2">
        <v>18</v>
      </c>
      <c r="I511" s="2">
        <f t="shared" si="165"/>
        <v>842</v>
      </c>
      <c r="J511" s="2">
        <f t="shared" si="162"/>
        <v>431.26123980236906</v>
      </c>
      <c r="K511" s="2">
        <f t="shared" si="168"/>
        <v>5.333333333333333</v>
      </c>
      <c r="L511" s="2">
        <f t="shared" si="166"/>
        <v>52.625</v>
      </c>
      <c r="M511" s="2">
        <f t="shared" si="167"/>
        <v>3.4370973355292325</v>
      </c>
      <c r="N511" s="5">
        <v>697000</v>
      </c>
      <c r="O511" s="5">
        <v>38400</v>
      </c>
      <c r="P511" s="2">
        <v>40.200000000000003</v>
      </c>
      <c r="Q511" s="2">
        <v>9.4</v>
      </c>
      <c r="R511" s="5">
        <v>14700</v>
      </c>
      <c r="S511" s="5">
        <v>1920</v>
      </c>
      <c r="T511" s="5">
        <v>16400</v>
      </c>
      <c r="U511" s="5">
        <v>2940</v>
      </c>
      <c r="X511" s="3" t="str" cm="1">
        <f t="array" ref="X511">_xlfn.IFS((D511/F511) &lt;= (640/SQRT($AT$32)), "Compact", L511 &lt;= ($AT$32*(0.79-(0.002*((E511-G511/2)/(2*F511))*SQRT($AT$32)))), "Non-Compact", L511 &gt; ($AT$32*(0.79-(0.002*((E511-G511/2)/(2*F511))*SQRT($AT$32)))), "Slender")</f>
        <v>Compact</v>
      </c>
      <c r="Y511" s="3" t="str" cm="1">
        <f t="array" ref="Y511">_xlfn.IFS(K511 &lt;= (65/SQRT($AT$32)), "Compact", K511 &lt;= (95/SQRT($AT$32)), "Non-Compact", K511 &gt; (95/SQRT($AT$32)), "Slender")</f>
        <v>Slender</v>
      </c>
      <c r="Z511" s="2">
        <f t="shared" si="148"/>
        <v>11.111111111111111</v>
      </c>
      <c r="AA511" s="2">
        <f t="shared" si="149"/>
        <v>59.375</v>
      </c>
      <c r="AB511" s="2" t="str" cm="1">
        <f t="array" ref="AB511">_xlfn.IFS(Z511 &lt;= 9, "1", Z511 &lt;= 12, "2", Z511 &lt;= 15, "3", Z511 &gt; 15, "4")</f>
        <v>2</v>
      </c>
      <c r="AC511" s="2" t="str" cm="1">
        <f t="array" ref="AC511">_xlfn.IFS(AA511 &lt;= 200, "1", L511 &lt;= 300, "2", L511 &lt;= 400, "3", L511 &gt; 400, "4")</f>
        <v>1</v>
      </c>
      <c r="AF511" s="3">
        <f t="shared" si="160"/>
        <v>697577.48915521917</v>
      </c>
      <c r="AG511" s="3"/>
      <c r="AI511" s="3">
        <f t="shared" si="161"/>
        <v>14759.355259292324</v>
      </c>
      <c r="AJ511" s="2" t="s">
        <v>560</v>
      </c>
      <c r="AK511" s="2"/>
      <c r="AL511" s="2"/>
      <c r="AM511" s="2">
        <f t="shared" si="163"/>
        <v>406.56123980236907</v>
      </c>
      <c r="AN511" s="2"/>
      <c r="AO511" s="2"/>
      <c r="AP511" s="2">
        <f t="shared" si="164"/>
        <v>14610.6</v>
      </c>
      <c r="AQ511" s="2" t="s">
        <v>560</v>
      </c>
      <c r="BB511" s="2">
        <f t="shared" si="150"/>
        <v>339.26123980236906</v>
      </c>
      <c r="BC511" s="2">
        <f t="shared" si="151"/>
        <v>14143.733333333334</v>
      </c>
      <c r="BD511" s="2" t="s">
        <v>560</v>
      </c>
      <c r="BI511">
        <f t="shared" si="152"/>
        <v>357.26123980236906</v>
      </c>
      <c r="BJ511">
        <f t="shared" si="153"/>
        <v>14384.1143281366</v>
      </c>
      <c r="BK511" s="2" t="s">
        <v>560</v>
      </c>
      <c r="BP511">
        <f t="shared" si="154"/>
        <v>291.26123980236906</v>
      </c>
      <c r="BQ511">
        <f t="shared" si="155"/>
        <v>14041.333333333334</v>
      </c>
      <c r="BR511" s="2" t="s">
        <v>560</v>
      </c>
      <c r="BW511">
        <f t="shared" si="156"/>
        <v>307.26123980236906</v>
      </c>
      <c r="BX511">
        <f t="shared" si="157"/>
        <v>14075.466666666667</v>
      </c>
      <c r="BY511" s="2" t="s">
        <v>560</v>
      </c>
      <c r="CD511">
        <f t="shared" si="158"/>
        <v>371.57097938416297</v>
      </c>
      <c r="CE511">
        <f t="shared" si="159"/>
        <v>14429.901571607617</v>
      </c>
      <c r="CF511" s="2" t="s">
        <v>560</v>
      </c>
    </row>
    <row r="512" spans="1:84" x14ac:dyDescent="0.35">
      <c r="A512" s="2" t="s">
        <v>561</v>
      </c>
      <c r="B512" s="3" t="s">
        <v>35</v>
      </c>
      <c r="C512" s="2">
        <v>314</v>
      </c>
      <c r="D512" s="2">
        <v>950</v>
      </c>
      <c r="E512" s="2">
        <v>400</v>
      </c>
      <c r="F512" s="2">
        <v>32</v>
      </c>
      <c r="G512" s="2">
        <v>16</v>
      </c>
      <c r="H512" s="2">
        <v>18</v>
      </c>
      <c r="I512" s="2">
        <f t="shared" si="165"/>
        <v>850</v>
      </c>
      <c r="J512" s="2">
        <f t="shared" si="162"/>
        <v>400.54123980236903</v>
      </c>
      <c r="K512" s="2">
        <f t="shared" si="168"/>
        <v>6</v>
      </c>
      <c r="L512" s="2">
        <f t="shared" si="166"/>
        <v>53.125</v>
      </c>
      <c r="M512" s="2">
        <f t="shared" si="167"/>
        <v>3.4370973355292325</v>
      </c>
      <c r="N512" s="5">
        <v>638000</v>
      </c>
      <c r="O512" s="5">
        <v>34200</v>
      </c>
      <c r="P512" s="2">
        <v>39.9</v>
      </c>
      <c r="Q512" s="2">
        <v>9.1999999999999993</v>
      </c>
      <c r="R512" s="5">
        <v>13400</v>
      </c>
      <c r="S512" s="5">
        <v>1710</v>
      </c>
      <c r="T512" s="5">
        <v>15000</v>
      </c>
      <c r="U512" s="5">
        <v>2620</v>
      </c>
      <c r="X512" s="3" t="str" cm="1">
        <f t="array" ref="X512">_xlfn.IFS((D512/F512) &lt;= (640/SQRT($AT$32)), "Compact", L512 &lt;= ($AT$32*(0.79-(0.002*((E512-G512/2)/(2*F512))*SQRT($AT$32)))), "Non-Compact", L512 &gt; ($AT$32*(0.79-(0.002*((E512-G512/2)/(2*F512))*SQRT($AT$32)))), "Slender")</f>
        <v>Compact</v>
      </c>
      <c r="Y512" s="3" t="str" cm="1">
        <f t="array" ref="Y512">_xlfn.IFS(K512 &lt;= (65/SQRT($AT$32)), "Compact", K512 &lt;= (95/SQRT($AT$32)), "Non-Compact", K512 &gt; (95/SQRT($AT$32)), "Slender")</f>
        <v>Slender</v>
      </c>
      <c r="Z512" s="2">
        <f t="shared" si="148"/>
        <v>12.5</v>
      </c>
      <c r="AA512" s="2">
        <f t="shared" si="149"/>
        <v>59.375</v>
      </c>
      <c r="AB512" s="2" t="str" cm="1">
        <f t="array" ref="AB512">_xlfn.IFS(Z512 &lt;= 9, "1", Z512 &lt;= 12, "2", Z512 &lt;= 15, "3", Z512 &gt; 15, "4")</f>
        <v>3</v>
      </c>
      <c r="AC512" s="2" t="str" cm="1">
        <f t="array" ref="AC512">_xlfn.IFS(AA512 &lt;= 200, "1", L512 &lt;= 300, "2", L512 &lt;= 400, "3", L512 &gt; 400, "4")</f>
        <v>1</v>
      </c>
      <c r="AF512" s="3">
        <f t="shared" si="160"/>
        <v>638436.74187510542</v>
      </c>
      <c r="AG512" s="3"/>
      <c r="AI512" s="3">
        <f t="shared" si="161"/>
        <v>13445.883000755288</v>
      </c>
      <c r="AJ512" s="2" t="s">
        <v>561</v>
      </c>
      <c r="AK512" s="2"/>
      <c r="AL512" s="2"/>
      <c r="AM512" s="2">
        <f t="shared" si="163"/>
        <v>375.84123980236905</v>
      </c>
      <c r="AN512" s="2"/>
      <c r="AO512" s="2"/>
      <c r="AP512" s="2">
        <f t="shared" si="164"/>
        <v>13310.6</v>
      </c>
      <c r="AQ512" s="2" t="s">
        <v>561</v>
      </c>
      <c r="BB512" s="2">
        <f t="shared" si="150"/>
        <v>308.54123980236903</v>
      </c>
      <c r="BC512" s="2">
        <f t="shared" si="151"/>
        <v>12843.733333333334</v>
      </c>
      <c r="BD512" s="2" t="s">
        <v>561</v>
      </c>
      <c r="BI512">
        <f t="shared" si="152"/>
        <v>326.54123980236903</v>
      </c>
      <c r="BJ512">
        <f t="shared" si="153"/>
        <v>13084.1143281366</v>
      </c>
      <c r="BK512" s="2" t="s">
        <v>561</v>
      </c>
      <c r="BP512">
        <f t="shared" si="154"/>
        <v>260.54123980236903</v>
      </c>
      <c r="BQ512">
        <f t="shared" si="155"/>
        <v>12741.333333333334</v>
      </c>
      <c r="BR512" s="2" t="s">
        <v>561</v>
      </c>
      <c r="BW512">
        <f t="shared" si="156"/>
        <v>276.54123980236903</v>
      </c>
      <c r="BX512">
        <f t="shared" si="157"/>
        <v>12775.466666666667</v>
      </c>
      <c r="BY512" s="2" t="s">
        <v>561</v>
      </c>
      <c r="CD512">
        <f t="shared" si="158"/>
        <v>340.85097938416294</v>
      </c>
      <c r="CE512">
        <f t="shared" si="159"/>
        <v>13129.901571607617</v>
      </c>
      <c r="CF512" s="2" t="s">
        <v>561</v>
      </c>
    </row>
    <row r="513" spans="1:84" x14ac:dyDescent="0.35">
      <c r="A513" s="2" t="s">
        <v>562</v>
      </c>
      <c r="B513" s="3" t="s">
        <v>35</v>
      </c>
      <c r="C513" s="2">
        <v>290</v>
      </c>
      <c r="D513" s="2">
        <v>950</v>
      </c>
      <c r="E513" s="2">
        <v>400</v>
      </c>
      <c r="F513" s="2">
        <v>28</v>
      </c>
      <c r="G513" s="2">
        <v>16</v>
      </c>
      <c r="H513" s="2">
        <v>18</v>
      </c>
      <c r="I513" s="2">
        <f t="shared" si="165"/>
        <v>858</v>
      </c>
      <c r="J513" s="2">
        <f t="shared" si="162"/>
        <v>369.82123980236906</v>
      </c>
      <c r="K513" s="2">
        <f t="shared" si="168"/>
        <v>6.8571428571428568</v>
      </c>
      <c r="L513" s="2">
        <f t="shared" si="166"/>
        <v>53.625</v>
      </c>
      <c r="M513" s="2">
        <f t="shared" si="167"/>
        <v>3.4370973355292325</v>
      </c>
      <c r="N513" s="5">
        <v>577000</v>
      </c>
      <c r="O513" s="5">
        <v>29900</v>
      </c>
      <c r="P513" s="2">
        <v>39.5</v>
      </c>
      <c r="Q513" s="2">
        <v>9</v>
      </c>
      <c r="R513" s="5">
        <v>12100</v>
      </c>
      <c r="S513" s="5">
        <v>1500</v>
      </c>
      <c r="T513" s="5">
        <v>13600</v>
      </c>
      <c r="U513" s="5">
        <v>2300</v>
      </c>
      <c r="X513" s="3" t="str" cm="1">
        <f t="array" ref="X513">_xlfn.IFS((D513/F513) &lt;= (640/SQRT($AT$32)), "Compact", L513 &lt;= ($AT$32*(0.79-(0.002*((E513-G513/2)/(2*F513))*SQRT($AT$32)))), "Non-Compact", L513 &gt; ($AT$32*(0.79-(0.002*((E513-G513/2)/(2*F513))*SQRT($AT$32)))), "Slender")</f>
        <v>Compact</v>
      </c>
      <c r="Y513" s="3" t="str" cm="1">
        <f t="array" ref="Y513">_xlfn.IFS(K513 &lt;= (65/SQRT($AT$32)), "Compact", K513 &lt;= (95/SQRT($AT$32)), "Non-Compact", K513 &gt; (95/SQRT($AT$32)), "Slender")</f>
        <v>Slender</v>
      </c>
      <c r="Z513" s="2">
        <f t="shared" si="148"/>
        <v>14.285714285714286</v>
      </c>
      <c r="AA513" s="2">
        <f t="shared" si="149"/>
        <v>59.375</v>
      </c>
      <c r="AB513" s="2" t="str" cm="1">
        <f t="array" ref="AB513">_xlfn.IFS(Z513 &lt;= 9, "1", Z513 &lt;= 12, "2", Z513 &lt;= 15, "3", Z513 &gt; 15, "4")</f>
        <v>3</v>
      </c>
      <c r="AC513" s="2" t="str" cm="1">
        <f t="array" ref="AC513">_xlfn.IFS(AA513 &lt;= 200, "1", L513 &lt;= 300, "2", L513 &lt;= 400, "3", L513 &gt; 400, "4")</f>
        <v>1</v>
      </c>
      <c r="AF513" s="3">
        <f t="shared" si="160"/>
        <v>577295.24801101559</v>
      </c>
      <c r="AG513" s="3"/>
      <c r="AI513" s="3">
        <f t="shared" si="161"/>
        <v>12133.143519714915</v>
      </c>
      <c r="AJ513" s="2" t="s">
        <v>562</v>
      </c>
      <c r="AK513" s="2"/>
      <c r="AL513" s="2"/>
      <c r="AM513" s="2">
        <f t="shared" si="163"/>
        <v>345.12123980236908</v>
      </c>
      <c r="AN513" s="2"/>
      <c r="AO513" s="2"/>
      <c r="AP513" s="2">
        <f t="shared" si="164"/>
        <v>12010.6</v>
      </c>
      <c r="AQ513" s="2" t="s">
        <v>562</v>
      </c>
      <c r="BB513" s="2">
        <f t="shared" si="150"/>
        <v>277.82123980236906</v>
      </c>
      <c r="BC513" s="2">
        <f t="shared" si="151"/>
        <v>11543.733333333334</v>
      </c>
      <c r="BD513" s="2" t="s">
        <v>562</v>
      </c>
      <c r="BI513">
        <f t="shared" si="152"/>
        <v>295.82123980236906</v>
      </c>
      <c r="BJ513">
        <f t="shared" si="153"/>
        <v>11784.1143281366</v>
      </c>
      <c r="BK513" s="2" t="s">
        <v>562</v>
      </c>
      <c r="BP513">
        <f t="shared" si="154"/>
        <v>229.82123980236906</v>
      </c>
      <c r="BQ513">
        <f t="shared" si="155"/>
        <v>11441.333333333334</v>
      </c>
      <c r="BR513" s="2" t="s">
        <v>562</v>
      </c>
      <c r="BW513">
        <f t="shared" si="156"/>
        <v>245.82123980236906</v>
      </c>
      <c r="BX513">
        <f t="shared" si="157"/>
        <v>11475.466666666667</v>
      </c>
      <c r="BY513" s="2" t="s">
        <v>562</v>
      </c>
      <c r="CD513">
        <f t="shared" si="158"/>
        <v>310.13097938416297</v>
      </c>
      <c r="CE513">
        <f t="shared" si="159"/>
        <v>11829.901571607617</v>
      </c>
      <c r="CF513" s="2" t="s">
        <v>562</v>
      </c>
    </row>
    <row r="514" spans="1:84" x14ac:dyDescent="0.35">
      <c r="A514" s="2" t="s">
        <v>563</v>
      </c>
      <c r="B514" s="3" t="s">
        <v>35</v>
      </c>
      <c r="C514" s="2">
        <v>272</v>
      </c>
      <c r="D514" s="2">
        <v>950</v>
      </c>
      <c r="E514" s="2">
        <v>400</v>
      </c>
      <c r="F514" s="2">
        <v>25</v>
      </c>
      <c r="G514" s="2">
        <v>16</v>
      </c>
      <c r="H514" s="2">
        <v>18</v>
      </c>
      <c r="I514" s="2">
        <f t="shared" si="165"/>
        <v>864</v>
      </c>
      <c r="J514" s="2">
        <f t="shared" si="162"/>
        <v>346.78123980236904</v>
      </c>
      <c r="K514" s="2">
        <f t="shared" si="168"/>
        <v>7.68</v>
      </c>
      <c r="L514" s="2">
        <f t="shared" si="166"/>
        <v>54</v>
      </c>
      <c r="M514" s="2">
        <f t="shared" si="167"/>
        <v>3.4370973355292325</v>
      </c>
      <c r="N514" s="5">
        <v>531000</v>
      </c>
      <c r="O514" s="5">
        <v>26700</v>
      </c>
      <c r="P514" s="2">
        <v>39.1</v>
      </c>
      <c r="Q514" s="2">
        <v>8.8000000000000007</v>
      </c>
      <c r="R514" s="5">
        <v>11200</v>
      </c>
      <c r="S514" s="5">
        <v>1340</v>
      </c>
      <c r="T514" s="5">
        <v>12600</v>
      </c>
      <c r="U514" s="5">
        <v>2060</v>
      </c>
      <c r="X514" s="3" t="str" cm="1">
        <f t="array" ref="X514">_xlfn.IFS((D514/F514) &lt;= (640/SQRT($AT$32)), "Compact", L514 &lt;= ($AT$32*(0.79-(0.002*((E514-G514/2)/(2*F514))*SQRT($AT$32)))), "Non-Compact", L514 &gt; ($AT$32*(0.79-(0.002*((E514-G514/2)/(2*F514))*SQRT($AT$32)))), "Slender")</f>
        <v>Non-Compact</v>
      </c>
      <c r="Y514" s="3" t="str" cm="1">
        <f t="array" ref="Y514">_xlfn.IFS(K514 &lt;= (65/SQRT($AT$32)), "Compact", K514 &lt;= (95/SQRT($AT$32)), "Non-Compact", K514 &gt; (95/SQRT($AT$32)), "Slender")</f>
        <v>Slender</v>
      </c>
      <c r="Z514" s="2">
        <f t="shared" si="148"/>
        <v>16</v>
      </c>
      <c r="AA514" s="2">
        <f t="shared" si="149"/>
        <v>59.375</v>
      </c>
      <c r="AB514" s="2" t="str" cm="1">
        <f t="array" ref="AB514">_xlfn.IFS(Z514 &lt;= 9, "1", Z514 &lt;= 12, "2", Z514 &lt;= 15, "3", Z514 &gt; 15, "4")</f>
        <v>4</v>
      </c>
      <c r="AC514" s="2" t="str" cm="1">
        <f t="array" ref="AC514">_xlfn.IFS(AA514 &lt;= 200, "1", L514 &lt;= 300, "2", L514 &lt;= 400, "3", L514 &gt; 400, "4")</f>
        <v>1</v>
      </c>
      <c r="AF514" s="3">
        <f t="shared" si="160"/>
        <v>531192.1793250537</v>
      </c>
      <c r="AG514" s="3"/>
      <c r="AI514" s="3">
        <f t="shared" si="161"/>
        <v>11223.174402547615</v>
      </c>
      <c r="AJ514" s="2" t="s">
        <v>563</v>
      </c>
      <c r="AK514" s="2"/>
      <c r="AL514" s="2"/>
      <c r="AM514" s="2">
        <f t="shared" si="163"/>
        <v>322.08123980236905</v>
      </c>
      <c r="AN514" s="2"/>
      <c r="AO514" s="2"/>
      <c r="AP514" s="2">
        <f t="shared" si="164"/>
        <v>11110.6</v>
      </c>
      <c r="AQ514" s="2" t="s">
        <v>563</v>
      </c>
      <c r="BB514" s="2">
        <f t="shared" si="150"/>
        <v>254.78123980236904</v>
      </c>
      <c r="BC514" s="2">
        <f t="shared" si="151"/>
        <v>10643.733333333334</v>
      </c>
      <c r="BD514" s="2" t="s">
        <v>563</v>
      </c>
      <c r="BI514">
        <f t="shared" si="152"/>
        <v>272.78123980236904</v>
      </c>
      <c r="BJ514">
        <f t="shared" si="153"/>
        <v>10884.1143281366</v>
      </c>
      <c r="BK514" s="2" t="s">
        <v>563</v>
      </c>
      <c r="BP514">
        <f t="shared" si="154"/>
        <v>206.78123980236904</v>
      </c>
      <c r="BQ514">
        <f t="shared" si="155"/>
        <v>10541.333333333334</v>
      </c>
      <c r="BR514" s="2" t="s">
        <v>563</v>
      </c>
      <c r="BW514">
        <f t="shared" si="156"/>
        <v>222.78123980236904</v>
      </c>
      <c r="BX514">
        <f t="shared" si="157"/>
        <v>10575.466666666667</v>
      </c>
      <c r="BY514" s="2" t="s">
        <v>563</v>
      </c>
      <c r="CD514">
        <f t="shared" si="158"/>
        <v>287.09097938416295</v>
      </c>
      <c r="CE514">
        <f t="shared" si="159"/>
        <v>10929.901571607617</v>
      </c>
      <c r="CF514" s="2" t="s">
        <v>563</v>
      </c>
    </row>
    <row r="515" spans="1:84" x14ac:dyDescent="0.35">
      <c r="A515" s="2" t="s">
        <v>564</v>
      </c>
      <c r="B515" s="3" t="s">
        <v>35</v>
      </c>
      <c r="C515" s="2">
        <v>254</v>
      </c>
      <c r="D515" s="2">
        <v>950</v>
      </c>
      <c r="E515" s="2">
        <v>400</v>
      </c>
      <c r="F515" s="2">
        <v>22</v>
      </c>
      <c r="G515" s="2">
        <v>16</v>
      </c>
      <c r="H515" s="2">
        <v>18</v>
      </c>
      <c r="I515" s="2">
        <f t="shared" si="165"/>
        <v>870</v>
      </c>
      <c r="J515" s="2">
        <f t="shared" si="162"/>
        <v>323.74123980236902</v>
      </c>
      <c r="K515" s="2">
        <f t="shared" si="168"/>
        <v>8.7272727272727266</v>
      </c>
      <c r="L515" s="2">
        <f t="shared" si="166"/>
        <v>54.375</v>
      </c>
      <c r="M515" s="2">
        <f t="shared" si="167"/>
        <v>3.4370973355292325</v>
      </c>
      <c r="N515" s="5">
        <v>484000</v>
      </c>
      <c r="O515" s="5">
        <v>23500</v>
      </c>
      <c r="P515" s="2">
        <v>38.700000000000003</v>
      </c>
      <c r="Q515" s="2">
        <v>8.5</v>
      </c>
      <c r="R515" s="5">
        <v>10200</v>
      </c>
      <c r="S515" s="5">
        <v>1180</v>
      </c>
      <c r="T515" s="5">
        <v>11600</v>
      </c>
      <c r="U515" s="5">
        <v>1820</v>
      </c>
      <c r="X515" s="3" t="str" cm="1">
        <f t="array" ref="X515">_xlfn.IFS((D515/F515) &lt;= (640/SQRT($AT$32)), "Compact", L515 &lt;= ($AT$32*(0.79-(0.002*((E515-G515/2)/(2*F515))*SQRT($AT$32)))), "Non-Compact", L515 &gt; ($AT$32*(0.79-(0.002*((E515-G515/2)/(2*F515))*SQRT($AT$32)))), "Slender")</f>
        <v>Non-Compact</v>
      </c>
      <c r="Y515" s="3" t="str" cm="1">
        <f t="array" ref="Y515">_xlfn.IFS(K515 &lt;= (65/SQRT($AT$32)), "Compact", K515 &lt;= (95/SQRT($AT$32)), "Non-Compact", K515 &gt; (95/SQRT($AT$32)), "Slender")</f>
        <v>Slender</v>
      </c>
      <c r="Z515" s="2">
        <f t="shared" si="148"/>
        <v>18.181818181818183</v>
      </c>
      <c r="AA515" s="2">
        <f t="shared" si="149"/>
        <v>59.375</v>
      </c>
      <c r="AB515" s="2" t="str" cm="1">
        <f t="array" ref="AB515">_xlfn.IFS(Z515 &lt;= 9, "1", Z515 &lt;= 12, "2", Z515 &lt;= 15, "3", Z515 &gt; 15, "4")</f>
        <v>4</v>
      </c>
      <c r="AC515" s="2" t="str" cm="1">
        <f t="array" ref="AC515">_xlfn.IFS(AA515 &lt;= 200, "1", L515 &lt;= 300, "2", L515 &lt;= 400, "3", L515 &gt; 400, "4")</f>
        <v>1</v>
      </c>
      <c r="AF515" s="3">
        <f t="shared" si="160"/>
        <v>484091.81296123983</v>
      </c>
      <c r="AG515" s="3"/>
      <c r="AI515" s="3">
        <f t="shared" si="161"/>
        <v>10214.949616615835</v>
      </c>
      <c r="AJ515" s="2" t="s">
        <v>564</v>
      </c>
      <c r="AK515" s="2"/>
      <c r="AL515" s="2"/>
      <c r="AM515" s="2">
        <f t="shared" si="163"/>
        <v>299.04123980236903</v>
      </c>
      <c r="AN515" s="2"/>
      <c r="AO515" s="2"/>
      <c r="AP515" s="2">
        <f t="shared" si="164"/>
        <v>10110.6</v>
      </c>
      <c r="AQ515" s="2" t="s">
        <v>564</v>
      </c>
      <c r="BB515" s="2">
        <f t="shared" si="150"/>
        <v>231.74123980236902</v>
      </c>
      <c r="BC515" s="2">
        <f t="shared" si="151"/>
        <v>9643.7333333333336</v>
      </c>
      <c r="BD515" s="2" t="s">
        <v>564</v>
      </c>
      <c r="BI515">
        <f t="shared" si="152"/>
        <v>249.74123980236902</v>
      </c>
      <c r="BJ515">
        <f t="shared" si="153"/>
        <v>9884.1143281366003</v>
      </c>
      <c r="BK515" s="2" t="s">
        <v>564</v>
      </c>
      <c r="BP515">
        <f t="shared" si="154"/>
        <v>183.74123980236902</v>
      </c>
      <c r="BQ515">
        <f t="shared" si="155"/>
        <v>9541.3333333333339</v>
      </c>
      <c r="BR515" s="2" t="s">
        <v>564</v>
      </c>
      <c r="BW515">
        <f t="shared" si="156"/>
        <v>199.74123980236902</v>
      </c>
      <c r="BX515">
        <f t="shared" si="157"/>
        <v>9575.4666666666672</v>
      </c>
      <c r="BY515" s="2" t="s">
        <v>564</v>
      </c>
      <c r="CD515">
        <f t="shared" si="158"/>
        <v>264.05097938416293</v>
      </c>
      <c r="CE515">
        <f t="shared" si="159"/>
        <v>9929.9015716076174</v>
      </c>
      <c r="CF515" s="2" t="s">
        <v>564</v>
      </c>
    </row>
    <row r="516" spans="1:84" x14ac:dyDescent="0.35">
      <c r="A516" s="2" t="s">
        <v>565</v>
      </c>
      <c r="B516" s="3" t="s">
        <v>35</v>
      </c>
      <c r="C516" s="2">
        <v>372</v>
      </c>
      <c r="D516" s="2">
        <v>950</v>
      </c>
      <c r="E516" s="2">
        <v>350</v>
      </c>
      <c r="F516" s="2">
        <v>40</v>
      </c>
      <c r="G516" s="2">
        <v>22</v>
      </c>
      <c r="H516" s="2">
        <v>18</v>
      </c>
      <c r="I516" s="2">
        <f t="shared" si="165"/>
        <v>834</v>
      </c>
      <c r="J516" s="2">
        <f t="shared" si="162"/>
        <v>474.18123980236902</v>
      </c>
      <c r="K516" s="2">
        <f t="shared" si="168"/>
        <v>4.0999999999999996</v>
      </c>
      <c r="L516" s="2">
        <f t="shared" si="166"/>
        <v>37.909090909090907</v>
      </c>
      <c r="M516" s="2">
        <f t="shared" si="167"/>
        <v>3.2250973355292327</v>
      </c>
      <c r="N516" s="5">
        <v>706000</v>
      </c>
      <c r="O516" s="5">
        <v>28700</v>
      </c>
      <c r="P516" s="2">
        <v>38.6</v>
      </c>
      <c r="Q516" s="2">
        <v>7.8</v>
      </c>
      <c r="R516" s="5">
        <v>14900</v>
      </c>
      <c r="S516" s="5">
        <v>1640</v>
      </c>
      <c r="T516" s="5">
        <v>17000</v>
      </c>
      <c r="U516" s="5">
        <v>2560</v>
      </c>
      <c r="X516" s="3" t="str" cm="1">
        <f t="array" ref="X516">_xlfn.IFS((D516/F516) &lt;= (640/SQRT($AT$32)), "Compact", L516 &lt;= ($AT$32*(0.79-(0.002*((E516-G516/2)/(2*F516))*SQRT($AT$32)))), "Non-Compact", L516 &gt; ($AT$32*(0.79-(0.002*((E516-G516/2)/(2*F516))*SQRT($AT$32)))), "Slender")</f>
        <v>Compact</v>
      </c>
      <c r="Y516" s="3" t="str" cm="1">
        <f t="array" ref="Y516">_xlfn.IFS(K516 &lt;= (65/SQRT($AT$32)), "Compact", K516 &lt;= (95/SQRT($AT$32)), "Non-Compact", K516 &gt; (95/SQRT($AT$32)), "Slender")</f>
        <v>Non-Compact</v>
      </c>
      <c r="Z516" s="2">
        <f t="shared" ref="Z516:Z579" si="169">E516/F516</f>
        <v>8.75</v>
      </c>
      <c r="AA516" s="2">
        <f t="shared" ref="AA516:AA579" si="170">D516/G516</f>
        <v>43.18181818181818</v>
      </c>
      <c r="AB516" s="2" t="str" cm="1">
        <f t="array" ref="AB516">_xlfn.IFS(Z516 &lt;= 9, "1", Z516 &lt;= 12, "2", Z516 &lt;= 15, "3", Z516 &gt; 15, "4")</f>
        <v>1</v>
      </c>
      <c r="AC516" s="2" t="str" cm="1">
        <f t="array" ref="AC516">_xlfn.IFS(AA516 &lt;= 200, "1", L516 &lt;= 300, "2", L516 &lt;= 400, "3", L516 &gt; 400, "4")</f>
        <v>1</v>
      </c>
      <c r="AF516" s="3">
        <f t="shared" si="160"/>
        <v>706105.56164507021</v>
      </c>
      <c r="AG516" s="3"/>
      <c r="AI516" s="3">
        <f t="shared" si="161"/>
        <v>14923.680299108528</v>
      </c>
      <c r="AJ516" s="2" t="s">
        <v>565</v>
      </c>
      <c r="AK516" s="2"/>
      <c r="AL516" s="2"/>
      <c r="AM516" s="2">
        <f t="shared" si="163"/>
        <v>449.48123980236903</v>
      </c>
      <c r="AN516" s="2"/>
      <c r="AO516" s="2"/>
      <c r="AP516" s="2">
        <f t="shared" si="164"/>
        <v>14810.6</v>
      </c>
      <c r="AQ516" s="2" t="s">
        <v>565</v>
      </c>
      <c r="BB516" s="2">
        <f t="shared" si="150"/>
        <v>382.18123980236902</v>
      </c>
      <c r="BC516" s="2">
        <f t="shared" si="151"/>
        <v>14343.733333333334</v>
      </c>
      <c r="BD516" s="2" t="s">
        <v>565</v>
      </c>
      <c r="BI516">
        <f t="shared" si="152"/>
        <v>400.18123980236902</v>
      </c>
      <c r="BJ516">
        <f t="shared" si="153"/>
        <v>14584.1143281366</v>
      </c>
      <c r="BK516" s="2" t="s">
        <v>565</v>
      </c>
      <c r="BP516">
        <f t="shared" si="154"/>
        <v>334.18123980236902</v>
      </c>
      <c r="BQ516">
        <f t="shared" si="155"/>
        <v>14241.333333333334</v>
      </c>
      <c r="BR516" s="2" t="s">
        <v>565</v>
      </c>
      <c r="BW516">
        <f t="shared" si="156"/>
        <v>350.18123980236902</v>
      </c>
      <c r="BX516">
        <f t="shared" si="157"/>
        <v>14275.466666666667</v>
      </c>
      <c r="BY516" s="2" t="s">
        <v>565</v>
      </c>
      <c r="CD516">
        <f t="shared" si="158"/>
        <v>414.49097938416293</v>
      </c>
      <c r="CE516">
        <f t="shared" si="159"/>
        <v>14629.901571607617</v>
      </c>
      <c r="CF516" s="2" t="s">
        <v>565</v>
      </c>
    </row>
    <row r="517" spans="1:84" x14ac:dyDescent="0.35">
      <c r="A517" s="2" t="s">
        <v>566</v>
      </c>
      <c r="B517" s="3" t="s">
        <v>35</v>
      </c>
      <c r="C517" s="2">
        <v>352</v>
      </c>
      <c r="D517" s="2">
        <v>950</v>
      </c>
      <c r="E517" s="2">
        <v>350</v>
      </c>
      <c r="F517" s="2">
        <v>36</v>
      </c>
      <c r="G517" s="2">
        <v>22</v>
      </c>
      <c r="H517" s="2">
        <v>18</v>
      </c>
      <c r="I517" s="2">
        <f t="shared" si="165"/>
        <v>842</v>
      </c>
      <c r="J517" s="2">
        <f t="shared" si="162"/>
        <v>447.94123980236901</v>
      </c>
      <c r="K517" s="2">
        <f t="shared" si="168"/>
        <v>4.5555555555555554</v>
      </c>
      <c r="L517" s="2">
        <f t="shared" si="166"/>
        <v>38.272727272727273</v>
      </c>
      <c r="M517" s="2">
        <f t="shared" si="167"/>
        <v>3.2250973355292327</v>
      </c>
      <c r="N517" s="5">
        <v>656000</v>
      </c>
      <c r="O517" s="5">
        <v>25800</v>
      </c>
      <c r="P517" s="2">
        <v>38.299999999999997</v>
      </c>
      <c r="Q517" s="2">
        <v>7.6</v>
      </c>
      <c r="R517" s="5">
        <v>13800</v>
      </c>
      <c r="S517" s="5">
        <v>1470</v>
      </c>
      <c r="T517" s="5">
        <v>15900</v>
      </c>
      <c r="U517" s="5">
        <v>2320</v>
      </c>
      <c r="X517" s="3" t="str" cm="1">
        <f t="array" ref="X517">_xlfn.IFS((D517/F517) &lt;= (640/SQRT($AT$32)), "Compact", L517 &lt;= ($AT$32*(0.79-(0.002*((E517-G517/2)/(2*F517))*SQRT($AT$32)))), "Non-Compact", L517 &gt; ($AT$32*(0.79-(0.002*((E517-G517/2)/(2*F517))*SQRT($AT$32)))), "Slender")</f>
        <v>Compact</v>
      </c>
      <c r="Y517" s="3" t="str" cm="1">
        <f t="array" ref="Y517">_xlfn.IFS(K517 &lt;= (65/SQRT($AT$32)), "Compact", K517 &lt;= (95/SQRT($AT$32)), "Non-Compact", K517 &gt; (95/SQRT($AT$32)), "Slender")</f>
        <v>Non-Compact</v>
      </c>
      <c r="Z517" s="2">
        <f t="shared" si="169"/>
        <v>9.7222222222222214</v>
      </c>
      <c r="AA517" s="2">
        <f t="shared" si="170"/>
        <v>43.18181818181818</v>
      </c>
      <c r="AB517" s="2" t="str" cm="1">
        <f t="array" ref="AB517">_xlfn.IFS(Z517 &lt;= 9, "1", Z517 &lt;= 12, "2", Z517 &lt;= 15, "3", Z517 &gt; 15, "4")</f>
        <v>2</v>
      </c>
      <c r="AC517" s="2" t="str" cm="1">
        <f t="array" ref="AC517">_xlfn.IFS(AA517 &lt;= 200, "1", L517 &lt;= 300, "2", L517 &lt;= 400, "3", L517 &gt; 400, "4")</f>
        <v>1</v>
      </c>
      <c r="AF517" s="3">
        <f t="shared" si="160"/>
        <v>656029.83330493432</v>
      </c>
      <c r="AG517" s="3"/>
      <c r="AI517" s="3">
        <f t="shared" si="161"/>
        <v>13813.934547043431</v>
      </c>
      <c r="AJ517" s="2" t="s">
        <v>566</v>
      </c>
      <c r="AK517" s="2"/>
      <c r="AL517" s="2"/>
      <c r="AM517" s="2">
        <f t="shared" si="163"/>
        <v>423.24123980236902</v>
      </c>
      <c r="AN517" s="2"/>
      <c r="AO517" s="2"/>
      <c r="AP517" s="2">
        <f t="shared" si="164"/>
        <v>13710.6</v>
      </c>
      <c r="AQ517" s="2" t="s">
        <v>566</v>
      </c>
      <c r="BB517" s="2">
        <f t="shared" ref="BB517:BB580" si="171">SQRT(($J$1022-J517)^2)</f>
        <v>355.94123980236901</v>
      </c>
      <c r="BC517" s="2">
        <f t="shared" ref="BC517:BC580" si="172">SQRT(($R$1022-R517)^2)</f>
        <v>13243.733333333334</v>
      </c>
      <c r="BD517" s="2" t="s">
        <v>566</v>
      </c>
      <c r="BI517">
        <f t="shared" ref="BI517:BI580" si="173">SQRT(($J$1023-J517)^2)</f>
        <v>373.94123980236901</v>
      </c>
      <c r="BJ517">
        <f t="shared" ref="BJ517:BJ580" si="174">SQRT(($R$1023-R517)^2)</f>
        <v>13484.1143281366</v>
      </c>
      <c r="BK517" s="2" t="s">
        <v>566</v>
      </c>
      <c r="BP517">
        <f t="shared" ref="BP517:BP580" si="175">SQRT(($J$1024-J517)^2)</f>
        <v>307.94123980236901</v>
      </c>
      <c r="BQ517">
        <f t="shared" ref="BQ517:BQ580" si="176">SQRT(($R$1024-R517)^2)</f>
        <v>13141.333333333334</v>
      </c>
      <c r="BR517" s="2" t="s">
        <v>566</v>
      </c>
      <c r="BW517">
        <f t="shared" ref="BW517:BW580" si="177">SQRT(($J$1025-J517)^2)</f>
        <v>323.94123980236901</v>
      </c>
      <c r="BX517">
        <f t="shared" ref="BX517:BX580" si="178">SQRT(($R$1025-R517)^2)</f>
        <v>13175.466666666667</v>
      </c>
      <c r="BY517" s="2" t="s">
        <v>566</v>
      </c>
      <c r="CD517">
        <f t="shared" ref="CD517:CD580" si="179">SQRT(($J$1026-J517)^2)</f>
        <v>388.25097938416292</v>
      </c>
      <c r="CE517">
        <f t="shared" ref="CE517:CE580" si="180">SQRT(($R$1026-R517)^2)</f>
        <v>13529.901571607617</v>
      </c>
      <c r="CF517" s="2" t="s">
        <v>566</v>
      </c>
    </row>
    <row r="518" spans="1:84" x14ac:dyDescent="0.35">
      <c r="A518" s="2" t="s">
        <v>567</v>
      </c>
      <c r="B518" s="3" t="s">
        <v>35</v>
      </c>
      <c r="C518" s="2">
        <v>331</v>
      </c>
      <c r="D518" s="2">
        <v>950</v>
      </c>
      <c r="E518" s="2">
        <v>350</v>
      </c>
      <c r="F518" s="2">
        <v>32</v>
      </c>
      <c r="G518" s="2">
        <v>22</v>
      </c>
      <c r="H518" s="2">
        <v>18</v>
      </c>
      <c r="I518" s="2">
        <f t="shared" si="165"/>
        <v>850</v>
      </c>
      <c r="J518" s="2">
        <f t="shared" si="162"/>
        <v>421.701239802369</v>
      </c>
      <c r="K518" s="2">
        <f t="shared" si="168"/>
        <v>5.125</v>
      </c>
      <c r="L518" s="2">
        <f t="shared" si="166"/>
        <v>38.636363636363633</v>
      </c>
      <c r="M518" s="2">
        <f t="shared" si="167"/>
        <v>3.2250973355292327</v>
      </c>
      <c r="N518" s="5">
        <v>605000</v>
      </c>
      <c r="O518" s="5">
        <v>23000</v>
      </c>
      <c r="P518" s="2">
        <v>37.9</v>
      </c>
      <c r="Q518" s="2">
        <v>7.4</v>
      </c>
      <c r="R518" s="5">
        <v>12700</v>
      </c>
      <c r="S518" s="5">
        <v>1310</v>
      </c>
      <c r="T518" s="5">
        <v>14700</v>
      </c>
      <c r="U518" s="5">
        <v>2070</v>
      </c>
      <c r="X518" s="3" t="str" cm="1">
        <f t="array" ref="X518">_xlfn.IFS((D518/F518) &lt;= (640/SQRT($AT$32)), "Compact", L518 &lt;= ($AT$32*(0.79-(0.002*((E518-G518/2)/(2*F518))*SQRT($AT$32)))), "Non-Compact", L518 &gt; ($AT$32*(0.79-(0.002*((E518-G518/2)/(2*F518))*SQRT($AT$32)))), "Slender")</f>
        <v>Compact</v>
      </c>
      <c r="Y518" s="3" t="str" cm="1">
        <f t="array" ref="Y518">_xlfn.IFS(K518 &lt;= (65/SQRT($AT$32)), "Compact", K518 &lt;= (95/SQRT($AT$32)), "Non-Compact", K518 &gt; (95/SQRT($AT$32)), "Slender")</f>
        <v>Slender</v>
      </c>
      <c r="Z518" s="2">
        <f t="shared" si="169"/>
        <v>10.9375</v>
      </c>
      <c r="AA518" s="2">
        <f t="shared" si="170"/>
        <v>43.18181818181818</v>
      </c>
      <c r="AB518" s="2" t="str" cm="1">
        <f t="array" ref="AB518">_xlfn.IFS(Z518 &lt;= 9, "1", Z518 &lt;= 12, "2", Z518 &lt;= 15, "3", Z518 &gt; 15, "4")</f>
        <v>2</v>
      </c>
      <c r="AC518" s="2" t="str" cm="1">
        <f t="array" ref="AC518">_xlfn.IFS(AA518 &lt;= 200, "1", L518 &lt;= 300, "2", L518 &lt;= 400, "3", L518 &gt; 400, "4")</f>
        <v>1</v>
      </c>
      <c r="AF518" s="3">
        <f t="shared" si="160"/>
        <v>604959.95089435461</v>
      </c>
      <c r="AG518" s="3"/>
      <c r="AI518" s="3">
        <f t="shared" si="161"/>
        <v>12705.771116701262</v>
      </c>
      <c r="AJ518" s="2" t="s">
        <v>567</v>
      </c>
      <c r="AK518" s="2"/>
      <c r="AL518" s="2"/>
      <c r="AM518" s="2">
        <f t="shared" si="163"/>
        <v>397.00123980236901</v>
      </c>
      <c r="AN518" s="2"/>
      <c r="AO518" s="2"/>
      <c r="AP518" s="2">
        <f t="shared" si="164"/>
        <v>12610.6</v>
      </c>
      <c r="AQ518" s="2" t="s">
        <v>567</v>
      </c>
      <c r="BB518" s="2">
        <f t="shared" si="171"/>
        <v>329.701239802369</v>
      </c>
      <c r="BC518" s="2">
        <f t="shared" si="172"/>
        <v>12143.733333333334</v>
      </c>
      <c r="BD518" s="2" t="s">
        <v>567</v>
      </c>
      <c r="BI518">
        <f t="shared" si="173"/>
        <v>347.701239802369</v>
      </c>
      <c r="BJ518">
        <f t="shared" si="174"/>
        <v>12384.1143281366</v>
      </c>
      <c r="BK518" s="2" t="s">
        <v>567</v>
      </c>
      <c r="BP518">
        <f t="shared" si="175"/>
        <v>281.701239802369</v>
      </c>
      <c r="BQ518">
        <f t="shared" si="176"/>
        <v>12041.333333333334</v>
      </c>
      <c r="BR518" s="2" t="s">
        <v>567</v>
      </c>
      <c r="BW518">
        <f t="shared" si="177"/>
        <v>297.701239802369</v>
      </c>
      <c r="BX518">
        <f t="shared" si="178"/>
        <v>12075.466666666667</v>
      </c>
      <c r="BY518" s="2" t="s">
        <v>567</v>
      </c>
      <c r="CD518">
        <f t="shared" si="179"/>
        <v>362.01097938416291</v>
      </c>
      <c r="CE518">
        <f t="shared" si="180"/>
        <v>12429.901571607617</v>
      </c>
      <c r="CF518" s="2" t="s">
        <v>567</v>
      </c>
    </row>
    <row r="519" spans="1:84" x14ac:dyDescent="0.35">
      <c r="A519" s="2" t="s">
        <v>568</v>
      </c>
      <c r="B519" s="3" t="s">
        <v>35</v>
      </c>
      <c r="C519" s="2">
        <v>310</v>
      </c>
      <c r="D519" s="2">
        <v>950</v>
      </c>
      <c r="E519" s="2">
        <v>350</v>
      </c>
      <c r="F519" s="2">
        <v>28</v>
      </c>
      <c r="G519" s="2">
        <v>22</v>
      </c>
      <c r="H519" s="2">
        <v>18</v>
      </c>
      <c r="I519" s="2">
        <f t="shared" si="165"/>
        <v>858</v>
      </c>
      <c r="J519" s="2">
        <f t="shared" si="162"/>
        <v>395.46123980236905</v>
      </c>
      <c r="K519" s="2">
        <f t="shared" si="168"/>
        <v>5.8571428571428568</v>
      </c>
      <c r="L519" s="2">
        <f t="shared" si="166"/>
        <v>39</v>
      </c>
      <c r="M519" s="2">
        <f t="shared" si="167"/>
        <v>3.2250973355292327</v>
      </c>
      <c r="N519" s="5">
        <v>553000</v>
      </c>
      <c r="O519" s="5">
        <v>20100</v>
      </c>
      <c r="P519" s="2">
        <v>37.4</v>
      </c>
      <c r="Q519" s="2">
        <v>7.1</v>
      </c>
      <c r="R519" s="5">
        <v>11600</v>
      </c>
      <c r="S519" s="5">
        <v>1150</v>
      </c>
      <c r="T519" s="5">
        <v>13600</v>
      </c>
      <c r="U519" s="5">
        <v>1830</v>
      </c>
      <c r="X519" s="3" t="str" cm="1">
        <f t="array" ref="X519">_xlfn.IFS((D519/F519) &lt;= (640/SQRT($AT$32)), "Compact", L519 &lt;= ($AT$32*(0.79-(0.002*((E519-G519/2)/(2*F519))*SQRT($AT$32)))), "Non-Compact", L519 &gt; ($AT$32*(0.79-(0.002*((E519-G519/2)/(2*F519))*SQRT($AT$32)))), "Slender")</f>
        <v>Compact</v>
      </c>
      <c r="Y519" s="3" t="str" cm="1">
        <f t="array" ref="Y519">_xlfn.IFS(K519 &lt;= (65/SQRT($AT$32)), "Compact", K519 &lt;= (95/SQRT($AT$32)), "Non-Compact", K519 &gt; (95/SQRT($AT$32)), "Slender")</f>
        <v>Slender</v>
      </c>
      <c r="Z519" s="2">
        <f t="shared" si="169"/>
        <v>12.5</v>
      </c>
      <c r="AA519" s="2">
        <f t="shared" si="170"/>
        <v>43.18181818181818</v>
      </c>
      <c r="AB519" s="2" t="str" cm="1">
        <f t="array" ref="AB519">_xlfn.IFS(Z519 &lt;= 9, "1", Z519 &lt;= 12, "2", Z519 &lt;= 15, "3", Z519 &gt; 15, "4")</f>
        <v>3</v>
      </c>
      <c r="AC519" s="2" t="str" cm="1">
        <f t="array" ref="AC519">_xlfn.IFS(AA519 &lt;= 200, "1", L519 &lt;= 300, "2", L519 &lt;= 400, "3", L519 &gt; 400, "4")</f>
        <v>1</v>
      </c>
      <c r="AF519" s="3">
        <f t="shared" ref="AF519:AF582" si="181">SQRT((((VLOOKUP($AT$4,$A$4:$D$1021,4,FALSE))-D519)^2)+(((VLOOKUP($AT$4,$A$4:$E$1021,5,FALSE))-E519)^2)+(((VLOOKUP($AT$4,$A$4:$N$1021,14,FALSE))-N519)^2)+(((VLOOKUP($AT$4,$A$4:$O$1021,15,FALSE))-O519)^2))</f>
        <v>552888.38673470076</v>
      </c>
      <c r="AG519" s="3"/>
      <c r="AI519" s="3">
        <f t="shared" ref="AI519:AI582" si="182">SQRT((((VLOOKUP($AT$4,$A$4:$D$1021,4,FALSE))-D519)^2)+(((VLOOKUP($AT$4,$A$4:$E$1021,5,FALSE))-E519)^2)+(((VLOOKUP($AT$4,$A$4:$R$1021,18,FALSE))-R519)^2)+(((VLOOKUP($AT$4,$A$4:$S$1021,19,FALSE))-S519)^2))</f>
        <v>11598.260717452424</v>
      </c>
      <c r="AJ519" s="2" t="s">
        <v>568</v>
      </c>
      <c r="AK519" s="2"/>
      <c r="AL519" s="2"/>
      <c r="AM519" s="2">
        <f t="shared" si="163"/>
        <v>370.76123980236906</v>
      </c>
      <c r="AN519" s="2"/>
      <c r="AO519" s="2"/>
      <c r="AP519" s="2">
        <f t="shared" si="164"/>
        <v>11510.6</v>
      </c>
      <c r="AQ519" s="2" t="s">
        <v>568</v>
      </c>
      <c r="BB519" s="2">
        <f t="shared" si="171"/>
        <v>303.46123980236905</v>
      </c>
      <c r="BC519" s="2">
        <f t="shared" si="172"/>
        <v>11043.733333333334</v>
      </c>
      <c r="BD519" s="2" t="s">
        <v>568</v>
      </c>
      <c r="BI519">
        <f t="shared" si="173"/>
        <v>321.46123980236905</v>
      </c>
      <c r="BJ519">
        <f t="shared" si="174"/>
        <v>11284.1143281366</v>
      </c>
      <c r="BK519" s="2" t="s">
        <v>568</v>
      </c>
      <c r="BP519">
        <f t="shared" si="175"/>
        <v>255.46123980236905</v>
      </c>
      <c r="BQ519">
        <f t="shared" si="176"/>
        <v>10941.333333333334</v>
      </c>
      <c r="BR519" s="2" t="s">
        <v>568</v>
      </c>
      <c r="BW519">
        <f t="shared" si="177"/>
        <v>271.46123980236905</v>
      </c>
      <c r="BX519">
        <f t="shared" si="178"/>
        <v>10975.466666666667</v>
      </c>
      <c r="BY519" s="2" t="s">
        <v>568</v>
      </c>
      <c r="CD519">
        <f t="shared" si="179"/>
        <v>335.77097938416296</v>
      </c>
      <c r="CE519">
        <f t="shared" si="180"/>
        <v>11329.901571607617</v>
      </c>
      <c r="CF519" s="2" t="s">
        <v>568</v>
      </c>
    </row>
    <row r="520" spans="1:84" x14ac:dyDescent="0.35">
      <c r="A520" s="2" t="s">
        <v>566</v>
      </c>
      <c r="B520" s="3" t="s">
        <v>35</v>
      </c>
      <c r="C520" s="2">
        <v>352</v>
      </c>
      <c r="D520" s="2">
        <v>950</v>
      </c>
      <c r="E520" s="2">
        <v>350</v>
      </c>
      <c r="F520" s="2">
        <v>40</v>
      </c>
      <c r="G520" s="2">
        <v>19</v>
      </c>
      <c r="H520" s="2">
        <v>18</v>
      </c>
      <c r="I520" s="2">
        <f t="shared" si="165"/>
        <v>834</v>
      </c>
      <c r="J520" s="2">
        <f t="shared" ref="J520:J583" si="183">(2*E520/10*F520/10)+((D520-F520-F520)/10*G520/10)+((H520/10+H520/10)^2)-(PI()*H520/10*H520/10)</f>
        <v>448.08123980236905</v>
      </c>
      <c r="K520" s="2">
        <f t="shared" si="168"/>
        <v>4.1375000000000002</v>
      </c>
      <c r="L520" s="2">
        <f t="shared" si="166"/>
        <v>43.89473684210526</v>
      </c>
      <c r="M520" s="2">
        <f t="shared" si="167"/>
        <v>3.2310973355292325</v>
      </c>
      <c r="N520" s="5">
        <v>689000</v>
      </c>
      <c r="O520" s="5">
        <v>28600</v>
      </c>
      <c r="P520" s="2">
        <v>39.200000000000003</v>
      </c>
      <c r="Q520" s="2">
        <v>8</v>
      </c>
      <c r="R520" s="5">
        <v>14500</v>
      </c>
      <c r="S520" s="5">
        <v>1640</v>
      </c>
      <c r="T520" s="5">
        <v>16500</v>
      </c>
      <c r="U520" s="5">
        <v>2530</v>
      </c>
      <c r="X520" s="3" t="str" cm="1">
        <f t="array" ref="X520">_xlfn.IFS((D520/F520) &lt;= (640/SQRT($AT$32)), "Compact", L520 &lt;= ($AT$32*(0.79-(0.002*((E520-G520/2)/(2*F520))*SQRT($AT$32)))), "Non-Compact", L520 &gt; ($AT$32*(0.79-(0.002*((E520-G520/2)/(2*F520))*SQRT($AT$32)))), "Slender")</f>
        <v>Compact</v>
      </c>
      <c r="Y520" s="3" t="str" cm="1">
        <f t="array" ref="Y520">_xlfn.IFS(K520 &lt;= (65/SQRT($AT$32)), "Compact", K520 &lt;= (95/SQRT($AT$32)), "Non-Compact", K520 &gt; (95/SQRT($AT$32)), "Slender")</f>
        <v>Non-Compact</v>
      </c>
      <c r="Z520" s="2">
        <f t="shared" si="169"/>
        <v>8.75</v>
      </c>
      <c r="AA520" s="2">
        <f t="shared" si="170"/>
        <v>50</v>
      </c>
      <c r="AB520" s="2" t="str" cm="1">
        <f t="array" ref="AB520">_xlfn.IFS(Z520 &lt;= 9, "1", Z520 &lt;= 12, "2", Z520 &lt;= 15, "3", Z520 &gt; 15, "4")</f>
        <v>1</v>
      </c>
      <c r="AC520" s="2" t="str" cm="1">
        <f t="array" ref="AC520">_xlfn.IFS(AA520 &lt;= 200, "1", L520 &lt;= 300, "2", L520 &lt;= 400, "3", L520 &gt; 400, "4")</f>
        <v>1</v>
      </c>
      <c r="AF520" s="3">
        <f t="shared" si="181"/>
        <v>689115.67547553289</v>
      </c>
      <c r="AG520" s="3"/>
      <c r="AI520" s="3">
        <f t="shared" si="182"/>
        <v>14526.794335640607</v>
      </c>
      <c r="AJ520" s="2" t="s">
        <v>566</v>
      </c>
      <c r="AK520" s="2"/>
      <c r="AL520" s="2"/>
      <c r="AM520" s="2">
        <f t="shared" ref="AM520:AM583" si="184">SQRT(((VLOOKUP($AT$4,$A$4:$J$1021,10,FALSE))-J520)^2)</f>
        <v>423.38123980236907</v>
      </c>
      <c r="AN520" s="2"/>
      <c r="AO520" s="2"/>
      <c r="AP520" s="2">
        <f t="shared" ref="AP520:AP583" si="185">SQRT(((VLOOKUP($AT$4,$A$4:$R$1021,18,FALSE))-R520)^2)</f>
        <v>14410.6</v>
      </c>
      <c r="AQ520" s="2" t="s">
        <v>566</v>
      </c>
      <c r="BB520" s="2">
        <f t="shared" si="171"/>
        <v>356.08123980236905</v>
      </c>
      <c r="BC520" s="2">
        <f t="shared" si="172"/>
        <v>13943.733333333334</v>
      </c>
      <c r="BD520" s="2" t="s">
        <v>566</v>
      </c>
      <c r="BI520">
        <f t="shared" si="173"/>
        <v>374.08123980236905</v>
      </c>
      <c r="BJ520">
        <f t="shared" si="174"/>
        <v>14184.1143281366</v>
      </c>
      <c r="BK520" s="2" t="s">
        <v>566</v>
      </c>
      <c r="BP520">
        <f t="shared" si="175"/>
        <v>308.08123980236905</v>
      </c>
      <c r="BQ520">
        <f t="shared" si="176"/>
        <v>13841.333333333334</v>
      </c>
      <c r="BR520" s="2" t="s">
        <v>566</v>
      </c>
      <c r="BW520">
        <f t="shared" si="177"/>
        <v>324.08123980236905</v>
      </c>
      <c r="BX520">
        <f t="shared" si="178"/>
        <v>13875.466666666667</v>
      </c>
      <c r="BY520" s="2" t="s">
        <v>566</v>
      </c>
      <c r="CD520">
        <f t="shared" si="179"/>
        <v>388.39097938416296</v>
      </c>
      <c r="CE520">
        <f t="shared" si="180"/>
        <v>14229.901571607617</v>
      </c>
      <c r="CF520" s="2" t="s">
        <v>566</v>
      </c>
    </row>
    <row r="521" spans="1:84" x14ac:dyDescent="0.35">
      <c r="A521" s="2" t="s">
        <v>567</v>
      </c>
      <c r="B521" s="3" t="s">
        <v>35</v>
      </c>
      <c r="C521" s="2">
        <v>331</v>
      </c>
      <c r="D521" s="2">
        <v>950</v>
      </c>
      <c r="E521" s="2">
        <v>350</v>
      </c>
      <c r="F521" s="2">
        <v>36</v>
      </c>
      <c r="G521" s="2">
        <v>19</v>
      </c>
      <c r="H521" s="2">
        <v>18</v>
      </c>
      <c r="I521" s="2">
        <f t="shared" si="165"/>
        <v>842</v>
      </c>
      <c r="J521" s="2">
        <f t="shared" si="183"/>
        <v>421.60123980236904</v>
      </c>
      <c r="K521" s="2">
        <f t="shared" si="168"/>
        <v>4.5972222222222223</v>
      </c>
      <c r="L521" s="2">
        <f t="shared" si="166"/>
        <v>44.315789473684212</v>
      </c>
      <c r="M521" s="2">
        <f t="shared" si="167"/>
        <v>3.2310973355292325</v>
      </c>
      <c r="N521" s="5">
        <v>639000</v>
      </c>
      <c r="O521" s="5">
        <v>25800</v>
      </c>
      <c r="P521" s="2">
        <v>38.9</v>
      </c>
      <c r="Q521" s="2">
        <v>7.8</v>
      </c>
      <c r="R521" s="5">
        <v>13500</v>
      </c>
      <c r="S521" s="5">
        <v>1470</v>
      </c>
      <c r="T521" s="5">
        <v>15300</v>
      </c>
      <c r="U521" s="5">
        <v>2290</v>
      </c>
      <c r="X521" s="3" t="str" cm="1">
        <f t="array" ref="X521">_xlfn.IFS((D521/F521) &lt;= (640/SQRT($AT$32)), "Compact", L521 &lt;= ($AT$32*(0.79-(0.002*((E521-G521/2)/(2*F521))*SQRT($AT$32)))), "Non-Compact", L521 &gt; ($AT$32*(0.79-(0.002*((E521-G521/2)/(2*F521))*SQRT($AT$32)))), "Slender")</f>
        <v>Compact</v>
      </c>
      <c r="Y521" s="3" t="str" cm="1">
        <f t="array" ref="Y521">_xlfn.IFS(K521 &lt;= (65/SQRT($AT$32)), "Compact", K521 &lt;= (95/SQRT($AT$32)), "Non-Compact", K521 &gt; (95/SQRT($AT$32)), "Slender")</f>
        <v>Non-Compact</v>
      </c>
      <c r="Z521" s="2">
        <f t="shared" si="169"/>
        <v>9.7222222222222214</v>
      </c>
      <c r="AA521" s="2">
        <f t="shared" si="170"/>
        <v>50</v>
      </c>
      <c r="AB521" s="2" t="str" cm="1">
        <f t="array" ref="AB521">_xlfn.IFS(Z521 &lt;= 9, "1", Z521 &lt;= 12, "2", Z521 &lt;= 15, "3", Z521 &gt; 15, "4")</f>
        <v>2</v>
      </c>
      <c r="AC521" s="2" t="str" cm="1">
        <f t="array" ref="AC521">_xlfn.IFS(AA521 &lt;= 200, "1", L521 &lt;= 300, "2", L521 &lt;= 400, "3", L521 &gt; 400, "4")</f>
        <v>1</v>
      </c>
      <c r="AF521" s="3">
        <f t="shared" si="181"/>
        <v>639043.18334999867</v>
      </c>
      <c r="AG521" s="3"/>
      <c r="AI521" s="3">
        <f t="shared" si="182"/>
        <v>13516.228307852751</v>
      </c>
      <c r="AJ521" s="2" t="s">
        <v>567</v>
      </c>
      <c r="AK521" s="2"/>
      <c r="AL521" s="2"/>
      <c r="AM521" s="2">
        <f t="shared" si="184"/>
        <v>396.90123980236905</v>
      </c>
      <c r="AN521" s="2"/>
      <c r="AO521" s="2"/>
      <c r="AP521" s="2">
        <f t="shared" si="185"/>
        <v>13410.6</v>
      </c>
      <c r="AQ521" s="2" t="s">
        <v>567</v>
      </c>
      <c r="BB521" s="2">
        <f t="shared" si="171"/>
        <v>329.60123980236904</v>
      </c>
      <c r="BC521" s="2">
        <f t="shared" si="172"/>
        <v>12943.733333333334</v>
      </c>
      <c r="BD521" s="2" t="s">
        <v>567</v>
      </c>
      <c r="BI521">
        <f t="shared" si="173"/>
        <v>347.60123980236904</v>
      </c>
      <c r="BJ521">
        <f t="shared" si="174"/>
        <v>13184.1143281366</v>
      </c>
      <c r="BK521" s="2" t="s">
        <v>567</v>
      </c>
      <c r="BP521">
        <f t="shared" si="175"/>
        <v>281.60123980236904</v>
      </c>
      <c r="BQ521">
        <f t="shared" si="176"/>
        <v>12841.333333333334</v>
      </c>
      <c r="BR521" s="2" t="s">
        <v>567</v>
      </c>
      <c r="BW521">
        <f t="shared" si="177"/>
        <v>297.60123980236904</v>
      </c>
      <c r="BX521">
        <f t="shared" si="178"/>
        <v>12875.466666666667</v>
      </c>
      <c r="BY521" s="2" t="s">
        <v>567</v>
      </c>
      <c r="CD521">
        <f t="shared" si="179"/>
        <v>361.91097938416294</v>
      </c>
      <c r="CE521">
        <f t="shared" si="180"/>
        <v>13229.901571607617</v>
      </c>
      <c r="CF521" s="2" t="s">
        <v>567</v>
      </c>
    </row>
    <row r="522" spans="1:84" x14ac:dyDescent="0.35">
      <c r="A522" s="2" t="s">
        <v>568</v>
      </c>
      <c r="B522" s="3" t="s">
        <v>35</v>
      </c>
      <c r="C522" s="2">
        <v>310</v>
      </c>
      <c r="D522" s="2">
        <v>950</v>
      </c>
      <c r="E522" s="2">
        <v>350</v>
      </c>
      <c r="F522" s="2">
        <v>32</v>
      </c>
      <c r="G522" s="2">
        <v>19</v>
      </c>
      <c r="H522" s="2">
        <v>18</v>
      </c>
      <c r="I522" s="2">
        <f t="shared" si="165"/>
        <v>850</v>
      </c>
      <c r="J522" s="2">
        <f t="shared" si="183"/>
        <v>395.12123980236902</v>
      </c>
      <c r="K522" s="2">
        <f t="shared" si="168"/>
        <v>5.171875</v>
      </c>
      <c r="L522" s="2">
        <f t="shared" si="166"/>
        <v>44.736842105263158</v>
      </c>
      <c r="M522" s="2">
        <f t="shared" si="167"/>
        <v>3.2310973355292325</v>
      </c>
      <c r="N522" s="5">
        <v>588000</v>
      </c>
      <c r="O522" s="5">
        <v>22900</v>
      </c>
      <c r="P522" s="2">
        <v>38.6</v>
      </c>
      <c r="Q522" s="2">
        <v>7.6</v>
      </c>
      <c r="R522" s="5">
        <v>12400</v>
      </c>
      <c r="S522" s="5">
        <v>1310</v>
      </c>
      <c r="T522" s="5">
        <v>14100</v>
      </c>
      <c r="U522" s="5">
        <v>2040</v>
      </c>
      <c r="X522" s="3" t="str" cm="1">
        <f t="array" ref="X522">_xlfn.IFS((D522/F522) &lt;= (640/SQRT($AT$32)), "Compact", L522 &lt;= ($AT$32*(0.79-(0.002*((E522-G522/2)/(2*F522))*SQRT($AT$32)))), "Non-Compact", L522 &gt; ($AT$32*(0.79-(0.002*((E522-G522/2)/(2*F522))*SQRT($AT$32)))), "Slender")</f>
        <v>Compact</v>
      </c>
      <c r="Y522" s="3" t="str" cm="1">
        <f t="array" ref="Y522">_xlfn.IFS(K522 &lt;= (65/SQRT($AT$32)), "Compact", K522 &lt;= (95/SQRT($AT$32)), "Non-Compact", K522 &gt; (95/SQRT($AT$32)), "Slender")</f>
        <v>Slender</v>
      </c>
      <c r="Z522" s="2">
        <f t="shared" si="169"/>
        <v>10.9375</v>
      </c>
      <c r="AA522" s="2">
        <f t="shared" si="170"/>
        <v>50</v>
      </c>
      <c r="AB522" s="2" t="str" cm="1">
        <f t="array" ref="AB522">_xlfn.IFS(Z522 &lt;= 9, "1", Z522 &lt;= 12, "2", Z522 &lt;= 15, "3", Z522 &gt; 15, "4")</f>
        <v>2</v>
      </c>
      <c r="AC522" s="2" t="str" cm="1">
        <f t="array" ref="AC522">_xlfn.IFS(AA522 &lt;= 200, "1", L522 &lt;= 300, "2", L522 &lt;= 400, "3", L522 &gt; 400, "4")</f>
        <v>1</v>
      </c>
      <c r="AF522" s="3">
        <f t="shared" si="181"/>
        <v>587968.56394377071</v>
      </c>
      <c r="AG522" s="3"/>
      <c r="AI522" s="3">
        <f t="shared" si="182"/>
        <v>12408.072359153939</v>
      </c>
      <c r="AJ522" s="2" t="s">
        <v>568</v>
      </c>
      <c r="AK522" s="2"/>
      <c r="AL522" s="2"/>
      <c r="AM522" s="2">
        <f t="shared" si="184"/>
        <v>370.42123980236903</v>
      </c>
      <c r="AN522" s="2"/>
      <c r="AO522" s="2"/>
      <c r="AP522" s="2">
        <f t="shared" si="185"/>
        <v>12310.6</v>
      </c>
      <c r="AQ522" s="2" t="s">
        <v>568</v>
      </c>
      <c r="BB522" s="2">
        <f t="shared" si="171"/>
        <v>303.12123980236902</v>
      </c>
      <c r="BC522" s="2">
        <f t="shared" si="172"/>
        <v>11843.733333333334</v>
      </c>
      <c r="BD522" s="2" t="s">
        <v>568</v>
      </c>
      <c r="BI522">
        <f t="shared" si="173"/>
        <v>321.12123980236902</v>
      </c>
      <c r="BJ522">
        <f t="shared" si="174"/>
        <v>12084.1143281366</v>
      </c>
      <c r="BK522" s="2" t="s">
        <v>568</v>
      </c>
      <c r="BP522">
        <f t="shared" si="175"/>
        <v>255.12123980236902</v>
      </c>
      <c r="BQ522">
        <f t="shared" si="176"/>
        <v>11741.333333333334</v>
      </c>
      <c r="BR522" s="2" t="s">
        <v>568</v>
      </c>
      <c r="BW522">
        <f t="shared" si="177"/>
        <v>271.12123980236902</v>
      </c>
      <c r="BX522">
        <f t="shared" si="178"/>
        <v>11775.466666666667</v>
      </c>
      <c r="BY522" s="2" t="s">
        <v>568</v>
      </c>
      <c r="CD522">
        <f t="shared" si="179"/>
        <v>335.43097938416292</v>
      </c>
      <c r="CE522">
        <f t="shared" si="180"/>
        <v>12129.901571607617</v>
      </c>
      <c r="CF522" s="2" t="s">
        <v>568</v>
      </c>
    </row>
    <row r="523" spans="1:84" x14ac:dyDescent="0.35">
      <c r="A523" s="2" t="s">
        <v>569</v>
      </c>
      <c r="B523" s="3" t="s">
        <v>35</v>
      </c>
      <c r="C523" s="2">
        <v>289</v>
      </c>
      <c r="D523" s="2">
        <v>950</v>
      </c>
      <c r="E523" s="2">
        <v>350</v>
      </c>
      <c r="F523" s="2">
        <v>28</v>
      </c>
      <c r="G523" s="2">
        <v>19</v>
      </c>
      <c r="H523" s="2">
        <v>18</v>
      </c>
      <c r="I523" s="2">
        <f t="shared" si="165"/>
        <v>858</v>
      </c>
      <c r="J523" s="2">
        <f t="shared" si="183"/>
        <v>368.64123980236906</v>
      </c>
      <c r="K523" s="2">
        <f t="shared" si="168"/>
        <v>5.9107142857142856</v>
      </c>
      <c r="L523" s="2">
        <f t="shared" si="166"/>
        <v>45.157894736842103</v>
      </c>
      <c r="M523" s="2">
        <f t="shared" si="167"/>
        <v>3.2310973355292325</v>
      </c>
      <c r="N523" s="5">
        <v>535000</v>
      </c>
      <c r="O523" s="5">
        <v>20100</v>
      </c>
      <c r="P523" s="2">
        <v>38.1</v>
      </c>
      <c r="Q523" s="2">
        <v>7.4</v>
      </c>
      <c r="R523" s="5">
        <v>11300</v>
      </c>
      <c r="S523" s="5">
        <v>1150</v>
      </c>
      <c r="T523" s="5">
        <v>13000</v>
      </c>
      <c r="U523" s="5">
        <v>1800</v>
      </c>
      <c r="X523" s="3" t="str" cm="1">
        <f t="array" ref="X523">_xlfn.IFS((D523/F523) &lt;= (640/SQRT($AT$32)), "Compact", L523 &lt;= ($AT$32*(0.79-(0.002*((E523-G523/2)/(2*F523))*SQRT($AT$32)))), "Non-Compact", L523 &gt; ($AT$32*(0.79-(0.002*((E523-G523/2)/(2*F523))*SQRT($AT$32)))), "Slender")</f>
        <v>Compact</v>
      </c>
      <c r="Y523" s="3" t="str" cm="1">
        <f t="array" ref="Y523">_xlfn.IFS(K523 &lt;= (65/SQRT($AT$32)), "Compact", K523 &lt;= (95/SQRT($AT$32)), "Non-Compact", K523 &gt; (95/SQRT($AT$32)), "Slender")</f>
        <v>Slender</v>
      </c>
      <c r="Z523" s="2">
        <f t="shared" si="169"/>
        <v>12.5</v>
      </c>
      <c r="AA523" s="2">
        <f t="shared" si="170"/>
        <v>50</v>
      </c>
      <c r="AB523" s="2" t="str" cm="1">
        <f t="array" ref="AB523">_xlfn.IFS(Z523 &lt;= 9, "1", Z523 &lt;= 12, "2", Z523 &lt;= 15, "3", Z523 &gt; 15, "4")</f>
        <v>3</v>
      </c>
      <c r="AC523" s="2" t="str" cm="1">
        <f t="array" ref="AC523">_xlfn.IFS(AA523 &lt;= 200, "1", L523 &lt;= 300, "2", L523 &lt;= 400, "3", L523 &gt; 400, "4")</f>
        <v>1</v>
      </c>
      <c r="AF523" s="3">
        <f t="shared" si="181"/>
        <v>534900.51428849832</v>
      </c>
      <c r="AG523" s="3"/>
      <c r="AI523" s="3">
        <f t="shared" si="182"/>
        <v>11300.588111686931</v>
      </c>
      <c r="AJ523" s="2" t="s">
        <v>569</v>
      </c>
      <c r="AK523" s="2"/>
      <c r="AL523" s="2"/>
      <c r="AM523" s="2">
        <f t="shared" si="184"/>
        <v>343.94123980236907</v>
      </c>
      <c r="AN523" s="2"/>
      <c r="AO523" s="2"/>
      <c r="AP523" s="2">
        <f t="shared" si="185"/>
        <v>11210.6</v>
      </c>
      <c r="AQ523" s="2" t="s">
        <v>569</v>
      </c>
      <c r="BB523" s="2">
        <f t="shared" si="171"/>
        <v>276.64123980236906</v>
      </c>
      <c r="BC523" s="2">
        <f t="shared" si="172"/>
        <v>10743.733333333334</v>
      </c>
      <c r="BD523" s="2" t="s">
        <v>569</v>
      </c>
      <c r="BI523">
        <f t="shared" si="173"/>
        <v>294.64123980236906</v>
      </c>
      <c r="BJ523">
        <f t="shared" si="174"/>
        <v>10984.1143281366</v>
      </c>
      <c r="BK523" s="2" t="s">
        <v>569</v>
      </c>
      <c r="BP523">
        <f t="shared" si="175"/>
        <v>228.64123980236906</v>
      </c>
      <c r="BQ523">
        <f t="shared" si="176"/>
        <v>10641.333333333334</v>
      </c>
      <c r="BR523" s="2" t="s">
        <v>569</v>
      </c>
      <c r="BW523">
        <f t="shared" si="177"/>
        <v>244.64123980236906</v>
      </c>
      <c r="BX523">
        <f t="shared" si="178"/>
        <v>10675.466666666667</v>
      </c>
      <c r="BY523" s="2" t="s">
        <v>569</v>
      </c>
      <c r="CD523">
        <f t="shared" si="179"/>
        <v>308.95097938416296</v>
      </c>
      <c r="CE523">
        <f t="shared" si="180"/>
        <v>11029.901571607617</v>
      </c>
      <c r="CF523" s="2" t="s">
        <v>569</v>
      </c>
    </row>
    <row r="524" spans="1:84" x14ac:dyDescent="0.35">
      <c r="A524" s="2" t="s">
        <v>570</v>
      </c>
      <c r="B524" s="3" t="s">
        <v>35</v>
      </c>
      <c r="C524" s="2">
        <v>274</v>
      </c>
      <c r="D524" s="2">
        <v>950</v>
      </c>
      <c r="E524" s="2">
        <v>350</v>
      </c>
      <c r="F524" s="2">
        <v>25</v>
      </c>
      <c r="G524" s="2">
        <v>19</v>
      </c>
      <c r="H524" s="2">
        <v>18</v>
      </c>
      <c r="I524" s="2">
        <f t="shared" si="165"/>
        <v>864</v>
      </c>
      <c r="J524" s="2">
        <f t="shared" si="183"/>
        <v>348.78123980236904</v>
      </c>
      <c r="K524" s="2">
        <f t="shared" si="168"/>
        <v>6.62</v>
      </c>
      <c r="L524" s="2">
        <f t="shared" si="166"/>
        <v>45.473684210526315</v>
      </c>
      <c r="M524" s="2">
        <f t="shared" si="167"/>
        <v>3.2310973355292325</v>
      </c>
      <c r="N524" s="5">
        <v>495000</v>
      </c>
      <c r="O524" s="5">
        <v>17900</v>
      </c>
      <c r="P524" s="2">
        <v>37.700000000000003</v>
      </c>
      <c r="Q524" s="2">
        <v>7.2</v>
      </c>
      <c r="R524" s="5">
        <v>10400</v>
      </c>
      <c r="S524" s="5">
        <v>1020</v>
      </c>
      <c r="T524" s="5">
        <v>12100</v>
      </c>
      <c r="U524" s="5">
        <v>1620</v>
      </c>
      <c r="X524" s="3" t="str" cm="1">
        <f t="array" ref="X524">_xlfn.IFS((D524/F524) &lt;= (640/SQRT($AT$32)), "Compact", L524 &lt;= ($AT$32*(0.79-(0.002*((E524-G524/2)/(2*F524))*SQRT($AT$32)))), "Non-Compact", L524 &gt; ($AT$32*(0.79-(0.002*((E524-G524/2)/(2*F524))*SQRT($AT$32)))), "Slender")</f>
        <v>Non-Compact</v>
      </c>
      <c r="Y524" s="3" t="str" cm="1">
        <f t="array" ref="Y524">_xlfn.IFS(K524 &lt;= (65/SQRT($AT$32)), "Compact", K524 &lt;= (95/SQRT($AT$32)), "Non-Compact", K524 &gt; (95/SQRT($AT$32)), "Slender")</f>
        <v>Slender</v>
      </c>
      <c r="Z524" s="2">
        <f t="shared" si="169"/>
        <v>14</v>
      </c>
      <c r="AA524" s="2">
        <f t="shared" si="170"/>
        <v>50</v>
      </c>
      <c r="AB524" s="2" t="str" cm="1">
        <f t="array" ref="AB524">_xlfn.IFS(Z524 &lt;= 9, "1", Z524 &lt;= 12, "2", Z524 &lt;= 15, "3", Z524 &gt; 15, "4")</f>
        <v>3</v>
      </c>
      <c r="AC524" s="2" t="str" cm="1">
        <f t="array" ref="AC524">_xlfn.IFS(AA524 &lt;= 200, "1", L524 &lt;= 300, "2", L524 &lt;= 400, "3", L524 &gt; 400, "4")</f>
        <v>1</v>
      </c>
      <c r="AF524" s="3">
        <f t="shared" si="181"/>
        <v>494846.8694314434</v>
      </c>
      <c r="AG524" s="3"/>
      <c r="AI524" s="3">
        <f t="shared" si="182"/>
        <v>10395.200703690141</v>
      </c>
      <c r="AJ524" s="2" t="s">
        <v>570</v>
      </c>
      <c r="AK524" s="2"/>
      <c r="AL524" s="2"/>
      <c r="AM524" s="2">
        <f t="shared" si="184"/>
        <v>324.08123980236905</v>
      </c>
      <c r="AN524" s="2"/>
      <c r="AO524" s="2"/>
      <c r="AP524" s="2">
        <f t="shared" si="185"/>
        <v>10310.6</v>
      </c>
      <c r="AQ524" s="2" t="s">
        <v>570</v>
      </c>
      <c r="BB524" s="2">
        <f t="shared" si="171"/>
        <v>256.78123980236904</v>
      </c>
      <c r="BC524" s="2">
        <f t="shared" si="172"/>
        <v>9843.7333333333336</v>
      </c>
      <c r="BD524" s="2" t="s">
        <v>570</v>
      </c>
      <c r="BI524">
        <f t="shared" si="173"/>
        <v>274.78123980236904</v>
      </c>
      <c r="BJ524">
        <f t="shared" si="174"/>
        <v>10084.1143281366</v>
      </c>
      <c r="BK524" s="2" t="s">
        <v>570</v>
      </c>
      <c r="BP524">
        <f t="shared" si="175"/>
        <v>208.78123980236904</v>
      </c>
      <c r="BQ524">
        <f t="shared" si="176"/>
        <v>9741.3333333333339</v>
      </c>
      <c r="BR524" s="2" t="s">
        <v>570</v>
      </c>
      <c r="BW524">
        <f t="shared" si="177"/>
        <v>224.78123980236904</v>
      </c>
      <c r="BX524">
        <f t="shared" si="178"/>
        <v>9775.4666666666672</v>
      </c>
      <c r="BY524" s="2" t="s">
        <v>570</v>
      </c>
      <c r="CD524">
        <f t="shared" si="179"/>
        <v>289.09097938416295</v>
      </c>
      <c r="CE524">
        <f t="shared" si="180"/>
        <v>10129.901571607617</v>
      </c>
      <c r="CF524" s="2" t="s">
        <v>570</v>
      </c>
    </row>
    <row r="525" spans="1:84" x14ac:dyDescent="0.35">
      <c r="A525" s="2" t="s">
        <v>569</v>
      </c>
      <c r="B525" s="3" t="s">
        <v>35</v>
      </c>
      <c r="C525" s="2">
        <v>289</v>
      </c>
      <c r="D525" s="2">
        <v>950</v>
      </c>
      <c r="E525" s="2">
        <v>350</v>
      </c>
      <c r="F525" s="2">
        <v>32</v>
      </c>
      <c r="G525" s="2">
        <v>16</v>
      </c>
      <c r="H525" s="2">
        <v>18</v>
      </c>
      <c r="I525" s="2">
        <f t="shared" si="165"/>
        <v>850</v>
      </c>
      <c r="J525" s="2">
        <f t="shared" si="183"/>
        <v>368.54123980236903</v>
      </c>
      <c r="K525" s="2">
        <f t="shared" si="168"/>
        <v>5.21875</v>
      </c>
      <c r="L525" s="2">
        <f t="shared" si="166"/>
        <v>53.125</v>
      </c>
      <c r="M525" s="2">
        <f t="shared" si="167"/>
        <v>3.2370973355292327</v>
      </c>
      <c r="N525" s="5">
        <v>570000</v>
      </c>
      <c r="O525" s="5">
        <v>22900</v>
      </c>
      <c r="P525" s="2">
        <v>39.299999999999997</v>
      </c>
      <c r="Q525" s="2">
        <v>7.9</v>
      </c>
      <c r="R525" s="5">
        <v>12000</v>
      </c>
      <c r="S525" s="5">
        <v>1310</v>
      </c>
      <c r="T525" s="5">
        <v>13500</v>
      </c>
      <c r="U525" s="5">
        <v>2020</v>
      </c>
      <c r="X525" s="3" t="str" cm="1">
        <f t="array" ref="X525">_xlfn.IFS((D525/F525) &lt;= (640/SQRT($AT$32)), "Compact", L525 &lt;= ($AT$32*(0.79-(0.002*((E525-G525/2)/(2*F525))*SQRT($AT$32)))), "Non-Compact", L525 &gt; ($AT$32*(0.79-(0.002*((E525-G525/2)/(2*F525))*SQRT($AT$32)))), "Slender")</f>
        <v>Compact</v>
      </c>
      <c r="Y525" s="3" t="str" cm="1">
        <f t="array" ref="Y525">_xlfn.IFS(K525 &lt;= (65/SQRT($AT$32)), "Compact", K525 &lt;= (95/SQRT($AT$32)), "Non-Compact", K525 &gt; (95/SQRT($AT$32)), "Slender")</f>
        <v>Slender</v>
      </c>
      <c r="Z525" s="2">
        <f t="shared" si="169"/>
        <v>10.9375</v>
      </c>
      <c r="AA525" s="2">
        <f t="shared" si="170"/>
        <v>59.375</v>
      </c>
      <c r="AB525" s="2" t="str" cm="1">
        <f t="array" ref="AB525">_xlfn.IFS(Z525 &lt;= 9, "1", Z525 &lt;= 12, "2", Z525 &lt;= 15, "3", Z525 &gt; 15, "4")</f>
        <v>2</v>
      </c>
      <c r="AC525" s="2" t="str" cm="1">
        <f t="array" ref="AC525">_xlfn.IFS(AA525 &lt;= 200, "1", L525 &lt;= 300, "2", L525 &lt;= 400, "3", L525 &gt; 400, "4")</f>
        <v>1</v>
      </c>
      <c r="AF525" s="3">
        <f t="shared" si="181"/>
        <v>569982.47708688374</v>
      </c>
      <c r="AG525" s="3"/>
      <c r="AI525" s="3">
        <f t="shared" si="182"/>
        <v>12011.31881476801</v>
      </c>
      <c r="AJ525" s="2" t="s">
        <v>569</v>
      </c>
      <c r="AK525" s="2"/>
      <c r="AL525" s="2"/>
      <c r="AM525" s="2">
        <f t="shared" si="184"/>
        <v>343.84123980236905</v>
      </c>
      <c r="AN525" s="2"/>
      <c r="AO525" s="2"/>
      <c r="AP525" s="2">
        <f t="shared" si="185"/>
        <v>11910.6</v>
      </c>
      <c r="AQ525" s="2" t="s">
        <v>569</v>
      </c>
      <c r="BB525" s="2">
        <f t="shared" si="171"/>
        <v>276.54123980236903</v>
      </c>
      <c r="BC525" s="2">
        <f t="shared" si="172"/>
        <v>11443.733333333334</v>
      </c>
      <c r="BD525" s="2" t="s">
        <v>569</v>
      </c>
      <c r="BI525">
        <f t="shared" si="173"/>
        <v>294.54123980236903</v>
      </c>
      <c r="BJ525">
        <f t="shared" si="174"/>
        <v>11684.1143281366</v>
      </c>
      <c r="BK525" s="2" t="s">
        <v>569</v>
      </c>
      <c r="BP525">
        <f t="shared" si="175"/>
        <v>228.54123980236903</v>
      </c>
      <c r="BQ525">
        <f t="shared" si="176"/>
        <v>11341.333333333334</v>
      </c>
      <c r="BR525" s="2" t="s">
        <v>569</v>
      </c>
      <c r="BW525">
        <f t="shared" si="177"/>
        <v>244.54123980236903</v>
      </c>
      <c r="BX525">
        <f t="shared" si="178"/>
        <v>11375.466666666667</v>
      </c>
      <c r="BY525" s="2" t="s">
        <v>569</v>
      </c>
      <c r="CD525">
        <f t="shared" si="179"/>
        <v>308.85097938416294</v>
      </c>
      <c r="CE525">
        <f t="shared" si="180"/>
        <v>11729.901571607617</v>
      </c>
      <c r="CF525" s="2" t="s">
        <v>569</v>
      </c>
    </row>
    <row r="526" spans="1:84" x14ac:dyDescent="0.35">
      <c r="A526" s="2" t="s">
        <v>571</v>
      </c>
      <c r="B526" s="3" t="s">
        <v>35</v>
      </c>
      <c r="C526" s="2">
        <v>268</v>
      </c>
      <c r="D526" s="2">
        <v>950</v>
      </c>
      <c r="E526" s="2">
        <v>350</v>
      </c>
      <c r="F526" s="2">
        <v>28</v>
      </c>
      <c r="G526" s="2">
        <v>16</v>
      </c>
      <c r="H526" s="2">
        <v>18</v>
      </c>
      <c r="I526" s="2">
        <f t="shared" si="165"/>
        <v>858</v>
      </c>
      <c r="J526" s="2">
        <f t="shared" si="183"/>
        <v>341.82123980236906</v>
      </c>
      <c r="K526" s="2">
        <f t="shared" si="168"/>
        <v>5.9642857142857144</v>
      </c>
      <c r="L526" s="2">
        <f t="shared" si="166"/>
        <v>53.625</v>
      </c>
      <c r="M526" s="2">
        <f t="shared" si="167"/>
        <v>3.2370973355292327</v>
      </c>
      <c r="N526" s="5">
        <v>517000</v>
      </c>
      <c r="O526" s="5">
        <v>20000</v>
      </c>
      <c r="P526" s="2">
        <v>38.9</v>
      </c>
      <c r="Q526" s="2">
        <v>7.7</v>
      </c>
      <c r="R526" s="5">
        <v>10900</v>
      </c>
      <c r="S526" s="5">
        <v>1150</v>
      </c>
      <c r="T526" s="5">
        <v>12400</v>
      </c>
      <c r="U526" s="5">
        <v>1780</v>
      </c>
      <c r="X526" s="3" t="str" cm="1">
        <f t="array" ref="X526">_xlfn.IFS((D526/F526) &lt;= (640/SQRT($AT$32)), "Compact", L526 &lt;= ($AT$32*(0.79-(0.002*((E526-G526/2)/(2*F526))*SQRT($AT$32)))), "Non-Compact", L526 &gt; ($AT$32*(0.79-(0.002*((E526-G526/2)/(2*F526))*SQRT($AT$32)))), "Slender")</f>
        <v>Compact</v>
      </c>
      <c r="Y526" s="3" t="str" cm="1">
        <f t="array" ref="Y526">_xlfn.IFS(K526 &lt;= (65/SQRT($AT$32)), "Compact", K526 &lt;= (95/SQRT($AT$32)), "Non-Compact", K526 &gt; (95/SQRT($AT$32)), "Slender")</f>
        <v>Slender</v>
      </c>
      <c r="Z526" s="2">
        <f t="shared" si="169"/>
        <v>12.5</v>
      </c>
      <c r="AA526" s="2">
        <f t="shared" si="170"/>
        <v>59.375</v>
      </c>
      <c r="AB526" s="2" t="str" cm="1">
        <f t="array" ref="AB526">_xlfn.IFS(Z526 &lt;= 9, "1", Z526 &lt;= 12, "2", Z526 &lt;= 15, "3", Z526 &gt; 15, "4")</f>
        <v>3</v>
      </c>
      <c r="AC526" s="2" t="str" cm="1">
        <f t="array" ref="AC526">_xlfn.IFS(AA526 &lt;= 200, "1", L526 &lt;= 300, "2", L526 &lt;= 400, "3", L526 &gt; 400, "4")</f>
        <v>1</v>
      </c>
      <c r="AF526" s="3">
        <f t="shared" si="181"/>
        <v>516909.63831805263</v>
      </c>
      <c r="AG526" s="3"/>
      <c r="AI526" s="3">
        <f t="shared" si="182"/>
        <v>10903.889749534337</v>
      </c>
      <c r="AJ526" s="2" t="s">
        <v>571</v>
      </c>
      <c r="AK526" s="2"/>
      <c r="AL526" s="2"/>
      <c r="AM526" s="2">
        <f t="shared" si="184"/>
        <v>317.12123980236908</v>
      </c>
      <c r="AN526" s="2"/>
      <c r="AO526" s="2"/>
      <c r="AP526" s="2">
        <f t="shared" si="185"/>
        <v>10810.6</v>
      </c>
      <c r="AQ526" s="2" t="s">
        <v>571</v>
      </c>
      <c r="BB526" s="2">
        <f t="shared" si="171"/>
        <v>249.82123980236906</v>
      </c>
      <c r="BC526" s="2">
        <f t="shared" si="172"/>
        <v>10343.733333333334</v>
      </c>
      <c r="BD526" s="2" t="s">
        <v>571</v>
      </c>
      <c r="BI526">
        <f t="shared" si="173"/>
        <v>267.82123980236906</v>
      </c>
      <c r="BJ526">
        <f t="shared" si="174"/>
        <v>10584.1143281366</v>
      </c>
      <c r="BK526" s="2" t="s">
        <v>571</v>
      </c>
      <c r="BP526">
        <f t="shared" si="175"/>
        <v>201.82123980236906</v>
      </c>
      <c r="BQ526">
        <f t="shared" si="176"/>
        <v>10241.333333333334</v>
      </c>
      <c r="BR526" s="2" t="s">
        <v>571</v>
      </c>
      <c r="BW526">
        <f t="shared" si="177"/>
        <v>217.82123980236906</v>
      </c>
      <c r="BX526">
        <f t="shared" si="178"/>
        <v>10275.466666666667</v>
      </c>
      <c r="BY526" s="2" t="s">
        <v>571</v>
      </c>
      <c r="CD526">
        <f t="shared" si="179"/>
        <v>282.13097938416297</v>
      </c>
      <c r="CE526">
        <f t="shared" si="180"/>
        <v>10629.901571607617</v>
      </c>
      <c r="CF526" s="2" t="s">
        <v>571</v>
      </c>
    </row>
    <row r="527" spans="1:84" x14ac:dyDescent="0.35">
      <c r="A527" s="2" t="s">
        <v>572</v>
      </c>
      <c r="B527" s="3" t="s">
        <v>35</v>
      </c>
      <c r="C527" s="2">
        <v>253</v>
      </c>
      <c r="D527" s="2">
        <v>950</v>
      </c>
      <c r="E527" s="2">
        <v>350</v>
      </c>
      <c r="F527" s="2">
        <v>25</v>
      </c>
      <c r="G527" s="2">
        <v>16</v>
      </c>
      <c r="H527" s="2">
        <v>18</v>
      </c>
      <c r="I527" s="2">
        <f t="shared" si="165"/>
        <v>864</v>
      </c>
      <c r="J527" s="2">
        <f t="shared" si="183"/>
        <v>321.78123980236904</v>
      </c>
      <c r="K527" s="2">
        <f t="shared" si="168"/>
        <v>6.68</v>
      </c>
      <c r="L527" s="2">
        <f t="shared" si="166"/>
        <v>54</v>
      </c>
      <c r="M527" s="2">
        <f t="shared" si="167"/>
        <v>3.2370973355292327</v>
      </c>
      <c r="N527" s="5">
        <v>477000</v>
      </c>
      <c r="O527" s="5">
        <v>17900</v>
      </c>
      <c r="P527" s="2">
        <v>38.5</v>
      </c>
      <c r="Q527" s="2">
        <v>7.5</v>
      </c>
      <c r="R527" s="5">
        <v>10000</v>
      </c>
      <c r="S527" s="5">
        <v>1020</v>
      </c>
      <c r="T527" s="5">
        <v>11500</v>
      </c>
      <c r="U527" s="5">
        <v>1590</v>
      </c>
      <c r="X527" s="3" t="str" cm="1">
        <f t="array" ref="X527">_xlfn.IFS((D527/F527) &lt;= (640/SQRT($AT$32)), "Compact", L527 &lt;= ($AT$32*(0.79-(0.002*((E527-G527/2)/(2*F527))*SQRT($AT$32)))), "Non-Compact", L527 &gt; ($AT$32*(0.79-(0.002*((E527-G527/2)/(2*F527))*SQRT($AT$32)))), "Slender")</f>
        <v>Non-Compact</v>
      </c>
      <c r="Y527" s="3" t="str" cm="1">
        <f t="array" ref="Y527">_xlfn.IFS(K527 &lt;= (65/SQRT($AT$32)), "Compact", K527 &lt;= (95/SQRT($AT$32)), "Non-Compact", K527 &gt; (95/SQRT($AT$32)), "Slender")</f>
        <v>Slender</v>
      </c>
      <c r="Z527" s="2">
        <f t="shared" si="169"/>
        <v>14</v>
      </c>
      <c r="AA527" s="2">
        <f t="shared" si="170"/>
        <v>59.375</v>
      </c>
      <c r="AB527" s="2" t="str" cm="1">
        <f t="array" ref="AB527">_xlfn.IFS(Z527 &lt;= 9, "1", Z527 &lt;= 12, "2", Z527 &lt;= 15, "3", Z527 &gt; 15, "4")</f>
        <v>3</v>
      </c>
      <c r="AC527" s="2" t="str" cm="1">
        <f t="array" ref="AC527">_xlfn.IFS(AA527 &lt;= 200, "1", L527 &lt;= 300, "2", L527 &lt;= 400, "3", L527 &gt; 400, "4")</f>
        <v>1</v>
      </c>
      <c r="AF527" s="3">
        <f t="shared" si="181"/>
        <v>476858.90595237917</v>
      </c>
      <c r="AG527" s="3"/>
      <c r="AI527" s="3">
        <f t="shared" si="182"/>
        <v>9998.5857834995841</v>
      </c>
      <c r="AJ527" s="2" t="s">
        <v>572</v>
      </c>
      <c r="AK527" s="2"/>
      <c r="AL527" s="2"/>
      <c r="AM527" s="2">
        <f t="shared" si="184"/>
        <v>297.08123980236905</v>
      </c>
      <c r="AN527" s="2"/>
      <c r="AO527" s="2"/>
      <c r="AP527" s="2">
        <f t="shared" si="185"/>
        <v>9910.6</v>
      </c>
      <c r="AQ527" s="2" t="s">
        <v>572</v>
      </c>
      <c r="BB527" s="2">
        <f t="shared" si="171"/>
        <v>229.78123980236904</v>
      </c>
      <c r="BC527" s="2">
        <f t="shared" si="172"/>
        <v>9443.7333333333336</v>
      </c>
      <c r="BD527" s="2" t="s">
        <v>572</v>
      </c>
      <c r="BI527">
        <f t="shared" si="173"/>
        <v>247.78123980236904</v>
      </c>
      <c r="BJ527">
        <f t="shared" si="174"/>
        <v>9684.1143281366003</v>
      </c>
      <c r="BK527" s="2" t="s">
        <v>572</v>
      </c>
      <c r="BP527">
        <f t="shared" si="175"/>
        <v>181.78123980236904</v>
      </c>
      <c r="BQ527">
        <f t="shared" si="176"/>
        <v>9341.3333333333339</v>
      </c>
      <c r="BR527" s="2" t="s">
        <v>572</v>
      </c>
      <c r="BW527">
        <f t="shared" si="177"/>
        <v>197.78123980236904</v>
      </c>
      <c r="BX527">
        <f t="shared" si="178"/>
        <v>9375.4666666666672</v>
      </c>
      <c r="BY527" s="2" t="s">
        <v>572</v>
      </c>
      <c r="CD527">
        <f t="shared" si="179"/>
        <v>262.09097938416295</v>
      </c>
      <c r="CE527">
        <f t="shared" si="180"/>
        <v>9729.9015716076174</v>
      </c>
      <c r="CF527" s="2" t="s">
        <v>572</v>
      </c>
    </row>
    <row r="528" spans="1:84" x14ac:dyDescent="0.35">
      <c r="A528" s="2" t="s">
        <v>573</v>
      </c>
      <c r="B528" s="3" t="s">
        <v>35</v>
      </c>
      <c r="C528" s="2">
        <v>237</v>
      </c>
      <c r="D528" s="2">
        <v>950</v>
      </c>
      <c r="E528" s="2">
        <v>350</v>
      </c>
      <c r="F528" s="2">
        <v>22</v>
      </c>
      <c r="G528" s="2">
        <v>16</v>
      </c>
      <c r="H528" s="2">
        <v>18</v>
      </c>
      <c r="I528" s="2">
        <f t="shared" si="165"/>
        <v>870</v>
      </c>
      <c r="J528" s="2">
        <f t="shared" si="183"/>
        <v>301.74123980236902</v>
      </c>
      <c r="K528" s="2">
        <f t="shared" si="168"/>
        <v>7.5909090909090908</v>
      </c>
      <c r="L528" s="2">
        <f t="shared" si="166"/>
        <v>54.375</v>
      </c>
      <c r="M528" s="2">
        <f t="shared" si="167"/>
        <v>3.2370973355292327</v>
      </c>
      <c r="N528" s="5">
        <v>436000</v>
      </c>
      <c r="O528" s="5">
        <v>15800</v>
      </c>
      <c r="P528" s="2">
        <v>38</v>
      </c>
      <c r="Q528" s="2">
        <v>7.2</v>
      </c>
      <c r="R528" s="5">
        <v>9190</v>
      </c>
      <c r="S528" s="2">
        <v>900</v>
      </c>
      <c r="T528" s="5">
        <v>10600</v>
      </c>
      <c r="U528" s="5">
        <v>1410</v>
      </c>
      <c r="X528" s="3" t="str" cm="1">
        <f t="array" ref="X528">_xlfn.IFS((D528/F528) &lt;= (640/SQRT($AT$32)), "Compact", L528 &lt;= ($AT$32*(0.79-(0.002*((E528-G528/2)/(2*F528))*SQRT($AT$32)))), "Non-Compact", L528 &gt; ($AT$32*(0.79-(0.002*((E528-G528/2)/(2*F528))*SQRT($AT$32)))), "Slender")</f>
        <v>Non-Compact</v>
      </c>
      <c r="Y528" s="3" t="str" cm="1">
        <f t="array" ref="Y528">_xlfn.IFS(K528 &lt;= (65/SQRT($AT$32)), "Compact", K528 &lt;= (95/SQRT($AT$32)), "Non-Compact", K528 &gt; (95/SQRT($AT$32)), "Slender")</f>
        <v>Slender</v>
      </c>
      <c r="Z528" s="2">
        <f t="shared" si="169"/>
        <v>15.909090909090908</v>
      </c>
      <c r="AA528" s="2">
        <f t="shared" si="170"/>
        <v>59.375</v>
      </c>
      <c r="AB528" s="2" t="str" cm="1">
        <f t="array" ref="AB528">_xlfn.IFS(Z528 &lt;= 9, "1", Z528 &lt;= 12, "2", Z528 &lt;= 15, "3", Z528 &gt; 15, "4")</f>
        <v>4</v>
      </c>
      <c r="AC528" s="2" t="str" cm="1">
        <f t="array" ref="AC528">_xlfn.IFS(AA528 &lt;= 200, "1", L528 &lt;= 300, "2", L528 &lt;= 400, "3", L528 &gt; 400, "4")</f>
        <v>1</v>
      </c>
      <c r="AF528" s="3">
        <f t="shared" si="181"/>
        <v>435809.61690410186</v>
      </c>
      <c r="AG528" s="3"/>
      <c r="AI528" s="3">
        <f t="shared" si="182"/>
        <v>9184.2098010661757</v>
      </c>
      <c r="AJ528" s="2" t="s">
        <v>573</v>
      </c>
      <c r="AK528" s="2"/>
      <c r="AL528" s="2"/>
      <c r="AM528" s="2">
        <f t="shared" si="184"/>
        <v>277.04123980236903</v>
      </c>
      <c r="AN528" s="2"/>
      <c r="AO528" s="2"/>
      <c r="AP528" s="2">
        <f t="shared" si="185"/>
        <v>9100.6</v>
      </c>
      <c r="AQ528" s="2" t="s">
        <v>573</v>
      </c>
      <c r="BB528" s="2">
        <f t="shared" si="171"/>
        <v>209.74123980236902</v>
      </c>
      <c r="BC528" s="2">
        <f t="shared" si="172"/>
        <v>8633.7333333333336</v>
      </c>
      <c r="BD528" s="2" t="s">
        <v>573</v>
      </c>
      <c r="BI528">
        <f t="shared" si="173"/>
        <v>227.74123980236902</v>
      </c>
      <c r="BJ528">
        <f t="shared" si="174"/>
        <v>8874.1143281366003</v>
      </c>
      <c r="BK528" s="2" t="s">
        <v>573</v>
      </c>
      <c r="BP528">
        <f t="shared" si="175"/>
        <v>161.74123980236902</v>
      </c>
      <c r="BQ528">
        <f t="shared" si="176"/>
        <v>8531.3333333333339</v>
      </c>
      <c r="BR528" s="2" t="s">
        <v>573</v>
      </c>
      <c r="BW528">
        <f t="shared" si="177"/>
        <v>177.74123980236902</v>
      </c>
      <c r="BX528">
        <f t="shared" si="178"/>
        <v>8565.4666666666672</v>
      </c>
      <c r="BY528" s="2" t="s">
        <v>573</v>
      </c>
      <c r="CD528">
        <f t="shared" si="179"/>
        <v>242.05097938416296</v>
      </c>
      <c r="CE528">
        <f t="shared" si="180"/>
        <v>8919.9015716076174</v>
      </c>
      <c r="CF528" s="2" t="s">
        <v>573</v>
      </c>
    </row>
    <row r="529" spans="1:84" x14ac:dyDescent="0.35">
      <c r="A529" s="2" t="s">
        <v>574</v>
      </c>
      <c r="B529" s="3" t="s">
        <v>35</v>
      </c>
      <c r="C529" s="2">
        <v>341</v>
      </c>
      <c r="D529" s="2">
        <v>950</v>
      </c>
      <c r="E529" s="2">
        <v>300</v>
      </c>
      <c r="F529" s="2">
        <v>40</v>
      </c>
      <c r="G529" s="2">
        <v>22</v>
      </c>
      <c r="H529" s="2">
        <v>18</v>
      </c>
      <c r="I529" s="2">
        <f t="shared" si="165"/>
        <v>834</v>
      </c>
      <c r="J529" s="2">
        <f t="shared" si="183"/>
        <v>434.18123980236902</v>
      </c>
      <c r="K529" s="2">
        <f t="shared" si="168"/>
        <v>3.4750000000000001</v>
      </c>
      <c r="L529" s="2">
        <f t="shared" si="166"/>
        <v>37.909090909090907</v>
      </c>
      <c r="M529" s="2">
        <f t="shared" si="167"/>
        <v>3.0250973355292325</v>
      </c>
      <c r="N529" s="5">
        <v>623000</v>
      </c>
      <c r="O529" s="5">
        <v>18100</v>
      </c>
      <c r="P529" s="2">
        <v>37.9</v>
      </c>
      <c r="Q529" s="2">
        <v>6.5</v>
      </c>
      <c r="R529" s="5">
        <v>13100</v>
      </c>
      <c r="S529" s="5">
        <v>1210</v>
      </c>
      <c r="T529" s="5">
        <v>15200</v>
      </c>
      <c r="U529" s="5">
        <v>1910</v>
      </c>
      <c r="X529" s="3" t="str" cm="1">
        <f t="array" ref="X529">_xlfn.IFS((D529/F529) &lt;= (640/SQRT($AT$32)), "Compact", L529 &lt;= ($AT$32*(0.79-(0.002*((E529-G529/2)/(2*F529))*SQRT($AT$32)))), "Non-Compact", L529 &gt; ($AT$32*(0.79-(0.002*((E529-G529/2)/(2*F529))*SQRT($AT$32)))), "Slender")</f>
        <v>Compact</v>
      </c>
      <c r="Y529" s="3" t="str" cm="1">
        <f t="array" ref="Y529">_xlfn.IFS(K529 &lt;= (65/SQRT($AT$32)), "Compact", K529 &lt;= (95/SQRT($AT$32)), "Non-Compact", K529 &gt; (95/SQRT($AT$32)), "Slender")</f>
        <v>Compact</v>
      </c>
      <c r="Z529" s="2">
        <f t="shared" si="169"/>
        <v>7.5</v>
      </c>
      <c r="AA529" s="2">
        <f t="shared" si="170"/>
        <v>43.18181818181818</v>
      </c>
      <c r="AB529" s="2" t="str" cm="1">
        <f t="array" ref="AB529">_xlfn.IFS(Z529 &lt;= 9, "1", Z529 &lt;= 12, "2", Z529 &lt;= 15, "3", Z529 &gt; 15, "4")</f>
        <v>1</v>
      </c>
      <c r="AC529" s="2" t="str" cm="1">
        <f t="array" ref="AC529">_xlfn.IFS(AA529 &lt;= 200, "1", L529 &lt;= 300, "2", L529 &lt;= 400, "3", L529 &gt; 400, "4")</f>
        <v>1</v>
      </c>
      <c r="AF529" s="3">
        <f t="shared" si="181"/>
        <v>622787.04706833779</v>
      </c>
      <c r="AG529" s="3"/>
      <c r="AI529" s="3">
        <f t="shared" si="182"/>
        <v>13092.636467495766</v>
      </c>
      <c r="AJ529" s="2" t="s">
        <v>574</v>
      </c>
      <c r="AK529" s="2"/>
      <c r="AL529" s="2"/>
      <c r="AM529" s="2">
        <f t="shared" si="184"/>
        <v>409.48123980236903</v>
      </c>
      <c r="AN529" s="2"/>
      <c r="AO529" s="2"/>
      <c r="AP529" s="2">
        <f t="shared" si="185"/>
        <v>13010.6</v>
      </c>
      <c r="AQ529" s="2" t="s">
        <v>574</v>
      </c>
      <c r="BB529" s="2">
        <f t="shared" si="171"/>
        <v>342.18123980236902</v>
      </c>
      <c r="BC529" s="2">
        <f t="shared" si="172"/>
        <v>12543.733333333334</v>
      </c>
      <c r="BD529" s="2" t="s">
        <v>574</v>
      </c>
      <c r="BI529">
        <f t="shared" si="173"/>
        <v>360.18123980236902</v>
      </c>
      <c r="BJ529">
        <f t="shared" si="174"/>
        <v>12784.1143281366</v>
      </c>
      <c r="BK529" s="2" t="s">
        <v>574</v>
      </c>
      <c r="BP529">
        <f t="shared" si="175"/>
        <v>294.18123980236902</v>
      </c>
      <c r="BQ529">
        <f t="shared" si="176"/>
        <v>12441.333333333334</v>
      </c>
      <c r="BR529" s="2" t="s">
        <v>574</v>
      </c>
      <c r="BW529">
        <f t="shared" si="177"/>
        <v>310.18123980236902</v>
      </c>
      <c r="BX529">
        <f t="shared" si="178"/>
        <v>12475.466666666667</v>
      </c>
      <c r="BY529" s="2" t="s">
        <v>574</v>
      </c>
      <c r="CD529">
        <f t="shared" si="179"/>
        <v>374.49097938416293</v>
      </c>
      <c r="CE529">
        <f t="shared" si="180"/>
        <v>12829.901571607617</v>
      </c>
      <c r="CF529" s="2" t="s">
        <v>574</v>
      </c>
    </row>
    <row r="530" spans="1:84" x14ac:dyDescent="0.35">
      <c r="A530" s="2" t="s">
        <v>575</v>
      </c>
      <c r="B530" s="3" t="s">
        <v>35</v>
      </c>
      <c r="C530" s="2">
        <v>323</v>
      </c>
      <c r="D530" s="2">
        <v>950</v>
      </c>
      <c r="E530" s="2">
        <v>300</v>
      </c>
      <c r="F530" s="2">
        <v>36</v>
      </c>
      <c r="G530" s="2">
        <v>22</v>
      </c>
      <c r="H530" s="2">
        <v>18</v>
      </c>
      <c r="I530" s="2">
        <f t="shared" si="165"/>
        <v>842</v>
      </c>
      <c r="J530" s="2">
        <f t="shared" si="183"/>
        <v>411.94123980236901</v>
      </c>
      <c r="K530" s="2">
        <f t="shared" si="168"/>
        <v>3.8611111111111112</v>
      </c>
      <c r="L530" s="2">
        <f t="shared" si="166"/>
        <v>38.272727272727273</v>
      </c>
      <c r="M530" s="2">
        <f t="shared" si="167"/>
        <v>3.0250973355292325</v>
      </c>
      <c r="N530" s="5">
        <v>581000</v>
      </c>
      <c r="O530" s="5">
        <v>16300</v>
      </c>
      <c r="P530" s="2">
        <v>37.5</v>
      </c>
      <c r="Q530" s="2">
        <v>6.3</v>
      </c>
      <c r="R530" s="5">
        <v>12200</v>
      </c>
      <c r="S530" s="5">
        <v>1090</v>
      </c>
      <c r="T530" s="5">
        <v>14200</v>
      </c>
      <c r="U530" s="5">
        <v>1730</v>
      </c>
      <c r="X530" s="3" t="str" cm="1">
        <f t="array" ref="X530">_xlfn.IFS((D530/F530) &lt;= (640/SQRT($AT$32)), "Compact", L530 &lt;= ($AT$32*(0.79-(0.002*((E530-G530/2)/(2*F530))*SQRT($AT$32)))), "Non-Compact", L530 &gt; ($AT$32*(0.79-(0.002*((E530-G530/2)/(2*F530))*SQRT($AT$32)))), "Slender")</f>
        <v>Compact</v>
      </c>
      <c r="Y530" s="3" t="str" cm="1">
        <f t="array" ref="Y530">_xlfn.IFS(K530 &lt;= (65/SQRT($AT$32)), "Compact", K530 &lt;= (95/SQRT($AT$32)), "Non-Compact", K530 &gt; (95/SQRT($AT$32)), "Slender")</f>
        <v>Non-Compact</v>
      </c>
      <c r="Z530" s="2">
        <f t="shared" si="169"/>
        <v>8.3333333333333339</v>
      </c>
      <c r="AA530" s="2">
        <f t="shared" si="170"/>
        <v>43.18181818181818</v>
      </c>
      <c r="AB530" s="2" t="str" cm="1">
        <f t="array" ref="AB530">_xlfn.IFS(Z530 &lt;= 9, "1", Z530 &lt;= 12, "2", Z530 &lt;= 15, "3", Z530 &gt; 15, "4")</f>
        <v>1</v>
      </c>
      <c r="AC530" s="2" t="str" cm="1">
        <f t="array" ref="AC530">_xlfn.IFS(AA530 &lt;= 200, "1", L530 &lt;= 300, "2", L530 &lt;= 400, "3", L530 &gt; 400, "4")</f>
        <v>1</v>
      </c>
      <c r="AF530" s="3">
        <f t="shared" si="181"/>
        <v>580752.96813369798</v>
      </c>
      <c r="AG530" s="3"/>
      <c r="AI530" s="3">
        <f t="shared" si="182"/>
        <v>12187.678764637671</v>
      </c>
      <c r="AJ530" s="2" t="s">
        <v>575</v>
      </c>
      <c r="AK530" s="2"/>
      <c r="AL530" s="2"/>
      <c r="AM530" s="2">
        <f t="shared" si="184"/>
        <v>387.24123980236902</v>
      </c>
      <c r="AN530" s="2"/>
      <c r="AO530" s="2"/>
      <c r="AP530" s="2">
        <f t="shared" si="185"/>
        <v>12110.6</v>
      </c>
      <c r="AQ530" s="2" t="s">
        <v>575</v>
      </c>
      <c r="BB530" s="2">
        <f t="shared" si="171"/>
        <v>319.94123980236901</v>
      </c>
      <c r="BC530" s="2">
        <f t="shared" si="172"/>
        <v>11643.733333333334</v>
      </c>
      <c r="BD530" s="2" t="s">
        <v>575</v>
      </c>
      <c r="BI530">
        <f t="shared" si="173"/>
        <v>337.94123980236901</v>
      </c>
      <c r="BJ530">
        <f t="shared" si="174"/>
        <v>11884.1143281366</v>
      </c>
      <c r="BK530" s="2" t="s">
        <v>575</v>
      </c>
      <c r="BP530">
        <f t="shared" si="175"/>
        <v>271.94123980236901</v>
      </c>
      <c r="BQ530">
        <f t="shared" si="176"/>
        <v>11541.333333333334</v>
      </c>
      <c r="BR530" s="2" t="s">
        <v>575</v>
      </c>
      <c r="BW530">
        <f t="shared" si="177"/>
        <v>287.94123980236901</v>
      </c>
      <c r="BX530">
        <f t="shared" si="178"/>
        <v>11575.466666666667</v>
      </c>
      <c r="BY530" s="2" t="s">
        <v>575</v>
      </c>
      <c r="CD530">
        <f t="shared" si="179"/>
        <v>352.25097938416292</v>
      </c>
      <c r="CE530">
        <f t="shared" si="180"/>
        <v>11929.901571607617</v>
      </c>
      <c r="CF530" s="2" t="s">
        <v>575</v>
      </c>
    </row>
    <row r="531" spans="1:84" x14ac:dyDescent="0.35">
      <c r="A531" s="2" t="s">
        <v>576</v>
      </c>
      <c r="B531" s="3" t="s">
        <v>35</v>
      </c>
      <c r="C531" s="2">
        <v>306</v>
      </c>
      <c r="D531" s="2">
        <v>950</v>
      </c>
      <c r="E531" s="2">
        <v>300</v>
      </c>
      <c r="F531" s="2">
        <v>32</v>
      </c>
      <c r="G531" s="2">
        <v>22</v>
      </c>
      <c r="H531" s="2">
        <v>18</v>
      </c>
      <c r="I531" s="2">
        <f t="shared" si="165"/>
        <v>850</v>
      </c>
      <c r="J531" s="2">
        <f t="shared" si="183"/>
        <v>389.701239802369</v>
      </c>
      <c r="K531" s="2">
        <f t="shared" si="168"/>
        <v>4.34375</v>
      </c>
      <c r="L531" s="2">
        <f t="shared" si="166"/>
        <v>38.636363636363633</v>
      </c>
      <c r="M531" s="2">
        <f t="shared" si="167"/>
        <v>3.0250973355292325</v>
      </c>
      <c r="N531" s="5">
        <v>538000</v>
      </c>
      <c r="O531" s="5">
        <v>14500</v>
      </c>
      <c r="P531" s="2">
        <v>37.1</v>
      </c>
      <c r="Q531" s="2">
        <v>6.1</v>
      </c>
      <c r="R531" s="5">
        <v>11300</v>
      </c>
      <c r="S531" s="2">
        <v>966</v>
      </c>
      <c r="T531" s="5">
        <v>13300</v>
      </c>
      <c r="U531" s="5">
        <v>1550</v>
      </c>
      <c r="X531" s="3" t="str" cm="1">
        <f t="array" ref="X531">_xlfn.IFS((D531/F531) &lt;= (640/SQRT($AT$32)), "Compact", L531 &lt;= ($AT$32*(0.79-(0.002*((E531-G531/2)/(2*F531))*SQRT($AT$32)))), "Non-Compact", L531 &gt; ($AT$32*(0.79-(0.002*((E531-G531/2)/(2*F531))*SQRT($AT$32)))), "Slender")</f>
        <v>Compact</v>
      </c>
      <c r="Y531" s="3" t="str" cm="1">
        <f t="array" ref="Y531">_xlfn.IFS(K531 &lt;= (65/SQRT($AT$32)), "Compact", K531 &lt;= (95/SQRT($AT$32)), "Non-Compact", K531 &gt; (95/SQRT($AT$32)), "Slender")</f>
        <v>Non-Compact</v>
      </c>
      <c r="Z531" s="2">
        <f t="shared" si="169"/>
        <v>9.375</v>
      </c>
      <c r="AA531" s="2">
        <f t="shared" si="170"/>
        <v>43.18181818181818</v>
      </c>
      <c r="AB531" s="2" t="str" cm="1">
        <f t="array" ref="AB531">_xlfn.IFS(Z531 &lt;= 9, "1", Z531 &lt;= 12, "2", Z531 &lt;= 15, "3", Z531 &gt; 15, "4")</f>
        <v>2</v>
      </c>
      <c r="AC531" s="2" t="str" cm="1">
        <f t="array" ref="AC531">_xlfn.IFS(AA531 &lt;= 200, "1", L531 &lt;= 300, "2", L531 &lt;= 400, "3", L531 &gt; 400, "4")</f>
        <v>1</v>
      </c>
      <c r="AF531" s="3">
        <f t="shared" si="181"/>
        <v>537719.94383331179</v>
      </c>
      <c r="AG531" s="3"/>
      <c r="AI531" s="3">
        <f t="shared" si="182"/>
        <v>11282.872084270033</v>
      </c>
      <c r="AJ531" s="2" t="s">
        <v>576</v>
      </c>
      <c r="AK531" s="2"/>
      <c r="AL531" s="2"/>
      <c r="AM531" s="2">
        <f t="shared" si="184"/>
        <v>365.00123980236901</v>
      </c>
      <c r="AN531" s="2"/>
      <c r="AO531" s="2"/>
      <c r="AP531" s="2">
        <f t="shared" si="185"/>
        <v>11210.6</v>
      </c>
      <c r="AQ531" s="2" t="s">
        <v>576</v>
      </c>
      <c r="BB531" s="2">
        <f t="shared" si="171"/>
        <v>297.701239802369</v>
      </c>
      <c r="BC531" s="2">
        <f t="shared" si="172"/>
        <v>10743.733333333334</v>
      </c>
      <c r="BD531" s="2" t="s">
        <v>576</v>
      </c>
      <c r="BI531">
        <f t="shared" si="173"/>
        <v>315.701239802369</v>
      </c>
      <c r="BJ531">
        <f t="shared" si="174"/>
        <v>10984.1143281366</v>
      </c>
      <c r="BK531" s="2" t="s">
        <v>576</v>
      </c>
      <c r="BP531">
        <f t="shared" si="175"/>
        <v>249.701239802369</v>
      </c>
      <c r="BQ531">
        <f t="shared" si="176"/>
        <v>10641.333333333334</v>
      </c>
      <c r="BR531" s="2" t="s">
        <v>576</v>
      </c>
      <c r="BW531">
        <f t="shared" si="177"/>
        <v>265.701239802369</v>
      </c>
      <c r="BX531">
        <f t="shared" si="178"/>
        <v>10675.466666666667</v>
      </c>
      <c r="BY531" s="2" t="s">
        <v>576</v>
      </c>
      <c r="CD531">
        <f t="shared" si="179"/>
        <v>330.01097938416291</v>
      </c>
      <c r="CE531">
        <f t="shared" si="180"/>
        <v>11029.901571607617</v>
      </c>
      <c r="CF531" s="2" t="s">
        <v>576</v>
      </c>
    </row>
    <row r="532" spans="1:84" x14ac:dyDescent="0.35">
      <c r="A532" s="2" t="s">
        <v>577</v>
      </c>
      <c r="B532" s="3" t="s">
        <v>35</v>
      </c>
      <c r="C532" s="2">
        <v>288</v>
      </c>
      <c r="D532" s="2">
        <v>950</v>
      </c>
      <c r="E532" s="2">
        <v>300</v>
      </c>
      <c r="F532" s="2">
        <v>28</v>
      </c>
      <c r="G532" s="2">
        <v>22</v>
      </c>
      <c r="H532" s="2">
        <v>18</v>
      </c>
      <c r="I532" s="2">
        <f t="shared" si="165"/>
        <v>858</v>
      </c>
      <c r="J532" s="2">
        <f t="shared" si="183"/>
        <v>367.46123980236905</v>
      </c>
      <c r="K532" s="2">
        <f t="shared" si="168"/>
        <v>4.9642857142857144</v>
      </c>
      <c r="L532" s="2">
        <f t="shared" si="166"/>
        <v>39</v>
      </c>
      <c r="M532" s="2">
        <f t="shared" si="167"/>
        <v>3.0250973355292325</v>
      </c>
      <c r="N532" s="5">
        <v>494000</v>
      </c>
      <c r="O532" s="5">
        <v>12700</v>
      </c>
      <c r="P532" s="2">
        <v>36.700000000000003</v>
      </c>
      <c r="Q532" s="2">
        <v>5.9</v>
      </c>
      <c r="R532" s="5">
        <v>10400</v>
      </c>
      <c r="S532" s="2">
        <v>846</v>
      </c>
      <c r="T532" s="5">
        <v>12300</v>
      </c>
      <c r="U532" s="5">
        <v>1370</v>
      </c>
      <c r="X532" s="3" t="str" cm="1">
        <f t="array" ref="X532">_xlfn.IFS((D532/F532) &lt;= (640/SQRT($AT$32)), "Compact", L532 &lt;= ($AT$32*(0.79-(0.002*((E532-G532/2)/(2*F532))*SQRT($AT$32)))), "Non-Compact", L532 &gt; ($AT$32*(0.79-(0.002*((E532-G532/2)/(2*F532))*SQRT($AT$32)))), "Slender")</f>
        <v>Compact</v>
      </c>
      <c r="Y532" s="3" t="str" cm="1">
        <f t="array" ref="Y532">_xlfn.IFS(K532 &lt;= (65/SQRT($AT$32)), "Compact", K532 &lt;= (95/SQRT($AT$32)), "Non-Compact", K532 &gt; (95/SQRT($AT$32)), "Slender")</f>
        <v>Non-Compact</v>
      </c>
      <c r="Z532" s="2">
        <f t="shared" si="169"/>
        <v>10.714285714285714</v>
      </c>
      <c r="AA532" s="2">
        <f t="shared" si="170"/>
        <v>43.18181818181818</v>
      </c>
      <c r="AB532" s="2" t="str" cm="1">
        <f t="array" ref="AB532">_xlfn.IFS(Z532 &lt;= 9, "1", Z532 &lt;= 12, "2", Z532 &lt;= 15, "3", Z532 &gt; 15, "4")</f>
        <v>2</v>
      </c>
      <c r="AC532" s="2" t="str" cm="1">
        <f t="array" ref="AC532">_xlfn.IFS(AA532 &lt;= 200, "1", L532 &lt;= 300, "2", L532 &lt;= 400, "3", L532 &gt; 400, "4")</f>
        <v>1</v>
      </c>
      <c r="AF532" s="3">
        <f t="shared" si="181"/>
        <v>493688.04927413428</v>
      </c>
      <c r="AG532" s="3"/>
      <c r="AI532" s="3">
        <f t="shared" si="182"/>
        <v>10379.024350583248</v>
      </c>
      <c r="AJ532" s="2" t="s">
        <v>577</v>
      </c>
      <c r="AK532" s="2"/>
      <c r="AL532" s="2"/>
      <c r="AM532" s="2">
        <f t="shared" si="184"/>
        <v>342.76123980236906</v>
      </c>
      <c r="AN532" s="2"/>
      <c r="AO532" s="2"/>
      <c r="AP532" s="2">
        <f t="shared" si="185"/>
        <v>10310.6</v>
      </c>
      <c r="AQ532" s="2" t="s">
        <v>577</v>
      </c>
      <c r="BB532" s="2">
        <f t="shared" si="171"/>
        <v>275.46123980236905</v>
      </c>
      <c r="BC532" s="2">
        <f t="shared" si="172"/>
        <v>9843.7333333333336</v>
      </c>
      <c r="BD532" s="2" t="s">
        <v>577</v>
      </c>
      <c r="BI532">
        <f t="shared" si="173"/>
        <v>293.46123980236905</v>
      </c>
      <c r="BJ532">
        <f t="shared" si="174"/>
        <v>10084.1143281366</v>
      </c>
      <c r="BK532" s="2" t="s">
        <v>577</v>
      </c>
      <c r="BP532">
        <f t="shared" si="175"/>
        <v>227.46123980236905</v>
      </c>
      <c r="BQ532">
        <f t="shared" si="176"/>
        <v>9741.3333333333339</v>
      </c>
      <c r="BR532" s="2" t="s">
        <v>577</v>
      </c>
      <c r="BW532">
        <f t="shared" si="177"/>
        <v>243.46123980236905</v>
      </c>
      <c r="BX532">
        <f t="shared" si="178"/>
        <v>9775.4666666666672</v>
      </c>
      <c r="BY532" s="2" t="s">
        <v>577</v>
      </c>
      <c r="CD532">
        <f t="shared" si="179"/>
        <v>307.77097938416296</v>
      </c>
      <c r="CE532">
        <f t="shared" si="180"/>
        <v>10129.901571607617</v>
      </c>
      <c r="CF532" s="2" t="s">
        <v>577</v>
      </c>
    </row>
    <row r="533" spans="1:84" x14ac:dyDescent="0.35">
      <c r="A533" s="2" t="s">
        <v>578</v>
      </c>
      <c r="B533" s="3" t="s">
        <v>35</v>
      </c>
      <c r="C533" s="2">
        <v>320</v>
      </c>
      <c r="D533" s="2">
        <v>950</v>
      </c>
      <c r="E533" s="2">
        <v>300</v>
      </c>
      <c r="F533" s="2">
        <v>40</v>
      </c>
      <c r="G533" s="2">
        <v>19</v>
      </c>
      <c r="H533" s="2">
        <v>18</v>
      </c>
      <c r="I533" s="2">
        <f t="shared" si="165"/>
        <v>834</v>
      </c>
      <c r="J533" s="2">
        <f t="shared" si="183"/>
        <v>408.08123980236905</v>
      </c>
      <c r="K533" s="2">
        <f t="shared" si="168"/>
        <v>3.5125000000000002</v>
      </c>
      <c r="L533" s="2">
        <f t="shared" si="166"/>
        <v>43.89473684210526</v>
      </c>
      <c r="M533" s="2">
        <f t="shared" si="167"/>
        <v>3.0310973355292328</v>
      </c>
      <c r="N533" s="5">
        <v>607000</v>
      </c>
      <c r="O533" s="5">
        <v>18100</v>
      </c>
      <c r="P533" s="2">
        <v>38.6</v>
      </c>
      <c r="Q533" s="2">
        <v>6.7</v>
      </c>
      <c r="R533" s="5">
        <v>12800</v>
      </c>
      <c r="S533" s="5">
        <v>1200</v>
      </c>
      <c r="T533" s="5">
        <v>14600</v>
      </c>
      <c r="U533" s="5">
        <v>1880</v>
      </c>
      <c r="X533" s="3" t="str" cm="1">
        <f t="array" ref="X533">_xlfn.IFS((D533/F533) &lt;= (640/SQRT($AT$32)), "Compact", L533 &lt;= ($AT$32*(0.79-(0.002*((E533-G533/2)/(2*F533))*SQRT($AT$32)))), "Non-Compact", L533 &gt; ($AT$32*(0.79-(0.002*((E533-G533/2)/(2*F533))*SQRT($AT$32)))), "Slender")</f>
        <v>Compact</v>
      </c>
      <c r="Y533" s="3" t="str" cm="1">
        <f t="array" ref="Y533">_xlfn.IFS(K533 &lt;= (65/SQRT($AT$32)), "Compact", K533 &lt;= (95/SQRT($AT$32)), "Non-Compact", K533 &gt; (95/SQRT($AT$32)), "Slender")</f>
        <v>Non-Compact</v>
      </c>
      <c r="Z533" s="2">
        <f t="shared" si="169"/>
        <v>7.5</v>
      </c>
      <c r="AA533" s="2">
        <f t="shared" si="170"/>
        <v>50</v>
      </c>
      <c r="AB533" s="2" t="str" cm="1">
        <f t="array" ref="AB533">_xlfn.IFS(Z533 &lt;= 9, "1", Z533 &lt;= 12, "2", Z533 &lt;= 15, "3", Z533 &gt; 15, "4")</f>
        <v>1</v>
      </c>
      <c r="AC533" s="2" t="str" cm="1">
        <f t="array" ref="AC533">_xlfn.IFS(AA533 &lt;= 200, "1", L533 &lt;= 300, "2", L533 &lt;= 400, "3", L533 &gt; 400, "4")</f>
        <v>1</v>
      </c>
      <c r="AF533" s="3">
        <f t="shared" si="181"/>
        <v>606793.87768508343</v>
      </c>
      <c r="AG533" s="3"/>
      <c r="AI533" s="3">
        <f t="shared" si="182"/>
        <v>12793.642627101948</v>
      </c>
      <c r="AJ533" s="2" t="s">
        <v>578</v>
      </c>
      <c r="AK533" s="2"/>
      <c r="AL533" s="2"/>
      <c r="AM533" s="2">
        <f t="shared" si="184"/>
        <v>383.38123980236907</v>
      </c>
      <c r="AN533" s="2"/>
      <c r="AO533" s="2"/>
      <c r="AP533" s="2">
        <f t="shared" si="185"/>
        <v>12710.6</v>
      </c>
      <c r="AQ533" s="2" t="s">
        <v>578</v>
      </c>
      <c r="BB533" s="2">
        <f t="shared" si="171"/>
        <v>316.08123980236905</v>
      </c>
      <c r="BC533" s="2">
        <f t="shared" si="172"/>
        <v>12243.733333333334</v>
      </c>
      <c r="BD533" s="2" t="s">
        <v>578</v>
      </c>
      <c r="BI533">
        <f t="shared" si="173"/>
        <v>334.08123980236905</v>
      </c>
      <c r="BJ533">
        <f t="shared" si="174"/>
        <v>12484.1143281366</v>
      </c>
      <c r="BK533" s="2" t="s">
        <v>578</v>
      </c>
      <c r="BP533">
        <f t="shared" si="175"/>
        <v>268.08123980236905</v>
      </c>
      <c r="BQ533">
        <f t="shared" si="176"/>
        <v>12141.333333333334</v>
      </c>
      <c r="BR533" s="2" t="s">
        <v>578</v>
      </c>
      <c r="BW533">
        <f t="shared" si="177"/>
        <v>284.08123980236905</v>
      </c>
      <c r="BX533">
        <f t="shared" si="178"/>
        <v>12175.466666666667</v>
      </c>
      <c r="BY533" s="2" t="s">
        <v>578</v>
      </c>
      <c r="CD533">
        <f t="shared" si="179"/>
        <v>348.39097938416296</v>
      </c>
      <c r="CE533">
        <f t="shared" si="180"/>
        <v>12529.901571607617</v>
      </c>
      <c r="CF533" s="2" t="s">
        <v>578</v>
      </c>
    </row>
    <row r="534" spans="1:84" x14ac:dyDescent="0.35">
      <c r="A534" s="2" t="s">
        <v>579</v>
      </c>
      <c r="B534" s="3" t="s">
        <v>35</v>
      </c>
      <c r="C534" s="2">
        <v>303</v>
      </c>
      <c r="D534" s="2">
        <v>950</v>
      </c>
      <c r="E534" s="2">
        <v>300</v>
      </c>
      <c r="F534" s="2">
        <v>36</v>
      </c>
      <c r="G534" s="2">
        <v>19</v>
      </c>
      <c r="H534" s="2">
        <v>18</v>
      </c>
      <c r="I534" s="2">
        <f t="shared" si="165"/>
        <v>842</v>
      </c>
      <c r="J534" s="2">
        <f t="shared" si="183"/>
        <v>385.60123980236904</v>
      </c>
      <c r="K534" s="2">
        <f t="shared" si="168"/>
        <v>3.9027777777777777</v>
      </c>
      <c r="L534" s="2">
        <f t="shared" si="166"/>
        <v>44.315789473684212</v>
      </c>
      <c r="M534" s="2">
        <f t="shared" si="167"/>
        <v>3.0310973355292328</v>
      </c>
      <c r="N534" s="5">
        <v>564000</v>
      </c>
      <c r="O534" s="5">
        <v>16300</v>
      </c>
      <c r="P534" s="2">
        <v>38.200000000000003</v>
      </c>
      <c r="Q534" s="2">
        <v>6.5</v>
      </c>
      <c r="R534" s="5">
        <v>11900</v>
      </c>
      <c r="S534" s="5">
        <v>1080</v>
      </c>
      <c r="T534" s="5">
        <v>13700</v>
      </c>
      <c r="U534" s="5">
        <v>1700</v>
      </c>
      <c r="X534" s="3" t="str" cm="1">
        <f t="array" ref="X534">_xlfn.IFS((D534/F534) &lt;= (640/SQRT($AT$32)), "Compact", L534 &lt;= ($AT$32*(0.79-(0.002*((E534-G534/2)/(2*F534))*SQRT($AT$32)))), "Non-Compact", L534 &gt; ($AT$32*(0.79-(0.002*((E534-G534/2)/(2*F534))*SQRT($AT$32)))), "Slender")</f>
        <v>Compact</v>
      </c>
      <c r="Y534" s="3" t="str" cm="1">
        <f t="array" ref="Y534">_xlfn.IFS(K534 &lt;= (65/SQRT($AT$32)), "Compact", K534 &lt;= (95/SQRT($AT$32)), "Non-Compact", K534 &gt; (95/SQRT($AT$32)), "Slender")</f>
        <v>Non-Compact</v>
      </c>
      <c r="Z534" s="2">
        <f t="shared" si="169"/>
        <v>8.3333333333333339</v>
      </c>
      <c r="AA534" s="2">
        <f t="shared" si="170"/>
        <v>50</v>
      </c>
      <c r="AB534" s="2" t="str" cm="1">
        <f t="array" ref="AB534">_xlfn.IFS(Z534 &lt;= 9, "1", Z534 &lt;= 12, "2", Z534 &lt;= 15, "3", Z534 &gt; 15, "4")</f>
        <v>1</v>
      </c>
      <c r="AC534" s="2" t="str" cm="1">
        <f t="array" ref="AC534">_xlfn.IFS(AA534 &lt;= 200, "1", L534 &lt;= 300, "2", L534 &lt;= 400, "3", L534 &gt; 400, "4")</f>
        <v>1</v>
      </c>
      <c r="AF534" s="3">
        <f t="shared" si="181"/>
        <v>563759.75201862364</v>
      </c>
      <c r="AG534" s="3"/>
      <c r="AI534" s="3">
        <f t="shared" si="182"/>
        <v>11888.737345487956</v>
      </c>
      <c r="AJ534" s="2" t="s">
        <v>579</v>
      </c>
      <c r="AK534" s="2"/>
      <c r="AL534" s="2"/>
      <c r="AM534" s="2">
        <f t="shared" si="184"/>
        <v>360.90123980236905</v>
      </c>
      <c r="AN534" s="2"/>
      <c r="AO534" s="2"/>
      <c r="AP534" s="2">
        <f t="shared" si="185"/>
        <v>11810.6</v>
      </c>
      <c r="AQ534" s="2" t="s">
        <v>579</v>
      </c>
      <c r="BB534" s="2">
        <f t="shared" si="171"/>
        <v>293.60123980236904</v>
      </c>
      <c r="BC534" s="2">
        <f t="shared" si="172"/>
        <v>11343.733333333334</v>
      </c>
      <c r="BD534" s="2" t="s">
        <v>579</v>
      </c>
      <c r="BI534">
        <f t="shared" si="173"/>
        <v>311.60123980236904</v>
      </c>
      <c r="BJ534">
        <f t="shared" si="174"/>
        <v>11584.1143281366</v>
      </c>
      <c r="BK534" s="2" t="s">
        <v>579</v>
      </c>
      <c r="BP534">
        <f t="shared" si="175"/>
        <v>245.60123980236904</v>
      </c>
      <c r="BQ534">
        <f t="shared" si="176"/>
        <v>11241.333333333334</v>
      </c>
      <c r="BR534" s="2" t="s">
        <v>579</v>
      </c>
      <c r="BW534">
        <f t="shared" si="177"/>
        <v>261.60123980236904</v>
      </c>
      <c r="BX534">
        <f t="shared" si="178"/>
        <v>11275.466666666667</v>
      </c>
      <c r="BY534" s="2" t="s">
        <v>579</v>
      </c>
      <c r="CD534">
        <f t="shared" si="179"/>
        <v>325.91097938416294</v>
      </c>
      <c r="CE534">
        <f t="shared" si="180"/>
        <v>11629.901571607617</v>
      </c>
      <c r="CF534" s="2" t="s">
        <v>579</v>
      </c>
    </row>
    <row r="535" spans="1:84" x14ac:dyDescent="0.35">
      <c r="A535" s="2" t="s">
        <v>580</v>
      </c>
      <c r="B535" s="3" t="s">
        <v>35</v>
      </c>
      <c r="C535" s="2">
        <v>285</v>
      </c>
      <c r="D535" s="2">
        <v>950</v>
      </c>
      <c r="E535" s="2">
        <v>300</v>
      </c>
      <c r="F535" s="2">
        <v>32</v>
      </c>
      <c r="G535" s="2">
        <v>19</v>
      </c>
      <c r="H535" s="2">
        <v>18</v>
      </c>
      <c r="I535" s="2">
        <f t="shared" si="165"/>
        <v>850</v>
      </c>
      <c r="J535" s="2">
        <f t="shared" si="183"/>
        <v>363.12123980236902</v>
      </c>
      <c r="K535" s="2">
        <f t="shared" si="168"/>
        <v>4.390625</v>
      </c>
      <c r="L535" s="2">
        <f t="shared" si="166"/>
        <v>44.736842105263158</v>
      </c>
      <c r="M535" s="2">
        <f t="shared" si="167"/>
        <v>3.0310973355292328</v>
      </c>
      <c r="N535" s="5">
        <v>520000</v>
      </c>
      <c r="O535" s="5">
        <v>14500</v>
      </c>
      <c r="P535" s="2">
        <v>37.799999999999997</v>
      </c>
      <c r="Q535" s="2">
        <v>6.3</v>
      </c>
      <c r="R535" s="5">
        <v>11000</v>
      </c>
      <c r="S535" s="2">
        <v>964</v>
      </c>
      <c r="T535" s="5">
        <v>12700</v>
      </c>
      <c r="U535" s="5">
        <v>1520</v>
      </c>
      <c r="X535" s="3" t="str" cm="1">
        <f t="array" ref="X535">_xlfn.IFS((D535/F535) &lt;= (640/SQRT($AT$32)), "Compact", L535 &lt;= ($AT$32*(0.79-(0.002*((E535-G535/2)/(2*F535))*SQRT($AT$32)))), "Non-Compact", L535 &gt; ($AT$32*(0.79-(0.002*((E535-G535/2)/(2*F535))*SQRT($AT$32)))), "Slender")</f>
        <v>Compact</v>
      </c>
      <c r="Y535" s="3" t="str" cm="1">
        <f t="array" ref="Y535">_xlfn.IFS(K535 &lt;= (65/SQRT($AT$32)), "Compact", K535 &lt;= (95/SQRT($AT$32)), "Non-Compact", K535 &gt; (95/SQRT($AT$32)), "Slender")</f>
        <v>Non-Compact</v>
      </c>
      <c r="Z535" s="2">
        <f t="shared" si="169"/>
        <v>9.375</v>
      </c>
      <c r="AA535" s="2">
        <f t="shared" si="170"/>
        <v>50</v>
      </c>
      <c r="AB535" s="2" t="str" cm="1">
        <f t="array" ref="AB535">_xlfn.IFS(Z535 &lt;= 9, "1", Z535 &lt;= 12, "2", Z535 &lt;= 15, "3", Z535 &gt; 15, "4")</f>
        <v>2</v>
      </c>
      <c r="AC535" s="2" t="str" cm="1">
        <f t="array" ref="AC535">_xlfn.IFS(AA535 &lt;= 200, "1", L535 &lt;= 300, "2", L535 &lt;= 400, "3", L535 &gt; 400, "4")</f>
        <v>1</v>
      </c>
      <c r="AF535" s="3">
        <f t="shared" si="181"/>
        <v>519726.59158070793</v>
      </c>
      <c r="AG535" s="3"/>
      <c r="AI535" s="3">
        <f t="shared" si="182"/>
        <v>10984.6760020494</v>
      </c>
      <c r="AJ535" s="2" t="s">
        <v>580</v>
      </c>
      <c r="AK535" s="2"/>
      <c r="AL535" s="2"/>
      <c r="AM535" s="2">
        <f t="shared" si="184"/>
        <v>338.42123980236903</v>
      </c>
      <c r="AN535" s="2"/>
      <c r="AO535" s="2"/>
      <c r="AP535" s="2">
        <f t="shared" si="185"/>
        <v>10910.6</v>
      </c>
      <c r="AQ535" s="2" t="s">
        <v>580</v>
      </c>
      <c r="BB535" s="2">
        <f t="shared" si="171"/>
        <v>271.12123980236902</v>
      </c>
      <c r="BC535" s="2">
        <f t="shared" si="172"/>
        <v>10443.733333333334</v>
      </c>
      <c r="BD535" s="2" t="s">
        <v>580</v>
      </c>
      <c r="BI535">
        <f t="shared" si="173"/>
        <v>289.12123980236902</v>
      </c>
      <c r="BJ535">
        <f t="shared" si="174"/>
        <v>10684.1143281366</v>
      </c>
      <c r="BK535" s="2" t="s">
        <v>580</v>
      </c>
      <c r="BP535">
        <f t="shared" si="175"/>
        <v>223.12123980236902</v>
      </c>
      <c r="BQ535">
        <f t="shared" si="176"/>
        <v>10341.333333333334</v>
      </c>
      <c r="BR535" s="2" t="s">
        <v>580</v>
      </c>
      <c r="BW535">
        <f t="shared" si="177"/>
        <v>239.12123980236902</v>
      </c>
      <c r="BX535">
        <f t="shared" si="178"/>
        <v>10375.466666666667</v>
      </c>
      <c r="BY535" s="2" t="s">
        <v>580</v>
      </c>
      <c r="CD535">
        <f t="shared" si="179"/>
        <v>303.43097938416292</v>
      </c>
      <c r="CE535">
        <f t="shared" si="180"/>
        <v>10729.901571607617</v>
      </c>
      <c r="CF535" s="2" t="s">
        <v>580</v>
      </c>
    </row>
    <row r="536" spans="1:84" x14ac:dyDescent="0.35">
      <c r="A536" s="2" t="s">
        <v>581</v>
      </c>
      <c r="B536" s="3" t="s">
        <v>35</v>
      </c>
      <c r="C536" s="2">
        <v>267</v>
      </c>
      <c r="D536" s="2">
        <v>950</v>
      </c>
      <c r="E536" s="2">
        <v>300</v>
      </c>
      <c r="F536" s="2">
        <v>28</v>
      </c>
      <c r="G536" s="2">
        <v>19</v>
      </c>
      <c r="H536" s="2">
        <v>18</v>
      </c>
      <c r="I536" s="2">
        <f t="shared" si="165"/>
        <v>858</v>
      </c>
      <c r="J536" s="2">
        <f t="shared" si="183"/>
        <v>340.64123980236906</v>
      </c>
      <c r="K536" s="2">
        <f t="shared" si="168"/>
        <v>5.0178571428571432</v>
      </c>
      <c r="L536" s="2">
        <f t="shared" si="166"/>
        <v>45.157894736842103</v>
      </c>
      <c r="M536" s="2">
        <f t="shared" si="167"/>
        <v>3.0310973355292328</v>
      </c>
      <c r="N536" s="5">
        <v>476000</v>
      </c>
      <c r="O536" s="5">
        <v>12700</v>
      </c>
      <c r="P536" s="2">
        <v>37.4</v>
      </c>
      <c r="Q536" s="2">
        <v>6.1</v>
      </c>
      <c r="R536" s="5">
        <v>10000</v>
      </c>
      <c r="S536" s="2">
        <v>844</v>
      </c>
      <c r="T536" s="5">
        <v>11700</v>
      </c>
      <c r="U536" s="5">
        <v>1340</v>
      </c>
      <c r="X536" s="3" t="str" cm="1">
        <f t="array" ref="X536">_xlfn.IFS((D536/F536) &lt;= (640/SQRT($AT$32)), "Compact", L536 &lt;= ($AT$32*(0.79-(0.002*((E536-G536/2)/(2*F536))*SQRT($AT$32)))), "Non-Compact", L536 &gt; ($AT$32*(0.79-(0.002*((E536-G536/2)/(2*F536))*SQRT($AT$32)))), "Slender")</f>
        <v>Compact</v>
      </c>
      <c r="Y536" s="3" t="str" cm="1">
        <f t="array" ref="Y536">_xlfn.IFS(K536 &lt;= (65/SQRT($AT$32)), "Compact", K536 &lt;= (95/SQRT($AT$32)), "Non-Compact", K536 &gt; (95/SQRT($AT$32)), "Slender")</f>
        <v>Non-Compact</v>
      </c>
      <c r="Z536" s="2">
        <f t="shared" si="169"/>
        <v>10.714285714285714</v>
      </c>
      <c r="AA536" s="2">
        <f t="shared" si="170"/>
        <v>50</v>
      </c>
      <c r="AB536" s="2" t="str" cm="1">
        <f t="array" ref="AB536">_xlfn.IFS(Z536 &lt;= 9, "1", Z536 &lt;= 12, "2", Z536 &lt;= 15, "3", Z536 &gt; 15, "4")</f>
        <v>2</v>
      </c>
      <c r="AC536" s="2" t="str" cm="1">
        <f t="array" ref="AC536">_xlfn.IFS(AA536 &lt;= 200, "1", L536 &lt;= 300, "2", L536 &lt;= 400, "3", L536 &gt; 400, "4")</f>
        <v>1</v>
      </c>
      <c r="AF536" s="3">
        <f t="shared" si="181"/>
        <v>475694.10548807518</v>
      </c>
      <c r="AG536" s="3"/>
      <c r="AI536" s="3">
        <f t="shared" si="182"/>
        <v>9981.6036221641261</v>
      </c>
      <c r="AJ536" s="2" t="s">
        <v>581</v>
      </c>
      <c r="AK536" s="2"/>
      <c r="AL536" s="2"/>
      <c r="AM536" s="2">
        <f t="shared" si="184"/>
        <v>315.94123980236907</v>
      </c>
      <c r="AN536" s="2"/>
      <c r="AO536" s="2"/>
      <c r="AP536" s="2">
        <f t="shared" si="185"/>
        <v>9910.6</v>
      </c>
      <c r="AQ536" s="2" t="s">
        <v>581</v>
      </c>
      <c r="BB536" s="2">
        <f t="shared" si="171"/>
        <v>248.64123980236906</v>
      </c>
      <c r="BC536" s="2">
        <f t="shared" si="172"/>
        <v>9443.7333333333336</v>
      </c>
      <c r="BD536" s="2" t="s">
        <v>581</v>
      </c>
      <c r="BI536">
        <f t="shared" si="173"/>
        <v>266.64123980236906</v>
      </c>
      <c r="BJ536">
        <f t="shared" si="174"/>
        <v>9684.1143281366003</v>
      </c>
      <c r="BK536" s="2" t="s">
        <v>581</v>
      </c>
      <c r="BP536">
        <f t="shared" si="175"/>
        <v>200.64123980236906</v>
      </c>
      <c r="BQ536">
        <f t="shared" si="176"/>
        <v>9341.3333333333339</v>
      </c>
      <c r="BR536" s="2" t="s">
        <v>581</v>
      </c>
      <c r="BW536">
        <f t="shared" si="177"/>
        <v>216.64123980236906</v>
      </c>
      <c r="BX536">
        <f t="shared" si="178"/>
        <v>9375.4666666666672</v>
      </c>
      <c r="BY536" s="2" t="s">
        <v>581</v>
      </c>
      <c r="CD536">
        <f t="shared" si="179"/>
        <v>280.95097938416296</v>
      </c>
      <c r="CE536">
        <f t="shared" si="180"/>
        <v>9729.9015716076174</v>
      </c>
      <c r="CF536" s="2" t="s">
        <v>581</v>
      </c>
    </row>
    <row r="537" spans="1:84" x14ac:dyDescent="0.35">
      <c r="A537" s="2" t="s">
        <v>564</v>
      </c>
      <c r="B537" s="3" t="s">
        <v>35</v>
      </c>
      <c r="C537" s="2">
        <v>254</v>
      </c>
      <c r="D537" s="2">
        <v>950</v>
      </c>
      <c r="E537" s="2">
        <v>300</v>
      </c>
      <c r="F537" s="2">
        <v>25</v>
      </c>
      <c r="G537" s="2">
        <v>19</v>
      </c>
      <c r="H537" s="2">
        <v>18</v>
      </c>
      <c r="I537" s="2">
        <f t="shared" si="165"/>
        <v>864</v>
      </c>
      <c r="J537" s="2">
        <f t="shared" si="183"/>
        <v>323.78123980236904</v>
      </c>
      <c r="K537" s="2">
        <f t="shared" si="168"/>
        <v>5.62</v>
      </c>
      <c r="L537" s="2">
        <f t="shared" si="166"/>
        <v>45.473684210526315</v>
      </c>
      <c r="M537" s="2">
        <f t="shared" si="167"/>
        <v>3.0310973355292328</v>
      </c>
      <c r="N537" s="5">
        <v>442000</v>
      </c>
      <c r="O537" s="5">
        <v>11300</v>
      </c>
      <c r="P537" s="2">
        <v>36.9</v>
      </c>
      <c r="Q537" s="2">
        <v>5.9</v>
      </c>
      <c r="R537" s="5">
        <v>9300</v>
      </c>
      <c r="S537" s="2">
        <v>754</v>
      </c>
      <c r="T537" s="5">
        <v>10900</v>
      </c>
      <c r="U537" s="5">
        <v>1210</v>
      </c>
      <c r="X537" s="3" t="str" cm="1">
        <f t="array" ref="X537">_xlfn.IFS((D537/F537) &lt;= (640/SQRT($AT$32)), "Compact", L537 &lt;= ($AT$32*(0.79-(0.002*((E537-G537/2)/(2*F537))*SQRT($AT$32)))), "Non-Compact", L537 &gt; ($AT$32*(0.79-(0.002*((E537-G537/2)/(2*F537))*SQRT($AT$32)))), "Slender")</f>
        <v>Non-Compact</v>
      </c>
      <c r="Y537" s="3" t="str" cm="1">
        <f t="array" ref="Y537">_xlfn.IFS(K537 &lt;= (65/SQRT($AT$32)), "Compact", K537 &lt;= (95/SQRT($AT$32)), "Non-Compact", K537 &gt; (95/SQRT($AT$32)), "Slender")</f>
        <v>Slender</v>
      </c>
      <c r="Z537" s="2">
        <f t="shared" si="169"/>
        <v>12</v>
      </c>
      <c r="AA537" s="2">
        <f t="shared" si="170"/>
        <v>50</v>
      </c>
      <c r="AB537" s="2" t="str" cm="1">
        <f t="array" ref="AB537">_xlfn.IFS(Z537 &lt;= 9, "1", Z537 &lt;= 12, "2", Z537 &lt;= 15, "3", Z537 &gt; 15, "4")</f>
        <v>2</v>
      </c>
      <c r="AC537" s="2" t="str" cm="1">
        <f t="array" ref="AC537">_xlfn.IFS(AA537 &lt;= 200, "1", L537 &lt;= 300, "2", L537 &lt;= 400, "3", L537 &gt; 400, "4")</f>
        <v>1</v>
      </c>
      <c r="AF537" s="3">
        <f t="shared" si="181"/>
        <v>441669.36275465158</v>
      </c>
      <c r="AG537" s="3"/>
      <c r="AI537" s="3">
        <f t="shared" si="182"/>
        <v>9279.5123185434695</v>
      </c>
      <c r="AJ537" s="2" t="s">
        <v>564</v>
      </c>
      <c r="AK537" s="2"/>
      <c r="AL537" s="2"/>
      <c r="AM537" s="2">
        <f t="shared" si="184"/>
        <v>299.08123980236905</v>
      </c>
      <c r="AN537" s="2"/>
      <c r="AO537" s="2"/>
      <c r="AP537" s="2">
        <f t="shared" si="185"/>
        <v>9210.6</v>
      </c>
      <c r="AQ537" s="2" t="s">
        <v>564</v>
      </c>
      <c r="BB537" s="2">
        <f t="shared" si="171"/>
        <v>231.78123980236904</v>
      </c>
      <c r="BC537" s="2">
        <f t="shared" si="172"/>
        <v>8743.7333333333336</v>
      </c>
      <c r="BD537" s="2" t="s">
        <v>564</v>
      </c>
      <c r="BI537">
        <f t="shared" si="173"/>
        <v>249.78123980236904</v>
      </c>
      <c r="BJ537">
        <f t="shared" si="174"/>
        <v>8984.1143281366003</v>
      </c>
      <c r="BK537" s="2" t="s">
        <v>564</v>
      </c>
      <c r="BP537">
        <f t="shared" si="175"/>
        <v>183.78123980236904</v>
      </c>
      <c r="BQ537">
        <f t="shared" si="176"/>
        <v>8641.3333333333339</v>
      </c>
      <c r="BR537" s="2" t="s">
        <v>564</v>
      </c>
      <c r="BW537">
        <f t="shared" si="177"/>
        <v>199.78123980236904</v>
      </c>
      <c r="BX537">
        <f t="shared" si="178"/>
        <v>8675.4666666666672</v>
      </c>
      <c r="BY537" s="2" t="s">
        <v>564</v>
      </c>
      <c r="CD537">
        <f t="shared" si="179"/>
        <v>264.09097938416295</v>
      </c>
      <c r="CE537">
        <f t="shared" si="180"/>
        <v>9029.9015716076174</v>
      </c>
      <c r="CF537" s="2" t="s">
        <v>564</v>
      </c>
    </row>
    <row r="538" spans="1:84" x14ac:dyDescent="0.35">
      <c r="A538" s="2" t="s">
        <v>582</v>
      </c>
      <c r="B538" s="3" t="s">
        <v>35</v>
      </c>
      <c r="C538" s="2">
        <v>264</v>
      </c>
      <c r="D538" s="2">
        <v>950</v>
      </c>
      <c r="E538" s="2">
        <v>300</v>
      </c>
      <c r="F538" s="2">
        <v>32</v>
      </c>
      <c r="G538" s="2">
        <v>16</v>
      </c>
      <c r="H538" s="2">
        <v>18</v>
      </c>
      <c r="I538" s="2">
        <f t="shared" si="165"/>
        <v>850</v>
      </c>
      <c r="J538" s="2">
        <f t="shared" si="183"/>
        <v>336.54123980236903</v>
      </c>
      <c r="K538" s="2">
        <f t="shared" si="168"/>
        <v>4.4375</v>
      </c>
      <c r="L538" s="2">
        <f t="shared" si="166"/>
        <v>53.125</v>
      </c>
      <c r="M538" s="2">
        <f t="shared" si="167"/>
        <v>3.0370973355292326</v>
      </c>
      <c r="N538" s="5">
        <v>503000</v>
      </c>
      <c r="O538" s="5">
        <v>14400</v>
      </c>
      <c r="P538" s="2">
        <v>38.700000000000003</v>
      </c>
      <c r="Q538" s="2">
        <v>6.6</v>
      </c>
      <c r="R538" s="5">
        <v>10600</v>
      </c>
      <c r="S538" s="2">
        <v>962</v>
      </c>
      <c r="T538" s="5">
        <v>12100</v>
      </c>
      <c r="U538" s="5">
        <v>1500</v>
      </c>
      <c r="X538" s="3" t="str" cm="1">
        <f t="array" ref="X538">_xlfn.IFS((D538/F538) &lt;= (640/SQRT($AT$32)), "Compact", L538 &lt;= ($AT$32*(0.79-(0.002*((E538-G538/2)/(2*F538))*SQRT($AT$32)))), "Non-Compact", L538 &gt; ($AT$32*(0.79-(0.002*((E538-G538/2)/(2*F538))*SQRT($AT$32)))), "Slender")</f>
        <v>Compact</v>
      </c>
      <c r="Y538" s="3" t="str" cm="1">
        <f t="array" ref="Y538">_xlfn.IFS(K538 &lt;= (65/SQRT($AT$32)), "Compact", K538 &lt;= (95/SQRT($AT$32)), "Non-Compact", K538 &gt; (95/SQRT($AT$32)), "Slender")</f>
        <v>Non-Compact</v>
      </c>
      <c r="Z538" s="2">
        <f t="shared" si="169"/>
        <v>9.375</v>
      </c>
      <c r="AA538" s="2">
        <f t="shared" si="170"/>
        <v>59.375</v>
      </c>
      <c r="AB538" s="2" t="str" cm="1">
        <f t="array" ref="AB538">_xlfn.IFS(Z538 &lt;= 9, "1", Z538 &lt;= 12, "2", Z538 &lt;= 15, "3", Z538 &gt; 15, "4")</f>
        <v>2</v>
      </c>
      <c r="AC538" s="2" t="str" cm="1">
        <f t="array" ref="AC538">_xlfn.IFS(AA538 &lt;= 200, "1", L538 &lt;= 300, "2", L538 &lt;= 400, "3", L538 &gt; 400, "4")</f>
        <v>1</v>
      </c>
      <c r="AF538" s="3">
        <f t="shared" si="181"/>
        <v>502730.46455938992</v>
      </c>
      <c r="AG538" s="3"/>
      <c r="AI538" s="3">
        <f t="shared" si="182"/>
        <v>10587.298960074757</v>
      </c>
      <c r="AJ538" s="2" t="s">
        <v>582</v>
      </c>
      <c r="AK538" s="2"/>
      <c r="AL538" s="2"/>
      <c r="AM538" s="2">
        <f t="shared" si="184"/>
        <v>311.84123980236905</v>
      </c>
      <c r="AN538" s="2"/>
      <c r="AO538" s="2"/>
      <c r="AP538" s="2">
        <f t="shared" si="185"/>
        <v>10510.6</v>
      </c>
      <c r="AQ538" s="2" t="s">
        <v>582</v>
      </c>
      <c r="BB538" s="2">
        <f t="shared" si="171"/>
        <v>244.54123980236903</v>
      </c>
      <c r="BC538" s="2">
        <f t="shared" si="172"/>
        <v>10043.733333333334</v>
      </c>
      <c r="BD538" s="2" t="s">
        <v>582</v>
      </c>
      <c r="BI538">
        <f t="shared" si="173"/>
        <v>262.54123980236903</v>
      </c>
      <c r="BJ538">
        <f t="shared" si="174"/>
        <v>10284.1143281366</v>
      </c>
      <c r="BK538" s="2" t="s">
        <v>582</v>
      </c>
      <c r="BP538">
        <f t="shared" si="175"/>
        <v>196.54123980236903</v>
      </c>
      <c r="BQ538">
        <f t="shared" si="176"/>
        <v>9941.3333333333339</v>
      </c>
      <c r="BR538" s="2" t="s">
        <v>582</v>
      </c>
      <c r="BW538">
        <f t="shared" si="177"/>
        <v>212.54123980236903</v>
      </c>
      <c r="BX538">
        <f t="shared" si="178"/>
        <v>9975.4666666666672</v>
      </c>
      <c r="BY538" s="2" t="s">
        <v>582</v>
      </c>
      <c r="CD538">
        <f t="shared" si="179"/>
        <v>276.85097938416294</v>
      </c>
      <c r="CE538">
        <f t="shared" si="180"/>
        <v>10329.901571607617</v>
      </c>
      <c r="CF538" s="2" t="s">
        <v>582</v>
      </c>
    </row>
    <row r="539" spans="1:84" x14ac:dyDescent="0.35">
      <c r="A539" s="2" t="s">
        <v>583</v>
      </c>
      <c r="B539" s="3" t="s">
        <v>35</v>
      </c>
      <c r="C539" s="2">
        <v>246</v>
      </c>
      <c r="D539" s="2">
        <v>950</v>
      </c>
      <c r="E539" s="2">
        <v>300</v>
      </c>
      <c r="F539" s="2">
        <v>28</v>
      </c>
      <c r="G539" s="2">
        <v>16</v>
      </c>
      <c r="H539" s="2">
        <v>18</v>
      </c>
      <c r="I539" s="2">
        <f t="shared" si="165"/>
        <v>858</v>
      </c>
      <c r="J539" s="2">
        <f t="shared" si="183"/>
        <v>313.82123980236906</v>
      </c>
      <c r="K539" s="2">
        <f t="shared" si="168"/>
        <v>5.0714285714285712</v>
      </c>
      <c r="L539" s="2">
        <f t="shared" si="166"/>
        <v>53.625</v>
      </c>
      <c r="M539" s="2">
        <f t="shared" si="167"/>
        <v>3.0370973355292326</v>
      </c>
      <c r="N539" s="5">
        <v>458000</v>
      </c>
      <c r="O539" s="5">
        <v>12600</v>
      </c>
      <c r="P539" s="2">
        <v>38.200000000000003</v>
      </c>
      <c r="Q539" s="2">
        <v>6.4</v>
      </c>
      <c r="R539" s="5">
        <v>9640</v>
      </c>
      <c r="S539" s="2">
        <v>842</v>
      </c>
      <c r="T539" s="5">
        <v>11100</v>
      </c>
      <c r="U539" s="5">
        <v>1320</v>
      </c>
      <c r="X539" s="3" t="str" cm="1">
        <f t="array" ref="X539">_xlfn.IFS((D539/F539) &lt;= (640/SQRT($AT$32)), "Compact", L539 &lt;= ($AT$32*(0.79-(0.002*((E539-G539/2)/(2*F539))*SQRT($AT$32)))), "Non-Compact", L539 &gt; ($AT$32*(0.79-(0.002*((E539-G539/2)/(2*F539))*SQRT($AT$32)))), "Slender")</f>
        <v>Compact</v>
      </c>
      <c r="Y539" s="3" t="str" cm="1">
        <f t="array" ref="Y539">_xlfn.IFS(K539 &lt;= (65/SQRT($AT$32)), "Compact", K539 &lt;= (95/SQRT($AT$32)), "Non-Compact", K539 &gt; (95/SQRT($AT$32)), "Slender")</f>
        <v>Non-Compact</v>
      </c>
      <c r="Z539" s="2">
        <f t="shared" si="169"/>
        <v>10.714285714285714</v>
      </c>
      <c r="AA539" s="2">
        <f t="shared" si="170"/>
        <v>59.375</v>
      </c>
      <c r="AB539" s="2" t="str" cm="1">
        <f t="array" ref="AB539">_xlfn.IFS(Z539 &lt;= 9, "1", Z539 &lt;= 12, "2", Z539 &lt;= 15, "3", Z539 &gt; 15, "4")</f>
        <v>2</v>
      </c>
      <c r="AC539" s="2" t="str" cm="1">
        <f t="array" ref="AC539">_xlfn.IFS(AA539 &lt;= 200, "1", L539 &lt;= 300, "2", L539 &lt;= 400, "3", L539 &gt; 400, "4")</f>
        <v>1</v>
      </c>
      <c r="AF539" s="3">
        <f t="shared" si="181"/>
        <v>457697.90910173493</v>
      </c>
      <c r="AG539" s="3"/>
      <c r="AI539" s="3">
        <f t="shared" si="182"/>
        <v>9624.091191899628</v>
      </c>
      <c r="AJ539" s="2" t="s">
        <v>583</v>
      </c>
      <c r="AK539" s="2"/>
      <c r="AL539" s="2"/>
      <c r="AM539" s="2">
        <f t="shared" si="184"/>
        <v>289.12123980236908</v>
      </c>
      <c r="AN539" s="2"/>
      <c r="AO539" s="2"/>
      <c r="AP539" s="2">
        <f t="shared" si="185"/>
        <v>9550.6</v>
      </c>
      <c r="AQ539" s="2" t="s">
        <v>583</v>
      </c>
      <c r="BB539" s="2">
        <f t="shared" si="171"/>
        <v>221.82123980236906</v>
      </c>
      <c r="BC539" s="2">
        <f t="shared" si="172"/>
        <v>9083.7333333333336</v>
      </c>
      <c r="BD539" s="2" t="s">
        <v>583</v>
      </c>
      <c r="BI539">
        <f t="shared" si="173"/>
        <v>239.82123980236906</v>
      </c>
      <c r="BJ539">
        <f t="shared" si="174"/>
        <v>9324.1143281366003</v>
      </c>
      <c r="BK539" s="2" t="s">
        <v>583</v>
      </c>
      <c r="BP539">
        <f t="shared" si="175"/>
        <v>173.82123980236906</v>
      </c>
      <c r="BQ539">
        <f t="shared" si="176"/>
        <v>8981.3333333333339</v>
      </c>
      <c r="BR539" s="2" t="s">
        <v>583</v>
      </c>
      <c r="BW539">
        <f t="shared" si="177"/>
        <v>189.82123980236906</v>
      </c>
      <c r="BX539">
        <f t="shared" si="178"/>
        <v>9015.4666666666672</v>
      </c>
      <c r="BY539" s="2" t="s">
        <v>583</v>
      </c>
      <c r="CD539">
        <f t="shared" si="179"/>
        <v>254.130979384163</v>
      </c>
      <c r="CE539">
        <f t="shared" si="180"/>
        <v>9369.9015716076174</v>
      </c>
      <c r="CF539" s="2" t="s">
        <v>583</v>
      </c>
    </row>
    <row r="540" spans="1:84" x14ac:dyDescent="0.35">
      <c r="A540" s="2" t="s">
        <v>584</v>
      </c>
      <c r="B540" s="3" t="s">
        <v>35</v>
      </c>
      <c r="C540" s="2">
        <v>233</v>
      </c>
      <c r="D540" s="2">
        <v>950</v>
      </c>
      <c r="E540" s="2">
        <v>300</v>
      </c>
      <c r="F540" s="2">
        <v>25</v>
      </c>
      <c r="G540" s="2">
        <v>16</v>
      </c>
      <c r="H540" s="2">
        <v>18</v>
      </c>
      <c r="I540" s="2">
        <f t="shared" si="165"/>
        <v>864</v>
      </c>
      <c r="J540" s="2">
        <f t="shared" si="183"/>
        <v>296.78123980236904</v>
      </c>
      <c r="K540" s="2">
        <f t="shared" si="168"/>
        <v>5.68</v>
      </c>
      <c r="L540" s="2">
        <f t="shared" si="166"/>
        <v>54</v>
      </c>
      <c r="M540" s="2">
        <f t="shared" si="167"/>
        <v>3.0370973355292326</v>
      </c>
      <c r="N540" s="5">
        <v>424000</v>
      </c>
      <c r="O540" s="5">
        <v>11300</v>
      </c>
      <c r="P540" s="2">
        <v>37.799999999999997</v>
      </c>
      <c r="Q540" s="2">
        <v>6.2</v>
      </c>
      <c r="R540" s="5">
        <v>8920</v>
      </c>
      <c r="S540" s="2">
        <v>752</v>
      </c>
      <c r="T540" s="5">
        <v>10300</v>
      </c>
      <c r="U540" s="5">
        <v>1190</v>
      </c>
      <c r="X540" s="3" t="str" cm="1">
        <f t="array" ref="X540">_xlfn.IFS((D540/F540) &lt;= (640/SQRT($AT$32)), "Compact", L540 &lt;= ($AT$32*(0.79-(0.002*((E540-G540/2)/(2*F540))*SQRT($AT$32)))), "Non-Compact", L540 &gt; ($AT$32*(0.79-(0.002*((E540-G540/2)/(2*F540))*SQRT($AT$32)))), "Slender")</f>
        <v>Non-Compact</v>
      </c>
      <c r="Y540" s="3" t="str" cm="1">
        <f t="array" ref="Y540">_xlfn.IFS(K540 &lt;= (65/SQRT($AT$32)), "Compact", K540 &lt;= (95/SQRT($AT$32)), "Non-Compact", K540 &gt; (95/SQRT($AT$32)), "Slender")</f>
        <v>Slender</v>
      </c>
      <c r="Z540" s="2">
        <f t="shared" si="169"/>
        <v>12</v>
      </c>
      <c r="AA540" s="2">
        <f t="shared" si="170"/>
        <v>59.375</v>
      </c>
      <c r="AB540" s="2" t="str" cm="1">
        <f t="array" ref="AB540">_xlfn.IFS(Z540 &lt;= 9, "1", Z540 &lt;= 12, "2", Z540 &lt;= 15, "3", Z540 &gt; 15, "4")</f>
        <v>2</v>
      </c>
      <c r="AC540" s="2" t="str" cm="1">
        <f t="array" ref="AC540">_xlfn.IFS(AA540 &lt;= 200, "1", L540 &lt;= 300, "2", L540 &lt;= 400, "3", L540 &gt; 400, "4")</f>
        <v>1</v>
      </c>
      <c r="AF540" s="3">
        <f t="shared" si="181"/>
        <v>423675.36864455551</v>
      </c>
      <c r="AG540" s="3"/>
      <c r="AI540" s="3">
        <f t="shared" si="182"/>
        <v>8902.2921357367286</v>
      </c>
      <c r="AJ540" s="2" t="s">
        <v>584</v>
      </c>
      <c r="AK540" s="2"/>
      <c r="AL540" s="2"/>
      <c r="AM540" s="2">
        <f t="shared" si="184"/>
        <v>272.08123980236905</v>
      </c>
      <c r="AN540" s="2"/>
      <c r="AO540" s="2"/>
      <c r="AP540" s="2">
        <f t="shared" si="185"/>
        <v>8830.6</v>
      </c>
      <c r="AQ540" s="2" t="s">
        <v>584</v>
      </c>
      <c r="BB540" s="2">
        <f t="shared" si="171"/>
        <v>204.78123980236904</v>
      </c>
      <c r="BC540" s="2">
        <f t="shared" si="172"/>
        <v>8363.7333333333336</v>
      </c>
      <c r="BD540" s="2" t="s">
        <v>584</v>
      </c>
      <c r="BI540">
        <f t="shared" si="173"/>
        <v>222.78123980236904</v>
      </c>
      <c r="BJ540">
        <f t="shared" si="174"/>
        <v>8604.1143281366003</v>
      </c>
      <c r="BK540" s="2" t="s">
        <v>584</v>
      </c>
      <c r="BP540">
        <f t="shared" si="175"/>
        <v>156.78123980236904</v>
      </c>
      <c r="BQ540">
        <f t="shared" si="176"/>
        <v>8261.3333333333339</v>
      </c>
      <c r="BR540" s="2" t="s">
        <v>584</v>
      </c>
      <c r="BW540">
        <f t="shared" si="177"/>
        <v>172.78123980236904</v>
      </c>
      <c r="BX540">
        <f t="shared" si="178"/>
        <v>8295.4666666666672</v>
      </c>
      <c r="BY540" s="2" t="s">
        <v>584</v>
      </c>
      <c r="CD540">
        <f t="shared" si="179"/>
        <v>237.09097938416298</v>
      </c>
      <c r="CE540">
        <f t="shared" si="180"/>
        <v>8649.9015716076174</v>
      </c>
      <c r="CF540" s="2" t="s">
        <v>584</v>
      </c>
    </row>
    <row r="541" spans="1:84" x14ac:dyDescent="0.35">
      <c r="A541" s="2" t="s">
        <v>585</v>
      </c>
      <c r="B541" s="3" t="s">
        <v>35</v>
      </c>
      <c r="C541" s="2">
        <v>220</v>
      </c>
      <c r="D541" s="2">
        <v>950</v>
      </c>
      <c r="E541" s="2">
        <v>300</v>
      </c>
      <c r="F541" s="2">
        <v>22</v>
      </c>
      <c r="G541" s="2">
        <v>16</v>
      </c>
      <c r="H541" s="2">
        <v>18</v>
      </c>
      <c r="I541" s="2">
        <f t="shared" si="165"/>
        <v>870</v>
      </c>
      <c r="J541" s="2">
        <f t="shared" si="183"/>
        <v>279.74123980236902</v>
      </c>
      <c r="K541" s="2">
        <f t="shared" si="168"/>
        <v>6.4545454545454541</v>
      </c>
      <c r="L541" s="2">
        <f t="shared" si="166"/>
        <v>54.375</v>
      </c>
      <c r="M541" s="2">
        <f t="shared" si="167"/>
        <v>3.0370973355292326</v>
      </c>
      <c r="N541" s="5">
        <v>389000</v>
      </c>
      <c r="O541" s="5">
        <v>9940</v>
      </c>
      <c r="P541" s="2">
        <v>37.299999999999997</v>
      </c>
      <c r="Q541" s="2">
        <v>6</v>
      </c>
      <c r="R541" s="5">
        <v>8190</v>
      </c>
      <c r="S541" s="2">
        <v>662</v>
      </c>
      <c r="T541" s="5">
        <v>9530</v>
      </c>
      <c r="U541" s="5">
        <v>1050</v>
      </c>
      <c r="X541" s="3" t="str" cm="1">
        <f t="array" ref="X541">_xlfn.IFS((D541/F541) &lt;= (640/SQRT($AT$32)), "Compact", L541 &lt;= ($AT$32*(0.79-(0.002*((E541-G541/2)/(2*F541))*SQRT($AT$32)))), "Non-Compact", L541 &gt; ($AT$32*(0.79-(0.002*((E541-G541/2)/(2*F541))*SQRT($AT$32)))), "Slender")</f>
        <v>Non-Compact</v>
      </c>
      <c r="Y541" s="3" t="str" cm="1">
        <f t="array" ref="Y541">_xlfn.IFS(K541 &lt;= (65/SQRT($AT$32)), "Compact", K541 &lt;= (95/SQRT($AT$32)), "Non-Compact", K541 &gt; (95/SQRT($AT$32)), "Slender")</f>
        <v>Slender</v>
      </c>
      <c r="Z541" s="2">
        <f t="shared" si="169"/>
        <v>13.636363636363637</v>
      </c>
      <c r="AA541" s="2">
        <f t="shared" si="170"/>
        <v>59.375</v>
      </c>
      <c r="AB541" s="2" t="str" cm="1">
        <f t="array" ref="AB541">_xlfn.IFS(Z541 &lt;= 9, "1", Z541 &lt;= 12, "2", Z541 &lt;= 15, "3", Z541 &gt; 15, "4")</f>
        <v>3</v>
      </c>
      <c r="AC541" s="2" t="str" cm="1">
        <f t="array" ref="AC541">_xlfn.IFS(AA541 &lt;= 200, "1", L541 &lt;= 300, "2", L541 &lt;= 400, "3", L541 &gt; 400, "4")</f>
        <v>1</v>
      </c>
      <c r="AF541" s="3">
        <f t="shared" si="181"/>
        <v>388652.03819882381</v>
      </c>
      <c r="AG541" s="3"/>
      <c r="AI541" s="3">
        <f t="shared" si="182"/>
        <v>8171.2524908975865</v>
      </c>
      <c r="AJ541" s="2" t="s">
        <v>585</v>
      </c>
      <c r="AK541" s="2"/>
      <c r="AL541" s="2"/>
      <c r="AM541" s="2">
        <f t="shared" si="184"/>
        <v>255.04123980236903</v>
      </c>
      <c r="AN541" s="2"/>
      <c r="AO541" s="2"/>
      <c r="AP541" s="2">
        <f t="shared" si="185"/>
        <v>8100.6</v>
      </c>
      <c r="AQ541" s="2" t="s">
        <v>585</v>
      </c>
      <c r="BB541" s="2">
        <f t="shared" si="171"/>
        <v>187.74123980236902</v>
      </c>
      <c r="BC541" s="2">
        <f t="shared" si="172"/>
        <v>7633.7333333333336</v>
      </c>
      <c r="BD541" s="2" t="s">
        <v>585</v>
      </c>
      <c r="BI541">
        <f t="shared" si="173"/>
        <v>205.74123980236902</v>
      </c>
      <c r="BJ541">
        <f t="shared" si="174"/>
        <v>7874.1143281365994</v>
      </c>
      <c r="BK541" s="2" t="s">
        <v>585</v>
      </c>
      <c r="BP541">
        <f t="shared" si="175"/>
        <v>139.74123980236902</v>
      </c>
      <c r="BQ541">
        <f t="shared" si="176"/>
        <v>7531.333333333333</v>
      </c>
      <c r="BR541" s="2" t="s">
        <v>585</v>
      </c>
      <c r="BW541">
        <f t="shared" si="177"/>
        <v>155.74123980236902</v>
      </c>
      <c r="BX541">
        <f t="shared" si="178"/>
        <v>7565.4666666666662</v>
      </c>
      <c r="BY541" s="2" t="s">
        <v>585</v>
      </c>
      <c r="CD541">
        <f t="shared" si="179"/>
        <v>220.05097938416296</v>
      </c>
      <c r="CE541">
        <f t="shared" si="180"/>
        <v>7919.9015716076174</v>
      </c>
      <c r="CF541" s="2" t="s">
        <v>585</v>
      </c>
    </row>
    <row r="542" spans="1:84" x14ac:dyDescent="0.35">
      <c r="A542" s="2" t="s">
        <v>570</v>
      </c>
      <c r="B542" s="3" t="s">
        <v>35</v>
      </c>
      <c r="C542" s="2">
        <v>274</v>
      </c>
      <c r="D542" s="2">
        <v>950</v>
      </c>
      <c r="E542" s="2">
        <v>250</v>
      </c>
      <c r="F542" s="2">
        <v>36</v>
      </c>
      <c r="G542" s="2">
        <v>19</v>
      </c>
      <c r="H542" s="2">
        <v>18</v>
      </c>
      <c r="I542" s="2">
        <f t="shared" si="165"/>
        <v>842</v>
      </c>
      <c r="J542" s="2">
        <f t="shared" si="183"/>
        <v>349.60123980236904</v>
      </c>
      <c r="K542" s="2">
        <f t="shared" si="168"/>
        <v>3.2083333333333335</v>
      </c>
      <c r="L542" s="2">
        <f t="shared" si="166"/>
        <v>44.315789473684212</v>
      </c>
      <c r="M542" s="2">
        <f t="shared" si="167"/>
        <v>2.8310973355292326</v>
      </c>
      <c r="N542" s="5">
        <v>489000</v>
      </c>
      <c r="O542" s="5">
        <v>9430</v>
      </c>
      <c r="P542" s="2">
        <v>37.4</v>
      </c>
      <c r="Q542" s="2">
        <v>5.2</v>
      </c>
      <c r="R542" s="5">
        <v>10300</v>
      </c>
      <c r="S542" s="2">
        <v>754</v>
      </c>
      <c r="T542" s="5">
        <v>12000</v>
      </c>
      <c r="U542" s="5">
        <v>1210</v>
      </c>
      <c r="X542" s="3" t="str" cm="1">
        <f t="array" ref="X542">_xlfn.IFS((D542/F542) &lt;= (640/SQRT($AT$32)), "Compact", L542 &lt;= ($AT$32*(0.79-(0.002*((E542-G542/2)/(2*F542))*SQRT($AT$32)))), "Non-Compact", L542 &gt; ($AT$32*(0.79-(0.002*((E542-G542/2)/(2*F542))*SQRT($AT$32)))), "Slender")</f>
        <v>Compact</v>
      </c>
      <c r="Y542" s="3" t="str" cm="1">
        <f t="array" ref="Y542">_xlfn.IFS(K542 &lt;= (65/SQRT($AT$32)), "Compact", K542 &lt;= (95/SQRT($AT$32)), "Non-Compact", K542 &gt; (95/SQRT($AT$32)), "Slender")</f>
        <v>Compact</v>
      </c>
      <c r="Z542" s="2">
        <f t="shared" si="169"/>
        <v>6.9444444444444446</v>
      </c>
      <c r="AA542" s="2">
        <f t="shared" si="170"/>
        <v>50</v>
      </c>
      <c r="AB542" s="2" t="str" cm="1">
        <f t="array" ref="AB542">_xlfn.IFS(Z542 &lt;= 9, "1", Z542 &lt;= 12, "2", Z542 &lt;= 15, "3", Z542 &gt; 15, "4")</f>
        <v>1</v>
      </c>
      <c r="AC542" s="2" t="str" cm="1">
        <f t="array" ref="AC542">_xlfn.IFS(AA542 &lt;= 200, "1", L542 &lt;= 300, "2", L542 &lt;= 400, "3", L542 &gt; 400, "4")</f>
        <v>1</v>
      </c>
      <c r="AF542" s="3">
        <f t="shared" si="181"/>
        <v>488616.69446110824</v>
      </c>
      <c r="AG542" s="3"/>
      <c r="AI542" s="3">
        <f t="shared" si="182"/>
        <v>10271.96957111926</v>
      </c>
      <c r="AJ542" s="2" t="s">
        <v>570</v>
      </c>
      <c r="AK542" s="2"/>
      <c r="AL542" s="2"/>
      <c r="AM542" s="2">
        <f t="shared" si="184"/>
        <v>324.90123980236905</v>
      </c>
      <c r="AN542" s="2"/>
      <c r="AO542" s="2"/>
      <c r="AP542" s="2">
        <f t="shared" si="185"/>
        <v>10210.6</v>
      </c>
      <c r="AQ542" s="2" t="s">
        <v>570</v>
      </c>
      <c r="BB542" s="2">
        <f t="shared" si="171"/>
        <v>257.60123980236904</v>
      </c>
      <c r="BC542" s="2">
        <f t="shared" si="172"/>
        <v>9743.7333333333336</v>
      </c>
      <c r="BD542" s="2" t="s">
        <v>570</v>
      </c>
      <c r="BI542">
        <f t="shared" si="173"/>
        <v>275.60123980236904</v>
      </c>
      <c r="BJ542">
        <f t="shared" si="174"/>
        <v>9984.1143281366003</v>
      </c>
      <c r="BK542" s="2" t="s">
        <v>570</v>
      </c>
      <c r="BP542">
        <f t="shared" si="175"/>
        <v>209.60123980236904</v>
      </c>
      <c r="BQ542">
        <f t="shared" si="176"/>
        <v>9641.3333333333339</v>
      </c>
      <c r="BR542" s="2" t="s">
        <v>570</v>
      </c>
      <c r="BW542">
        <f t="shared" si="177"/>
        <v>225.60123980236904</v>
      </c>
      <c r="BX542">
        <f t="shared" si="178"/>
        <v>9675.4666666666672</v>
      </c>
      <c r="BY542" s="2" t="s">
        <v>570</v>
      </c>
      <c r="CD542">
        <f t="shared" si="179"/>
        <v>289.91097938416294</v>
      </c>
      <c r="CE542">
        <f t="shared" si="180"/>
        <v>10029.901571607617</v>
      </c>
      <c r="CF542" s="2" t="s">
        <v>570</v>
      </c>
    </row>
    <row r="543" spans="1:84" x14ac:dyDescent="0.35">
      <c r="A543" s="2" t="s">
        <v>586</v>
      </c>
      <c r="B543" s="3" t="s">
        <v>35</v>
      </c>
      <c r="C543" s="2">
        <v>260</v>
      </c>
      <c r="D543" s="2">
        <v>950</v>
      </c>
      <c r="E543" s="2">
        <v>250</v>
      </c>
      <c r="F543" s="2">
        <v>32</v>
      </c>
      <c r="G543" s="2">
        <v>19</v>
      </c>
      <c r="H543" s="2">
        <v>18</v>
      </c>
      <c r="I543" s="2">
        <f t="shared" si="165"/>
        <v>850</v>
      </c>
      <c r="J543" s="2">
        <f t="shared" si="183"/>
        <v>331.12123980236902</v>
      </c>
      <c r="K543" s="2">
        <f t="shared" si="168"/>
        <v>3.609375</v>
      </c>
      <c r="L543" s="2">
        <f t="shared" si="166"/>
        <v>44.736842105263158</v>
      </c>
      <c r="M543" s="2">
        <f t="shared" si="167"/>
        <v>2.8310973355292326</v>
      </c>
      <c r="N543" s="5">
        <v>453000</v>
      </c>
      <c r="O543" s="5">
        <v>8390</v>
      </c>
      <c r="P543" s="2">
        <v>37</v>
      </c>
      <c r="Q543" s="2">
        <v>5</v>
      </c>
      <c r="R543" s="5">
        <v>9530</v>
      </c>
      <c r="S543" s="2">
        <v>671</v>
      </c>
      <c r="T543" s="5">
        <v>11200</v>
      </c>
      <c r="U543" s="5">
        <v>1080</v>
      </c>
      <c r="X543" s="3" t="str" cm="1">
        <f t="array" ref="X543">_xlfn.IFS((D543/F543) &lt;= (640/SQRT($AT$32)), "Compact", L543 &lt;= ($AT$32*(0.79-(0.002*((E543-G543/2)/(2*F543))*SQRT($AT$32)))), "Non-Compact", L543 &gt; ($AT$32*(0.79-(0.002*((E543-G543/2)/(2*F543))*SQRT($AT$32)))), "Slender")</f>
        <v>Compact</v>
      </c>
      <c r="Y543" s="3" t="str" cm="1">
        <f t="array" ref="Y543">_xlfn.IFS(K543 &lt;= (65/SQRT($AT$32)), "Compact", K543 &lt;= (95/SQRT($AT$32)), "Non-Compact", K543 &gt; (95/SQRT($AT$32)), "Slender")</f>
        <v>Non-Compact</v>
      </c>
      <c r="Z543" s="2">
        <f t="shared" si="169"/>
        <v>7.8125</v>
      </c>
      <c r="AA543" s="2">
        <f t="shared" si="170"/>
        <v>50</v>
      </c>
      <c r="AB543" s="2" t="str" cm="1">
        <f t="array" ref="AB543">_xlfn.IFS(Z543 &lt;= 9, "1", Z543 &lt;= 12, "2", Z543 &lt;= 15, "3", Z543 &gt; 15, "4")</f>
        <v>1</v>
      </c>
      <c r="AC543" s="2" t="str" cm="1">
        <f t="array" ref="AC543">_xlfn.IFS(AA543 &lt;= 200, "1", L543 &lt;= 300, "2", L543 &lt;= 400, "3", L543 &gt; 400, "4")</f>
        <v>1</v>
      </c>
      <c r="AF543" s="3">
        <f t="shared" si="181"/>
        <v>452603.64349627146</v>
      </c>
      <c r="AG543" s="3"/>
      <c r="AI543" s="3">
        <f t="shared" si="182"/>
        <v>9500.9906046685483</v>
      </c>
      <c r="AJ543" s="2" t="s">
        <v>586</v>
      </c>
      <c r="AK543" s="2"/>
      <c r="AL543" s="2"/>
      <c r="AM543" s="2">
        <f t="shared" si="184"/>
        <v>306.42123980236903</v>
      </c>
      <c r="AN543" s="2"/>
      <c r="AO543" s="2"/>
      <c r="AP543" s="2">
        <f t="shared" si="185"/>
        <v>9440.6</v>
      </c>
      <c r="AQ543" s="2" t="s">
        <v>586</v>
      </c>
      <c r="BB543" s="2">
        <f t="shared" si="171"/>
        <v>239.12123980236902</v>
      </c>
      <c r="BC543" s="2">
        <f t="shared" si="172"/>
        <v>8973.7333333333336</v>
      </c>
      <c r="BD543" s="2" t="s">
        <v>586</v>
      </c>
      <c r="BI543">
        <f t="shared" si="173"/>
        <v>257.12123980236902</v>
      </c>
      <c r="BJ543">
        <f t="shared" si="174"/>
        <v>9214.1143281366003</v>
      </c>
      <c r="BK543" s="2" t="s">
        <v>586</v>
      </c>
      <c r="BP543">
        <f t="shared" si="175"/>
        <v>191.12123980236902</v>
      </c>
      <c r="BQ543">
        <f t="shared" si="176"/>
        <v>8871.3333333333339</v>
      </c>
      <c r="BR543" s="2" t="s">
        <v>586</v>
      </c>
      <c r="BW543">
        <f t="shared" si="177"/>
        <v>207.12123980236902</v>
      </c>
      <c r="BX543">
        <f t="shared" si="178"/>
        <v>8905.4666666666672</v>
      </c>
      <c r="BY543" s="2" t="s">
        <v>586</v>
      </c>
      <c r="CD543">
        <f t="shared" si="179"/>
        <v>271.43097938416292</v>
      </c>
      <c r="CE543">
        <f t="shared" si="180"/>
        <v>9259.9015716076174</v>
      </c>
      <c r="CF543" s="2" t="s">
        <v>586</v>
      </c>
    </row>
    <row r="544" spans="1:84" x14ac:dyDescent="0.35">
      <c r="A544" s="2" t="s">
        <v>587</v>
      </c>
      <c r="B544" s="3" t="s">
        <v>35</v>
      </c>
      <c r="C544" s="2">
        <v>245</v>
      </c>
      <c r="D544" s="2">
        <v>950</v>
      </c>
      <c r="E544" s="2">
        <v>250</v>
      </c>
      <c r="F544" s="2">
        <v>28</v>
      </c>
      <c r="G544" s="2">
        <v>19</v>
      </c>
      <c r="H544" s="2">
        <v>18</v>
      </c>
      <c r="I544" s="2">
        <f t="shared" si="165"/>
        <v>858</v>
      </c>
      <c r="J544" s="2">
        <f t="shared" si="183"/>
        <v>312.64123980236906</v>
      </c>
      <c r="K544" s="2">
        <f t="shared" si="168"/>
        <v>4.125</v>
      </c>
      <c r="L544" s="2">
        <f t="shared" si="166"/>
        <v>45.157894736842103</v>
      </c>
      <c r="M544" s="2">
        <f t="shared" si="167"/>
        <v>2.8310973355292326</v>
      </c>
      <c r="N544" s="5">
        <v>416000</v>
      </c>
      <c r="O544" s="5">
        <v>7350</v>
      </c>
      <c r="P544" s="2">
        <v>36.5</v>
      </c>
      <c r="Q544" s="2">
        <v>4.9000000000000004</v>
      </c>
      <c r="R544" s="5">
        <v>8760</v>
      </c>
      <c r="S544" s="2">
        <v>588</v>
      </c>
      <c r="T544" s="5">
        <v>10400</v>
      </c>
      <c r="U544" s="2">
        <v>959</v>
      </c>
      <c r="X544" s="3" t="str" cm="1">
        <f t="array" ref="X544">_xlfn.IFS((D544/F544) &lt;= (640/SQRT($AT$32)), "Compact", L544 &lt;= ($AT$32*(0.79-(0.002*((E544-G544/2)/(2*F544))*SQRT($AT$32)))), "Non-Compact", L544 &gt; ($AT$32*(0.79-(0.002*((E544-G544/2)/(2*F544))*SQRT($AT$32)))), "Slender")</f>
        <v>Compact</v>
      </c>
      <c r="Y544" s="3" t="str" cm="1">
        <f t="array" ref="Y544">_xlfn.IFS(K544 &lt;= (65/SQRT($AT$32)), "Compact", K544 &lt;= (95/SQRT($AT$32)), "Non-Compact", K544 &gt; (95/SQRT($AT$32)), "Slender")</f>
        <v>Non-Compact</v>
      </c>
      <c r="Z544" s="2">
        <f t="shared" si="169"/>
        <v>8.9285714285714288</v>
      </c>
      <c r="AA544" s="2">
        <f t="shared" si="170"/>
        <v>50</v>
      </c>
      <c r="AB544" s="2" t="str" cm="1">
        <f t="array" ref="AB544">_xlfn.IFS(Z544 &lt;= 9, "1", Z544 &lt;= 12, "2", Z544 &lt;= 15, "3", Z544 &gt; 15, "4")</f>
        <v>1</v>
      </c>
      <c r="AC544" s="2" t="str" cm="1">
        <f t="array" ref="AC544">_xlfn.IFS(AA544 &lt;= 200, "1", L544 &lt;= 300, "2", L544 &lt;= 400, "3", L544 &gt; 400, "4")</f>
        <v>1</v>
      </c>
      <c r="AF544" s="3">
        <f t="shared" si="181"/>
        <v>415591.08424760512</v>
      </c>
      <c r="AG544" s="3"/>
      <c r="AI544" s="3">
        <f t="shared" si="182"/>
        <v>8730.6279310253503</v>
      </c>
      <c r="AJ544" s="2" t="s">
        <v>587</v>
      </c>
      <c r="AK544" s="2"/>
      <c r="AL544" s="2"/>
      <c r="AM544" s="2">
        <f t="shared" si="184"/>
        <v>287.94123980236907</v>
      </c>
      <c r="AN544" s="2"/>
      <c r="AO544" s="2"/>
      <c r="AP544" s="2">
        <f t="shared" si="185"/>
        <v>8670.6</v>
      </c>
      <c r="AQ544" s="2" t="s">
        <v>587</v>
      </c>
      <c r="BB544" s="2">
        <f t="shared" si="171"/>
        <v>220.64123980236906</v>
      </c>
      <c r="BC544" s="2">
        <f t="shared" si="172"/>
        <v>8203.7333333333336</v>
      </c>
      <c r="BD544" s="2" t="s">
        <v>587</v>
      </c>
      <c r="BI544">
        <f t="shared" si="173"/>
        <v>238.64123980236906</v>
      </c>
      <c r="BJ544">
        <f t="shared" si="174"/>
        <v>8444.1143281366003</v>
      </c>
      <c r="BK544" s="2" t="s">
        <v>587</v>
      </c>
      <c r="BP544">
        <f t="shared" si="175"/>
        <v>172.64123980236906</v>
      </c>
      <c r="BQ544">
        <f t="shared" si="176"/>
        <v>8101.333333333333</v>
      </c>
      <c r="BR544" s="2" t="s">
        <v>587</v>
      </c>
      <c r="BW544">
        <f t="shared" si="177"/>
        <v>188.64123980236906</v>
      </c>
      <c r="BX544">
        <f t="shared" si="178"/>
        <v>8135.4666666666662</v>
      </c>
      <c r="BY544" s="2" t="s">
        <v>587</v>
      </c>
      <c r="CD544">
        <f t="shared" si="179"/>
        <v>252.95097938416299</v>
      </c>
      <c r="CE544">
        <f t="shared" si="180"/>
        <v>8489.9015716076174</v>
      </c>
      <c r="CF544" s="2" t="s">
        <v>587</v>
      </c>
    </row>
    <row r="545" spans="1:84" x14ac:dyDescent="0.35">
      <c r="A545" s="2" t="s">
        <v>588</v>
      </c>
      <c r="B545" s="3" t="s">
        <v>35</v>
      </c>
      <c r="C545" s="2">
        <v>235</v>
      </c>
      <c r="D545" s="2">
        <v>950</v>
      </c>
      <c r="E545" s="2">
        <v>250</v>
      </c>
      <c r="F545" s="2">
        <v>25</v>
      </c>
      <c r="G545" s="2">
        <v>19</v>
      </c>
      <c r="H545" s="2">
        <v>18</v>
      </c>
      <c r="I545" s="2">
        <f t="shared" si="165"/>
        <v>864</v>
      </c>
      <c r="J545" s="2">
        <f t="shared" si="183"/>
        <v>298.78123980236904</v>
      </c>
      <c r="K545" s="2">
        <f t="shared" si="168"/>
        <v>4.62</v>
      </c>
      <c r="L545" s="2">
        <f t="shared" si="166"/>
        <v>45.473684210526315</v>
      </c>
      <c r="M545" s="2">
        <f t="shared" si="167"/>
        <v>2.8310973355292326</v>
      </c>
      <c r="N545" s="5">
        <v>388000</v>
      </c>
      <c r="O545" s="5">
        <v>6570</v>
      </c>
      <c r="P545" s="2">
        <v>36.1</v>
      </c>
      <c r="Q545" s="2">
        <v>4.7</v>
      </c>
      <c r="R545" s="5">
        <v>8180</v>
      </c>
      <c r="S545" s="2">
        <v>525</v>
      </c>
      <c r="T545" s="5">
        <v>9750</v>
      </c>
      <c r="U545" s="2">
        <v>866</v>
      </c>
      <c r="X545" s="3" t="str" cm="1">
        <f t="array" ref="X545">_xlfn.IFS((D545/F545) &lt;= (640/SQRT($AT$32)), "Compact", L545 &lt;= ($AT$32*(0.79-(0.002*((E545-G545/2)/(2*F545))*SQRT($AT$32)))), "Non-Compact", L545 &gt; ($AT$32*(0.79-(0.002*((E545-G545/2)/(2*F545))*SQRT($AT$32)))), "Slender")</f>
        <v>Non-Compact</v>
      </c>
      <c r="Y545" s="3" t="str" cm="1">
        <f t="array" ref="Y545">_xlfn.IFS(K545 &lt;= (65/SQRT($AT$32)), "Compact", K545 &lt;= (95/SQRT($AT$32)), "Non-Compact", K545 &gt; (95/SQRT($AT$32)), "Slender")</f>
        <v>Non-Compact</v>
      </c>
      <c r="Z545" s="2">
        <f t="shared" si="169"/>
        <v>10</v>
      </c>
      <c r="AA545" s="2">
        <f t="shared" si="170"/>
        <v>50</v>
      </c>
      <c r="AB545" s="2" t="str" cm="1">
        <f t="array" ref="AB545">_xlfn.IFS(Z545 &lt;= 9, "1", Z545 &lt;= 12, "2", Z545 &lt;= 15, "3", Z545 &gt; 15, "4")</f>
        <v>2</v>
      </c>
      <c r="AC545" s="2" t="str" cm="1">
        <f t="array" ref="AC545">_xlfn.IFS(AA545 &lt;= 200, "1", L545 &lt;= 300, "2", L545 &lt;= 400, "3", L545 &gt; 400, "4")</f>
        <v>1</v>
      </c>
      <c r="AF545" s="3">
        <f t="shared" si="181"/>
        <v>387581.95688924944</v>
      </c>
      <c r="AG545" s="3"/>
      <c r="AI545" s="3">
        <f t="shared" si="182"/>
        <v>8150.8384642317633</v>
      </c>
      <c r="AJ545" s="2" t="s">
        <v>588</v>
      </c>
      <c r="AK545" s="2"/>
      <c r="AL545" s="2"/>
      <c r="AM545" s="2">
        <f t="shared" si="184"/>
        <v>274.08123980236905</v>
      </c>
      <c r="AN545" s="2"/>
      <c r="AO545" s="2"/>
      <c r="AP545" s="2">
        <f t="shared" si="185"/>
        <v>8090.6</v>
      </c>
      <c r="AQ545" s="2" t="s">
        <v>588</v>
      </c>
      <c r="BB545" s="2">
        <f t="shared" si="171"/>
        <v>206.78123980236904</v>
      </c>
      <c r="BC545" s="2">
        <f t="shared" si="172"/>
        <v>7623.7333333333336</v>
      </c>
      <c r="BD545" s="2" t="s">
        <v>588</v>
      </c>
      <c r="BI545">
        <f t="shared" si="173"/>
        <v>224.78123980236904</v>
      </c>
      <c r="BJ545">
        <f t="shared" si="174"/>
        <v>7864.1143281365994</v>
      </c>
      <c r="BK545" s="2" t="s">
        <v>588</v>
      </c>
      <c r="BP545">
        <f t="shared" si="175"/>
        <v>158.78123980236904</v>
      </c>
      <c r="BQ545">
        <f t="shared" si="176"/>
        <v>7521.333333333333</v>
      </c>
      <c r="BR545" s="2" t="s">
        <v>588</v>
      </c>
      <c r="BW545">
        <f t="shared" si="177"/>
        <v>174.78123980236904</v>
      </c>
      <c r="BX545">
        <f t="shared" si="178"/>
        <v>7555.4666666666662</v>
      </c>
      <c r="BY545" s="2" t="s">
        <v>588</v>
      </c>
      <c r="CD545">
        <f t="shared" si="179"/>
        <v>239.09097938416298</v>
      </c>
      <c r="CE545">
        <f t="shared" si="180"/>
        <v>7909.9015716076174</v>
      </c>
      <c r="CF545" s="2" t="s">
        <v>588</v>
      </c>
    </row>
    <row r="546" spans="1:84" x14ac:dyDescent="0.35">
      <c r="A546" s="2" t="s">
        <v>589</v>
      </c>
      <c r="B546" s="3" t="s">
        <v>35</v>
      </c>
      <c r="C546" s="2">
        <v>239</v>
      </c>
      <c r="D546" s="2">
        <v>950</v>
      </c>
      <c r="E546" s="2">
        <v>250</v>
      </c>
      <c r="F546" s="2">
        <v>32</v>
      </c>
      <c r="G546" s="2">
        <v>16</v>
      </c>
      <c r="H546" s="2">
        <v>18</v>
      </c>
      <c r="I546" s="2">
        <f t="shared" si="165"/>
        <v>850</v>
      </c>
      <c r="J546" s="2">
        <f t="shared" si="183"/>
        <v>304.54123980236903</v>
      </c>
      <c r="K546" s="2">
        <f t="shared" si="168"/>
        <v>3.65625</v>
      </c>
      <c r="L546" s="2">
        <f t="shared" si="166"/>
        <v>53.125</v>
      </c>
      <c r="M546" s="2">
        <f t="shared" si="167"/>
        <v>2.8370973355292328</v>
      </c>
      <c r="N546" s="5">
        <v>435000</v>
      </c>
      <c r="O546" s="5">
        <v>8370</v>
      </c>
      <c r="P546" s="2">
        <v>37.799999999999997</v>
      </c>
      <c r="Q546" s="2">
        <v>5.2</v>
      </c>
      <c r="R546" s="5">
        <v>9160</v>
      </c>
      <c r="S546" s="2">
        <v>669</v>
      </c>
      <c r="T546" s="5">
        <v>10600</v>
      </c>
      <c r="U546" s="5">
        <v>1060</v>
      </c>
      <c r="X546" s="3" t="str" cm="1">
        <f t="array" ref="X546">_xlfn.IFS((D546/F546) &lt;= (640/SQRT($AT$32)), "Compact", L546 &lt;= ($AT$32*(0.79-(0.002*((E546-G546/2)/(2*F546))*SQRT($AT$32)))), "Non-Compact", L546 &gt; ($AT$32*(0.79-(0.002*((E546-G546/2)/(2*F546))*SQRT($AT$32)))), "Slender")</f>
        <v>Compact</v>
      </c>
      <c r="Y546" s="3" t="str" cm="1">
        <f t="array" ref="Y546">_xlfn.IFS(K546 &lt;= (65/SQRT($AT$32)), "Compact", K546 &lt;= (95/SQRT($AT$32)), "Non-Compact", K546 &gt; (95/SQRT($AT$32)), "Slender")</f>
        <v>Non-Compact</v>
      </c>
      <c r="Z546" s="2">
        <f t="shared" si="169"/>
        <v>7.8125</v>
      </c>
      <c r="AA546" s="2">
        <f t="shared" si="170"/>
        <v>59.375</v>
      </c>
      <c r="AB546" s="2" t="str" cm="1">
        <f t="array" ref="AB546">_xlfn.IFS(Z546 &lt;= 9, "1", Z546 &lt;= 12, "2", Z546 &lt;= 15, "3", Z546 &gt; 15, "4")</f>
        <v>1</v>
      </c>
      <c r="AC546" s="2" t="str" cm="1">
        <f t="array" ref="AC546">_xlfn.IFS(AA546 &lt;= 200, "1", L546 &lt;= 300, "2", L546 &lt;= 400, "3", L546 &gt; 400, "4")</f>
        <v>1</v>
      </c>
      <c r="AF546" s="3">
        <f t="shared" si="181"/>
        <v>434606.39814215805</v>
      </c>
      <c r="AG546" s="3"/>
      <c r="AI546" s="3">
        <f t="shared" si="182"/>
        <v>9133.2974806473921</v>
      </c>
      <c r="AJ546" s="2" t="s">
        <v>589</v>
      </c>
      <c r="AK546" s="2"/>
      <c r="AL546" s="2"/>
      <c r="AM546" s="2">
        <f t="shared" si="184"/>
        <v>279.84123980236905</v>
      </c>
      <c r="AN546" s="2"/>
      <c r="AO546" s="2"/>
      <c r="AP546" s="2">
        <f t="shared" si="185"/>
        <v>9070.6</v>
      </c>
      <c r="AQ546" s="2" t="s">
        <v>589</v>
      </c>
      <c r="BB546" s="2">
        <f t="shared" si="171"/>
        <v>212.54123980236903</v>
      </c>
      <c r="BC546" s="2">
        <f t="shared" si="172"/>
        <v>8603.7333333333336</v>
      </c>
      <c r="BD546" s="2" t="s">
        <v>589</v>
      </c>
      <c r="BI546">
        <f t="shared" si="173"/>
        <v>230.54123980236903</v>
      </c>
      <c r="BJ546">
        <f t="shared" si="174"/>
        <v>8844.1143281366003</v>
      </c>
      <c r="BK546" s="2" t="s">
        <v>589</v>
      </c>
      <c r="BP546">
        <f t="shared" si="175"/>
        <v>164.54123980236903</v>
      </c>
      <c r="BQ546">
        <f t="shared" si="176"/>
        <v>8501.3333333333339</v>
      </c>
      <c r="BR546" s="2" t="s">
        <v>589</v>
      </c>
      <c r="BW546">
        <f t="shared" si="177"/>
        <v>180.54123980236903</v>
      </c>
      <c r="BX546">
        <f t="shared" si="178"/>
        <v>8535.4666666666672</v>
      </c>
      <c r="BY546" s="2" t="s">
        <v>589</v>
      </c>
      <c r="CD546">
        <f t="shared" si="179"/>
        <v>244.85097938416297</v>
      </c>
      <c r="CE546">
        <f t="shared" si="180"/>
        <v>8889.9015716076174</v>
      </c>
      <c r="CF546" s="2" t="s">
        <v>589</v>
      </c>
    </row>
    <row r="547" spans="1:84" x14ac:dyDescent="0.35">
      <c r="A547" s="2" t="s">
        <v>590</v>
      </c>
      <c r="B547" s="3" t="s">
        <v>35</v>
      </c>
      <c r="C547" s="2">
        <v>224</v>
      </c>
      <c r="D547" s="2">
        <v>950</v>
      </c>
      <c r="E547" s="2">
        <v>250</v>
      </c>
      <c r="F547" s="2">
        <v>28</v>
      </c>
      <c r="G547" s="2">
        <v>16</v>
      </c>
      <c r="H547" s="2">
        <v>18</v>
      </c>
      <c r="I547" s="2">
        <f t="shared" si="165"/>
        <v>858</v>
      </c>
      <c r="J547" s="2">
        <f t="shared" si="183"/>
        <v>285.82123980236906</v>
      </c>
      <c r="K547" s="2">
        <f t="shared" si="168"/>
        <v>4.1785714285714288</v>
      </c>
      <c r="L547" s="2">
        <f t="shared" si="166"/>
        <v>53.625</v>
      </c>
      <c r="M547" s="2">
        <f t="shared" si="167"/>
        <v>2.8370973355292328</v>
      </c>
      <c r="N547" s="5">
        <v>398000</v>
      </c>
      <c r="O547" s="5">
        <v>7330</v>
      </c>
      <c r="P547" s="2">
        <v>37.299999999999997</v>
      </c>
      <c r="Q547" s="2">
        <v>5.0999999999999996</v>
      </c>
      <c r="R547" s="5">
        <v>8390</v>
      </c>
      <c r="S547" s="2">
        <v>586</v>
      </c>
      <c r="T547" s="5">
        <v>9770</v>
      </c>
      <c r="U547" s="2">
        <v>936</v>
      </c>
      <c r="X547" s="3" t="str" cm="1">
        <f t="array" ref="X547">_xlfn.IFS((D547/F547) &lt;= (640/SQRT($AT$32)), "Compact", L547 &lt;= ($AT$32*(0.79-(0.002*((E547-G547/2)/(2*F547))*SQRT($AT$32)))), "Non-Compact", L547 &gt; ($AT$32*(0.79-(0.002*((E547-G547/2)/(2*F547))*SQRT($AT$32)))), "Slender")</f>
        <v>Compact</v>
      </c>
      <c r="Y547" s="3" t="str" cm="1">
        <f t="array" ref="Y547">_xlfn.IFS(K547 &lt;= (65/SQRT($AT$32)), "Compact", K547 &lt;= (95/SQRT($AT$32)), "Non-Compact", K547 &gt; (95/SQRT($AT$32)), "Slender")</f>
        <v>Non-Compact</v>
      </c>
      <c r="Z547" s="2">
        <f t="shared" si="169"/>
        <v>8.9285714285714288</v>
      </c>
      <c r="AA547" s="2">
        <f t="shared" si="170"/>
        <v>59.375</v>
      </c>
      <c r="AB547" s="2" t="str" cm="1">
        <f t="array" ref="AB547">_xlfn.IFS(Z547 &lt;= 9, "1", Z547 &lt;= 12, "2", Z547 &lt;= 15, "3", Z547 &gt; 15, "4")</f>
        <v>1</v>
      </c>
      <c r="AC547" s="2" t="str" cm="1">
        <f t="array" ref="AC547">_xlfn.IFS(AA547 &lt;= 200, "1", L547 &lt;= 300, "2", L547 &lt;= 400, "3", L547 &gt; 400, "4")</f>
        <v>1</v>
      </c>
      <c r="AF547" s="3">
        <f t="shared" si="181"/>
        <v>397593.57905542187</v>
      </c>
      <c r="AG547" s="3"/>
      <c r="AI547" s="3">
        <f t="shared" si="182"/>
        <v>8363.1511088823445</v>
      </c>
      <c r="AJ547" s="2" t="s">
        <v>590</v>
      </c>
      <c r="AK547" s="2"/>
      <c r="AL547" s="2"/>
      <c r="AM547" s="2">
        <f t="shared" si="184"/>
        <v>261.12123980236908</v>
      </c>
      <c r="AN547" s="2"/>
      <c r="AO547" s="2"/>
      <c r="AP547" s="2">
        <f t="shared" si="185"/>
        <v>8300.6</v>
      </c>
      <c r="AQ547" s="2" t="s">
        <v>590</v>
      </c>
      <c r="BB547" s="2">
        <f t="shared" si="171"/>
        <v>193.82123980236906</v>
      </c>
      <c r="BC547" s="2">
        <f t="shared" si="172"/>
        <v>7833.7333333333336</v>
      </c>
      <c r="BD547" s="2" t="s">
        <v>590</v>
      </c>
      <c r="BI547">
        <f t="shared" si="173"/>
        <v>211.82123980236906</v>
      </c>
      <c r="BJ547">
        <f t="shared" si="174"/>
        <v>8074.1143281365994</v>
      </c>
      <c r="BK547" s="2" t="s">
        <v>590</v>
      </c>
      <c r="BP547">
        <f t="shared" si="175"/>
        <v>145.82123980236906</v>
      </c>
      <c r="BQ547">
        <f t="shared" si="176"/>
        <v>7731.333333333333</v>
      </c>
      <c r="BR547" s="2" t="s">
        <v>590</v>
      </c>
      <c r="BW547">
        <f t="shared" si="177"/>
        <v>161.82123980236906</v>
      </c>
      <c r="BX547">
        <f t="shared" si="178"/>
        <v>7765.4666666666662</v>
      </c>
      <c r="BY547" s="2" t="s">
        <v>590</v>
      </c>
      <c r="CD547">
        <f t="shared" si="179"/>
        <v>226.130979384163</v>
      </c>
      <c r="CE547">
        <f t="shared" si="180"/>
        <v>8119.9015716076174</v>
      </c>
      <c r="CF547" s="2" t="s">
        <v>590</v>
      </c>
    </row>
    <row r="548" spans="1:84" x14ac:dyDescent="0.35">
      <c r="A548" s="2" t="s">
        <v>591</v>
      </c>
      <c r="B548" s="3" t="s">
        <v>35</v>
      </c>
      <c r="C548" s="2">
        <v>213</v>
      </c>
      <c r="D548" s="2">
        <v>950</v>
      </c>
      <c r="E548" s="2">
        <v>250</v>
      </c>
      <c r="F548" s="2">
        <v>25</v>
      </c>
      <c r="G548" s="2">
        <v>16</v>
      </c>
      <c r="H548" s="2">
        <v>18</v>
      </c>
      <c r="I548" s="2">
        <f t="shared" si="165"/>
        <v>864</v>
      </c>
      <c r="J548" s="2">
        <f t="shared" si="183"/>
        <v>271.78123980236904</v>
      </c>
      <c r="K548" s="2">
        <f t="shared" si="168"/>
        <v>4.68</v>
      </c>
      <c r="L548" s="2">
        <f t="shared" si="166"/>
        <v>54</v>
      </c>
      <c r="M548" s="2">
        <f t="shared" si="167"/>
        <v>2.8370973355292328</v>
      </c>
      <c r="N548" s="5">
        <v>370000</v>
      </c>
      <c r="O548" s="5">
        <v>6550</v>
      </c>
      <c r="P548" s="2">
        <v>36.9</v>
      </c>
      <c r="Q548" s="2">
        <v>4.9000000000000004</v>
      </c>
      <c r="R548" s="5">
        <v>7790</v>
      </c>
      <c r="S548" s="2">
        <v>524</v>
      </c>
      <c r="T548" s="5">
        <v>9150</v>
      </c>
      <c r="U548" s="2">
        <v>842</v>
      </c>
      <c r="X548" s="3" t="str" cm="1">
        <f t="array" ref="X548">_xlfn.IFS((D548/F548) &lt;= (640/SQRT($AT$32)), "Compact", L548 &lt;= ($AT$32*(0.79-(0.002*((E548-G548/2)/(2*F548))*SQRT($AT$32)))), "Non-Compact", L548 &gt; ($AT$32*(0.79-(0.002*((E548-G548/2)/(2*F548))*SQRT($AT$32)))), "Slender")</f>
        <v>Non-Compact</v>
      </c>
      <c r="Y548" s="3" t="str" cm="1">
        <f t="array" ref="Y548">_xlfn.IFS(K548 &lt;= (65/SQRT($AT$32)), "Compact", K548 &lt;= (95/SQRT($AT$32)), "Non-Compact", K548 &gt; (95/SQRT($AT$32)), "Slender")</f>
        <v>Non-Compact</v>
      </c>
      <c r="Z548" s="2">
        <f t="shared" si="169"/>
        <v>10</v>
      </c>
      <c r="AA548" s="2">
        <f t="shared" si="170"/>
        <v>59.375</v>
      </c>
      <c r="AB548" s="2" t="str" cm="1">
        <f t="array" ref="AB548">_xlfn.IFS(Z548 &lt;= 9, "1", Z548 &lt;= 12, "2", Z548 &lt;= 15, "3", Z548 &gt; 15, "4")</f>
        <v>2</v>
      </c>
      <c r="AC548" s="2" t="str" cm="1">
        <f t="array" ref="AC548">_xlfn.IFS(AA548 &lt;= 200, "1", L548 &lt;= 300, "2", L548 &lt;= 400, "3", L548 &gt; 400, "4")</f>
        <v>1</v>
      </c>
      <c r="AF548" s="3">
        <f t="shared" si="181"/>
        <v>369584.23844382219</v>
      </c>
      <c r="AG548" s="3"/>
      <c r="AI548" s="3">
        <f t="shared" si="182"/>
        <v>7763.8014445244544</v>
      </c>
      <c r="AJ548" s="2" t="s">
        <v>591</v>
      </c>
      <c r="AK548" s="2"/>
      <c r="AL548" s="2"/>
      <c r="AM548" s="2">
        <f t="shared" si="184"/>
        <v>247.08123980236905</v>
      </c>
      <c r="AN548" s="2"/>
      <c r="AO548" s="2"/>
      <c r="AP548" s="2">
        <f t="shared" si="185"/>
        <v>7700.6</v>
      </c>
      <c r="AQ548" s="2" t="s">
        <v>591</v>
      </c>
      <c r="BB548" s="2">
        <f t="shared" si="171"/>
        <v>179.78123980236904</v>
      </c>
      <c r="BC548" s="2">
        <f t="shared" si="172"/>
        <v>7233.7333333333336</v>
      </c>
      <c r="BD548" s="2" t="s">
        <v>591</v>
      </c>
      <c r="BI548">
        <f t="shared" si="173"/>
        <v>197.78123980236904</v>
      </c>
      <c r="BJ548">
        <f t="shared" si="174"/>
        <v>7474.1143281365994</v>
      </c>
      <c r="BK548" s="2" t="s">
        <v>591</v>
      </c>
      <c r="BP548">
        <f t="shared" si="175"/>
        <v>131.78123980236904</v>
      </c>
      <c r="BQ548">
        <f t="shared" si="176"/>
        <v>7131.333333333333</v>
      </c>
      <c r="BR548" s="2" t="s">
        <v>591</v>
      </c>
      <c r="BW548">
        <f t="shared" si="177"/>
        <v>147.78123980236904</v>
      </c>
      <c r="BX548">
        <f t="shared" si="178"/>
        <v>7165.4666666666662</v>
      </c>
      <c r="BY548" s="2" t="s">
        <v>591</v>
      </c>
      <c r="CD548">
        <f t="shared" si="179"/>
        <v>212.09097938416298</v>
      </c>
      <c r="CE548">
        <f t="shared" si="180"/>
        <v>7519.9015716076174</v>
      </c>
      <c r="CF548" s="2" t="s">
        <v>591</v>
      </c>
    </row>
    <row r="549" spans="1:84" x14ac:dyDescent="0.35">
      <c r="A549" s="2" t="s">
        <v>592</v>
      </c>
      <c r="B549" s="3" t="s">
        <v>35</v>
      </c>
      <c r="C549" s="2">
        <v>202</v>
      </c>
      <c r="D549" s="2">
        <v>950</v>
      </c>
      <c r="E549" s="2">
        <v>250</v>
      </c>
      <c r="F549" s="2">
        <v>22</v>
      </c>
      <c r="G549" s="2">
        <v>16</v>
      </c>
      <c r="H549" s="2">
        <v>18</v>
      </c>
      <c r="I549" s="2">
        <f t="shared" si="165"/>
        <v>870</v>
      </c>
      <c r="J549" s="2">
        <f t="shared" si="183"/>
        <v>257.74123980236902</v>
      </c>
      <c r="K549" s="2">
        <f t="shared" si="168"/>
        <v>5.3181818181818183</v>
      </c>
      <c r="L549" s="2">
        <f t="shared" si="166"/>
        <v>54.375</v>
      </c>
      <c r="M549" s="2">
        <f t="shared" si="167"/>
        <v>2.8370973355292328</v>
      </c>
      <c r="N549" s="5">
        <v>342000</v>
      </c>
      <c r="O549" s="5">
        <v>5760</v>
      </c>
      <c r="P549" s="2">
        <v>36.4</v>
      </c>
      <c r="Q549" s="2">
        <v>4.7</v>
      </c>
      <c r="R549" s="5">
        <v>7190</v>
      </c>
      <c r="S549" s="2">
        <v>461</v>
      </c>
      <c r="T549" s="5">
        <v>8510</v>
      </c>
      <c r="U549" s="2">
        <v>749</v>
      </c>
      <c r="X549" s="3" t="str" cm="1">
        <f t="array" ref="X549">_xlfn.IFS((D549/F549) &lt;= (640/SQRT($AT$32)), "Compact", L549 &lt;= ($AT$32*(0.79-(0.002*((E549-G549/2)/(2*F549))*SQRT($AT$32)))), "Non-Compact", L549 &gt; ($AT$32*(0.79-(0.002*((E549-G549/2)/(2*F549))*SQRT($AT$32)))), "Slender")</f>
        <v>Non-Compact</v>
      </c>
      <c r="Y549" s="3" t="str" cm="1">
        <f t="array" ref="Y549">_xlfn.IFS(K549 &lt;= (65/SQRT($AT$32)), "Compact", K549 &lt;= (95/SQRT($AT$32)), "Non-Compact", K549 &gt; (95/SQRT($AT$32)), "Slender")</f>
        <v>Slender</v>
      </c>
      <c r="Z549" s="2">
        <f t="shared" si="169"/>
        <v>11.363636363636363</v>
      </c>
      <c r="AA549" s="2">
        <f t="shared" si="170"/>
        <v>59.375</v>
      </c>
      <c r="AB549" s="2" t="str" cm="1">
        <f t="array" ref="AB549">_xlfn.IFS(Z549 &lt;= 9, "1", Z549 &lt;= 12, "2", Z549 &lt;= 15, "3", Z549 &gt; 15, "4")</f>
        <v>2</v>
      </c>
      <c r="AC549" s="2" t="str" cm="1">
        <f t="array" ref="AC549">_xlfn.IFS(AA549 &lt;= 200, "1", L549 &lt;= 300, "2", L549 &lt;= 400, "3", L549 &gt; 400, "4")</f>
        <v>1</v>
      </c>
      <c r="AF549" s="3">
        <f t="shared" si="181"/>
        <v>341574.98328492971</v>
      </c>
      <c r="AG549" s="3"/>
      <c r="AI549" s="3">
        <f t="shared" si="182"/>
        <v>7165.037087831437</v>
      </c>
      <c r="AJ549" s="2" t="s">
        <v>592</v>
      </c>
      <c r="AK549" s="2"/>
      <c r="AL549" s="2"/>
      <c r="AM549" s="2">
        <f t="shared" si="184"/>
        <v>233.04123980236903</v>
      </c>
      <c r="AN549" s="2"/>
      <c r="AO549" s="2"/>
      <c r="AP549" s="2">
        <f t="shared" si="185"/>
        <v>7100.6</v>
      </c>
      <c r="AQ549" s="2" t="s">
        <v>592</v>
      </c>
      <c r="BB549" s="2">
        <f t="shared" si="171"/>
        <v>165.74123980236902</v>
      </c>
      <c r="BC549" s="2">
        <f t="shared" si="172"/>
        <v>6633.7333333333336</v>
      </c>
      <c r="BD549" s="2" t="s">
        <v>592</v>
      </c>
      <c r="BI549">
        <f t="shared" si="173"/>
        <v>183.74123980236902</v>
      </c>
      <c r="BJ549">
        <f t="shared" si="174"/>
        <v>6874.1143281365994</v>
      </c>
      <c r="BK549" s="2" t="s">
        <v>592</v>
      </c>
      <c r="BP549">
        <f t="shared" si="175"/>
        <v>117.74123980236902</v>
      </c>
      <c r="BQ549">
        <f t="shared" si="176"/>
        <v>6531.333333333333</v>
      </c>
      <c r="BR549" s="2" t="s">
        <v>592</v>
      </c>
      <c r="BW549">
        <f t="shared" si="177"/>
        <v>133.74123980236902</v>
      </c>
      <c r="BX549">
        <f t="shared" si="178"/>
        <v>6565.4666666666662</v>
      </c>
      <c r="BY549" s="2" t="s">
        <v>592</v>
      </c>
      <c r="CD549">
        <f t="shared" si="179"/>
        <v>198.05097938416296</v>
      </c>
      <c r="CE549">
        <f t="shared" si="180"/>
        <v>6919.9015716076174</v>
      </c>
      <c r="CF549" s="2" t="s">
        <v>592</v>
      </c>
    </row>
    <row r="550" spans="1:84" x14ac:dyDescent="0.35">
      <c r="A550" s="2" t="s">
        <v>593</v>
      </c>
      <c r="B550" s="3" t="s">
        <v>35</v>
      </c>
      <c r="C550" s="2">
        <v>395</v>
      </c>
      <c r="D550" s="2">
        <v>900</v>
      </c>
      <c r="E550" s="2">
        <v>400</v>
      </c>
      <c r="F550" s="2">
        <v>40</v>
      </c>
      <c r="G550" s="2">
        <v>22</v>
      </c>
      <c r="H550" s="2">
        <v>18</v>
      </c>
      <c r="I550" s="2">
        <f t="shared" si="165"/>
        <v>784</v>
      </c>
      <c r="J550" s="2">
        <f t="shared" si="183"/>
        <v>503.18123980236908</v>
      </c>
      <c r="K550" s="2">
        <f t="shared" si="168"/>
        <v>4.7249999999999996</v>
      </c>
      <c r="L550" s="2">
        <f t="shared" si="166"/>
        <v>35.636363636363633</v>
      </c>
      <c r="M550" s="2">
        <f t="shared" si="167"/>
        <v>3.3250973355292328</v>
      </c>
      <c r="N550" s="5">
        <v>698000</v>
      </c>
      <c r="O550" s="5">
        <v>42700</v>
      </c>
      <c r="P550" s="2">
        <v>37.200000000000003</v>
      </c>
      <c r="Q550" s="2">
        <v>9.1999999999999993</v>
      </c>
      <c r="R550" s="5">
        <v>15500</v>
      </c>
      <c r="S550" s="5">
        <v>2140</v>
      </c>
      <c r="T550" s="5">
        <v>17600</v>
      </c>
      <c r="U550" s="5">
        <v>3300</v>
      </c>
      <c r="X550" s="3" t="str" cm="1">
        <f t="array" ref="X550">_xlfn.IFS((D550/F550) &lt;= (640/SQRT($AT$32)), "Compact", L550 &lt;= ($AT$32*(0.79-(0.002*((E550-G550/2)/(2*F550))*SQRT($AT$32)))), "Non-Compact", L550 &gt; ($AT$32*(0.79-(0.002*((E550-G550/2)/(2*F550))*SQRT($AT$32)))), "Slender")</f>
        <v>Compact</v>
      </c>
      <c r="Y550" s="3" t="str" cm="1">
        <f t="array" ref="Y550">_xlfn.IFS(K550 &lt;= (65/SQRT($AT$32)), "Compact", K550 &lt;= (95/SQRT($AT$32)), "Non-Compact", K550 &gt; (95/SQRT($AT$32)), "Slender")</f>
        <v>Non-Compact</v>
      </c>
      <c r="Z550" s="2">
        <f t="shared" si="169"/>
        <v>10</v>
      </c>
      <c r="AA550" s="2">
        <f t="shared" si="170"/>
        <v>40.909090909090907</v>
      </c>
      <c r="AB550" s="2" t="str" cm="1">
        <f t="array" ref="AB550">_xlfn.IFS(Z550 &lt;= 9, "1", Z550 &lt;= 12, "2", Z550 &lt;= 15, "3", Z550 &gt; 15, "4")</f>
        <v>2</v>
      </c>
      <c r="AC550" s="2" t="str" cm="1">
        <f t="array" ref="AC550">_xlfn.IFS(AA550 &lt;= 200, "1", L550 &lt;= 300, "2", L550 &lt;= 400, "3", L550 &gt; 400, "4")</f>
        <v>1</v>
      </c>
      <c r="AF550" s="3">
        <f t="shared" si="181"/>
        <v>698824.49974661018</v>
      </c>
      <c r="AG550" s="3"/>
      <c r="AI550" s="3">
        <f t="shared" si="182"/>
        <v>15577.326910288557</v>
      </c>
      <c r="AJ550" s="2" t="s">
        <v>593</v>
      </c>
      <c r="AK550" s="2"/>
      <c r="AL550" s="2"/>
      <c r="AM550" s="2">
        <f t="shared" si="184"/>
        <v>478.48123980236909</v>
      </c>
      <c r="AN550" s="2"/>
      <c r="AO550" s="2"/>
      <c r="AP550" s="2">
        <f t="shared" si="185"/>
        <v>15410.6</v>
      </c>
      <c r="AQ550" s="2" t="s">
        <v>593</v>
      </c>
      <c r="BB550" s="2">
        <f t="shared" si="171"/>
        <v>411.18123980236908</v>
      </c>
      <c r="BC550" s="2">
        <f t="shared" si="172"/>
        <v>14943.733333333334</v>
      </c>
      <c r="BD550" s="2" t="s">
        <v>593</v>
      </c>
      <c r="BI550">
        <f t="shared" si="173"/>
        <v>429.18123980236908</v>
      </c>
      <c r="BJ550">
        <f t="shared" si="174"/>
        <v>15184.1143281366</v>
      </c>
      <c r="BK550" s="2" t="s">
        <v>593</v>
      </c>
      <c r="BP550">
        <f t="shared" si="175"/>
        <v>363.18123980236908</v>
      </c>
      <c r="BQ550">
        <f t="shared" si="176"/>
        <v>14841.333333333334</v>
      </c>
      <c r="BR550" s="2" t="s">
        <v>593</v>
      </c>
      <c r="BW550">
        <f t="shared" si="177"/>
        <v>379.18123980236908</v>
      </c>
      <c r="BX550">
        <f t="shared" si="178"/>
        <v>14875.466666666667</v>
      </c>
      <c r="BY550" s="2" t="s">
        <v>593</v>
      </c>
      <c r="CD550">
        <f t="shared" si="179"/>
        <v>443.49097938416298</v>
      </c>
      <c r="CE550">
        <f t="shared" si="180"/>
        <v>15229.901571607617</v>
      </c>
      <c r="CF550" s="2" t="s">
        <v>593</v>
      </c>
    </row>
    <row r="551" spans="1:84" x14ac:dyDescent="0.35">
      <c r="A551" s="2" t="s">
        <v>594</v>
      </c>
      <c r="B551" s="3" t="s">
        <v>35</v>
      </c>
      <c r="C551" s="2">
        <v>371</v>
      </c>
      <c r="D551" s="2">
        <v>900</v>
      </c>
      <c r="E551" s="2">
        <v>400</v>
      </c>
      <c r="F551" s="2">
        <v>36</v>
      </c>
      <c r="G551" s="2">
        <v>22</v>
      </c>
      <c r="H551" s="2">
        <v>18</v>
      </c>
      <c r="I551" s="2">
        <f t="shared" si="165"/>
        <v>792</v>
      </c>
      <c r="J551" s="2">
        <f t="shared" si="183"/>
        <v>472.94123980236901</v>
      </c>
      <c r="K551" s="2">
        <f t="shared" si="168"/>
        <v>5.25</v>
      </c>
      <c r="L551" s="2">
        <f t="shared" si="166"/>
        <v>36</v>
      </c>
      <c r="M551" s="2">
        <f t="shared" si="167"/>
        <v>3.3250973355292328</v>
      </c>
      <c r="N551" s="5">
        <v>647000</v>
      </c>
      <c r="O551" s="5">
        <v>38500</v>
      </c>
      <c r="P551" s="2">
        <v>37</v>
      </c>
      <c r="Q551" s="2">
        <v>9</v>
      </c>
      <c r="R551" s="5">
        <v>14400</v>
      </c>
      <c r="S551" s="5">
        <v>1920</v>
      </c>
      <c r="T551" s="5">
        <v>16300</v>
      </c>
      <c r="U551" s="5">
        <v>2980</v>
      </c>
      <c r="X551" s="3" t="str" cm="1">
        <f t="array" ref="X551">_xlfn.IFS((D551/F551) &lt;= (640/SQRT($AT$32)), "Compact", L551 &lt;= ($AT$32*(0.79-(0.002*((E551-G551/2)/(2*F551))*SQRT($AT$32)))), "Non-Compact", L551 &gt; ($AT$32*(0.79-(0.002*((E551-G551/2)/(2*F551))*SQRT($AT$32)))), "Slender")</f>
        <v>Compact</v>
      </c>
      <c r="Y551" s="3" t="str" cm="1">
        <f t="array" ref="Y551">_xlfn.IFS(K551 &lt;= (65/SQRT($AT$32)), "Compact", K551 &lt;= (95/SQRT($AT$32)), "Non-Compact", K551 &gt; (95/SQRT($AT$32)), "Slender")</f>
        <v>Slender</v>
      </c>
      <c r="Z551" s="2">
        <f t="shared" si="169"/>
        <v>11.111111111111111</v>
      </c>
      <c r="AA551" s="2">
        <f t="shared" si="170"/>
        <v>40.909090909090907</v>
      </c>
      <c r="AB551" s="2" t="str" cm="1">
        <f t="array" ref="AB551">_xlfn.IFS(Z551 &lt;= 9, "1", Z551 &lt;= 12, "2", Z551 &lt;= 15, "3", Z551 &gt; 15, "4")</f>
        <v>2</v>
      </c>
      <c r="AC551" s="2" t="str" cm="1">
        <f t="array" ref="AC551">_xlfn.IFS(AA551 &lt;= 200, "1", L551 &lt;= 300, "2", L551 &lt;= 400, "3", L551 &gt; 400, "4")</f>
        <v>1</v>
      </c>
      <c r="AF551" s="3">
        <f t="shared" si="181"/>
        <v>647664.36481104931</v>
      </c>
      <c r="AG551" s="3"/>
      <c r="AI551" s="3">
        <f t="shared" si="182"/>
        <v>14459.608489513124</v>
      </c>
      <c r="AJ551" s="2" t="s">
        <v>594</v>
      </c>
      <c r="AK551" s="2"/>
      <c r="AL551" s="2"/>
      <c r="AM551" s="2">
        <f t="shared" si="184"/>
        <v>448.24123980236902</v>
      </c>
      <c r="AN551" s="2"/>
      <c r="AO551" s="2"/>
      <c r="AP551" s="2">
        <f t="shared" si="185"/>
        <v>14310.6</v>
      </c>
      <c r="AQ551" s="2" t="s">
        <v>594</v>
      </c>
      <c r="BB551" s="2">
        <f t="shared" si="171"/>
        <v>380.94123980236901</v>
      </c>
      <c r="BC551" s="2">
        <f t="shared" si="172"/>
        <v>13843.733333333334</v>
      </c>
      <c r="BD551" s="2" t="s">
        <v>594</v>
      </c>
      <c r="BI551">
        <f t="shared" si="173"/>
        <v>398.94123980236901</v>
      </c>
      <c r="BJ551">
        <f t="shared" si="174"/>
        <v>14084.1143281366</v>
      </c>
      <c r="BK551" s="2" t="s">
        <v>594</v>
      </c>
      <c r="BP551">
        <f t="shared" si="175"/>
        <v>332.94123980236901</v>
      </c>
      <c r="BQ551">
        <f t="shared" si="176"/>
        <v>13741.333333333334</v>
      </c>
      <c r="BR551" s="2" t="s">
        <v>594</v>
      </c>
      <c r="BW551">
        <f t="shared" si="177"/>
        <v>348.94123980236901</v>
      </c>
      <c r="BX551">
        <f t="shared" si="178"/>
        <v>13775.466666666667</v>
      </c>
      <c r="BY551" s="2" t="s">
        <v>594</v>
      </c>
      <c r="CD551">
        <f t="shared" si="179"/>
        <v>413.25097938416292</v>
      </c>
      <c r="CE551">
        <f t="shared" si="180"/>
        <v>14129.901571607617</v>
      </c>
      <c r="CF551" s="2" t="s">
        <v>594</v>
      </c>
    </row>
    <row r="552" spans="1:84" x14ac:dyDescent="0.35">
      <c r="A552" s="2" t="s">
        <v>595</v>
      </c>
      <c r="B552" s="3" t="s">
        <v>35</v>
      </c>
      <c r="C552" s="2">
        <v>348</v>
      </c>
      <c r="D552" s="2">
        <v>900</v>
      </c>
      <c r="E552" s="2">
        <v>400</v>
      </c>
      <c r="F552" s="2">
        <v>32</v>
      </c>
      <c r="G552" s="2">
        <v>22</v>
      </c>
      <c r="H552" s="2">
        <v>18</v>
      </c>
      <c r="I552" s="2">
        <f t="shared" si="165"/>
        <v>800</v>
      </c>
      <c r="J552" s="2">
        <f t="shared" si="183"/>
        <v>442.701239802369</v>
      </c>
      <c r="K552" s="2">
        <f t="shared" si="168"/>
        <v>5.90625</v>
      </c>
      <c r="L552" s="2">
        <f t="shared" si="166"/>
        <v>36.363636363636367</v>
      </c>
      <c r="M552" s="2">
        <f t="shared" si="167"/>
        <v>3.3250973355292328</v>
      </c>
      <c r="N552" s="5">
        <v>594000</v>
      </c>
      <c r="O552" s="5">
        <v>34200</v>
      </c>
      <c r="P552" s="2">
        <v>36.6</v>
      </c>
      <c r="Q552" s="2">
        <v>8.8000000000000007</v>
      </c>
      <c r="R552" s="5">
        <v>13200</v>
      </c>
      <c r="S552" s="5">
        <v>1710</v>
      </c>
      <c r="T552" s="5">
        <v>15100</v>
      </c>
      <c r="U552" s="5">
        <v>2670</v>
      </c>
      <c r="X552" s="3" t="str" cm="1">
        <f t="array" ref="X552">_xlfn.IFS((D552/F552) &lt;= (640/SQRT($AT$32)), "Compact", L552 &lt;= ($AT$32*(0.79-(0.002*((E552-G552/2)/(2*F552))*SQRT($AT$32)))), "Non-Compact", L552 &gt; ($AT$32*(0.79-(0.002*((E552-G552/2)/(2*F552))*SQRT($AT$32)))), "Slender")</f>
        <v>Compact</v>
      </c>
      <c r="Y552" s="3" t="str" cm="1">
        <f t="array" ref="Y552">_xlfn.IFS(K552 &lt;= (65/SQRT($AT$32)), "Compact", K552 &lt;= (95/SQRT($AT$32)), "Non-Compact", K552 &gt; (95/SQRT($AT$32)), "Slender")</f>
        <v>Slender</v>
      </c>
      <c r="Z552" s="2">
        <f t="shared" si="169"/>
        <v>12.5</v>
      </c>
      <c r="AA552" s="2">
        <f t="shared" si="170"/>
        <v>40.909090909090907</v>
      </c>
      <c r="AB552" s="2" t="str" cm="1">
        <f t="array" ref="AB552">_xlfn.IFS(Z552 &lt;= 9, "1", Z552 &lt;= 12, "2", Z552 &lt;= 15, "3", Z552 &gt; 15, "4")</f>
        <v>3</v>
      </c>
      <c r="AC552" s="2" t="str" cm="1">
        <f t="array" ref="AC552">_xlfn.IFS(AA552 &lt;= 200, "1", L552 &lt;= 300, "2", L552 &lt;= 400, "3", L552 &gt; 400, "4")</f>
        <v>1</v>
      </c>
      <c r="AF552" s="3">
        <f t="shared" si="181"/>
        <v>594503.93391978485</v>
      </c>
      <c r="AG552" s="3"/>
      <c r="AI552" s="3">
        <f t="shared" si="182"/>
        <v>13244.83294232132</v>
      </c>
      <c r="AJ552" s="2" t="s">
        <v>595</v>
      </c>
      <c r="AK552" s="2"/>
      <c r="AL552" s="2"/>
      <c r="AM552" s="2">
        <f t="shared" si="184"/>
        <v>418.00123980236901</v>
      </c>
      <c r="AN552" s="2"/>
      <c r="AO552" s="2"/>
      <c r="AP552" s="2">
        <f t="shared" si="185"/>
        <v>13110.6</v>
      </c>
      <c r="AQ552" s="2" t="s">
        <v>595</v>
      </c>
      <c r="BB552" s="2">
        <f t="shared" si="171"/>
        <v>350.701239802369</v>
      </c>
      <c r="BC552" s="2">
        <f t="shared" si="172"/>
        <v>12643.733333333334</v>
      </c>
      <c r="BD552" s="2" t="s">
        <v>595</v>
      </c>
      <c r="BI552">
        <f t="shared" si="173"/>
        <v>368.701239802369</v>
      </c>
      <c r="BJ552">
        <f t="shared" si="174"/>
        <v>12884.1143281366</v>
      </c>
      <c r="BK552" s="2" t="s">
        <v>595</v>
      </c>
      <c r="BP552">
        <f t="shared" si="175"/>
        <v>302.701239802369</v>
      </c>
      <c r="BQ552">
        <f t="shared" si="176"/>
        <v>12541.333333333334</v>
      </c>
      <c r="BR552" s="2" t="s">
        <v>595</v>
      </c>
      <c r="BW552">
        <f t="shared" si="177"/>
        <v>318.701239802369</v>
      </c>
      <c r="BX552">
        <f t="shared" si="178"/>
        <v>12575.466666666667</v>
      </c>
      <c r="BY552" s="2" t="s">
        <v>595</v>
      </c>
      <c r="CD552">
        <f t="shared" si="179"/>
        <v>383.01097938416291</v>
      </c>
      <c r="CE552">
        <f t="shared" si="180"/>
        <v>12929.901571607617</v>
      </c>
      <c r="CF552" s="2" t="s">
        <v>595</v>
      </c>
    </row>
    <row r="553" spans="1:84" x14ac:dyDescent="0.35">
      <c r="A553" s="2" t="s">
        <v>596</v>
      </c>
      <c r="B553" s="3" t="s">
        <v>35</v>
      </c>
      <c r="C553" s="2">
        <v>324</v>
      </c>
      <c r="D553" s="2">
        <v>900</v>
      </c>
      <c r="E553" s="2">
        <v>400</v>
      </c>
      <c r="F553" s="2">
        <v>28</v>
      </c>
      <c r="G553" s="2">
        <v>22</v>
      </c>
      <c r="H553" s="2">
        <v>18</v>
      </c>
      <c r="I553" s="2">
        <f t="shared" si="165"/>
        <v>808</v>
      </c>
      <c r="J553" s="2">
        <f t="shared" si="183"/>
        <v>412.46123980236905</v>
      </c>
      <c r="K553" s="2">
        <f t="shared" si="168"/>
        <v>6.75</v>
      </c>
      <c r="L553" s="2">
        <f t="shared" si="166"/>
        <v>36.727272727272727</v>
      </c>
      <c r="M553" s="2">
        <f t="shared" si="167"/>
        <v>3.3250973355292328</v>
      </c>
      <c r="N553" s="5">
        <v>541000</v>
      </c>
      <c r="O553" s="5">
        <v>29900</v>
      </c>
      <c r="P553" s="2">
        <v>36.200000000000003</v>
      </c>
      <c r="Q553" s="2">
        <v>8.5</v>
      </c>
      <c r="R553" s="5">
        <v>12000</v>
      </c>
      <c r="S553" s="5">
        <v>1500</v>
      </c>
      <c r="T553" s="5">
        <v>13800</v>
      </c>
      <c r="U553" s="5">
        <v>2350</v>
      </c>
      <c r="X553" s="3" t="str" cm="1">
        <f t="array" ref="X553">_xlfn.IFS((D553/F553) &lt;= (640/SQRT($AT$32)), "Compact", L553 &lt;= ($AT$32*(0.79-(0.002*((E553-G553/2)/(2*F553))*SQRT($AT$32)))), "Non-Compact", L553 &gt; ($AT$32*(0.79-(0.002*((E553-G553/2)/(2*F553))*SQRT($AT$32)))), "Slender")</f>
        <v>Compact</v>
      </c>
      <c r="Y553" s="3" t="str" cm="1">
        <f t="array" ref="Y553">_xlfn.IFS(K553 &lt;= (65/SQRT($AT$32)), "Compact", K553 &lt;= (95/SQRT($AT$32)), "Non-Compact", K553 &gt; (95/SQRT($AT$32)), "Slender")</f>
        <v>Slender</v>
      </c>
      <c r="Z553" s="2">
        <f t="shared" si="169"/>
        <v>14.285714285714286</v>
      </c>
      <c r="AA553" s="2">
        <f t="shared" si="170"/>
        <v>40.909090909090907</v>
      </c>
      <c r="AB553" s="2" t="str" cm="1">
        <f t="array" ref="AB553">_xlfn.IFS(Z553 &lt;= 9, "1", Z553 &lt;= 12, "2", Z553 &lt;= 15, "3", Z553 &gt; 15, "4")</f>
        <v>3</v>
      </c>
      <c r="AC553" s="2" t="str" cm="1">
        <f t="array" ref="AC553">_xlfn.IFS(AA553 &lt;= 200, "1", L553 &lt;= 300, "2", L553 &lt;= 400, "3", L553 &gt; 400, "4")</f>
        <v>1</v>
      </c>
      <c r="AF553" s="3">
        <f t="shared" si="181"/>
        <v>541346.19740615156</v>
      </c>
      <c r="AG553" s="3"/>
      <c r="AI553" s="3">
        <f t="shared" si="182"/>
        <v>12030.75731905519</v>
      </c>
      <c r="AJ553" s="2" t="s">
        <v>596</v>
      </c>
      <c r="AK553" s="2"/>
      <c r="AL553" s="2"/>
      <c r="AM553" s="2">
        <f t="shared" si="184"/>
        <v>387.76123980236906</v>
      </c>
      <c r="AN553" s="2"/>
      <c r="AO553" s="2"/>
      <c r="AP553" s="2">
        <f t="shared" si="185"/>
        <v>11910.6</v>
      </c>
      <c r="AQ553" s="2" t="s">
        <v>596</v>
      </c>
      <c r="BB553" s="2">
        <f t="shared" si="171"/>
        <v>320.46123980236905</v>
      </c>
      <c r="BC553" s="2">
        <f t="shared" si="172"/>
        <v>11443.733333333334</v>
      </c>
      <c r="BD553" s="2" t="s">
        <v>596</v>
      </c>
      <c r="BI553">
        <f t="shared" si="173"/>
        <v>338.46123980236905</v>
      </c>
      <c r="BJ553">
        <f t="shared" si="174"/>
        <v>11684.1143281366</v>
      </c>
      <c r="BK553" s="2" t="s">
        <v>596</v>
      </c>
      <c r="BP553">
        <f t="shared" si="175"/>
        <v>272.46123980236905</v>
      </c>
      <c r="BQ553">
        <f t="shared" si="176"/>
        <v>11341.333333333334</v>
      </c>
      <c r="BR553" s="2" t="s">
        <v>596</v>
      </c>
      <c r="BW553">
        <f t="shared" si="177"/>
        <v>288.46123980236905</v>
      </c>
      <c r="BX553">
        <f t="shared" si="178"/>
        <v>11375.466666666667</v>
      </c>
      <c r="BY553" s="2" t="s">
        <v>596</v>
      </c>
      <c r="CD553">
        <f t="shared" si="179"/>
        <v>352.77097938416296</v>
      </c>
      <c r="CE553">
        <f t="shared" si="180"/>
        <v>11729.901571607617</v>
      </c>
      <c r="CF553" s="2" t="s">
        <v>596</v>
      </c>
    </row>
    <row r="554" spans="1:84" x14ac:dyDescent="0.35">
      <c r="A554" s="2" t="s">
        <v>597</v>
      </c>
      <c r="B554" s="3" t="s">
        <v>35</v>
      </c>
      <c r="C554" s="2">
        <v>376</v>
      </c>
      <c r="D554" s="2">
        <v>900</v>
      </c>
      <c r="E554" s="2">
        <v>400</v>
      </c>
      <c r="F554" s="2">
        <v>40</v>
      </c>
      <c r="G554" s="2">
        <v>19</v>
      </c>
      <c r="H554" s="2">
        <v>18</v>
      </c>
      <c r="I554" s="2">
        <f t="shared" si="165"/>
        <v>784</v>
      </c>
      <c r="J554" s="2">
        <f t="shared" si="183"/>
        <v>478.58123980236905</v>
      </c>
      <c r="K554" s="2">
        <f t="shared" si="168"/>
        <v>4.7625000000000002</v>
      </c>
      <c r="L554" s="2">
        <f t="shared" si="166"/>
        <v>41.263157894736842</v>
      </c>
      <c r="M554" s="2">
        <f t="shared" si="167"/>
        <v>3.3310973355292326</v>
      </c>
      <c r="N554" s="5">
        <v>684000</v>
      </c>
      <c r="O554" s="5">
        <v>42700</v>
      </c>
      <c r="P554" s="2">
        <v>37.799999999999997</v>
      </c>
      <c r="Q554" s="2">
        <v>9.5</v>
      </c>
      <c r="R554" s="5">
        <v>15200</v>
      </c>
      <c r="S554" s="5">
        <v>2140</v>
      </c>
      <c r="T554" s="5">
        <v>17100</v>
      </c>
      <c r="U554" s="5">
        <v>3280</v>
      </c>
      <c r="X554" s="3" t="str" cm="1">
        <f t="array" ref="X554">_xlfn.IFS((D554/F554) &lt;= (640/SQRT($AT$32)), "Compact", L554 &lt;= ($AT$32*(0.79-(0.002*((E554-G554/2)/(2*F554))*SQRT($AT$32)))), "Non-Compact", L554 &gt; ($AT$32*(0.79-(0.002*((E554-G554/2)/(2*F554))*SQRT($AT$32)))), "Slender")</f>
        <v>Compact</v>
      </c>
      <c r="Y554" s="3" t="str" cm="1">
        <f t="array" ref="Y554">_xlfn.IFS(K554 &lt;= (65/SQRT($AT$32)), "Compact", K554 &lt;= (95/SQRT($AT$32)), "Non-Compact", K554 &gt; (95/SQRT($AT$32)), "Slender")</f>
        <v>Non-Compact</v>
      </c>
      <c r="Z554" s="2">
        <f t="shared" si="169"/>
        <v>10</v>
      </c>
      <c r="AA554" s="2">
        <f t="shared" si="170"/>
        <v>47.368421052631582</v>
      </c>
      <c r="AB554" s="2" t="str" cm="1">
        <f t="array" ref="AB554">_xlfn.IFS(Z554 &lt;= 9, "1", Z554 &lt;= 12, "2", Z554 &lt;= 15, "3", Z554 &gt; 15, "4")</f>
        <v>2</v>
      </c>
      <c r="AC554" s="2" t="str" cm="1">
        <f t="array" ref="AC554">_xlfn.IFS(AA554 &lt;= 200, "1", L554 &lt;= 300, "2", L554 &lt;= 400, "3", L554 &gt; 400, "4")</f>
        <v>1</v>
      </c>
      <c r="AF554" s="3">
        <f t="shared" si="181"/>
        <v>684851.00382937305</v>
      </c>
      <c r="AG554" s="3"/>
      <c r="AI554" s="3">
        <f t="shared" si="182"/>
        <v>15280.600566404451</v>
      </c>
      <c r="AJ554" s="2" t="s">
        <v>597</v>
      </c>
      <c r="AK554" s="2"/>
      <c r="AL554" s="2"/>
      <c r="AM554" s="2">
        <f t="shared" si="184"/>
        <v>453.88123980236907</v>
      </c>
      <c r="AN554" s="2"/>
      <c r="AO554" s="2"/>
      <c r="AP554" s="2">
        <f t="shared" si="185"/>
        <v>15110.6</v>
      </c>
      <c r="AQ554" s="2" t="s">
        <v>597</v>
      </c>
      <c r="BB554" s="2">
        <f t="shared" si="171"/>
        <v>386.58123980236905</v>
      </c>
      <c r="BC554" s="2">
        <f t="shared" si="172"/>
        <v>14643.733333333334</v>
      </c>
      <c r="BD554" s="2" t="s">
        <v>597</v>
      </c>
      <c r="BI554">
        <f t="shared" si="173"/>
        <v>404.58123980236905</v>
      </c>
      <c r="BJ554">
        <f t="shared" si="174"/>
        <v>14884.1143281366</v>
      </c>
      <c r="BK554" s="2" t="s">
        <v>597</v>
      </c>
      <c r="BP554">
        <f t="shared" si="175"/>
        <v>338.58123980236905</v>
      </c>
      <c r="BQ554">
        <f t="shared" si="176"/>
        <v>14541.333333333334</v>
      </c>
      <c r="BR554" s="2" t="s">
        <v>597</v>
      </c>
      <c r="BW554">
        <f t="shared" si="177"/>
        <v>354.58123980236905</v>
      </c>
      <c r="BX554">
        <f t="shared" si="178"/>
        <v>14575.466666666667</v>
      </c>
      <c r="BY554" s="2" t="s">
        <v>597</v>
      </c>
      <c r="CD554">
        <f t="shared" si="179"/>
        <v>418.89097938416296</v>
      </c>
      <c r="CE554">
        <f t="shared" si="180"/>
        <v>14929.901571607617</v>
      </c>
      <c r="CF554" s="2" t="s">
        <v>597</v>
      </c>
    </row>
    <row r="555" spans="1:84" x14ac:dyDescent="0.35">
      <c r="A555" s="2" t="s">
        <v>598</v>
      </c>
      <c r="B555" s="3" t="s">
        <v>35</v>
      </c>
      <c r="C555" s="2">
        <v>352</v>
      </c>
      <c r="D555" s="2">
        <v>900</v>
      </c>
      <c r="E555" s="2">
        <v>400</v>
      </c>
      <c r="F555" s="2">
        <v>36</v>
      </c>
      <c r="G555" s="2">
        <v>19</v>
      </c>
      <c r="H555" s="2">
        <v>18</v>
      </c>
      <c r="I555" s="2">
        <f t="shared" si="165"/>
        <v>792</v>
      </c>
      <c r="J555" s="2">
        <f t="shared" si="183"/>
        <v>448.10123980236904</v>
      </c>
      <c r="K555" s="2">
        <f t="shared" si="168"/>
        <v>5.291666666666667</v>
      </c>
      <c r="L555" s="2">
        <f t="shared" si="166"/>
        <v>41.684210526315788</v>
      </c>
      <c r="M555" s="2">
        <f t="shared" si="167"/>
        <v>3.3310973355292326</v>
      </c>
      <c r="N555" s="5">
        <v>632000</v>
      </c>
      <c r="O555" s="5">
        <v>38500</v>
      </c>
      <c r="P555" s="2">
        <v>37.6</v>
      </c>
      <c r="Q555" s="2">
        <v>9.3000000000000007</v>
      </c>
      <c r="R555" s="5">
        <v>14100</v>
      </c>
      <c r="S555" s="5">
        <v>1920</v>
      </c>
      <c r="T555" s="5">
        <v>15800</v>
      </c>
      <c r="U555" s="5">
        <v>2960</v>
      </c>
      <c r="X555" s="3" t="str" cm="1">
        <f t="array" ref="X555">_xlfn.IFS((D555/F555) &lt;= (640/SQRT($AT$32)), "Compact", L555 &lt;= ($AT$32*(0.79-(0.002*((E555-G555/2)/(2*F555))*SQRT($AT$32)))), "Non-Compact", L555 &gt; ($AT$32*(0.79-(0.002*((E555-G555/2)/(2*F555))*SQRT($AT$32)))), "Slender")</f>
        <v>Compact</v>
      </c>
      <c r="Y555" s="3" t="str" cm="1">
        <f t="array" ref="Y555">_xlfn.IFS(K555 &lt;= (65/SQRT($AT$32)), "Compact", K555 &lt;= (95/SQRT($AT$32)), "Non-Compact", K555 &gt; (95/SQRT($AT$32)), "Slender")</f>
        <v>Slender</v>
      </c>
      <c r="Z555" s="2">
        <f t="shared" si="169"/>
        <v>11.111111111111111</v>
      </c>
      <c r="AA555" s="2">
        <f t="shared" si="170"/>
        <v>47.368421052631582</v>
      </c>
      <c r="AB555" s="2" t="str" cm="1">
        <f t="array" ref="AB555">_xlfn.IFS(Z555 &lt;= 9, "1", Z555 &lt;= 12, "2", Z555 &lt;= 15, "3", Z555 &gt; 15, "4")</f>
        <v>2</v>
      </c>
      <c r="AC555" s="2" t="str" cm="1">
        <f t="array" ref="AC555">_xlfn.IFS(AA555 &lt;= 200, "1", L555 &lt;= 300, "2", L555 &lt;= 400, "3", L555 &gt; 400, "4")</f>
        <v>1</v>
      </c>
      <c r="AF555" s="3">
        <f t="shared" si="181"/>
        <v>632691.30659911863</v>
      </c>
      <c r="AG555" s="3"/>
      <c r="AI555" s="3">
        <f t="shared" si="182"/>
        <v>14162.765184454624</v>
      </c>
      <c r="AJ555" s="2" t="s">
        <v>598</v>
      </c>
      <c r="AK555" s="2"/>
      <c r="AL555" s="2"/>
      <c r="AM555" s="2">
        <f t="shared" si="184"/>
        <v>423.40123980236905</v>
      </c>
      <c r="AN555" s="2"/>
      <c r="AO555" s="2"/>
      <c r="AP555" s="2">
        <f t="shared" si="185"/>
        <v>14010.6</v>
      </c>
      <c r="AQ555" s="2" t="s">
        <v>598</v>
      </c>
      <c r="BB555" s="2">
        <f t="shared" si="171"/>
        <v>356.10123980236904</v>
      </c>
      <c r="BC555" s="2">
        <f t="shared" si="172"/>
        <v>13543.733333333334</v>
      </c>
      <c r="BD555" s="2" t="s">
        <v>598</v>
      </c>
      <c r="BI555">
        <f t="shared" si="173"/>
        <v>374.10123980236904</v>
      </c>
      <c r="BJ555">
        <f t="shared" si="174"/>
        <v>13784.1143281366</v>
      </c>
      <c r="BK555" s="2" t="s">
        <v>598</v>
      </c>
      <c r="BP555">
        <f t="shared" si="175"/>
        <v>308.10123980236904</v>
      </c>
      <c r="BQ555">
        <f t="shared" si="176"/>
        <v>13441.333333333334</v>
      </c>
      <c r="BR555" s="2" t="s">
        <v>598</v>
      </c>
      <c r="BW555">
        <f t="shared" si="177"/>
        <v>324.10123980236904</v>
      </c>
      <c r="BX555">
        <f t="shared" si="178"/>
        <v>13475.466666666667</v>
      </c>
      <c r="BY555" s="2" t="s">
        <v>598</v>
      </c>
      <c r="CD555">
        <f t="shared" si="179"/>
        <v>388.41097938416294</v>
      </c>
      <c r="CE555">
        <f t="shared" si="180"/>
        <v>13829.901571607617</v>
      </c>
      <c r="CF555" s="2" t="s">
        <v>598</v>
      </c>
    </row>
    <row r="556" spans="1:84" x14ac:dyDescent="0.35">
      <c r="A556" s="2" t="s">
        <v>599</v>
      </c>
      <c r="B556" s="3" t="s">
        <v>35</v>
      </c>
      <c r="C556" s="2">
        <v>328</v>
      </c>
      <c r="D556" s="2">
        <v>900</v>
      </c>
      <c r="E556" s="2">
        <v>400</v>
      </c>
      <c r="F556" s="2">
        <v>32</v>
      </c>
      <c r="G556" s="2">
        <v>19</v>
      </c>
      <c r="H556" s="2">
        <v>18</v>
      </c>
      <c r="I556" s="2">
        <f t="shared" ref="I556:I619" si="186">D556-(2*(H556+F556))</f>
        <v>800</v>
      </c>
      <c r="J556" s="2">
        <f t="shared" si="183"/>
        <v>417.62123980236902</v>
      </c>
      <c r="K556" s="2">
        <f t="shared" si="168"/>
        <v>5.953125</v>
      </c>
      <c r="L556" s="2">
        <f t="shared" ref="L556:L619" si="187">I556/G556</f>
        <v>42.10526315789474</v>
      </c>
      <c r="M556" s="2">
        <f t="shared" ref="M556:M619" si="188">(E556*2+F556*4+((E556-G556)/2-H556)*4+2*PI()*H556+(D556-2*F556-2*H556)*2)/1000</f>
        <v>3.3310973355292326</v>
      </c>
      <c r="N556" s="5">
        <v>580000</v>
      </c>
      <c r="O556" s="5">
        <v>34200</v>
      </c>
      <c r="P556" s="2">
        <v>37.299999999999997</v>
      </c>
      <c r="Q556" s="2">
        <v>9.1</v>
      </c>
      <c r="R556" s="5">
        <v>12900</v>
      </c>
      <c r="S556" s="5">
        <v>1710</v>
      </c>
      <c r="T556" s="5">
        <v>14500</v>
      </c>
      <c r="U556" s="5">
        <v>2640</v>
      </c>
      <c r="X556" s="3" t="str" cm="1">
        <f t="array" ref="X556">_xlfn.IFS((D556/F556) &lt;= (640/SQRT($AT$32)), "Compact", L556 &lt;= ($AT$32*(0.79-(0.002*((E556-G556/2)/(2*F556))*SQRT($AT$32)))), "Non-Compact", L556 &gt; ($AT$32*(0.79-(0.002*((E556-G556/2)/(2*F556))*SQRT($AT$32)))), "Slender")</f>
        <v>Compact</v>
      </c>
      <c r="Y556" s="3" t="str" cm="1">
        <f t="array" ref="Y556">_xlfn.IFS(K556 &lt;= (65/SQRT($AT$32)), "Compact", K556 &lt;= (95/SQRT($AT$32)), "Non-Compact", K556 &gt; (95/SQRT($AT$32)), "Slender")</f>
        <v>Slender</v>
      </c>
      <c r="Z556" s="2">
        <f t="shared" si="169"/>
        <v>12.5</v>
      </c>
      <c r="AA556" s="2">
        <f t="shared" si="170"/>
        <v>47.368421052631582</v>
      </c>
      <c r="AB556" s="2" t="str" cm="1">
        <f t="array" ref="AB556">_xlfn.IFS(Z556 &lt;= 9, "1", Z556 &lt;= 12, "2", Z556 &lt;= 15, "3", Z556 &gt; 15, "4")</f>
        <v>3</v>
      </c>
      <c r="AC556" s="2" t="str" cm="1">
        <f t="array" ref="AC556">_xlfn.IFS(AA556 &lt;= 200, "1", L556 &lt;= 300, "2", L556 &lt;= 400, "3", L556 &gt; 400, "4")</f>
        <v>1</v>
      </c>
      <c r="AF556" s="3">
        <f t="shared" si="181"/>
        <v>580527.47001851688</v>
      </c>
      <c r="AG556" s="3"/>
      <c r="AI556" s="3">
        <f t="shared" si="182"/>
        <v>12947.943453305626</v>
      </c>
      <c r="AJ556" s="2" t="s">
        <v>599</v>
      </c>
      <c r="AK556" s="2"/>
      <c r="AL556" s="2"/>
      <c r="AM556" s="2">
        <f t="shared" si="184"/>
        <v>392.92123980236903</v>
      </c>
      <c r="AN556" s="2"/>
      <c r="AO556" s="2"/>
      <c r="AP556" s="2">
        <f t="shared" si="185"/>
        <v>12810.6</v>
      </c>
      <c r="AQ556" s="2" t="s">
        <v>599</v>
      </c>
      <c r="BB556" s="2">
        <f t="shared" si="171"/>
        <v>325.62123980236902</v>
      </c>
      <c r="BC556" s="2">
        <f t="shared" si="172"/>
        <v>12343.733333333334</v>
      </c>
      <c r="BD556" s="2" t="s">
        <v>599</v>
      </c>
      <c r="BI556">
        <f t="shared" si="173"/>
        <v>343.62123980236902</v>
      </c>
      <c r="BJ556">
        <f t="shared" si="174"/>
        <v>12584.1143281366</v>
      </c>
      <c r="BK556" s="2" t="s">
        <v>599</v>
      </c>
      <c r="BP556">
        <f t="shared" si="175"/>
        <v>277.62123980236902</v>
      </c>
      <c r="BQ556">
        <f t="shared" si="176"/>
        <v>12241.333333333334</v>
      </c>
      <c r="BR556" s="2" t="s">
        <v>599</v>
      </c>
      <c r="BW556">
        <f t="shared" si="177"/>
        <v>293.62123980236902</v>
      </c>
      <c r="BX556">
        <f t="shared" si="178"/>
        <v>12275.466666666667</v>
      </c>
      <c r="BY556" s="2" t="s">
        <v>599</v>
      </c>
      <c r="CD556">
        <f t="shared" si="179"/>
        <v>357.93097938416292</v>
      </c>
      <c r="CE556">
        <f t="shared" si="180"/>
        <v>12629.901571607617</v>
      </c>
      <c r="CF556" s="2" t="s">
        <v>599</v>
      </c>
    </row>
    <row r="557" spans="1:84" x14ac:dyDescent="0.35">
      <c r="A557" s="2" t="s">
        <v>600</v>
      </c>
      <c r="B557" s="3" t="s">
        <v>35</v>
      </c>
      <c r="C557" s="2">
        <v>304</v>
      </c>
      <c r="D557" s="2">
        <v>900</v>
      </c>
      <c r="E557" s="2">
        <v>400</v>
      </c>
      <c r="F557" s="2">
        <v>28</v>
      </c>
      <c r="G557" s="2">
        <v>19</v>
      </c>
      <c r="H557" s="2">
        <v>18</v>
      </c>
      <c r="I557" s="2">
        <f t="shared" si="186"/>
        <v>808</v>
      </c>
      <c r="J557" s="2">
        <f t="shared" si="183"/>
        <v>387.14123980236906</v>
      </c>
      <c r="K557" s="2">
        <f t="shared" ref="K557:K620" si="189">((E557-G557)/2)/F557</f>
        <v>6.8035714285714288</v>
      </c>
      <c r="L557" s="2">
        <f t="shared" si="187"/>
        <v>42.526315789473685</v>
      </c>
      <c r="M557" s="2">
        <f t="shared" si="188"/>
        <v>3.3310973355292326</v>
      </c>
      <c r="N557" s="5">
        <v>526000</v>
      </c>
      <c r="O557" s="5">
        <v>29900</v>
      </c>
      <c r="P557" s="2">
        <v>36.9</v>
      </c>
      <c r="Q557" s="2">
        <v>8.8000000000000007</v>
      </c>
      <c r="R557" s="5">
        <v>11700</v>
      </c>
      <c r="S557" s="5">
        <v>1500</v>
      </c>
      <c r="T557" s="5">
        <v>13300</v>
      </c>
      <c r="U557" s="5">
        <v>2320</v>
      </c>
      <c r="X557" s="3" t="str" cm="1">
        <f t="array" ref="X557">_xlfn.IFS((D557/F557) &lt;= (640/SQRT($AT$32)), "Compact", L557 &lt;= ($AT$32*(0.79-(0.002*((E557-G557/2)/(2*F557))*SQRT($AT$32)))), "Non-Compact", L557 &gt; ($AT$32*(0.79-(0.002*((E557-G557/2)/(2*F557))*SQRT($AT$32)))), "Slender")</f>
        <v>Compact</v>
      </c>
      <c r="Y557" s="3" t="str" cm="1">
        <f t="array" ref="Y557">_xlfn.IFS(K557 &lt;= (65/SQRT($AT$32)), "Compact", K557 &lt;= (95/SQRT($AT$32)), "Non-Compact", K557 &gt; (95/SQRT($AT$32)), "Slender")</f>
        <v>Slender</v>
      </c>
      <c r="Z557" s="2">
        <f t="shared" si="169"/>
        <v>14.285714285714286</v>
      </c>
      <c r="AA557" s="2">
        <f t="shared" si="170"/>
        <v>47.368421052631582</v>
      </c>
      <c r="AB557" s="2" t="str" cm="1">
        <f t="array" ref="AB557">_xlfn.IFS(Z557 &lt;= 9, "1", Z557 &lt;= 12, "2", Z557 &lt;= 15, "3", Z557 &gt; 15, "4")</f>
        <v>3</v>
      </c>
      <c r="AC557" s="2" t="str" cm="1">
        <f t="array" ref="AC557">_xlfn.IFS(AA557 &lt;= 200, "1", L557 &lt;= 300, "2", L557 &lt;= 400, "3", L557 &gt; 400, "4")</f>
        <v>1</v>
      </c>
      <c r="AF557" s="3">
        <f t="shared" si="181"/>
        <v>526369.51416861138</v>
      </c>
      <c r="AG557" s="3"/>
      <c r="AI557" s="3">
        <f t="shared" si="182"/>
        <v>11733.829795510075</v>
      </c>
      <c r="AJ557" s="2" t="s">
        <v>600</v>
      </c>
      <c r="AK557" s="2"/>
      <c r="AL557" s="2"/>
      <c r="AM557" s="2">
        <f t="shared" si="184"/>
        <v>362.44123980236907</v>
      </c>
      <c r="AN557" s="2"/>
      <c r="AO557" s="2"/>
      <c r="AP557" s="2">
        <f t="shared" si="185"/>
        <v>11610.6</v>
      </c>
      <c r="AQ557" s="2" t="s">
        <v>600</v>
      </c>
      <c r="BB557" s="2">
        <f t="shared" si="171"/>
        <v>295.14123980236906</v>
      </c>
      <c r="BC557" s="2">
        <f t="shared" si="172"/>
        <v>11143.733333333334</v>
      </c>
      <c r="BD557" s="2" t="s">
        <v>600</v>
      </c>
      <c r="BI557">
        <f t="shared" si="173"/>
        <v>313.14123980236906</v>
      </c>
      <c r="BJ557">
        <f t="shared" si="174"/>
        <v>11384.1143281366</v>
      </c>
      <c r="BK557" s="2" t="s">
        <v>600</v>
      </c>
      <c r="BP557">
        <f t="shared" si="175"/>
        <v>247.14123980236906</v>
      </c>
      <c r="BQ557">
        <f t="shared" si="176"/>
        <v>11041.333333333334</v>
      </c>
      <c r="BR557" s="2" t="s">
        <v>600</v>
      </c>
      <c r="BW557">
        <f t="shared" si="177"/>
        <v>263.14123980236906</v>
      </c>
      <c r="BX557">
        <f t="shared" si="178"/>
        <v>11075.466666666667</v>
      </c>
      <c r="BY557" s="2" t="s">
        <v>600</v>
      </c>
      <c r="CD557">
        <f t="shared" si="179"/>
        <v>327.45097938416296</v>
      </c>
      <c r="CE557">
        <f t="shared" si="180"/>
        <v>11429.901571607617</v>
      </c>
      <c r="CF557" s="2" t="s">
        <v>600</v>
      </c>
    </row>
    <row r="558" spans="1:84" x14ac:dyDescent="0.35">
      <c r="A558" s="2" t="s">
        <v>601</v>
      </c>
      <c r="B558" s="3" t="s">
        <v>35</v>
      </c>
      <c r="C558" s="2">
        <v>286</v>
      </c>
      <c r="D558" s="2">
        <v>900</v>
      </c>
      <c r="E558" s="2">
        <v>400</v>
      </c>
      <c r="F558" s="2">
        <v>25</v>
      </c>
      <c r="G558" s="2">
        <v>19</v>
      </c>
      <c r="H558" s="2">
        <v>18</v>
      </c>
      <c r="I558" s="2">
        <f t="shared" si="186"/>
        <v>814</v>
      </c>
      <c r="J558" s="2">
        <f t="shared" si="183"/>
        <v>364.28123980236904</v>
      </c>
      <c r="K558" s="2">
        <f t="shared" si="189"/>
        <v>7.62</v>
      </c>
      <c r="L558" s="2">
        <f t="shared" si="187"/>
        <v>42.842105263157897</v>
      </c>
      <c r="M558" s="2">
        <f t="shared" si="188"/>
        <v>3.3310973355292326</v>
      </c>
      <c r="N558" s="5">
        <v>485000</v>
      </c>
      <c r="O558" s="5">
        <v>26700</v>
      </c>
      <c r="P558" s="2">
        <v>36.5</v>
      </c>
      <c r="Q558" s="2">
        <v>8.6</v>
      </c>
      <c r="R558" s="5">
        <v>10800</v>
      </c>
      <c r="S558" s="5">
        <v>1340</v>
      </c>
      <c r="T558" s="5">
        <v>12300</v>
      </c>
      <c r="U558" s="5">
        <v>2080</v>
      </c>
      <c r="X558" s="3" t="str" cm="1">
        <f t="array" ref="X558">_xlfn.IFS((D558/F558) &lt;= (640/SQRT($AT$32)), "Compact", L558 &lt;= ($AT$32*(0.79-(0.002*((E558-G558/2)/(2*F558))*SQRT($AT$32)))), "Non-Compact", L558 &gt; ($AT$32*(0.79-(0.002*((E558-G558/2)/(2*F558))*SQRT($AT$32)))), "Slender")</f>
        <v>Non-Compact</v>
      </c>
      <c r="Y558" s="3" t="str" cm="1">
        <f t="array" ref="Y558">_xlfn.IFS(K558 &lt;= (65/SQRT($AT$32)), "Compact", K558 &lt;= (95/SQRT($AT$32)), "Non-Compact", K558 &gt; (95/SQRT($AT$32)), "Slender")</f>
        <v>Slender</v>
      </c>
      <c r="Z558" s="2">
        <f t="shared" si="169"/>
        <v>16</v>
      </c>
      <c r="AA558" s="2">
        <f t="shared" si="170"/>
        <v>47.368421052631582</v>
      </c>
      <c r="AB558" s="2" t="str" cm="1">
        <f t="array" ref="AB558">_xlfn.IFS(Z558 &lt;= 9, "1", Z558 &lt;= 12, "2", Z558 &lt;= 15, "3", Z558 &gt; 15, "4")</f>
        <v>4</v>
      </c>
      <c r="AC558" s="2" t="str" cm="1">
        <f t="array" ref="AC558">_xlfn.IFS(AA558 &lt;= 200, "1", L558 &lt;= 300, "2", L558 &lt;= 400, "3", L558 &gt; 400, "4")</f>
        <v>1</v>
      </c>
      <c r="AF558" s="3">
        <f t="shared" si="181"/>
        <v>485255.06019628485</v>
      </c>
      <c r="AG558" s="3"/>
      <c r="AI558" s="3">
        <f t="shared" si="182"/>
        <v>10823.549956922636</v>
      </c>
      <c r="AJ558" s="2" t="s">
        <v>601</v>
      </c>
      <c r="AK558" s="2"/>
      <c r="AL558" s="2"/>
      <c r="AM558" s="2">
        <f t="shared" si="184"/>
        <v>339.58123980236905</v>
      </c>
      <c r="AN558" s="2"/>
      <c r="AO558" s="2"/>
      <c r="AP558" s="2">
        <f t="shared" si="185"/>
        <v>10710.6</v>
      </c>
      <c r="AQ558" s="2" t="s">
        <v>601</v>
      </c>
      <c r="BB558" s="2">
        <f t="shared" si="171"/>
        <v>272.28123980236904</v>
      </c>
      <c r="BC558" s="2">
        <f t="shared" si="172"/>
        <v>10243.733333333334</v>
      </c>
      <c r="BD558" s="2" t="s">
        <v>601</v>
      </c>
      <c r="BI558">
        <f t="shared" si="173"/>
        <v>290.28123980236904</v>
      </c>
      <c r="BJ558">
        <f t="shared" si="174"/>
        <v>10484.1143281366</v>
      </c>
      <c r="BK558" s="2" t="s">
        <v>601</v>
      </c>
      <c r="BP558">
        <f t="shared" si="175"/>
        <v>224.28123980236904</v>
      </c>
      <c r="BQ558">
        <f t="shared" si="176"/>
        <v>10141.333333333334</v>
      </c>
      <c r="BR558" s="2" t="s">
        <v>601</v>
      </c>
      <c r="BW558">
        <f t="shared" si="177"/>
        <v>240.28123980236904</v>
      </c>
      <c r="BX558">
        <f t="shared" si="178"/>
        <v>10175.466666666667</v>
      </c>
      <c r="BY558" s="2" t="s">
        <v>601</v>
      </c>
      <c r="CD558">
        <f t="shared" si="179"/>
        <v>304.59097938416295</v>
      </c>
      <c r="CE558">
        <f t="shared" si="180"/>
        <v>10529.901571607617</v>
      </c>
      <c r="CF558" s="2" t="s">
        <v>601</v>
      </c>
    </row>
    <row r="559" spans="1:84" x14ac:dyDescent="0.35">
      <c r="A559" s="2" t="s">
        <v>602</v>
      </c>
      <c r="B559" s="3" t="s">
        <v>35</v>
      </c>
      <c r="C559" s="2">
        <v>332</v>
      </c>
      <c r="D559" s="2">
        <v>900</v>
      </c>
      <c r="E559" s="2">
        <v>400</v>
      </c>
      <c r="F559" s="2">
        <v>36</v>
      </c>
      <c r="G559" s="2">
        <v>16</v>
      </c>
      <c r="H559" s="2">
        <v>18</v>
      </c>
      <c r="I559" s="2">
        <f t="shared" si="186"/>
        <v>792</v>
      </c>
      <c r="J559" s="2">
        <f t="shared" si="183"/>
        <v>423.26123980236906</v>
      </c>
      <c r="K559" s="2">
        <f t="shared" si="189"/>
        <v>5.333333333333333</v>
      </c>
      <c r="L559" s="2">
        <f t="shared" si="187"/>
        <v>49.5</v>
      </c>
      <c r="M559" s="2">
        <f t="shared" si="188"/>
        <v>3.3370973355292328</v>
      </c>
      <c r="N559" s="5">
        <v>618000</v>
      </c>
      <c r="O559" s="5">
        <v>38400</v>
      </c>
      <c r="P559" s="2">
        <v>38.200000000000003</v>
      </c>
      <c r="Q559" s="2">
        <v>9.5</v>
      </c>
      <c r="R559" s="5">
        <v>13700</v>
      </c>
      <c r="S559" s="5">
        <v>1920</v>
      </c>
      <c r="T559" s="5">
        <v>15300</v>
      </c>
      <c r="U559" s="5">
        <v>2940</v>
      </c>
      <c r="X559" s="3" t="str" cm="1">
        <f t="array" ref="X559">_xlfn.IFS((D559/F559) &lt;= (640/SQRT($AT$32)), "Compact", L559 &lt;= ($AT$32*(0.79-(0.002*((E559-G559/2)/(2*F559))*SQRT($AT$32)))), "Non-Compact", L559 &gt; ($AT$32*(0.79-(0.002*((E559-G559/2)/(2*F559))*SQRT($AT$32)))), "Slender")</f>
        <v>Compact</v>
      </c>
      <c r="Y559" s="3" t="str" cm="1">
        <f t="array" ref="Y559">_xlfn.IFS(K559 &lt;= (65/SQRT($AT$32)), "Compact", K559 &lt;= (95/SQRT($AT$32)), "Non-Compact", K559 &gt; (95/SQRT($AT$32)), "Slender")</f>
        <v>Slender</v>
      </c>
      <c r="Z559" s="2">
        <f t="shared" si="169"/>
        <v>11.111111111111111</v>
      </c>
      <c r="AA559" s="2">
        <f t="shared" si="170"/>
        <v>56.25</v>
      </c>
      <c r="AB559" s="2" t="str" cm="1">
        <f t="array" ref="AB559">_xlfn.IFS(Z559 &lt;= 9, "1", Z559 &lt;= 12, "2", Z559 &lt;= 15, "3", Z559 &gt; 15, "4")</f>
        <v>2</v>
      </c>
      <c r="AC559" s="2" t="str" cm="1">
        <f t="array" ref="AC559">_xlfn.IFS(AA559 &lt;= 200, "1", L559 &lt;= 300, "2", L559 &lt;= 400, "3", L559 &gt; 400, "4")</f>
        <v>1</v>
      </c>
      <c r="AF559" s="3">
        <f t="shared" si="181"/>
        <v>618711.44117924629</v>
      </c>
      <c r="AG559" s="3"/>
      <c r="AI559" s="3">
        <f t="shared" si="182"/>
        <v>13767.186991902159</v>
      </c>
      <c r="AJ559" s="2" t="s">
        <v>602</v>
      </c>
      <c r="AK559" s="2"/>
      <c r="AL559" s="2"/>
      <c r="AM559" s="2">
        <f t="shared" si="184"/>
        <v>398.56123980236907</v>
      </c>
      <c r="AN559" s="2"/>
      <c r="AO559" s="2"/>
      <c r="AP559" s="2">
        <f t="shared" si="185"/>
        <v>13610.6</v>
      </c>
      <c r="AQ559" s="2" t="s">
        <v>602</v>
      </c>
      <c r="BB559" s="2">
        <f t="shared" si="171"/>
        <v>331.26123980236906</v>
      </c>
      <c r="BC559" s="2">
        <f t="shared" si="172"/>
        <v>13143.733333333334</v>
      </c>
      <c r="BD559" s="2" t="s">
        <v>602</v>
      </c>
      <c r="BI559">
        <f t="shared" si="173"/>
        <v>349.26123980236906</v>
      </c>
      <c r="BJ559">
        <f t="shared" si="174"/>
        <v>13384.1143281366</v>
      </c>
      <c r="BK559" s="2" t="s">
        <v>602</v>
      </c>
      <c r="BP559">
        <f t="shared" si="175"/>
        <v>283.26123980236906</v>
      </c>
      <c r="BQ559">
        <f t="shared" si="176"/>
        <v>13041.333333333334</v>
      </c>
      <c r="BR559" s="2" t="s">
        <v>602</v>
      </c>
      <c r="BW559">
        <f t="shared" si="177"/>
        <v>299.26123980236906</v>
      </c>
      <c r="BX559">
        <f t="shared" si="178"/>
        <v>13075.466666666667</v>
      </c>
      <c r="BY559" s="2" t="s">
        <v>602</v>
      </c>
      <c r="CD559">
        <f t="shared" si="179"/>
        <v>363.57097938416297</v>
      </c>
      <c r="CE559">
        <f t="shared" si="180"/>
        <v>13429.901571607617</v>
      </c>
      <c r="CF559" s="2" t="s">
        <v>602</v>
      </c>
    </row>
    <row r="560" spans="1:84" x14ac:dyDescent="0.35">
      <c r="A560" s="2" t="s">
        <v>603</v>
      </c>
      <c r="B560" s="3" t="s">
        <v>35</v>
      </c>
      <c r="C560" s="2">
        <v>308</v>
      </c>
      <c r="D560" s="2">
        <v>900</v>
      </c>
      <c r="E560" s="2">
        <v>400</v>
      </c>
      <c r="F560" s="2">
        <v>32</v>
      </c>
      <c r="G560" s="2">
        <v>16</v>
      </c>
      <c r="H560" s="2">
        <v>18</v>
      </c>
      <c r="I560" s="2">
        <f t="shared" si="186"/>
        <v>800</v>
      </c>
      <c r="J560" s="2">
        <f t="shared" si="183"/>
        <v>392.54123980236903</v>
      </c>
      <c r="K560" s="2">
        <f t="shared" si="189"/>
        <v>6</v>
      </c>
      <c r="L560" s="2">
        <f t="shared" si="187"/>
        <v>50</v>
      </c>
      <c r="M560" s="2">
        <f t="shared" si="188"/>
        <v>3.3370973355292328</v>
      </c>
      <c r="N560" s="5">
        <v>565000</v>
      </c>
      <c r="O560" s="5">
        <v>34200</v>
      </c>
      <c r="P560" s="2">
        <v>37.9</v>
      </c>
      <c r="Q560" s="2">
        <v>9.3000000000000007</v>
      </c>
      <c r="R560" s="5">
        <v>12600</v>
      </c>
      <c r="S560" s="5">
        <v>1710</v>
      </c>
      <c r="T560" s="5">
        <v>14000</v>
      </c>
      <c r="U560" s="5">
        <v>2620</v>
      </c>
      <c r="X560" s="3" t="str" cm="1">
        <f t="array" ref="X560">_xlfn.IFS((D560/F560) &lt;= (640/SQRT($AT$32)), "Compact", L560 &lt;= ($AT$32*(0.79-(0.002*((E560-G560/2)/(2*F560))*SQRT($AT$32)))), "Non-Compact", L560 &gt; ($AT$32*(0.79-(0.002*((E560-G560/2)/(2*F560))*SQRT($AT$32)))), "Slender")</f>
        <v>Compact</v>
      </c>
      <c r="Y560" s="3" t="str" cm="1">
        <f t="array" ref="Y560">_xlfn.IFS(K560 &lt;= (65/SQRT($AT$32)), "Compact", K560 &lt;= (95/SQRT($AT$32)), "Non-Compact", K560 &gt; (95/SQRT($AT$32)), "Slender")</f>
        <v>Slender</v>
      </c>
      <c r="Z560" s="2">
        <f t="shared" si="169"/>
        <v>12.5</v>
      </c>
      <c r="AA560" s="2">
        <f t="shared" si="170"/>
        <v>56.25</v>
      </c>
      <c r="AB560" s="2" t="str" cm="1">
        <f t="array" ref="AB560">_xlfn.IFS(Z560 &lt;= 9, "1", Z560 &lt;= 12, "2", Z560 &lt;= 15, "3", Z560 &gt; 15, "4")</f>
        <v>3</v>
      </c>
      <c r="AC560" s="2" t="str" cm="1">
        <f t="array" ref="AC560">_xlfn.IFS(AA560 &lt;= 200, "1", L560 &lt;= 300, "2", L560 &lt;= 400, "3", L560 &gt; 400, "4")</f>
        <v>1</v>
      </c>
      <c r="AF560" s="3">
        <f t="shared" si="181"/>
        <v>565553.9792505221</v>
      </c>
      <c r="AG560" s="3"/>
      <c r="AI560" s="3">
        <f t="shared" si="182"/>
        <v>12651.200720484994</v>
      </c>
      <c r="AJ560" s="2" t="s">
        <v>603</v>
      </c>
      <c r="AK560" s="2"/>
      <c r="AL560" s="2"/>
      <c r="AM560" s="2">
        <f t="shared" si="184"/>
        <v>367.84123980236905</v>
      </c>
      <c r="AN560" s="2"/>
      <c r="AO560" s="2"/>
      <c r="AP560" s="2">
        <f t="shared" si="185"/>
        <v>12510.6</v>
      </c>
      <c r="AQ560" s="2" t="s">
        <v>603</v>
      </c>
      <c r="BB560" s="2">
        <f t="shared" si="171"/>
        <v>300.54123980236903</v>
      </c>
      <c r="BC560" s="2">
        <f t="shared" si="172"/>
        <v>12043.733333333334</v>
      </c>
      <c r="BD560" s="2" t="s">
        <v>603</v>
      </c>
      <c r="BI560">
        <f t="shared" si="173"/>
        <v>318.54123980236903</v>
      </c>
      <c r="BJ560">
        <f t="shared" si="174"/>
        <v>12284.1143281366</v>
      </c>
      <c r="BK560" s="2" t="s">
        <v>603</v>
      </c>
      <c r="BP560">
        <f t="shared" si="175"/>
        <v>252.54123980236903</v>
      </c>
      <c r="BQ560">
        <f t="shared" si="176"/>
        <v>11941.333333333334</v>
      </c>
      <c r="BR560" s="2" t="s">
        <v>603</v>
      </c>
      <c r="BW560">
        <f t="shared" si="177"/>
        <v>268.54123980236903</v>
      </c>
      <c r="BX560">
        <f t="shared" si="178"/>
        <v>11975.466666666667</v>
      </c>
      <c r="BY560" s="2" t="s">
        <v>603</v>
      </c>
      <c r="CD560">
        <f t="shared" si="179"/>
        <v>332.85097938416294</v>
      </c>
      <c r="CE560">
        <f t="shared" si="180"/>
        <v>12329.901571607617</v>
      </c>
      <c r="CF560" s="2" t="s">
        <v>603</v>
      </c>
    </row>
    <row r="561" spans="1:84" x14ac:dyDescent="0.35">
      <c r="A561" s="2" t="s">
        <v>604</v>
      </c>
      <c r="B561" s="3" t="s">
        <v>35</v>
      </c>
      <c r="C561" s="2">
        <v>284</v>
      </c>
      <c r="D561" s="2">
        <v>900</v>
      </c>
      <c r="E561" s="2">
        <v>400</v>
      </c>
      <c r="F561" s="2">
        <v>28</v>
      </c>
      <c r="G561" s="2">
        <v>16</v>
      </c>
      <c r="H561" s="2">
        <v>18</v>
      </c>
      <c r="I561" s="2">
        <f t="shared" si="186"/>
        <v>808</v>
      </c>
      <c r="J561" s="2">
        <f t="shared" si="183"/>
        <v>361.82123980236906</v>
      </c>
      <c r="K561" s="2">
        <f t="shared" si="189"/>
        <v>6.8571428571428568</v>
      </c>
      <c r="L561" s="2">
        <f t="shared" si="187"/>
        <v>50.5</v>
      </c>
      <c r="M561" s="2">
        <f t="shared" si="188"/>
        <v>3.3370973355292328</v>
      </c>
      <c r="N561" s="5">
        <v>511000</v>
      </c>
      <c r="O561" s="5">
        <v>29900</v>
      </c>
      <c r="P561" s="2">
        <v>37.6</v>
      </c>
      <c r="Q561" s="2">
        <v>9.1</v>
      </c>
      <c r="R561" s="5">
        <v>11400</v>
      </c>
      <c r="S561" s="5">
        <v>1490</v>
      </c>
      <c r="T561" s="5">
        <v>12700</v>
      </c>
      <c r="U561" s="5">
        <v>2300</v>
      </c>
      <c r="X561" s="3" t="str" cm="1">
        <f t="array" ref="X561">_xlfn.IFS((D561/F561) &lt;= (640/SQRT($AT$32)), "Compact", L561 &lt;= ($AT$32*(0.79-(0.002*((E561-G561/2)/(2*F561))*SQRT($AT$32)))), "Non-Compact", L561 &gt; ($AT$32*(0.79-(0.002*((E561-G561/2)/(2*F561))*SQRT($AT$32)))), "Slender")</f>
        <v>Compact</v>
      </c>
      <c r="Y561" s="3" t="str" cm="1">
        <f t="array" ref="Y561">_xlfn.IFS(K561 &lt;= (65/SQRT($AT$32)), "Compact", K561 &lt;= (95/SQRT($AT$32)), "Non-Compact", K561 &gt; (95/SQRT($AT$32)), "Slender")</f>
        <v>Slender</v>
      </c>
      <c r="Z561" s="2">
        <f t="shared" si="169"/>
        <v>14.285714285714286</v>
      </c>
      <c r="AA561" s="2">
        <f t="shared" si="170"/>
        <v>56.25</v>
      </c>
      <c r="AB561" s="2" t="str" cm="1">
        <f t="array" ref="AB561">_xlfn.IFS(Z561 &lt;= 9, "1", Z561 &lt;= 12, "2", Z561 &lt;= 15, "3", Z561 &gt; 15, "4")</f>
        <v>3</v>
      </c>
      <c r="AC561" s="2" t="str" cm="1">
        <f t="array" ref="AC561">_xlfn.IFS(AA561 &lt;= 200, "1", L561 &lt;= 300, "2", L561 &lt;= 400, "3", L561 &gt; 400, "4")</f>
        <v>1</v>
      </c>
      <c r="AF561" s="3">
        <f t="shared" si="181"/>
        <v>511394.19770476472</v>
      </c>
      <c r="AG561" s="3"/>
      <c r="AI561" s="3">
        <f t="shared" si="182"/>
        <v>11435.782599804877</v>
      </c>
      <c r="AJ561" s="2" t="s">
        <v>604</v>
      </c>
      <c r="AK561" s="2"/>
      <c r="AL561" s="2"/>
      <c r="AM561" s="2">
        <f t="shared" si="184"/>
        <v>337.12123980236908</v>
      </c>
      <c r="AN561" s="2"/>
      <c r="AO561" s="2"/>
      <c r="AP561" s="2">
        <f t="shared" si="185"/>
        <v>11310.6</v>
      </c>
      <c r="AQ561" s="2" t="s">
        <v>604</v>
      </c>
      <c r="BB561" s="2">
        <f t="shared" si="171"/>
        <v>269.82123980236906</v>
      </c>
      <c r="BC561" s="2">
        <f t="shared" si="172"/>
        <v>10843.733333333334</v>
      </c>
      <c r="BD561" s="2" t="s">
        <v>604</v>
      </c>
      <c r="BI561">
        <f t="shared" si="173"/>
        <v>287.82123980236906</v>
      </c>
      <c r="BJ561">
        <f t="shared" si="174"/>
        <v>11084.1143281366</v>
      </c>
      <c r="BK561" s="2" t="s">
        <v>604</v>
      </c>
      <c r="BP561">
        <f t="shared" si="175"/>
        <v>221.82123980236906</v>
      </c>
      <c r="BQ561">
        <f t="shared" si="176"/>
        <v>10741.333333333334</v>
      </c>
      <c r="BR561" s="2" t="s">
        <v>604</v>
      </c>
      <c r="BW561">
        <f t="shared" si="177"/>
        <v>237.82123980236906</v>
      </c>
      <c r="BX561">
        <f t="shared" si="178"/>
        <v>10775.466666666667</v>
      </c>
      <c r="BY561" s="2" t="s">
        <v>604</v>
      </c>
      <c r="CD561">
        <f t="shared" si="179"/>
        <v>302.13097938416297</v>
      </c>
      <c r="CE561">
        <f t="shared" si="180"/>
        <v>11129.901571607617</v>
      </c>
      <c r="CF561" s="2" t="s">
        <v>604</v>
      </c>
    </row>
    <row r="562" spans="1:84" x14ac:dyDescent="0.35">
      <c r="A562" s="2" t="s">
        <v>605</v>
      </c>
      <c r="B562" s="3" t="s">
        <v>35</v>
      </c>
      <c r="C562" s="2">
        <v>266</v>
      </c>
      <c r="D562" s="2">
        <v>900</v>
      </c>
      <c r="E562" s="2">
        <v>400</v>
      </c>
      <c r="F562" s="2">
        <v>25</v>
      </c>
      <c r="G562" s="2">
        <v>16</v>
      </c>
      <c r="H562" s="2">
        <v>18</v>
      </c>
      <c r="I562" s="2">
        <f t="shared" si="186"/>
        <v>814</v>
      </c>
      <c r="J562" s="2">
        <f t="shared" si="183"/>
        <v>338.78123980236904</v>
      </c>
      <c r="K562" s="2">
        <f t="shared" si="189"/>
        <v>7.68</v>
      </c>
      <c r="L562" s="2">
        <f t="shared" si="187"/>
        <v>50.875</v>
      </c>
      <c r="M562" s="2">
        <f t="shared" si="188"/>
        <v>3.3370973355292328</v>
      </c>
      <c r="N562" s="5">
        <v>470000</v>
      </c>
      <c r="O562" s="5">
        <v>26700</v>
      </c>
      <c r="P562" s="2">
        <v>37.200000000000003</v>
      </c>
      <c r="Q562" s="2">
        <v>8.9</v>
      </c>
      <c r="R562" s="5">
        <v>10400</v>
      </c>
      <c r="S562" s="5">
        <v>1340</v>
      </c>
      <c r="T562" s="5">
        <v>11800</v>
      </c>
      <c r="U562" s="5">
        <v>2060</v>
      </c>
      <c r="X562" s="3" t="str" cm="1">
        <f t="array" ref="X562">_xlfn.IFS((D562/F562) &lt;= (640/SQRT($AT$32)), "Compact", L562 &lt;= ($AT$32*(0.79-(0.002*((E562-G562/2)/(2*F562))*SQRT($AT$32)))), "Non-Compact", L562 &gt; ($AT$32*(0.79-(0.002*((E562-G562/2)/(2*F562))*SQRT($AT$32)))), "Slender")</f>
        <v>Non-Compact</v>
      </c>
      <c r="Y562" s="3" t="str" cm="1">
        <f t="array" ref="Y562">_xlfn.IFS(K562 &lt;= (65/SQRT($AT$32)), "Compact", K562 &lt;= (95/SQRT($AT$32)), "Non-Compact", K562 &gt; (95/SQRT($AT$32)), "Slender")</f>
        <v>Slender</v>
      </c>
      <c r="Z562" s="2">
        <f t="shared" si="169"/>
        <v>16</v>
      </c>
      <c r="AA562" s="2">
        <f t="shared" si="170"/>
        <v>56.25</v>
      </c>
      <c r="AB562" s="2" t="str" cm="1">
        <f t="array" ref="AB562">_xlfn.IFS(Z562 &lt;= 9, "1", Z562 &lt;= 12, "2", Z562 &lt;= 15, "3", Z562 &gt; 15, "4")</f>
        <v>4</v>
      </c>
      <c r="AC562" s="2" t="str" cm="1">
        <f t="array" ref="AC562">_xlfn.IFS(AA562 &lt;= 200, "1", L562 &lt;= 300, "2", L562 &lt;= 400, "3", L562 &gt; 400, "4")</f>
        <v>1</v>
      </c>
      <c r="AF562" s="3">
        <f t="shared" si="181"/>
        <v>470278.25108769385</v>
      </c>
      <c r="AG562" s="3"/>
      <c r="AI562" s="3">
        <f t="shared" si="182"/>
        <v>10427.883470292521</v>
      </c>
      <c r="AJ562" s="2" t="s">
        <v>605</v>
      </c>
      <c r="AK562" s="2"/>
      <c r="AL562" s="2"/>
      <c r="AM562" s="2">
        <f t="shared" si="184"/>
        <v>314.08123980236905</v>
      </c>
      <c r="AN562" s="2"/>
      <c r="AO562" s="2"/>
      <c r="AP562" s="2">
        <f t="shared" si="185"/>
        <v>10310.6</v>
      </c>
      <c r="AQ562" s="2" t="s">
        <v>605</v>
      </c>
      <c r="BB562" s="2">
        <f t="shared" si="171"/>
        <v>246.78123980236904</v>
      </c>
      <c r="BC562" s="2">
        <f t="shared" si="172"/>
        <v>9843.7333333333336</v>
      </c>
      <c r="BD562" s="2" t="s">
        <v>605</v>
      </c>
      <c r="BI562">
        <f t="shared" si="173"/>
        <v>264.78123980236904</v>
      </c>
      <c r="BJ562">
        <f t="shared" si="174"/>
        <v>10084.1143281366</v>
      </c>
      <c r="BK562" s="2" t="s">
        <v>605</v>
      </c>
      <c r="BP562">
        <f t="shared" si="175"/>
        <v>198.78123980236904</v>
      </c>
      <c r="BQ562">
        <f t="shared" si="176"/>
        <v>9741.3333333333339</v>
      </c>
      <c r="BR562" s="2" t="s">
        <v>605</v>
      </c>
      <c r="BW562">
        <f t="shared" si="177"/>
        <v>214.78123980236904</v>
      </c>
      <c r="BX562">
        <f t="shared" si="178"/>
        <v>9775.4666666666672</v>
      </c>
      <c r="BY562" s="2" t="s">
        <v>605</v>
      </c>
      <c r="CD562">
        <f t="shared" si="179"/>
        <v>279.09097938416295</v>
      </c>
      <c r="CE562">
        <f t="shared" si="180"/>
        <v>10129.901571607617</v>
      </c>
      <c r="CF562" s="2" t="s">
        <v>605</v>
      </c>
    </row>
    <row r="563" spans="1:84" x14ac:dyDescent="0.35">
      <c r="A563" s="2" t="s">
        <v>606</v>
      </c>
      <c r="B563" s="3" t="s">
        <v>35</v>
      </c>
      <c r="C563" s="2">
        <v>248</v>
      </c>
      <c r="D563" s="2">
        <v>900</v>
      </c>
      <c r="E563" s="2">
        <v>400</v>
      </c>
      <c r="F563" s="2">
        <v>22</v>
      </c>
      <c r="G563" s="2">
        <v>16</v>
      </c>
      <c r="H563" s="2">
        <v>18</v>
      </c>
      <c r="I563" s="2">
        <f t="shared" si="186"/>
        <v>820</v>
      </c>
      <c r="J563" s="2">
        <f t="shared" si="183"/>
        <v>315.74123980236902</v>
      </c>
      <c r="K563" s="2">
        <f t="shared" si="189"/>
        <v>8.7272727272727266</v>
      </c>
      <c r="L563" s="2">
        <f t="shared" si="187"/>
        <v>51.25</v>
      </c>
      <c r="M563" s="2">
        <f t="shared" si="188"/>
        <v>3.3370973355292328</v>
      </c>
      <c r="N563" s="5">
        <v>428000</v>
      </c>
      <c r="O563" s="5">
        <v>23500</v>
      </c>
      <c r="P563" s="2">
        <v>36.799999999999997</v>
      </c>
      <c r="Q563" s="2">
        <v>8.6</v>
      </c>
      <c r="R563" s="5">
        <v>9510</v>
      </c>
      <c r="S563" s="5">
        <v>1180</v>
      </c>
      <c r="T563" s="5">
        <v>10800</v>
      </c>
      <c r="U563" s="5">
        <v>1820</v>
      </c>
      <c r="X563" s="3" t="str" cm="1">
        <f t="array" ref="X563">_xlfn.IFS((D563/F563) &lt;= (640/SQRT($AT$32)), "Compact", L563 &lt;= ($AT$32*(0.79-(0.002*((E563-G563/2)/(2*F563))*SQRT($AT$32)))), "Non-Compact", L563 &gt; ($AT$32*(0.79-(0.002*((E563-G563/2)/(2*F563))*SQRT($AT$32)))), "Slender")</f>
        <v>Non-Compact</v>
      </c>
      <c r="Y563" s="3" t="str" cm="1">
        <f t="array" ref="Y563">_xlfn.IFS(K563 &lt;= (65/SQRT($AT$32)), "Compact", K563 &lt;= (95/SQRT($AT$32)), "Non-Compact", K563 &gt; (95/SQRT($AT$32)), "Slender")</f>
        <v>Slender</v>
      </c>
      <c r="Z563" s="2">
        <f t="shared" si="169"/>
        <v>18.181818181818183</v>
      </c>
      <c r="AA563" s="2">
        <f t="shared" si="170"/>
        <v>56.25</v>
      </c>
      <c r="AB563" s="2" t="str" cm="1">
        <f t="array" ref="AB563">_xlfn.IFS(Z563 &lt;= 9, "1", Z563 &lt;= 12, "2", Z563 &lt;= 15, "3", Z563 &gt; 15, "4")</f>
        <v>4</v>
      </c>
      <c r="AC563" s="2" t="str" cm="1">
        <f t="array" ref="AC563">_xlfn.IFS(AA563 &lt;= 200, "1", L563 &lt;= 300, "2", L563 &lt;= 400, "3", L563 &gt; 400, "4")</f>
        <v>1</v>
      </c>
      <c r="AF563" s="3">
        <f t="shared" si="181"/>
        <v>428165.46503203642</v>
      </c>
      <c r="AG563" s="3"/>
      <c r="AI563" s="3">
        <f t="shared" si="182"/>
        <v>9528.2074741264951</v>
      </c>
      <c r="AJ563" s="2" t="s">
        <v>606</v>
      </c>
      <c r="AK563" s="2"/>
      <c r="AL563" s="2"/>
      <c r="AM563" s="2">
        <f t="shared" si="184"/>
        <v>291.04123980236903</v>
      </c>
      <c r="AN563" s="2"/>
      <c r="AO563" s="2"/>
      <c r="AP563" s="2">
        <f t="shared" si="185"/>
        <v>9420.6</v>
      </c>
      <c r="AQ563" s="2" t="s">
        <v>606</v>
      </c>
      <c r="BB563" s="2">
        <f t="shared" si="171"/>
        <v>223.74123980236902</v>
      </c>
      <c r="BC563" s="2">
        <f t="shared" si="172"/>
        <v>8953.7333333333336</v>
      </c>
      <c r="BD563" s="2" t="s">
        <v>606</v>
      </c>
      <c r="BI563">
        <f t="shared" si="173"/>
        <v>241.74123980236902</v>
      </c>
      <c r="BJ563">
        <f t="shared" si="174"/>
        <v>9194.1143281366003</v>
      </c>
      <c r="BK563" s="2" t="s">
        <v>606</v>
      </c>
      <c r="BP563">
        <f t="shared" si="175"/>
        <v>175.74123980236902</v>
      </c>
      <c r="BQ563">
        <f t="shared" si="176"/>
        <v>8851.3333333333339</v>
      </c>
      <c r="BR563" s="2" t="s">
        <v>606</v>
      </c>
      <c r="BW563">
        <f t="shared" si="177"/>
        <v>191.74123980236902</v>
      </c>
      <c r="BX563">
        <f t="shared" si="178"/>
        <v>8885.4666666666672</v>
      </c>
      <c r="BY563" s="2" t="s">
        <v>606</v>
      </c>
      <c r="CD563">
        <f t="shared" si="179"/>
        <v>256.05097938416293</v>
      </c>
      <c r="CE563">
        <f t="shared" si="180"/>
        <v>9239.9015716076174</v>
      </c>
      <c r="CF563" s="2" t="s">
        <v>606</v>
      </c>
    </row>
    <row r="564" spans="1:84" x14ac:dyDescent="0.35">
      <c r="A564" s="2" t="s">
        <v>607</v>
      </c>
      <c r="B564" s="3" t="s">
        <v>35</v>
      </c>
      <c r="C564" s="2">
        <v>271</v>
      </c>
      <c r="D564" s="2">
        <v>900</v>
      </c>
      <c r="E564" s="2">
        <v>400</v>
      </c>
      <c r="F564" s="2">
        <v>28</v>
      </c>
      <c r="G564" s="2">
        <v>14</v>
      </c>
      <c r="H564" s="2">
        <v>18</v>
      </c>
      <c r="I564" s="2">
        <f t="shared" si="186"/>
        <v>808</v>
      </c>
      <c r="J564" s="2">
        <f t="shared" si="183"/>
        <v>344.94123980236907</v>
      </c>
      <c r="K564" s="2">
        <f t="shared" si="189"/>
        <v>6.8928571428571432</v>
      </c>
      <c r="L564" s="2">
        <f t="shared" si="187"/>
        <v>57.714285714285715</v>
      </c>
      <c r="M564" s="2">
        <f t="shared" si="188"/>
        <v>3.3410973355292328</v>
      </c>
      <c r="N564" s="5">
        <v>501000</v>
      </c>
      <c r="O564" s="5">
        <v>29900</v>
      </c>
      <c r="P564" s="2">
        <v>38.1</v>
      </c>
      <c r="Q564" s="2">
        <v>9.3000000000000007</v>
      </c>
      <c r="R564" s="5">
        <v>11100</v>
      </c>
      <c r="S564" s="5">
        <v>1490</v>
      </c>
      <c r="T564" s="5">
        <v>12400</v>
      </c>
      <c r="U564" s="5">
        <v>2280</v>
      </c>
      <c r="X564" s="3" t="str" cm="1">
        <f t="array" ref="X564">_xlfn.IFS((D564/F564) &lt;= (640/SQRT($AT$32)), "Compact", L564 &lt;= ($AT$32*(0.79-(0.002*((E564-G564/2)/(2*F564))*SQRT($AT$32)))), "Non-Compact", L564 &gt; ($AT$32*(0.79-(0.002*((E564-G564/2)/(2*F564))*SQRT($AT$32)))), "Slender")</f>
        <v>Compact</v>
      </c>
      <c r="Y564" s="3" t="str" cm="1">
        <f t="array" ref="Y564">_xlfn.IFS(K564 &lt;= (65/SQRT($AT$32)), "Compact", K564 &lt;= (95/SQRT($AT$32)), "Non-Compact", K564 &gt; (95/SQRT($AT$32)), "Slender")</f>
        <v>Slender</v>
      </c>
      <c r="Z564" s="2">
        <f t="shared" si="169"/>
        <v>14.285714285714286</v>
      </c>
      <c r="AA564" s="2">
        <f t="shared" si="170"/>
        <v>64.285714285714292</v>
      </c>
      <c r="AB564" s="2" t="str" cm="1">
        <f t="array" ref="AB564">_xlfn.IFS(Z564 &lt;= 9, "1", Z564 &lt;= 12, "2", Z564 &lt;= 15, "3", Z564 &gt; 15, "4")</f>
        <v>3</v>
      </c>
      <c r="AC564" s="2" t="str" cm="1">
        <f t="array" ref="AC564">_xlfn.IFS(AA564 &lt;= 200, "1", L564 &lt;= 300, "2", L564 &lt;= 400, "3", L564 &gt; 400, "4")</f>
        <v>1</v>
      </c>
      <c r="AF564" s="3">
        <f t="shared" si="181"/>
        <v>501411.4731895352</v>
      </c>
      <c r="AG564" s="3"/>
      <c r="AI564" s="3">
        <f t="shared" si="182"/>
        <v>11139.154531202088</v>
      </c>
      <c r="AJ564" s="2" t="s">
        <v>607</v>
      </c>
      <c r="AK564" s="2"/>
      <c r="AL564" s="2"/>
      <c r="AM564" s="2">
        <f t="shared" si="184"/>
        <v>320.24123980236908</v>
      </c>
      <c r="AN564" s="2"/>
      <c r="AO564" s="2"/>
      <c r="AP564" s="2">
        <f t="shared" si="185"/>
        <v>11010.6</v>
      </c>
      <c r="AQ564" s="2" t="s">
        <v>607</v>
      </c>
      <c r="BB564" s="2">
        <f t="shared" si="171"/>
        <v>252.94123980236907</v>
      </c>
      <c r="BC564" s="2">
        <f t="shared" si="172"/>
        <v>10543.733333333334</v>
      </c>
      <c r="BD564" s="2" t="s">
        <v>607</v>
      </c>
      <c r="BI564">
        <f t="shared" si="173"/>
        <v>270.94123980236907</v>
      </c>
      <c r="BJ564">
        <f t="shared" si="174"/>
        <v>10784.1143281366</v>
      </c>
      <c r="BK564" s="2" t="s">
        <v>607</v>
      </c>
      <c r="BP564">
        <f t="shared" si="175"/>
        <v>204.94123980236907</v>
      </c>
      <c r="BQ564">
        <f t="shared" si="176"/>
        <v>10441.333333333334</v>
      </c>
      <c r="BR564" s="2" t="s">
        <v>607</v>
      </c>
      <c r="BW564">
        <f t="shared" si="177"/>
        <v>220.94123980236907</v>
      </c>
      <c r="BX564">
        <f t="shared" si="178"/>
        <v>10475.466666666667</v>
      </c>
      <c r="BY564" s="2" t="s">
        <v>607</v>
      </c>
      <c r="CD564">
        <f t="shared" si="179"/>
        <v>285.25097938416297</v>
      </c>
      <c r="CE564">
        <f t="shared" si="180"/>
        <v>10829.901571607617</v>
      </c>
      <c r="CF564" s="2" t="s">
        <v>607</v>
      </c>
    </row>
    <row r="565" spans="1:84" x14ac:dyDescent="0.35">
      <c r="A565" s="2" t="s">
        <v>608</v>
      </c>
      <c r="B565" s="3" t="s">
        <v>35</v>
      </c>
      <c r="C565" s="2">
        <v>253</v>
      </c>
      <c r="D565" s="2">
        <v>900</v>
      </c>
      <c r="E565" s="2">
        <v>400</v>
      </c>
      <c r="F565" s="2">
        <v>25</v>
      </c>
      <c r="G565" s="2">
        <v>14</v>
      </c>
      <c r="H565" s="2">
        <v>18</v>
      </c>
      <c r="I565" s="2">
        <f t="shared" si="186"/>
        <v>814</v>
      </c>
      <c r="J565" s="2">
        <f t="shared" si="183"/>
        <v>321.78123980236904</v>
      </c>
      <c r="K565" s="2">
        <f t="shared" si="189"/>
        <v>7.72</v>
      </c>
      <c r="L565" s="2">
        <f t="shared" si="187"/>
        <v>58.142857142857146</v>
      </c>
      <c r="M565" s="2">
        <f t="shared" si="188"/>
        <v>3.3410973355292328</v>
      </c>
      <c r="N565" s="5">
        <v>459000</v>
      </c>
      <c r="O565" s="5">
        <v>26700</v>
      </c>
      <c r="P565" s="2">
        <v>37.799999999999997</v>
      </c>
      <c r="Q565" s="2">
        <v>9.1</v>
      </c>
      <c r="R565" s="5">
        <v>10200</v>
      </c>
      <c r="S565" s="5">
        <v>1330</v>
      </c>
      <c r="T565" s="5">
        <v>11400</v>
      </c>
      <c r="U565" s="5">
        <v>2040</v>
      </c>
      <c r="X565" s="3" t="str" cm="1">
        <f t="array" ref="X565">_xlfn.IFS((D565/F565) &lt;= (640/SQRT($AT$32)), "Compact", L565 &lt;= ($AT$32*(0.79-(0.002*((E565-G565/2)/(2*F565))*SQRT($AT$32)))), "Non-Compact", L565 &gt; ($AT$32*(0.79-(0.002*((E565-G565/2)/(2*F565))*SQRT($AT$32)))), "Slender")</f>
        <v>Non-Compact</v>
      </c>
      <c r="Y565" s="3" t="str" cm="1">
        <f t="array" ref="Y565">_xlfn.IFS(K565 &lt;= (65/SQRT($AT$32)), "Compact", K565 &lt;= (95/SQRT($AT$32)), "Non-Compact", K565 &gt; (95/SQRT($AT$32)), "Slender")</f>
        <v>Slender</v>
      </c>
      <c r="Z565" s="2">
        <f t="shared" si="169"/>
        <v>16</v>
      </c>
      <c r="AA565" s="2">
        <f t="shared" si="170"/>
        <v>64.285714285714292</v>
      </c>
      <c r="AB565" s="2" t="str" cm="1">
        <f t="array" ref="AB565">_xlfn.IFS(Z565 &lt;= 9, "1", Z565 &lt;= 12, "2", Z565 &lt;= 15, "3", Z565 &gt; 15, "4")</f>
        <v>4</v>
      </c>
      <c r="AC565" s="2" t="str" cm="1">
        <f t="array" ref="AC565">_xlfn.IFS(AA565 &lt;= 200, "1", L565 &lt;= 300, "2", L565 &lt;= 400, "3", L565 &gt; 400, "4")</f>
        <v>1</v>
      </c>
      <c r="AF565" s="3">
        <f t="shared" si="181"/>
        <v>459296.21971675317</v>
      </c>
      <c r="AG565" s="3"/>
      <c r="AI565" s="3">
        <f t="shared" si="182"/>
        <v>10228.901977729574</v>
      </c>
      <c r="AJ565" s="2" t="s">
        <v>608</v>
      </c>
      <c r="AK565" s="2"/>
      <c r="AL565" s="2"/>
      <c r="AM565" s="2">
        <f t="shared" si="184"/>
        <v>297.08123980236905</v>
      </c>
      <c r="AN565" s="2"/>
      <c r="AO565" s="2"/>
      <c r="AP565" s="2">
        <f t="shared" si="185"/>
        <v>10110.6</v>
      </c>
      <c r="AQ565" s="2" t="s">
        <v>608</v>
      </c>
      <c r="BB565" s="2">
        <f t="shared" si="171"/>
        <v>229.78123980236904</v>
      </c>
      <c r="BC565" s="2">
        <f t="shared" si="172"/>
        <v>9643.7333333333336</v>
      </c>
      <c r="BD565" s="2" t="s">
        <v>608</v>
      </c>
      <c r="BI565">
        <f t="shared" si="173"/>
        <v>247.78123980236904</v>
      </c>
      <c r="BJ565">
        <f t="shared" si="174"/>
        <v>9884.1143281366003</v>
      </c>
      <c r="BK565" s="2" t="s">
        <v>608</v>
      </c>
      <c r="BP565">
        <f t="shared" si="175"/>
        <v>181.78123980236904</v>
      </c>
      <c r="BQ565">
        <f t="shared" si="176"/>
        <v>9541.3333333333339</v>
      </c>
      <c r="BR565" s="2" t="s">
        <v>608</v>
      </c>
      <c r="BW565">
        <f t="shared" si="177"/>
        <v>197.78123980236904</v>
      </c>
      <c r="BX565">
        <f t="shared" si="178"/>
        <v>9575.4666666666672</v>
      </c>
      <c r="BY565" s="2" t="s">
        <v>608</v>
      </c>
      <c r="CD565">
        <f t="shared" si="179"/>
        <v>262.09097938416295</v>
      </c>
      <c r="CE565">
        <f t="shared" si="180"/>
        <v>9929.9015716076174</v>
      </c>
      <c r="CF565" s="2" t="s">
        <v>608</v>
      </c>
    </row>
    <row r="566" spans="1:84" x14ac:dyDescent="0.35">
      <c r="A566" s="2" t="s">
        <v>609</v>
      </c>
      <c r="B566" s="3" t="s">
        <v>35</v>
      </c>
      <c r="C566" s="2">
        <v>234</v>
      </c>
      <c r="D566" s="2">
        <v>900</v>
      </c>
      <c r="E566" s="2">
        <v>400</v>
      </c>
      <c r="F566" s="2">
        <v>22</v>
      </c>
      <c r="G566" s="2">
        <v>14</v>
      </c>
      <c r="H566" s="2">
        <v>18</v>
      </c>
      <c r="I566" s="2">
        <f t="shared" si="186"/>
        <v>820</v>
      </c>
      <c r="J566" s="2">
        <f t="shared" si="183"/>
        <v>298.62123980236902</v>
      </c>
      <c r="K566" s="2">
        <f t="shared" si="189"/>
        <v>8.7727272727272734</v>
      </c>
      <c r="L566" s="2">
        <f t="shared" si="187"/>
        <v>58.571428571428569</v>
      </c>
      <c r="M566" s="2">
        <f t="shared" si="188"/>
        <v>3.3410973355292328</v>
      </c>
      <c r="N566" s="5">
        <v>417000</v>
      </c>
      <c r="O566" s="5">
        <v>23500</v>
      </c>
      <c r="P566" s="2">
        <v>37.4</v>
      </c>
      <c r="Q566" s="2">
        <v>8.9</v>
      </c>
      <c r="R566" s="5">
        <v>9280</v>
      </c>
      <c r="S566" s="5">
        <v>1170</v>
      </c>
      <c r="T566" s="5">
        <v>10400</v>
      </c>
      <c r="U566" s="5">
        <v>1810</v>
      </c>
      <c r="X566" s="3" t="str" cm="1">
        <f t="array" ref="X566">_xlfn.IFS((D566/F566) &lt;= (640/SQRT($AT$32)), "Compact", L566 &lt;= ($AT$32*(0.79-(0.002*((E566-G566/2)/(2*F566))*SQRT($AT$32)))), "Non-Compact", L566 &gt; ($AT$32*(0.79-(0.002*((E566-G566/2)/(2*F566))*SQRT($AT$32)))), "Slender")</f>
        <v>Non-Compact</v>
      </c>
      <c r="Y566" s="3" t="str" cm="1">
        <f t="array" ref="Y566">_xlfn.IFS(K566 &lt;= (65/SQRT($AT$32)), "Compact", K566 &lt;= (95/SQRT($AT$32)), "Non-Compact", K566 &gt; (95/SQRT($AT$32)), "Slender")</f>
        <v>Slender</v>
      </c>
      <c r="Z566" s="2">
        <f t="shared" si="169"/>
        <v>18.181818181818183</v>
      </c>
      <c r="AA566" s="2">
        <f t="shared" si="170"/>
        <v>64.285714285714292</v>
      </c>
      <c r="AB566" s="2" t="str" cm="1">
        <f t="array" ref="AB566">_xlfn.IFS(Z566 &lt;= 9, "1", Z566 &lt;= 12, "2", Z566 &lt;= 15, "3", Z566 &gt; 15, "4")</f>
        <v>4</v>
      </c>
      <c r="AC566" s="2" t="str" cm="1">
        <f t="array" ref="AC566">_xlfn.IFS(AA566 &lt;= 200, "1", L566 &lt;= 300, "2", L566 &lt;= 400, "3", L566 &gt; 400, "4")</f>
        <v>1</v>
      </c>
      <c r="AF566" s="3">
        <f t="shared" si="181"/>
        <v>417182.27364798234</v>
      </c>
      <c r="AG566" s="3"/>
      <c r="AI566" s="3">
        <f t="shared" si="182"/>
        <v>9299.6388999788578</v>
      </c>
      <c r="AJ566" s="2" t="s">
        <v>609</v>
      </c>
      <c r="AK566" s="2"/>
      <c r="AL566" s="2"/>
      <c r="AM566" s="2">
        <f t="shared" si="184"/>
        <v>273.92123980236903</v>
      </c>
      <c r="AN566" s="2"/>
      <c r="AO566" s="2"/>
      <c r="AP566" s="2">
        <f t="shared" si="185"/>
        <v>9190.6</v>
      </c>
      <c r="AQ566" s="2" t="s">
        <v>609</v>
      </c>
      <c r="BB566" s="2">
        <f t="shared" si="171"/>
        <v>206.62123980236902</v>
      </c>
      <c r="BC566" s="2">
        <f t="shared" si="172"/>
        <v>8723.7333333333336</v>
      </c>
      <c r="BD566" s="2" t="s">
        <v>609</v>
      </c>
      <c r="BI566">
        <f t="shared" si="173"/>
        <v>224.62123980236902</v>
      </c>
      <c r="BJ566">
        <f t="shared" si="174"/>
        <v>8964.1143281366003</v>
      </c>
      <c r="BK566" s="2" t="s">
        <v>609</v>
      </c>
      <c r="BP566">
        <f t="shared" si="175"/>
        <v>158.62123980236902</v>
      </c>
      <c r="BQ566">
        <f t="shared" si="176"/>
        <v>8621.3333333333339</v>
      </c>
      <c r="BR566" s="2" t="s">
        <v>609</v>
      </c>
      <c r="BW566">
        <f t="shared" si="177"/>
        <v>174.62123980236902</v>
      </c>
      <c r="BX566">
        <f t="shared" si="178"/>
        <v>8655.4666666666672</v>
      </c>
      <c r="BY566" s="2" t="s">
        <v>609</v>
      </c>
      <c r="CD566">
        <f t="shared" si="179"/>
        <v>238.93097938416295</v>
      </c>
      <c r="CE566">
        <f t="shared" si="180"/>
        <v>9009.9015716076174</v>
      </c>
      <c r="CF566" s="2" t="s">
        <v>609</v>
      </c>
    </row>
    <row r="567" spans="1:84" x14ac:dyDescent="0.35">
      <c r="A567" s="2" t="s">
        <v>610</v>
      </c>
      <c r="B567" s="3" t="s">
        <v>35</v>
      </c>
      <c r="C567" s="2">
        <v>364</v>
      </c>
      <c r="D567" s="2">
        <v>900</v>
      </c>
      <c r="E567" s="2">
        <v>350</v>
      </c>
      <c r="F567" s="2">
        <v>40</v>
      </c>
      <c r="G567" s="2">
        <v>22</v>
      </c>
      <c r="H567" s="2">
        <v>18</v>
      </c>
      <c r="I567" s="2">
        <f t="shared" si="186"/>
        <v>784</v>
      </c>
      <c r="J567" s="2">
        <f t="shared" si="183"/>
        <v>463.18123980236902</v>
      </c>
      <c r="K567" s="2">
        <f t="shared" si="189"/>
        <v>4.0999999999999996</v>
      </c>
      <c r="L567" s="2">
        <f t="shared" si="187"/>
        <v>35.636363636363633</v>
      </c>
      <c r="M567" s="2">
        <f t="shared" si="188"/>
        <v>3.1250973355292326</v>
      </c>
      <c r="N567" s="5">
        <v>624000</v>
      </c>
      <c r="O567" s="5">
        <v>28700</v>
      </c>
      <c r="P567" s="2">
        <v>36.700000000000003</v>
      </c>
      <c r="Q567" s="2">
        <v>7.9</v>
      </c>
      <c r="R567" s="5">
        <v>13900</v>
      </c>
      <c r="S567" s="5">
        <v>1640</v>
      </c>
      <c r="T567" s="5">
        <v>15900</v>
      </c>
      <c r="U567" s="5">
        <v>2550</v>
      </c>
      <c r="X567" s="3" t="str" cm="1">
        <f t="array" ref="X567">_xlfn.IFS((D567/F567) &lt;= (640/SQRT($AT$32)), "Compact", L567 &lt;= ($AT$32*(0.79-(0.002*((E567-G567/2)/(2*F567))*SQRT($AT$32)))), "Non-Compact", L567 &gt; ($AT$32*(0.79-(0.002*((E567-G567/2)/(2*F567))*SQRT($AT$32)))), "Slender")</f>
        <v>Compact</v>
      </c>
      <c r="Y567" s="3" t="str" cm="1">
        <f t="array" ref="Y567">_xlfn.IFS(K567 &lt;= (65/SQRT($AT$32)), "Compact", K567 &lt;= (95/SQRT($AT$32)), "Non-Compact", K567 &gt; (95/SQRT($AT$32)), "Slender")</f>
        <v>Non-Compact</v>
      </c>
      <c r="Z567" s="2">
        <f t="shared" si="169"/>
        <v>8.75</v>
      </c>
      <c r="AA567" s="2">
        <f t="shared" si="170"/>
        <v>40.909090909090907</v>
      </c>
      <c r="AB567" s="2" t="str" cm="1">
        <f t="array" ref="AB567">_xlfn.IFS(Z567 &lt;= 9, "1", Z567 &lt;= 12, "2", Z567 &lt;= 15, "3", Z567 &gt; 15, "4")</f>
        <v>1</v>
      </c>
      <c r="AC567" s="2" t="str" cm="1">
        <f t="array" ref="AC567">_xlfn.IFS(AA567 &lt;= 200, "1", L567 &lt;= 300, "2", L567 &lt;= 400, "3", L567 &gt; 400, "4")</f>
        <v>1</v>
      </c>
      <c r="AF567" s="3">
        <f t="shared" si="181"/>
        <v>624181.37608879362</v>
      </c>
      <c r="AG567" s="3"/>
      <c r="AI567" s="3">
        <f t="shared" si="182"/>
        <v>13928.858663580444</v>
      </c>
      <c r="AJ567" s="2" t="s">
        <v>610</v>
      </c>
      <c r="AK567" s="2"/>
      <c r="AL567" s="2"/>
      <c r="AM567" s="2">
        <f t="shared" si="184"/>
        <v>438.48123980236903</v>
      </c>
      <c r="AN567" s="2"/>
      <c r="AO567" s="2"/>
      <c r="AP567" s="2">
        <f t="shared" si="185"/>
        <v>13810.6</v>
      </c>
      <c r="AQ567" s="2" t="s">
        <v>610</v>
      </c>
      <c r="BB567" s="2">
        <f t="shared" si="171"/>
        <v>371.18123980236902</v>
      </c>
      <c r="BC567" s="2">
        <f t="shared" si="172"/>
        <v>13343.733333333334</v>
      </c>
      <c r="BD567" s="2" t="s">
        <v>610</v>
      </c>
      <c r="BI567">
        <f t="shared" si="173"/>
        <v>389.18123980236902</v>
      </c>
      <c r="BJ567">
        <f t="shared" si="174"/>
        <v>13584.1143281366</v>
      </c>
      <c r="BK567" s="2" t="s">
        <v>610</v>
      </c>
      <c r="BP567">
        <f t="shared" si="175"/>
        <v>323.18123980236902</v>
      </c>
      <c r="BQ567">
        <f t="shared" si="176"/>
        <v>13241.333333333334</v>
      </c>
      <c r="BR567" s="2" t="s">
        <v>610</v>
      </c>
      <c r="BW567">
        <f t="shared" si="177"/>
        <v>339.18123980236902</v>
      </c>
      <c r="BX567">
        <f t="shared" si="178"/>
        <v>13275.466666666667</v>
      </c>
      <c r="BY567" s="2" t="s">
        <v>610</v>
      </c>
      <c r="CD567">
        <f t="shared" si="179"/>
        <v>403.49097938416293</v>
      </c>
      <c r="CE567">
        <f t="shared" si="180"/>
        <v>13629.901571607617</v>
      </c>
      <c r="CF567" s="2" t="s">
        <v>610</v>
      </c>
    </row>
    <row r="568" spans="1:84" x14ac:dyDescent="0.35">
      <c r="A568" s="2" t="s">
        <v>611</v>
      </c>
      <c r="B568" s="3" t="s">
        <v>35</v>
      </c>
      <c r="C568" s="2">
        <v>343</v>
      </c>
      <c r="D568" s="2">
        <v>900</v>
      </c>
      <c r="E568" s="2">
        <v>350</v>
      </c>
      <c r="F568" s="2">
        <v>36</v>
      </c>
      <c r="G568" s="2">
        <v>22</v>
      </c>
      <c r="H568" s="2">
        <v>18</v>
      </c>
      <c r="I568" s="2">
        <f t="shared" si="186"/>
        <v>792</v>
      </c>
      <c r="J568" s="2">
        <f t="shared" si="183"/>
        <v>436.94123980236901</v>
      </c>
      <c r="K568" s="2">
        <f t="shared" si="189"/>
        <v>4.5555555555555554</v>
      </c>
      <c r="L568" s="2">
        <f t="shared" si="187"/>
        <v>36</v>
      </c>
      <c r="M568" s="2">
        <f t="shared" si="188"/>
        <v>3.1250973355292326</v>
      </c>
      <c r="N568" s="5">
        <v>579000</v>
      </c>
      <c r="O568" s="5">
        <v>25800</v>
      </c>
      <c r="P568" s="2">
        <v>36.4</v>
      </c>
      <c r="Q568" s="2">
        <v>7.7</v>
      </c>
      <c r="R568" s="5">
        <v>12900</v>
      </c>
      <c r="S568" s="5">
        <v>1470</v>
      </c>
      <c r="T568" s="5">
        <v>14800</v>
      </c>
      <c r="U568" s="5">
        <v>2310</v>
      </c>
      <c r="X568" s="3" t="str" cm="1">
        <f t="array" ref="X568">_xlfn.IFS((D568/F568) &lt;= (640/SQRT($AT$32)), "Compact", L568 &lt;= ($AT$32*(0.79-(0.002*((E568-G568/2)/(2*F568))*SQRT($AT$32)))), "Non-Compact", L568 &gt; ($AT$32*(0.79-(0.002*((E568-G568/2)/(2*F568))*SQRT($AT$32)))), "Slender")</f>
        <v>Compact</v>
      </c>
      <c r="Y568" s="3" t="str" cm="1">
        <f t="array" ref="Y568">_xlfn.IFS(K568 &lt;= (65/SQRT($AT$32)), "Compact", K568 &lt;= (95/SQRT($AT$32)), "Non-Compact", K568 &gt; (95/SQRT($AT$32)), "Slender")</f>
        <v>Non-Compact</v>
      </c>
      <c r="Z568" s="2">
        <f t="shared" si="169"/>
        <v>9.7222222222222214</v>
      </c>
      <c r="AA568" s="2">
        <f t="shared" si="170"/>
        <v>40.909090909090907</v>
      </c>
      <c r="AB568" s="2" t="str" cm="1">
        <f t="array" ref="AB568">_xlfn.IFS(Z568 &lt;= 9, "1", Z568 &lt;= 12, "2", Z568 &lt;= 15, "3", Z568 &gt; 15, "4")</f>
        <v>2</v>
      </c>
      <c r="AC568" s="2" t="str" cm="1">
        <f t="array" ref="AC568">_xlfn.IFS(AA568 &lt;= 200, "1", L568 &lt;= 300, "2", L568 &lt;= 400, "3", L568 &gt; 400, "4")</f>
        <v>1</v>
      </c>
      <c r="AF568" s="3">
        <f t="shared" si="181"/>
        <v>579096.49304420757</v>
      </c>
      <c r="AG568" s="3"/>
      <c r="AI568" s="3">
        <f t="shared" si="182"/>
        <v>12917.96337160003</v>
      </c>
      <c r="AJ568" s="2" t="s">
        <v>611</v>
      </c>
      <c r="AK568" s="2"/>
      <c r="AL568" s="2"/>
      <c r="AM568" s="2">
        <f t="shared" si="184"/>
        <v>412.24123980236902</v>
      </c>
      <c r="AN568" s="2"/>
      <c r="AO568" s="2"/>
      <c r="AP568" s="2">
        <f t="shared" si="185"/>
        <v>12810.6</v>
      </c>
      <c r="AQ568" s="2" t="s">
        <v>611</v>
      </c>
      <c r="BB568" s="2">
        <f t="shared" si="171"/>
        <v>344.94123980236901</v>
      </c>
      <c r="BC568" s="2">
        <f t="shared" si="172"/>
        <v>12343.733333333334</v>
      </c>
      <c r="BD568" s="2" t="s">
        <v>611</v>
      </c>
      <c r="BI568">
        <f t="shared" si="173"/>
        <v>362.94123980236901</v>
      </c>
      <c r="BJ568">
        <f t="shared" si="174"/>
        <v>12584.1143281366</v>
      </c>
      <c r="BK568" s="2" t="s">
        <v>611</v>
      </c>
      <c r="BP568">
        <f t="shared" si="175"/>
        <v>296.94123980236901</v>
      </c>
      <c r="BQ568">
        <f t="shared" si="176"/>
        <v>12241.333333333334</v>
      </c>
      <c r="BR568" s="2" t="s">
        <v>611</v>
      </c>
      <c r="BW568">
        <f t="shared" si="177"/>
        <v>312.94123980236901</v>
      </c>
      <c r="BX568">
        <f t="shared" si="178"/>
        <v>12275.466666666667</v>
      </c>
      <c r="BY568" s="2" t="s">
        <v>611</v>
      </c>
      <c r="CD568">
        <f t="shared" si="179"/>
        <v>377.25097938416292</v>
      </c>
      <c r="CE568">
        <f t="shared" si="180"/>
        <v>12629.901571607617</v>
      </c>
      <c r="CF568" s="2" t="s">
        <v>611</v>
      </c>
    </row>
    <row r="569" spans="1:84" x14ac:dyDescent="0.35">
      <c r="A569" s="2" t="s">
        <v>612</v>
      </c>
      <c r="B569" s="3" t="s">
        <v>35</v>
      </c>
      <c r="C569" s="2">
        <v>322</v>
      </c>
      <c r="D569" s="2">
        <v>900</v>
      </c>
      <c r="E569" s="2">
        <v>350</v>
      </c>
      <c r="F569" s="2">
        <v>32</v>
      </c>
      <c r="G569" s="2">
        <v>22</v>
      </c>
      <c r="H569" s="2">
        <v>18</v>
      </c>
      <c r="I569" s="2">
        <f t="shared" si="186"/>
        <v>800</v>
      </c>
      <c r="J569" s="2">
        <f t="shared" si="183"/>
        <v>410.701239802369</v>
      </c>
      <c r="K569" s="2">
        <f t="shared" si="189"/>
        <v>5.125</v>
      </c>
      <c r="L569" s="2">
        <f t="shared" si="187"/>
        <v>36.363636363636367</v>
      </c>
      <c r="M569" s="2">
        <f t="shared" si="188"/>
        <v>3.1250973355292326</v>
      </c>
      <c r="N569" s="5">
        <v>534000</v>
      </c>
      <c r="O569" s="5">
        <v>22900</v>
      </c>
      <c r="P569" s="2">
        <v>36.1</v>
      </c>
      <c r="Q569" s="2">
        <v>7.5</v>
      </c>
      <c r="R569" s="5">
        <v>11900</v>
      </c>
      <c r="S569" s="5">
        <v>1310</v>
      </c>
      <c r="T569" s="5">
        <v>13700</v>
      </c>
      <c r="U569" s="5">
        <v>2070</v>
      </c>
      <c r="X569" s="3" t="str" cm="1">
        <f t="array" ref="X569">_xlfn.IFS((D569/F569) &lt;= (640/SQRT($AT$32)), "Compact", L569 &lt;= ($AT$32*(0.79-(0.002*((E569-G569/2)/(2*F569))*SQRT($AT$32)))), "Non-Compact", L569 &gt; ($AT$32*(0.79-(0.002*((E569-G569/2)/(2*F569))*SQRT($AT$32)))), "Slender")</f>
        <v>Compact</v>
      </c>
      <c r="Y569" s="3" t="str" cm="1">
        <f t="array" ref="Y569">_xlfn.IFS(K569 &lt;= (65/SQRT($AT$32)), "Compact", K569 &lt;= (95/SQRT($AT$32)), "Non-Compact", K569 &gt; (95/SQRT($AT$32)), "Slender")</f>
        <v>Slender</v>
      </c>
      <c r="Z569" s="2">
        <f t="shared" si="169"/>
        <v>10.9375</v>
      </c>
      <c r="AA569" s="2">
        <f t="shared" si="170"/>
        <v>40.909090909090907</v>
      </c>
      <c r="AB569" s="2" t="str" cm="1">
        <f t="array" ref="AB569">_xlfn.IFS(Z569 &lt;= 9, "1", Z569 &lt;= 12, "2", Z569 &lt;= 15, "3", Z569 &gt; 15, "4")</f>
        <v>2</v>
      </c>
      <c r="AC569" s="2" t="str" cm="1">
        <f t="array" ref="AC569">_xlfn.IFS(AA569 &lt;= 200, "1", L569 &lt;= 300, "2", L569 &lt;= 400, "3", L569 &gt; 400, "4")</f>
        <v>1</v>
      </c>
      <c r="AF569" s="3">
        <f t="shared" si="181"/>
        <v>534013.03940643615</v>
      </c>
      <c r="AG569" s="3"/>
      <c r="AI569" s="3">
        <f t="shared" si="182"/>
        <v>11908.724938884096</v>
      </c>
      <c r="AJ569" s="2" t="s">
        <v>612</v>
      </c>
      <c r="AK569" s="2"/>
      <c r="AL569" s="2"/>
      <c r="AM569" s="2">
        <f t="shared" si="184"/>
        <v>386.00123980236901</v>
      </c>
      <c r="AN569" s="2"/>
      <c r="AO569" s="2"/>
      <c r="AP569" s="2">
        <f t="shared" si="185"/>
        <v>11810.6</v>
      </c>
      <c r="AQ569" s="2" t="s">
        <v>612</v>
      </c>
      <c r="BB569" s="2">
        <f t="shared" si="171"/>
        <v>318.701239802369</v>
      </c>
      <c r="BC569" s="2">
        <f t="shared" si="172"/>
        <v>11343.733333333334</v>
      </c>
      <c r="BD569" s="2" t="s">
        <v>612</v>
      </c>
      <c r="BI569">
        <f t="shared" si="173"/>
        <v>336.701239802369</v>
      </c>
      <c r="BJ569">
        <f t="shared" si="174"/>
        <v>11584.1143281366</v>
      </c>
      <c r="BK569" s="2" t="s">
        <v>612</v>
      </c>
      <c r="BP569">
        <f t="shared" si="175"/>
        <v>270.701239802369</v>
      </c>
      <c r="BQ569">
        <f t="shared" si="176"/>
        <v>11241.333333333334</v>
      </c>
      <c r="BR569" s="2" t="s">
        <v>612</v>
      </c>
      <c r="BW569">
        <f t="shared" si="177"/>
        <v>286.701239802369</v>
      </c>
      <c r="BX569">
        <f t="shared" si="178"/>
        <v>11275.466666666667</v>
      </c>
      <c r="BY569" s="2" t="s">
        <v>612</v>
      </c>
      <c r="CD569">
        <f t="shared" si="179"/>
        <v>351.01097938416291</v>
      </c>
      <c r="CE569">
        <f t="shared" si="180"/>
        <v>11629.901571607617</v>
      </c>
      <c r="CF569" s="2" t="s">
        <v>612</v>
      </c>
    </row>
    <row r="570" spans="1:84" x14ac:dyDescent="0.35">
      <c r="A570" s="2" t="s">
        <v>613</v>
      </c>
      <c r="B570" s="3" t="s">
        <v>35</v>
      </c>
      <c r="C570" s="2">
        <v>302</v>
      </c>
      <c r="D570" s="2">
        <v>900</v>
      </c>
      <c r="E570" s="2">
        <v>350</v>
      </c>
      <c r="F570" s="2">
        <v>28</v>
      </c>
      <c r="G570" s="2">
        <v>22</v>
      </c>
      <c r="H570" s="2">
        <v>18</v>
      </c>
      <c r="I570" s="2">
        <f t="shared" si="186"/>
        <v>808</v>
      </c>
      <c r="J570" s="2">
        <f t="shared" si="183"/>
        <v>384.46123980236905</v>
      </c>
      <c r="K570" s="2">
        <f t="shared" si="189"/>
        <v>5.8571428571428568</v>
      </c>
      <c r="L570" s="2">
        <f t="shared" si="187"/>
        <v>36.727272727272727</v>
      </c>
      <c r="M570" s="2">
        <f t="shared" si="188"/>
        <v>3.1250973355292326</v>
      </c>
      <c r="N570" s="5">
        <v>488000</v>
      </c>
      <c r="O570" s="5">
        <v>20100</v>
      </c>
      <c r="P570" s="2">
        <v>35.6</v>
      </c>
      <c r="Q570" s="2">
        <v>7.2</v>
      </c>
      <c r="R570" s="5">
        <v>10800</v>
      </c>
      <c r="S570" s="5">
        <v>1150</v>
      </c>
      <c r="T570" s="5">
        <v>12600</v>
      </c>
      <c r="U570" s="5">
        <v>1820</v>
      </c>
      <c r="X570" s="3" t="str" cm="1">
        <f t="array" ref="X570">_xlfn.IFS((D570/F570) &lt;= (640/SQRT($AT$32)), "Compact", L570 &lt;= ($AT$32*(0.79-(0.002*((E570-G570/2)/(2*F570))*SQRT($AT$32)))), "Non-Compact", L570 &gt; ($AT$32*(0.79-(0.002*((E570-G570/2)/(2*F570))*SQRT($AT$32)))), "Slender")</f>
        <v>Compact</v>
      </c>
      <c r="Y570" s="3" t="str" cm="1">
        <f t="array" ref="Y570">_xlfn.IFS(K570 &lt;= (65/SQRT($AT$32)), "Compact", K570 &lt;= (95/SQRT($AT$32)), "Non-Compact", K570 &gt; (95/SQRT($AT$32)), "Slender")</f>
        <v>Slender</v>
      </c>
      <c r="Z570" s="2">
        <f t="shared" si="169"/>
        <v>12.5</v>
      </c>
      <c r="AA570" s="2">
        <f t="shared" si="170"/>
        <v>40.909090909090907</v>
      </c>
      <c r="AB570" s="2" t="str" cm="1">
        <f t="array" ref="AB570">_xlfn.IFS(Z570 &lt;= 9, "1", Z570 &lt;= 12, "2", Z570 &lt;= 15, "3", Z570 &gt; 15, "4")</f>
        <v>3</v>
      </c>
      <c r="AC570" s="2" t="str" cm="1">
        <f t="array" ref="AC570">_xlfn.IFS(AA570 &lt;= 200, "1", L570 &lt;= 300, "2", L570 &lt;= 400, "3", L570 &gt; 400, "4")</f>
        <v>1</v>
      </c>
      <c r="AF570" s="3">
        <f t="shared" si="181"/>
        <v>487936.31372967106</v>
      </c>
      <c r="AG570" s="3"/>
      <c r="AI570" s="3">
        <f t="shared" si="182"/>
        <v>10800.961145657362</v>
      </c>
      <c r="AJ570" s="2" t="s">
        <v>613</v>
      </c>
      <c r="AK570" s="2"/>
      <c r="AL570" s="2"/>
      <c r="AM570" s="2">
        <f t="shared" si="184"/>
        <v>359.76123980236906</v>
      </c>
      <c r="AN570" s="2"/>
      <c r="AO570" s="2"/>
      <c r="AP570" s="2">
        <f t="shared" si="185"/>
        <v>10710.6</v>
      </c>
      <c r="AQ570" s="2" t="s">
        <v>613</v>
      </c>
      <c r="BB570" s="2">
        <f t="shared" si="171"/>
        <v>292.46123980236905</v>
      </c>
      <c r="BC570" s="2">
        <f t="shared" si="172"/>
        <v>10243.733333333334</v>
      </c>
      <c r="BD570" s="2" t="s">
        <v>613</v>
      </c>
      <c r="BI570">
        <f t="shared" si="173"/>
        <v>310.46123980236905</v>
      </c>
      <c r="BJ570">
        <f t="shared" si="174"/>
        <v>10484.1143281366</v>
      </c>
      <c r="BK570" s="2" t="s">
        <v>613</v>
      </c>
      <c r="BP570">
        <f t="shared" si="175"/>
        <v>244.46123980236905</v>
      </c>
      <c r="BQ570">
        <f t="shared" si="176"/>
        <v>10141.333333333334</v>
      </c>
      <c r="BR570" s="2" t="s">
        <v>613</v>
      </c>
      <c r="BW570">
        <f t="shared" si="177"/>
        <v>260.46123980236905</v>
      </c>
      <c r="BX570">
        <f t="shared" si="178"/>
        <v>10175.466666666667</v>
      </c>
      <c r="BY570" s="2" t="s">
        <v>613</v>
      </c>
      <c r="CD570">
        <f t="shared" si="179"/>
        <v>324.77097938416296</v>
      </c>
      <c r="CE570">
        <f t="shared" si="180"/>
        <v>10529.901571607617</v>
      </c>
      <c r="CF570" s="2" t="s">
        <v>613</v>
      </c>
    </row>
    <row r="571" spans="1:84" x14ac:dyDescent="0.35">
      <c r="A571" s="2" t="s">
        <v>614</v>
      </c>
      <c r="B571" s="3" t="s">
        <v>35</v>
      </c>
      <c r="C571" s="2">
        <v>344</v>
      </c>
      <c r="D571" s="2">
        <v>900</v>
      </c>
      <c r="E571" s="2">
        <v>350</v>
      </c>
      <c r="F571" s="2">
        <v>40</v>
      </c>
      <c r="G571" s="2">
        <v>19</v>
      </c>
      <c r="H571" s="2">
        <v>18</v>
      </c>
      <c r="I571" s="2">
        <f t="shared" si="186"/>
        <v>784</v>
      </c>
      <c r="J571" s="2">
        <f t="shared" si="183"/>
        <v>438.58123980236905</v>
      </c>
      <c r="K571" s="2">
        <f t="shared" si="189"/>
        <v>4.1375000000000002</v>
      </c>
      <c r="L571" s="2">
        <f t="shared" si="187"/>
        <v>41.263157894736842</v>
      </c>
      <c r="M571" s="2">
        <f t="shared" si="188"/>
        <v>3.1310973355292324</v>
      </c>
      <c r="N571" s="5">
        <v>610000</v>
      </c>
      <c r="O571" s="5">
        <v>28600</v>
      </c>
      <c r="P571" s="2">
        <v>37.299999999999997</v>
      </c>
      <c r="Q571" s="2">
        <v>8.1</v>
      </c>
      <c r="R571" s="5">
        <v>13600</v>
      </c>
      <c r="S571" s="5">
        <v>1640</v>
      </c>
      <c r="T571" s="5">
        <v>15300</v>
      </c>
      <c r="U571" s="5">
        <v>2530</v>
      </c>
      <c r="X571" s="3" t="str" cm="1">
        <f t="array" ref="X571">_xlfn.IFS((D571/F571) &lt;= (640/SQRT($AT$32)), "Compact", L571 &lt;= ($AT$32*(0.79-(0.002*((E571-G571/2)/(2*F571))*SQRT($AT$32)))), "Non-Compact", L571 &gt; ($AT$32*(0.79-(0.002*((E571-G571/2)/(2*F571))*SQRT($AT$32)))), "Slender")</f>
        <v>Compact</v>
      </c>
      <c r="Y571" s="3" t="str" cm="1">
        <f t="array" ref="Y571">_xlfn.IFS(K571 &lt;= (65/SQRT($AT$32)), "Compact", K571 &lt;= (95/SQRT($AT$32)), "Non-Compact", K571 &gt; (95/SQRT($AT$32)), "Slender")</f>
        <v>Non-Compact</v>
      </c>
      <c r="Z571" s="2">
        <f t="shared" si="169"/>
        <v>8.75</v>
      </c>
      <c r="AA571" s="2">
        <f t="shared" si="170"/>
        <v>47.368421052631582</v>
      </c>
      <c r="AB571" s="2" t="str" cm="1">
        <f t="array" ref="AB571">_xlfn.IFS(Z571 &lt;= 9, "1", Z571 &lt;= 12, "2", Z571 &lt;= 15, "3", Z571 &gt; 15, "4")</f>
        <v>1</v>
      </c>
      <c r="AC571" s="2" t="str" cm="1">
        <f t="array" ref="AC571">_xlfn.IFS(AA571 &lt;= 200, "1", L571 &lt;= 300, "2", L571 &lt;= 400, "3", L571 &gt; 400, "4")</f>
        <v>1</v>
      </c>
      <c r="AF571" s="3">
        <f t="shared" si="181"/>
        <v>610191.69795737136</v>
      </c>
      <c r="AG571" s="3"/>
      <c r="AI571" s="3">
        <f t="shared" si="182"/>
        <v>13631.461538294418</v>
      </c>
      <c r="AJ571" s="2" t="s">
        <v>614</v>
      </c>
      <c r="AK571" s="2"/>
      <c r="AL571" s="2"/>
      <c r="AM571" s="2">
        <f t="shared" si="184"/>
        <v>413.88123980236907</v>
      </c>
      <c r="AN571" s="2"/>
      <c r="AO571" s="2"/>
      <c r="AP571" s="2">
        <f t="shared" si="185"/>
        <v>13510.6</v>
      </c>
      <c r="AQ571" s="2" t="s">
        <v>614</v>
      </c>
      <c r="BB571" s="2">
        <f t="shared" si="171"/>
        <v>346.58123980236905</v>
      </c>
      <c r="BC571" s="2">
        <f t="shared" si="172"/>
        <v>13043.733333333334</v>
      </c>
      <c r="BD571" s="2" t="s">
        <v>614</v>
      </c>
      <c r="BI571">
        <f t="shared" si="173"/>
        <v>364.58123980236905</v>
      </c>
      <c r="BJ571">
        <f t="shared" si="174"/>
        <v>13284.1143281366</v>
      </c>
      <c r="BK571" s="2" t="s">
        <v>614</v>
      </c>
      <c r="BP571">
        <f t="shared" si="175"/>
        <v>298.58123980236905</v>
      </c>
      <c r="BQ571">
        <f t="shared" si="176"/>
        <v>12941.333333333334</v>
      </c>
      <c r="BR571" s="2" t="s">
        <v>614</v>
      </c>
      <c r="BW571">
        <f t="shared" si="177"/>
        <v>314.58123980236905</v>
      </c>
      <c r="BX571">
        <f t="shared" si="178"/>
        <v>12975.466666666667</v>
      </c>
      <c r="BY571" s="2" t="s">
        <v>614</v>
      </c>
      <c r="CD571">
        <f t="shared" si="179"/>
        <v>378.89097938416296</v>
      </c>
      <c r="CE571">
        <f t="shared" si="180"/>
        <v>13329.901571607617</v>
      </c>
      <c r="CF571" s="2" t="s">
        <v>614</v>
      </c>
    </row>
    <row r="572" spans="1:84" x14ac:dyDescent="0.35">
      <c r="A572" s="2" t="s">
        <v>615</v>
      </c>
      <c r="B572" s="3" t="s">
        <v>35</v>
      </c>
      <c r="C572" s="2">
        <v>323</v>
      </c>
      <c r="D572" s="2">
        <v>900</v>
      </c>
      <c r="E572" s="2">
        <v>350</v>
      </c>
      <c r="F572" s="2">
        <v>36</v>
      </c>
      <c r="G572" s="2">
        <v>19</v>
      </c>
      <c r="H572" s="2">
        <v>18</v>
      </c>
      <c r="I572" s="2">
        <f t="shared" si="186"/>
        <v>792</v>
      </c>
      <c r="J572" s="2">
        <f t="shared" si="183"/>
        <v>412.10123980236904</v>
      </c>
      <c r="K572" s="2">
        <f t="shared" si="189"/>
        <v>4.5972222222222223</v>
      </c>
      <c r="L572" s="2">
        <f t="shared" si="187"/>
        <v>41.684210526315788</v>
      </c>
      <c r="M572" s="2">
        <f t="shared" si="188"/>
        <v>3.1310973355292324</v>
      </c>
      <c r="N572" s="5">
        <v>565000</v>
      </c>
      <c r="O572" s="5">
        <v>25800</v>
      </c>
      <c r="P572" s="2">
        <v>37</v>
      </c>
      <c r="Q572" s="2">
        <v>7.9</v>
      </c>
      <c r="R572" s="5">
        <v>12600</v>
      </c>
      <c r="S572" s="5">
        <v>1470</v>
      </c>
      <c r="T572" s="5">
        <v>14300</v>
      </c>
      <c r="U572" s="5">
        <v>2280</v>
      </c>
      <c r="X572" s="3" t="str" cm="1">
        <f t="array" ref="X572">_xlfn.IFS((D572/F572) &lt;= (640/SQRT($AT$32)), "Compact", L572 &lt;= ($AT$32*(0.79-(0.002*((E572-G572/2)/(2*F572))*SQRT($AT$32)))), "Non-Compact", L572 &gt; ($AT$32*(0.79-(0.002*((E572-G572/2)/(2*F572))*SQRT($AT$32)))), "Slender")</f>
        <v>Compact</v>
      </c>
      <c r="Y572" s="3" t="str" cm="1">
        <f t="array" ref="Y572">_xlfn.IFS(K572 &lt;= (65/SQRT($AT$32)), "Compact", K572 &lt;= (95/SQRT($AT$32)), "Non-Compact", K572 &gt; (95/SQRT($AT$32)), "Slender")</f>
        <v>Non-Compact</v>
      </c>
      <c r="Z572" s="2">
        <f t="shared" si="169"/>
        <v>9.7222222222222214</v>
      </c>
      <c r="AA572" s="2">
        <f t="shared" si="170"/>
        <v>47.368421052631582</v>
      </c>
      <c r="AB572" s="2" t="str" cm="1">
        <f t="array" ref="AB572">_xlfn.IFS(Z572 &lt;= 9, "1", Z572 &lt;= 12, "2", Z572 &lt;= 15, "3", Z572 &gt; 15, "4")</f>
        <v>2</v>
      </c>
      <c r="AC572" s="2" t="str" cm="1">
        <f t="array" ref="AC572">_xlfn.IFS(AA572 &lt;= 200, "1", L572 &lt;= 300, "2", L572 &lt;= 400, "3", L572 &gt; 400, "4")</f>
        <v>1</v>
      </c>
      <c r="AF572" s="3">
        <f t="shared" si="181"/>
        <v>565110.5770166578</v>
      </c>
      <c r="AG572" s="3"/>
      <c r="AI572" s="3">
        <f t="shared" si="182"/>
        <v>12620.515745008206</v>
      </c>
      <c r="AJ572" s="2" t="s">
        <v>615</v>
      </c>
      <c r="AK572" s="2"/>
      <c r="AL572" s="2"/>
      <c r="AM572" s="2">
        <f t="shared" si="184"/>
        <v>387.40123980236905</v>
      </c>
      <c r="AN572" s="2"/>
      <c r="AO572" s="2"/>
      <c r="AP572" s="2">
        <f t="shared" si="185"/>
        <v>12510.6</v>
      </c>
      <c r="AQ572" s="2" t="s">
        <v>615</v>
      </c>
      <c r="BB572" s="2">
        <f t="shared" si="171"/>
        <v>320.10123980236904</v>
      </c>
      <c r="BC572" s="2">
        <f t="shared" si="172"/>
        <v>12043.733333333334</v>
      </c>
      <c r="BD572" s="2" t="s">
        <v>615</v>
      </c>
      <c r="BI572">
        <f t="shared" si="173"/>
        <v>338.10123980236904</v>
      </c>
      <c r="BJ572">
        <f t="shared" si="174"/>
        <v>12284.1143281366</v>
      </c>
      <c r="BK572" s="2" t="s">
        <v>615</v>
      </c>
      <c r="BP572">
        <f t="shared" si="175"/>
        <v>272.10123980236904</v>
      </c>
      <c r="BQ572">
        <f t="shared" si="176"/>
        <v>11941.333333333334</v>
      </c>
      <c r="BR572" s="2" t="s">
        <v>615</v>
      </c>
      <c r="BW572">
        <f t="shared" si="177"/>
        <v>288.10123980236904</v>
      </c>
      <c r="BX572">
        <f t="shared" si="178"/>
        <v>11975.466666666667</v>
      </c>
      <c r="BY572" s="2" t="s">
        <v>615</v>
      </c>
      <c r="CD572">
        <f t="shared" si="179"/>
        <v>352.41097938416294</v>
      </c>
      <c r="CE572">
        <f t="shared" si="180"/>
        <v>12329.901571607617</v>
      </c>
      <c r="CF572" s="2" t="s">
        <v>615</v>
      </c>
    </row>
    <row r="573" spans="1:84" x14ac:dyDescent="0.35">
      <c r="A573" s="2" t="s">
        <v>616</v>
      </c>
      <c r="B573" s="3" t="s">
        <v>35</v>
      </c>
      <c r="C573" s="2">
        <v>303</v>
      </c>
      <c r="D573" s="2">
        <v>900</v>
      </c>
      <c r="E573" s="2">
        <v>350</v>
      </c>
      <c r="F573" s="2">
        <v>32</v>
      </c>
      <c r="G573" s="2">
        <v>19</v>
      </c>
      <c r="H573" s="2">
        <v>18</v>
      </c>
      <c r="I573" s="2">
        <f t="shared" si="186"/>
        <v>800</v>
      </c>
      <c r="J573" s="2">
        <f t="shared" si="183"/>
        <v>385.62123980236902</v>
      </c>
      <c r="K573" s="2">
        <f t="shared" si="189"/>
        <v>5.171875</v>
      </c>
      <c r="L573" s="2">
        <f t="shared" si="187"/>
        <v>42.10526315789474</v>
      </c>
      <c r="M573" s="2">
        <f t="shared" si="188"/>
        <v>3.1310973355292324</v>
      </c>
      <c r="N573" s="5">
        <v>519000</v>
      </c>
      <c r="O573" s="5">
        <v>22900</v>
      </c>
      <c r="P573" s="2">
        <v>36.700000000000003</v>
      </c>
      <c r="Q573" s="2">
        <v>7.7</v>
      </c>
      <c r="R573" s="5">
        <v>11500</v>
      </c>
      <c r="S573" s="5">
        <v>1310</v>
      </c>
      <c r="T573" s="5">
        <v>13200</v>
      </c>
      <c r="U573" s="5">
        <v>2040</v>
      </c>
      <c r="X573" s="3" t="str" cm="1">
        <f t="array" ref="X573">_xlfn.IFS((D573/F573) &lt;= (640/SQRT($AT$32)), "Compact", L573 &lt;= ($AT$32*(0.79-(0.002*((E573-G573/2)/(2*F573))*SQRT($AT$32)))), "Non-Compact", L573 &gt; ($AT$32*(0.79-(0.002*((E573-G573/2)/(2*F573))*SQRT($AT$32)))), "Slender")</f>
        <v>Compact</v>
      </c>
      <c r="Y573" s="3" t="str" cm="1">
        <f t="array" ref="Y573">_xlfn.IFS(K573 &lt;= (65/SQRT($AT$32)), "Compact", K573 &lt;= (95/SQRT($AT$32)), "Non-Compact", K573 &gt; (95/SQRT($AT$32)), "Slender")</f>
        <v>Slender</v>
      </c>
      <c r="Z573" s="2">
        <f t="shared" si="169"/>
        <v>10.9375</v>
      </c>
      <c r="AA573" s="2">
        <f t="shared" si="170"/>
        <v>47.368421052631582</v>
      </c>
      <c r="AB573" s="2" t="str" cm="1">
        <f t="array" ref="AB573">_xlfn.IFS(Z573 &lt;= 9, "1", Z573 &lt;= 12, "2", Z573 &lt;= 15, "3", Z573 &gt; 15, "4")</f>
        <v>2</v>
      </c>
      <c r="AC573" s="2" t="str" cm="1">
        <f t="array" ref="AC573">_xlfn.IFS(AA573 &lt;= 200, "1", L573 &lt;= 300, "2", L573 &lt;= 400, "3", L573 &gt; 400, "4")</f>
        <v>1</v>
      </c>
      <c r="AF573" s="3">
        <f t="shared" si="181"/>
        <v>519027.0573448941</v>
      </c>
      <c r="AG573" s="3"/>
      <c r="AI573" s="3">
        <f t="shared" si="182"/>
        <v>11512.134887587097</v>
      </c>
      <c r="AJ573" s="2" t="s">
        <v>616</v>
      </c>
      <c r="AK573" s="2"/>
      <c r="AL573" s="2"/>
      <c r="AM573" s="2">
        <f t="shared" si="184"/>
        <v>360.92123980236903</v>
      </c>
      <c r="AN573" s="2"/>
      <c r="AO573" s="2"/>
      <c r="AP573" s="2">
        <f t="shared" si="185"/>
        <v>11410.6</v>
      </c>
      <c r="AQ573" s="2" t="s">
        <v>616</v>
      </c>
      <c r="BB573" s="2">
        <f t="shared" si="171"/>
        <v>293.62123980236902</v>
      </c>
      <c r="BC573" s="2">
        <f t="shared" si="172"/>
        <v>10943.733333333334</v>
      </c>
      <c r="BD573" s="2" t="s">
        <v>616</v>
      </c>
      <c r="BI573">
        <f t="shared" si="173"/>
        <v>311.62123980236902</v>
      </c>
      <c r="BJ573">
        <f t="shared" si="174"/>
        <v>11184.1143281366</v>
      </c>
      <c r="BK573" s="2" t="s">
        <v>616</v>
      </c>
      <c r="BP573">
        <f t="shared" si="175"/>
        <v>245.62123980236902</v>
      </c>
      <c r="BQ573">
        <f t="shared" si="176"/>
        <v>10841.333333333334</v>
      </c>
      <c r="BR573" s="2" t="s">
        <v>616</v>
      </c>
      <c r="BW573">
        <f t="shared" si="177"/>
        <v>261.62123980236902</v>
      </c>
      <c r="BX573">
        <f t="shared" si="178"/>
        <v>10875.466666666667</v>
      </c>
      <c r="BY573" s="2" t="s">
        <v>616</v>
      </c>
      <c r="CD573">
        <f t="shared" si="179"/>
        <v>325.93097938416292</v>
      </c>
      <c r="CE573">
        <f t="shared" si="180"/>
        <v>11229.901571607617</v>
      </c>
      <c r="CF573" s="2" t="s">
        <v>616</v>
      </c>
    </row>
    <row r="574" spans="1:84" x14ac:dyDescent="0.35">
      <c r="A574" s="2" t="s">
        <v>617</v>
      </c>
      <c r="B574" s="3" t="s">
        <v>35</v>
      </c>
      <c r="C574" s="2">
        <v>282</v>
      </c>
      <c r="D574" s="2">
        <v>900</v>
      </c>
      <c r="E574" s="2">
        <v>350</v>
      </c>
      <c r="F574" s="2">
        <v>28</v>
      </c>
      <c r="G574" s="2">
        <v>19</v>
      </c>
      <c r="H574" s="2">
        <v>18</v>
      </c>
      <c r="I574" s="2">
        <f t="shared" si="186"/>
        <v>808</v>
      </c>
      <c r="J574" s="2">
        <f t="shared" si="183"/>
        <v>359.14123980236906</v>
      </c>
      <c r="K574" s="2">
        <f t="shared" si="189"/>
        <v>5.9107142857142856</v>
      </c>
      <c r="L574" s="2">
        <f t="shared" si="187"/>
        <v>42.526315789473685</v>
      </c>
      <c r="M574" s="2">
        <f t="shared" si="188"/>
        <v>3.1310973355292324</v>
      </c>
      <c r="N574" s="5">
        <v>473000</v>
      </c>
      <c r="O574" s="5">
        <v>20100</v>
      </c>
      <c r="P574" s="2">
        <v>36.299999999999997</v>
      </c>
      <c r="Q574" s="2">
        <v>7.5</v>
      </c>
      <c r="R574" s="5">
        <v>10500</v>
      </c>
      <c r="S574" s="5">
        <v>1150</v>
      </c>
      <c r="T574" s="5">
        <v>12000</v>
      </c>
      <c r="U574" s="5">
        <v>1790</v>
      </c>
      <c r="X574" s="3" t="str" cm="1">
        <f t="array" ref="X574">_xlfn.IFS((D574/F574) &lt;= (640/SQRT($AT$32)), "Compact", L574 &lt;= ($AT$32*(0.79-(0.002*((E574-G574/2)/(2*F574))*SQRT($AT$32)))), "Non-Compact", L574 &gt; ($AT$32*(0.79-(0.002*((E574-G574/2)/(2*F574))*SQRT($AT$32)))), "Slender")</f>
        <v>Compact</v>
      </c>
      <c r="Y574" s="3" t="str" cm="1">
        <f t="array" ref="Y574">_xlfn.IFS(K574 &lt;= (65/SQRT($AT$32)), "Compact", K574 &lt;= (95/SQRT($AT$32)), "Non-Compact", K574 &gt; (95/SQRT($AT$32)), "Slender")</f>
        <v>Slender</v>
      </c>
      <c r="Z574" s="2">
        <f t="shared" si="169"/>
        <v>12.5</v>
      </c>
      <c r="AA574" s="2">
        <f t="shared" si="170"/>
        <v>47.368421052631582</v>
      </c>
      <c r="AB574" s="2" t="str" cm="1">
        <f t="array" ref="AB574">_xlfn.IFS(Z574 &lt;= 9, "1", Z574 &lt;= 12, "2", Z574 &lt;= 15, "3", Z574 &gt; 15, "4")</f>
        <v>3</v>
      </c>
      <c r="AC574" s="2" t="str" cm="1">
        <f t="array" ref="AC574">_xlfn.IFS(AA574 &lt;= 200, "1", L574 &lt;= 300, "2", L574 &lt;= 400, "3", L574 &gt; 400, "4")</f>
        <v>1</v>
      </c>
      <c r="AF574" s="3">
        <f t="shared" si="181"/>
        <v>472949.26393440977</v>
      </c>
      <c r="AG574" s="3"/>
      <c r="AI574" s="3">
        <f t="shared" si="182"/>
        <v>10503.542339134927</v>
      </c>
      <c r="AJ574" s="2" t="s">
        <v>617</v>
      </c>
      <c r="AK574" s="2"/>
      <c r="AL574" s="2"/>
      <c r="AM574" s="2">
        <f t="shared" si="184"/>
        <v>334.44123980236907</v>
      </c>
      <c r="AN574" s="2"/>
      <c r="AO574" s="2"/>
      <c r="AP574" s="2">
        <f t="shared" si="185"/>
        <v>10410.6</v>
      </c>
      <c r="AQ574" s="2" t="s">
        <v>617</v>
      </c>
      <c r="BB574" s="2">
        <f t="shared" si="171"/>
        <v>267.14123980236906</v>
      </c>
      <c r="BC574" s="2">
        <f t="shared" si="172"/>
        <v>9943.7333333333336</v>
      </c>
      <c r="BD574" s="2" t="s">
        <v>617</v>
      </c>
      <c r="BI574">
        <f t="shared" si="173"/>
        <v>285.14123980236906</v>
      </c>
      <c r="BJ574">
        <f t="shared" si="174"/>
        <v>10184.1143281366</v>
      </c>
      <c r="BK574" s="2" t="s">
        <v>617</v>
      </c>
      <c r="BP574">
        <f t="shared" si="175"/>
        <v>219.14123980236906</v>
      </c>
      <c r="BQ574">
        <f t="shared" si="176"/>
        <v>9841.3333333333339</v>
      </c>
      <c r="BR574" s="2" t="s">
        <v>617</v>
      </c>
      <c r="BW574">
        <f t="shared" si="177"/>
        <v>235.14123980236906</v>
      </c>
      <c r="BX574">
        <f t="shared" si="178"/>
        <v>9875.4666666666672</v>
      </c>
      <c r="BY574" s="2" t="s">
        <v>617</v>
      </c>
      <c r="CD574">
        <f t="shared" si="179"/>
        <v>299.45097938416296</v>
      </c>
      <c r="CE574">
        <f t="shared" si="180"/>
        <v>10229.901571607617</v>
      </c>
      <c r="CF574" s="2" t="s">
        <v>617</v>
      </c>
    </row>
    <row r="575" spans="1:84" x14ac:dyDescent="0.35">
      <c r="A575" s="2" t="s">
        <v>605</v>
      </c>
      <c r="B575" s="3" t="s">
        <v>35</v>
      </c>
      <c r="C575" s="2">
        <v>266</v>
      </c>
      <c r="D575" s="2">
        <v>900</v>
      </c>
      <c r="E575" s="2">
        <v>350</v>
      </c>
      <c r="F575" s="2">
        <v>25</v>
      </c>
      <c r="G575" s="2">
        <v>19</v>
      </c>
      <c r="H575" s="2">
        <v>18</v>
      </c>
      <c r="I575" s="2">
        <f t="shared" si="186"/>
        <v>814</v>
      </c>
      <c r="J575" s="2">
        <f t="shared" si="183"/>
        <v>339.28123980236904</v>
      </c>
      <c r="K575" s="2">
        <f t="shared" si="189"/>
        <v>6.62</v>
      </c>
      <c r="L575" s="2">
        <f t="shared" si="187"/>
        <v>42.842105263157897</v>
      </c>
      <c r="M575" s="2">
        <f t="shared" si="188"/>
        <v>3.1310973355292324</v>
      </c>
      <c r="N575" s="5">
        <v>437000</v>
      </c>
      <c r="O575" s="5">
        <v>17900</v>
      </c>
      <c r="P575" s="2">
        <v>35.9</v>
      </c>
      <c r="Q575" s="2">
        <v>7.3</v>
      </c>
      <c r="R575" s="5">
        <v>9720</v>
      </c>
      <c r="S575" s="5">
        <v>1020</v>
      </c>
      <c r="T575" s="5">
        <v>11200</v>
      </c>
      <c r="U575" s="5">
        <v>1610</v>
      </c>
      <c r="X575" s="3" t="str" cm="1">
        <f t="array" ref="X575">_xlfn.IFS((D575/F575) &lt;= (640/SQRT($AT$32)), "Compact", L575 &lt;= ($AT$32*(0.79-(0.002*((E575-G575/2)/(2*F575))*SQRT($AT$32)))), "Non-Compact", L575 &gt; ($AT$32*(0.79-(0.002*((E575-G575/2)/(2*F575))*SQRT($AT$32)))), "Slender")</f>
        <v>Non-Compact</v>
      </c>
      <c r="Y575" s="3" t="str" cm="1">
        <f t="array" ref="Y575">_xlfn.IFS(K575 &lt;= (65/SQRT($AT$32)), "Compact", K575 &lt;= (95/SQRT($AT$32)), "Non-Compact", K575 &gt; (95/SQRT($AT$32)), "Slender")</f>
        <v>Slender</v>
      </c>
      <c r="Z575" s="2">
        <f t="shared" si="169"/>
        <v>14</v>
      </c>
      <c r="AA575" s="2">
        <f t="shared" si="170"/>
        <v>47.368421052631582</v>
      </c>
      <c r="AB575" s="2" t="str" cm="1">
        <f t="array" ref="AB575">_xlfn.IFS(Z575 &lt;= 9, "1", Z575 &lt;= 12, "2", Z575 &lt;= 15, "3", Z575 &gt; 15, "4")</f>
        <v>3</v>
      </c>
      <c r="AC575" s="2" t="str" cm="1">
        <f t="array" ref="AC575">_xlfn.IFS(AA575 &lt;= 200, "1", L575 &lt;= 300, "2", L575 &lt;= 400, "3", L575 &gt; 400, "4")</f>
        <v>1</v>
      </c>
      <c r="AF575" s="3">
        <f t="shared" si="181"/>
        <v>436889.10979343491</v>
      </c>
      <c r="AG575" s="3"/>
      <c r="AI575" s="3">
        <f t="shared" si="182"/>
        <v>9716.9054575003465</v>
      </c>
      <c r="AJ575" s="2" t="s">
        <v>605</v>
      </c>
      <c r="AK575" s="2"/>
      <c r="AL575" s="2"/>
      <c r="AM575" s="2">
        <f t="shared" si="184"/>
        <v>314.58123980236905</v>
      </c>
      <c r="AN575" s="2"/>
      <c r="AO575" s="2"/>
      <c r="AP575" s="2">
        <f t="shared" si="185"/>
        <v>9630.6</v>
      </c>
      <c r="AQ575" s="2" t="s">
        <v>605</v>
      </c>
      <c r="BB575" s="2">
        <f t="shared" si="171"/>
        <v>247.28123980236904</v>
      </c>
      <c r="BC575" s="2">
        <f t="shared" si="172"/>
        <v>9163.7333333333336</v>
      </c>
      <c r="BD575" s="2" t="s">
        <v>605</v>
      </c>
      <c r="BI575">
        <f t="shared" si="173"/>
        <v>265.28123980236904</v>
      </c>
      <c r="BJ575">
        <f t="shared" si="174"/>
        <v>9404.1143281366003</v>
      </c>
      <c r="BK575" s="2" t="s">
        <v>605</v>
      </c>
      <c r="BP575">
        <f t="shared" si="175"/>
        <v>199.28123980236904</v>
      </c>
      <c r="BQ575">
        <f t="shared" si="176"/>
        <v>9061.3333333333339</v>
      </c>
      <c r="BR575" s="2" t="s">
        <v>605</v>
      </c>
      <c r="BW575">
        <f t="shared" si="177"/>
        <v>215.28123980236904</v>
      </c>
      <c r="BX575">
        <f t="shared" si="178"/>
        <v>9095.4666666666672</v>
      </c>
      <c r="BY575" s="2" t="s">
        <v>605</v>
      </c>
      <c r="CD575">
        <f t="shared" si="179"/>
        <v>279.59097938416295</v>
      </c>
      <c r="CE575">
        <f t="shared" si="180"/>
        <v>9449.9015716076174</v>
      </c>
      <c r="CF575" s="2" t="s">
        <v>605</v>
      </c>
    </row>
    <row r="576" spans="1:84" x14ac:dyDescent="0.35">
      <c r="A576" s="2" t="s">
        <v>600</v>
      </c>
      <c r="B576" s="3" t="s">
        <v>35</v>
      </c>
      <c r="C576" s="2">
        <v>304</v>
      </c>
      <c r="D576" s="2">
        <v>900</v>
      </c>
      <c r="E576" s="2">
        <v>350</v>
      </c>
      <c r="F576" s="2">
        <v>36</v>
      </c>
      <c r="G576" s="2">
        <v>16</v>
      </c>
      <c r="H576" s="2">
        <v>18</v>
      </c>
      <c r="I576" s="2">
        <f t="shared" si="186"/>
        <v>792</v>
      </c>
      <c r="J576" s="2">
        <f t="shared" si="183"/>
        <v>387.26123980236906</v>
      </c>
      <c r="K576" s="2">
        <f t="shared" si="189"/>
        <v>4.6388888888888893</v>
      </c>
      <c r="L576" s="2">
        <f t="shared" si="187"/>
        <v>49.5</v>
      </c>
      <c r="M576" s="2">
        <f t="shared" si="188"/>
        <v>3.1370973355292326</v>
      </c>
      <c r="N576" s="5">
        <v>551000</v>
      </c>
      <c r="O576" s="5">
        <v>25800</v>
      </c>
      <c r="P576" s="2">
        <v>37.700000000000003</v>
      </c>
      <c r="Q576" s="2">
        <v>8.1999999999999993</v>
      </c>
      <c r="R576" s="5">
        <v>12200</v>
      </c>
      <c r="S576" s="5">
        <v>1470</v>
      </c>
      <c r="T576" s="5">
        <v>13700</v>
      </c>
      <c r="U576" s="5">
        <v>2260</v>
      </c>
      <c r="X576" s="3" t="str" cm="1">
        <f t="array" ref="X576">_xlfn.IFS((D576/F576) &lt;= (640/SQRT($AT$32)), "Compact", L576 &lt;= ($AT$32*(0.79-(0.002*((E576-G576/2)/(2*F576))*SQRT($AT$32)))), "Non-Compact", L576 &gt; ($AT$32*(0.79-(0.002*((E576-G576/2)/(2*F576))*SQRT($AT$32)))), "Slender")</f>
        <v>Compact</v>
      </c>
      <c r="Y576" s="3" t="str" cm="1">
        <f t="array" ref="Y576">_xlfn.IFS(K576 &lt;= (65/SQRT($AT$32)), "Compact", K576 &lt;= (95/SQRT($AT$32)), "Non-Compact", K576 &gt; (95/SQRT($AT$32)), "Slender")</f>
        <v>Non-Compact</v>
      </c>
      <c r="Z576" s="2">
        <f t="shared" si="169"/>
        <v>9.7222222222222214</v>
      </c>
      <c r="AA576" s="2">
        <f t="shared" si="170"/>
        <v>56.25</v>
      </c>
      <c r="AB576" s="2" t="str" cm="1">
        <f t="array" ref="AB576">_xlfn.IFS(Z576 &lt;= 9, "1", Z576 &lt;= 12, "2", Z576 &lt;= 15, "3", Z576 &gt; 15, "4")</f>
        <v>2</v>
      </c>
      <c r="AC576" s="2" t="str" cm="1">
        <f t="array" ref="AC576">_xlfn.IFS(AA576 &lt;= 200, "1", L576 &lt;= 300, "2", L576 &lt;= 400, "3", L576 &gt; 400, "4")</f>
        <v>1</v>
      </c>
      <c r="AF576" s="3">
        <f t="shared" si="181"/>
        <v>551125.37616780086</v>
      </c>
      <c r="AG576" s="3"/>
      <c r="AI576" s="3">
        <f t="shared" si="182"/>
        <v>12224.112960456478</v>
      </c>
      <c r="AJ576" s="2" t="s">
        <v>600</v>
      </c>
      <c r="AK576" s="2"/>
      <c r="AL576" s="2"/>
      <c r="AM576" s="2">
        <f t="shared" si="184"/>
        <v>362.56123980236907</v>
      </c>
      <c r="AN576" s="2"/>
      <c r="AO576" s="2"/>
      <c r="AP576" s="2">
        <f t="shared" si="185"/>
        <v>12110.6</v>
      </c>
      <c r="AQ576" s="2" t="s">
        <v>600</v>
      </c>
      <c r="BB576" s="2">
        <f t="shared" si="171"/>
        <v>295.26123980236906</v>
      </c>
      <c r="BC576" s="2">
        <f t="shared" si="172"/>
        <v>11643.733333333334</v>
      </c>
      <c r="BD576" s="2" t="s">
        <v>600</v>
      </c>
      <c r="BI576">
        <f t="shared" si="173"/>
        <v>313.26123980236906</v>
      </c>
      <c r="BJ576">
        <f t="shared" si="174"/>
        <v>11884.1143281366</v>
      </c>
      <c r="BK576" s="2" t="s">
        <v>600</v>
      </c>
      <c r="BP576">
        <f t="shared" si="175"/>
        <v>247.26123980236906</v>
      </c>
      <c r="BQ576">
        <f t="shared" si="176"/>
        <v>11541.333333333334</v>
      </c>
      <c r="BR576" s="2" t="s">
        <v>600</v>
      </c>
      <c r="BW576">
        <f t="shared" si="177"/>
        <v>263.26123980236906</v>
      </c>
      <c r="BX576">
        <f t="shared" si="178"/>
        <v>11575.466666666667</v>
      </c>
      <c r="BY576" s="2" t="s">
        <v>600</v>
      </c>
      <c r="CD576">
        <f t="shared" si="179"/>
        <v>327.57097938416297</v>
      </c>
      <c r="CE576">
        <f t="shared" si="180"/>
        <v>11929.901571607617</v>
      </c>
      <c r="CF576" s="2" t="s">
        <v>600</v>
      </c>
    </row>
    <row r="577" spans="1:84" x14ac:dyDescent="0.35">
      <c r="A577" s="2" t="s">
        <v>618</v>
      </c>
      <c r="B577" s="3" t="s">
        <v>35</v>
      </c>
      <c r="C577" s="2">
        <v>283</v>
      </c>
      <c r="D577" s="2">
        <v>900</v>
      </c>
      <c r="E577" s="2">
        <v>350</v>
      </c>
      <c r="F577" s="2">
        <v>32</v>
      </c>
      <c r="G577" s="2">
        <v>16</v>
      </c>
      <c r="H577" s="2">
        <v>18</v>
      </c>
      <c r="I577" s="2">
        <f t="shared" si="186"/>
        <v>800</v>
      </c>
      <c r="J577" s="2">
        <f t="shared" si="183"/>
        <v>360.54123980236903</v>
      </c>
      <c r="K577" s="2">
        <f t="shared" si="189"/>
        <v>5.21875</v>
      </c>
      <c r="L577" s="2">
        <f t="shared" si="187"/>
        <v>50</v>
      </c>
      <c r="M577" s="2">
        <f t="shared" si="188"/>
        <v>3.1370973355292326</v>
      </c>
      <c r="N577" s="5">
        <v>505000</v>
      </c>
      <c r="O577" s="5">
        <v>22900</v>
      </c>
      <c r="P577" s="2">
        <v>37.4</v>
      </c>
      <c r="Q577" s="2">
        <v>8</v>
      </c>
      <c r="R577" s="5">
        <v>11200</v>
      </c>
      <c r="S577" s="5">
        <v>1310</v>
      </c>
      <c r="T577" s="5">
        <v>12600</v>
      </c>
      <c r="U577" s="5">
        <v>2020</v>
      </c>
      <c r="X577" s="3" t="str" cm="1">
        <f t="array" ref="X577">_xlfn.IFS((D577/F577) &lt;= (640/SQRT($AT$32)), "Compact", L577 &lt;= ($AT$32*(0.79-(0.002*((E577-G577/2)/(2*F577))*SQRT($AT$32)))), "Non-Compact", L577 &gt; ($AT$32*(0.79-(0.002*((E577-G577/2)/(2*F577))*SQRT($AT$32)))), "Slender")</f>
        <v>Compact</v>
      </c>
      <c r="Y577" s="3" t="str" cm="1">
        <f t="array" ref="Y577">_xlfn.IFS(K577 &lt;= (65/SQRT($AT$32)), "Compact", K577 &lt;= (95/SQRT($AT$32)), "Non-Compact", K577 &gt; (95/SQRT($AT$32)), "Slender")</f>
        <v>Slender</v>
      </c>
      <c r="Z577" s="2">
        <f t="shared" si="169"/>
        <v>10.9375</v>
      </c>
      <c r="AA577" s="2">
        <f t="shared" si="170"/>
        <v>56.25</v>
      </c>
      <c r="AB577" s="2" t="str" cm="1">
        <f t="array" ref="AB577">_xlfn.IFS(Z577 &lt;= 9, "1", Z577 &lt;= 12, "2", Z577 &lt;= 15, "3", Z577 &gt; 15, "4")</f>
        <v>2</v>
      </c>
      <c r="AC577" s="2" t="str" cm="1">
        <f t="array" ref="AC577">_xlfn.IFS(AA577 &lt;= 200, "1", L577 &lt;= 300, "2", L577 &lt;= 400, "3", L577 &gt; 400, "4")</f>
        <v>1</v>
      </c>
      <c r="AF577" s="3">
        <f t="shared" si="181"/>
        <v>505040.89166729857</v>
      </c>
      <c r="AG577" s="3"/>
      <c r="AI577" s="3">
        <f t="shared" si="182"/>
        <v>11214.851299504599</v>
      </c>
      <c r="AJ577" s="2" t="s">
        <v>618</v>
      </c>
      <c r="AK577" s="2"/>
      <c r="AL577" s="2"/>
      <c r="AM577" s="2">
        <f t="shared" si="184"/>
        <v>335.84123980236905</v>
      </c>
      <c r="AN577" s="2"/>
      <c r="AO577" s="2"/>
      <c r="AP577" s="2">
        <f t="shared" si="185"/>
        <v>11110.6</v>
      </c>
      <c r="AQ577" s="2" t="s">
        <v>618</v>
      </c>
      <c r="BB577" s="2">
        <f t="shared" si="171"/>
        <v>268.54123980236903</v>
      </c>
      <c r="BC577" s="2">
        <f t="shared" si="172"/>
        <v>10643.733333333334</v>
      </c>
      <c r="BD577" s="2" t="s">
        <v>618</v>
      </c>
      <c r="BI577">
        <f t="shared" si="173"/>
        <v>286.54123980236903</v>
      </c>
      <c r="BJ577">
        <f t="shared" si="174"/>
        <v>10884.1143281366</v>
      </c>
      <c r="BK577" s="2" t="s">
        <v>618</v>
      </c>
      <c r="BP577">
        <f t="shared" si="175"/>
        <v>220.54123980236903</v>
      </c>
      <c r="BQ577">
        <f t="shared" si="176"/>
        <v>10541.333333333334</v>
      </c>
      <c r="BR577" s="2" t="s">
        <v>618</v>
      </c>
      <c r="BW577">
        <f t="shared" si="177"/>
        <v>236.54123980236903</v>
      </c>
      <c r="BX577">
        <f t="shared" si="178"/>
        <v>10575.466666666667</v>
      </c>
      <c r="BY577" s="2" t="s">
        <v>618</v>
      </c>
      <c r="CD577">
        <f t="shared" si="179"/>
        <v>300.85097938416294</v>
      </c>
      <c r="CE577">
        <f t="shared" si="180"/>
        <v>10929.901571607617</v>
      </c>
      <c r="CF577" s="2" t="s">
        <v>618</v>
      </c>
    </row>
    <row r="578" spans="1:84" x14ac:dyDescent="0.35">
      <c r="A578" s="2" t="s">
        <v>619</v>
      </c>
      <c r="B578" s="3" t="s">
        <v>35</v>
      </c>
      <c r="C578" s="2">
        <v>262</v>
      </c>
      <c r="D578" s="2">
        <v>900</v>
      </c>
      <c r="E578" s="2">
        <v>350</v>
      </c>
      <c r="F578" s="2">
        <v>28</v>
      </c>
      <c r="G578" s="2">
        <v>16</v>
      </c>
      <c r="H578" s="2">
        <v>18</v>
      </c>
      <c r="I578" s="2">
        <f t="shared" si="186"/>
        <v>808</v>
      </c>
      <c r="J578" s="2">
        <f t="shared" si="183"/>
        <v>333.82123980236906</v>
      </c>
      <c r="K578" s="2">
        <f t="shared" si="189"/>
        <v>5.9642857142857144</v>
      </c>
      <c r="L578" s="2">
        <f t="shared" si="187"/>
        <v>50.5</v>
      </c>
      <c r="M578" s="2">
        <f t="shared" si="188"/>
        <v>3.1370973355292326</v>
      </c>
      <c r="N578" s="5">
        <v>458000</v>
      </c>
      <c r="O578" s="5">
        <v>20000</v>
      </c>
      <c r="P578" s="2">
        <v>37</v>
      </c>
      <c r="Q578" s="2">
        <v>7.8</v>
      </c>
      <c r="R578" s="5">
        <v>10200</v>
      </c>
      <c r="S578" s="5">
        <v>1150</v>
      </c>
      <c r="T578" s="5">
        <v>11500</v>
      </c>
      <c r="U578" s="5">
        <v>1770</v>
      </c>
      <c r="X578" s="3" t="str" cm="1">
        <f t="array" ref="X578">_xlfn.IFS((D578/F578) &lt;= (640/SQRT($AT$32)), "Compact", L578 &lt;= ($AT$32*(0.79-(0.002*((E578-G578/2)/(2*F578))*SQRT($AT$32)))), "Non-Compact", L578 &gt; ($AT$32*(0.79-(0.002*((E578-G578/2)/(2*F578))*SQRT($AT$32)))), "Slender")</f>
        <v>Compact</v>
      </c>
      <c r="Y578" s="3" t="str" cm="1">
        <f t="array" ref="Y578">_xlfn.IFS(K578 &lt;= (65/SQRT($AT$32)), "Compact", K578 &lt;= (95/SQRT($AT$32)), "Non-Compact", K578 &gt; (95/SQRT($AT$32)), "Slender")</f>
        <v>Slender</v>
      </c>
      <c r="Z578" s="2">
        <f t="shared" si="169"/>
        <v>12.5</v>
      </c>
      <c r="AA578" s="2">
        <f t="shared" si="170"/>
        <v>56.25</v>
      </c>
      <c r="AB578" s="2" t="str" cm="1">
        <f t="array" ref="AB578">_xlfn.IFS(Z578 &lt;= 9, "1", Z578 &lt;= 12, "2", Z578 &lt;= 15, "3", Z578 &gt; 15, "4")</f>
        <v>3</v>
      </c>
      <c r="AC578" s="2" t="str" cm="1">
        <f t="array" ref="AC578">_xlfn.IFS(AA578 &lt;= 200, "1", L578 &lt;= 300, "2", L578 &lt;= 400, "3", L578 &gt; 400, "4")</f>
        <v>1</v>
      </c>
      <c r="AF578" s="3">
        <f t="shared" si="181"/>
        <v>457958.71894320345</v>
      </c>
      <c r="AG578" s="3"/>
      <c r="AI578" s="3">
        <f t="shared" si="182"/>
        <v>10206.274622505511</v>
      </c>
      <c r="AJ578" s="2" t="s">
        <v>619</v>
      </c>
      <c r="AK578" s="2"/>
      <c r="AL578" s="2"/>
      <c r="AM578" s="2">
        <f t="shared" si="184"/>
        <v>309.12123980236908</v>
      </c>
      <c r="AN578" s="2"/>
      <c r="AO578" s="2"/>
      <c r="AP578" s="2">
        <f t="shared" si="185"/>
        <v>10110.6</v>
      </c>
      <c r="AQ578" s="2" t="s">
        <v>619</v>
      </c>
      <c r="BB578" s="2">
        <f t="shared" si="171"/>
        <v>241.82123980236906</v>
      </c>
      <c r="BC578" s="2">
        <f t="shared" si="172"/>
        <v>9643.7333333333336</v>
      </c>
      <c r="BD578" s="2" t="s">
        <v>619</v>
      </c>
      <c r="BI578">
        <f t="shared" si="173"/>
        <v>259.82123980236906</v>
      </c>
      <c r="BJ578">
        <f t="shared" si="174"/>
        <v>9884.1143281366003</v>
      </c>
      <c r="BK578" s="2" t="s">
        <v>619</v>
      </c>
      <c r="BP578">
        <f t="shared" si="175"/>
        <v>193.82123980236906</v>
      </c>
      <c r="BQ578">
        <f t="shared" si="176"/>
        <v>9541.3333333333339</v>
      </c>
      <c r="BR578" s="2" t="s">
        <v>619</v>
      </c>
      <c r="BW578">
        <f t="shared" si="177"/>
        <v>209.82123980236906</v>
      </c>
      <c r="BX578">
        <f t="shared" si="178"/>
        <v>9575.4666666666672</v>
      </c>
      <c r="BY578" s="2" t="s">
        <v>619</v>
      </c>
      <c r="CD578">
        <f t="shared" si="179"/>
        <v>274.13097938416297</v>
      </c>
      <c r="CE578">
        <f t="shared" si="180"/>
        <v>9929.9015716076174</v>
      </c>
      <c r="CF578" s="2" t="s">
        <v>619</v>
      </c>
    </row>
    <row r="579" spans="1:84" x14ac:dyDescent="0.35">
      <c r="A579" s="2" t="s">
        <v>620</v>
      </c>
      <c r="B579" s="3" t="s">
        <v>35</v>
      </c>
      <c r="C579" s="2">
        <v>246</v>
      </c>
      <c r="D579" s="2">
        <v>900</v>
      </c>
      <c r="E579" s="2">
        <v>350</v>
      </c>
      <c r="F579" s="2">
        <v>25</v>
      </c>
      <c r="G579" s="2">
        <v>16</v>
      </c>
      <c r="H579" s="2">
        <v>18</v>
      </c>
      <c r="I579" s="2">
        <f t="shared" si="186"/>
        <v>814</v>
      </c>
      <c r="J579" s="2">
        <f t="shared" si="183"/>
        <v>313.78123980236904</v>
      </c>
      <c r="K579" s="2">
        <f t="shared" si="189"/>
        <v>6.68</v>
      </c>
      <c r="L579" s="2">
        <f t="shared" si="187"/>
        <v>50.875</v>
      </c>
      <c r="M579" s="2">
        <f t="shared" si="188"/>
        <v>3.1370973355292326</v>
      </c>
      <c r="N579" s="5">
        <v>422000</v>
      </c>
      <c r="O579" s="5">
        <v>17900</v>
      </c>
      <c r="P579" s="2">
        <v>36.700000000000003</v>
      </c>
      <c r="Q579" s="2">
        <v>7.6</v>
      </c>
      <c r="R579" s="5">
        <v>9370</v>
      </c>
      <c r="S579" s="5">
        <v>1020</v>
      </c>
      <c r="T579" s="5">
        <v>10700</v>
      </c>
      <c r="U579" s="5">
        <v>1590</v>
      </c>
      <c r="X579" s="3" t="str" cm="1">
        <f t="array" ref="X579">_xlfn.IFS((D579/F579) &lt;= (640/SQRT($AT$32)), "Compact", L579 &lt;= ($AT$32*(0.79-(0.002*((E579-G579/2)/(2*F579))*SQRT($AT$32)))), "Non-Compact", L579 &gt; ($AT$32*(0.79-(0.002*((E579-G579/2)/(2*F579))*SQRT($AT$32)))), "Slender")</f>
        <v>Non-Compact</v>
      </c>
      <c r="Y579" s="3" t="str" cm="1">
        <f t="array" ref="Y579">_xlfn.IFS(K579 &lt;= (65/SQRT($AT$32)), "Compact", K579 &lt;= (95/SQRT($AT$32)), "Non-Compact", K579 &gt; (95/SQRT($AT$32)), "Slender")</f>
        <v>Slender</v>
      </c>
      <c r="Z579" s="2">
        <f t="shared" si="169"/>
        <v>14</v>
      </c>
      <c r="AA579" s="2">
        <f t="shared" si="170"/>
        <v>56.25</v>
      </c>
      <c r="AB579" s="2" t="str" cm="1">
        <f t="array" ref="AB579">_xlfn.IFS(Z579 &lt;= 9, "1", Z579 &lt;= 12, "2", Z579 &lt;= 15, "3", Z579 &gt; 15, "4")</f>
        <v>3</v>
      </c>
      <c r="AC579" s="2" t="str" cm="1">
        <f t="array" ref="AC579">_xlfn.IFS(AA579 &lt;= 200, "1", L579 &lt;= 300, "2", L579 &lt;= 400, "3", L579 &gt; 400, "4")</f>
        <v>1</v>
      </c>
      <c r="AF579" s="3">
        <f t="shared" si="181"/>
        <v>421901.94862799579</v>
      </c>
      <c r="AG579" s="3"/>
      <c r="AI579" s="3">
        <f t="shared" si="182"/>
        <v>9370.129757372626</v>
      </c>
      <c r="AJ579" s="2" t="s">
        <v>620</v>
      </c>
      <c r="AK579" s="2"/>
      <c r="AL579" s="2"/>
      <c r="AM579" s="2">
        <f t="shared" si="184"/>
        <v>289.08123980236905</v>
      </c>
      <c r="AN579" s="2"/>
      <c r="AO579" s="2"/>
      <c r="AP579" s="2">
        <f t="shared" si="185"/>
        <v>9280.6</v>
      </c>
      <c r="AQ579" s="2" t="s">
        <v>620</v>
      </c>
      <c r="BB579" s="2">
        <f t="shared" si="171"/>
        <v>221.78123980236904</v>
      </c>
      <c r="BC579" s="2">
        <f t="shared" si="172"/>
        <v>8813.7333333333336</v>
      </c>
      <c r="BD579" s="2" t="s">
        <v>620</v>
      </c>
      <c r="BI579">
        <f t="shared" si="173"/>
        <v>239.78123980236904</v>
      </c>
      <c r="BJ579">
        <f t="shared" si="174"/>
        <v>9054.1143281366003</v>
      </c>
      <c r="BK579" s="2" t="s">
        <v>620</v>
      </c>
      <c r="BP579">
        <f t="shared" si="175"/>
        <v>173.78123980236904</v>
      </c>
      <c r="BQ579">
        <f t="shared" si="176"/>
        <v>8711.3333333333339</v>
      </c>
      <c r="BR579" s="2" t="s">
        <v>620</v>
      </c>
      <c r="BW579">
        <f t="shared" si="177"/>
        <v>189.78123980236904</v>
      </c>
      <c r="BX579">
        <f t="shared" si="178"/>
        <v>8745.4666666666672</v>
      </c>
      <c r="BY579" s="2" t="s">
        <v>620</v>
      </c>
      <c r="CD579">
        <f t="shared" si="179"/>
        <v>254.09097938416298</v>
      </c>
      <c r="CE579">
        <f t="shared" si="180"/>
        <v>9099.9015716076174</v>
      </c>
      <c r="CF579" s="2" t="s">
        <v>620</v>
      </c>
    </row>
    <row r="580" spans="1:84" x14ac:dyDescent="0.35">
      <c r="A580" s="2" t="s">
        <v>621</v>
      </c>
      <c r="B580" s="3" t="s">
        <v>35</v>
      </c>
      <c r="C580" s="2">
        <v>231</v>
      </c>
      <c r="D580" s="2">
        <v>900</v>
      </c>
      <c r="E580" s="2">
        <v>350</v>
      </c>
      <c r="F580" s="2">
        <v>22</v>
      </c>
      <c r="G580" s="2">
        <v>16</v>
      </c>
      <c r="H580" s="2">
        <v>18</v>
      </c>
      <c r="I580" s="2">
        <f t="shared" si="186"/>
        <v>820</v>
      </c>
      <c r="J580" s="2">
        <f t="shared" si="183"/>
        <v>293.74123980236902</v>
      </c>
      <c r="K580" s="2">
        <f t="shared" si="189"/>
        <v>7.5909090909090908</v>
      </c>
      <c r="L580" s="2">
        <f t="shared" si="187"/>
        <v>51.25</v>
      </c>
      <c r="M580" s="2">
        <f t="shared" si="188"/>
        <v>3.1370973355292326</v>
      </c>
      <c r="N580" s="5">
        <v>385000</v>
      </c>
      <c r="O580" s="5">
        <v>15800</v>
      </c>
      <c r="P580" s="2">
        <v>36.200000000000003</v>
      </c>
      <c r="Q580" s="2">
        <v>7.3</v>
      </c>
      <c r="R580" s="5">
        <v>8570</v>
      </c>
      <c r="S580" s="2">
        <v>900</v>
      </c>
      <c r="T580" s="5">
        <v>9810</v>
      </c>
      <c r="U580" s="5">
        <v>1410</v>
      </c>
      <c r="X580" s="3" t="str" cm="1">
        <f t="array" ref="X580">_xlfn.IFS((D580/F580) &lt;= (640/SQRT($AT$32)), "Compact", L580 &lt;= ($AT$32*(0.79-(0.002*((E580-G580/2)/(2*F580))*SQRT($AT$32)))), "Non-Compact", L580 &gt; ($AT$32*(0.79-(0.002*((E580-G580/2)/(2*F580))*SQRT($AT$32)))), "Slender")</f>
        <v>Non-Compact</v>
      </c>
      <c r="Y580" s="3" t="str" cm="1">
        <f t="array" ref="Y580">_xlfn.IFS(K580 &lt;= (65/SQRT($AT$32)), "Compact", K580 &lt;= (95/SQRT($AT$32)), "Non-Compact", K580 &gt; (95/SQRT($AT$32)), "Slender")</f>
        <v>Slender</v>
      </c>
      <c r="Z580" s="2">
        <f t="shared" ref="Z580:Z643" si="190">E580/F580</f>
        <v>15.909090909090908</v>
      </c>
      <c r="AA580" s="2">
        <f t="shared" ref="AA580:AA643" si="191">D580/G580</f>
        <v>56.25</v>
      </c>
      <c r="AB580" s="2" t="str" cm="1">
        <f t="array" ref="AB580">_xlfn.IFS(Z580 &lt;= 9, "1", Z580 &lt;= 12, "2", Z580 &lt;= 15, "3", Z580 &gt; 15, "4")</f>
        <v>4</v>
      </c>
      <c r="AC580" s="2" t="str" cm="1">
        <f t="array" ref="AC580">_xlfn.IFS(AA580 &lt;= 200, "1", L580 &lt;= 300, "2", L580 &lt;= 400, "3", L580 &gt; 400, "4")</f>
        <v>1</v>
      </c>
      <c r="AF580" s="3">
        <f t="shared" si="181"/>
        <v>384846.83220224123</v>
      </c>
      <c r="AG580" s="3"/>
      <c r="AI580" s="3">
        <f t="shared" si="182"/>
        <v>8565.4793018254368</v>
      </c>
      <c r="AJ580" s="2" t="s">
        <v>621</v>
      </c>
      <c r="AK580" s="2"/>
      <c r="AL580" s="2"/>
      <c r="AM580" s="2">
        <f t="shared" si="184"/>
        <v>269.04123980236903</v>
      </c>
      <c r="AN580" s="2"/>
      <c r="AO580" s="2"/>
      <c r="AP580" s="2">
        <f t="shared" si="185"/>
        <v>8480.6</v>
      </c>
      <c r="AQ580" s="2" t="s">
        <v>621</v>
      </c>
      <c r="BB580" s="2">
        <f t="shared" si="171"/>
        <v>201.74123980236902</v>
      </c>
      <c r="BC580" s="2">
        <f t="shared" si="172"/>
        <v>8013.7333333333336</v>
      </c>
      <c r="BD580" s="2" t="s">
        <v>621</v>
      </c>
      <c r="BI580">
        <f t="shared" si="173"/>
        <v>219.74123980236902</v>
      </c>
      <c r="BJ580">
        <f t="shared" si="174"/>
        <v>8254.1143281366003</v>
      </c>
      <c r="BK580" s="2" t="s">
        <v>621</v>
      </c>
      <c r="BP580">
        <f t="shared" si="175"/>
        <v>153.74123980236902</v>
      </c>
      <c r="BQ580">
        <f t="shared" si="176"/>
        <v>7911.333333333333</v>
      </c>
      <c r="BR580" s="2" t="s">
        <v>621</v>
      </c>
      <c r="BW580">
        <f t="shared" si="177"/>
        <v>169.74123980236902</v>
      </c>
      <c r="BX580">
        <f t="shared" si="178"/>
        <v>7945.4666666666662</v>
      </c>
      <c r="BY580" s="2" t="s">
        <v>621</v>
      </c>
      <c r="CD580">
        <f t="shared" si="179"/>
        <v>234.05097938416296</v>
      </c>
      <c r="CE580">
        <f t="shared" si="180"/>
        <v>8299.9015716076174</v>
      </c>
      <c r="CF580" s="2" t="s">
        <v>621</v>
      </c>
    </row>
    <row r="581" spans="1:84" x14ac:dyDescent="0.35">
      <c r="A581" s="2" t="s">
        <v>622</v>
      </c>
      <c r="B581" s="3" t="s">
        <v>35</v>
      </c>
      <c r="C581" s="2">
        <v>249</v>
      </c>
      <c r="D581" s="2">
        <v>900</v>
      </c>
      <c r="E581" s="2">
        <v>350</v>
      </c>
      <c r="F581" s="2">
        <v>28</v>
      </c>
      <c r="G581" s="2">
        <v>14</v>
      </c>
      <c r="H581" s="2">
        <v>18</v>
      </c>
      <c r="I581" s="2">
        <f t="shared" si="186"/>
        <v>808</v>
      </c>
      <c r="J581" s="2">
        <f t="shared" si="183"/>
        <v>316.94123980236907</v>
      </c>
      <c r="K581" s="2">
        <f t="shared" si="189"/>
        <v>6</v>
      </c>
      <c r="L581" s="2">
        <f t="shared" si="187"/>
        <v>57.714285714285715</v>
      </c>
      <c r="M581" s="2">
        <f t="shared" si="188"/>
        <v>3.1410973355292326</v>
      </c>
      <c r="N581" s="5">
        <v>448000</v>
      </c>
      <c r="O581" s="5">
        <v>20000</v>
      </c>
      <c r="P581" s="2">
        <v>37.6</v>
      </c>
      <c r="Q581" s="2">
        <v>8</v>
      </c>
      <c r="R581" s="5">
        <v>9950</v>
      </c>
      <c r="S581" s="5">
        <v>1140</v>
      </c>
      <c r="T581" s="5">
        <v>11200</v>
      </c>
      <c r="U581" s="5">
        <v>1760</v>
      </c>
      <c r="X581" s="3" t="str" cm="1">
        <f t="array" ref="X581">_xlfn.IFS((D581/F581) &lt;= (640/SQRT($AT$32)), "Compact", L581 &lt;= ($AT$32*(0.79-(0.002*((E581-G581/2)/(2*F581))*SQRT($AT$32)))), "Non-Compact", L581 &gt; ($AT$32*(0.79-(0.002*((E581-G581/2)/(2*F581))*SQRT($AT$32)))), "Slender")</f>
        <v>Compact</v>
      </c>
      <c r="Y581" s="3" t="str" cm="1">
        <f t="array" ref="Y581">_xlfn.IFS(K581 &lt;= (65/SQRT($AT$32)), "Compact", K581 &lt;= (95/SQRT($AT$32)), "Non-Compact", K581 &gt; (95/SQRT($AT$32)), "Slender")</f>
        <v>Slender</v>
      </c>
      <c r="Z581" s="2">
        <f t="shared" si="190"/>
        <v>12.5</v>
      </c>
      <c r="AA581" s="2">
        <f t="shared" si="191"/>
        <v>64.285714285714292</v>
      </c>
      <c r="AB581" s="2" t="str" cm="1">
        <f t="array" ref="AB581">_xlfn.IFS(Z581 &lt;= 9, "1", Z581 &lt;= 12, "2", Z581 &lt;= 15, "3", Z581 &gt; 15, "4")</f>
        <v>3</v>
      </c>
      <c r="AC581" s="2" t="str" cm="1">
        <f t="array" ref="AC581">_xlfn.IFS(AA581 &lt;= 200, "1", L581 &lt;= 300, "2", L581 &lt;= 400, "3", L581 &gt; 400, "4")</f>
        <v>1</v>
      </c>
      <c r="AF581" s="3">
        <f t="shared" si="181"/>
        <v>447968.3339881291</v>
      </c>
      <c r="AG581" s="3"/>
      <c r="AI581" s="3">
        <f t="shared" si="182"/>
        <v>9957.5581178319007</v>
      </c>
      <c r="AJ581" s="2" t="s">
        <v>622</v>
      </c>
      <c r="AK581" s="2"/>
      <c r="AL581" s="2"/>
      <c r="AM581" s="2">
        <f t="shared" si="184"/>
        <v>292.24123980236908</v>
      </c>
      <c r="AN581" s="2"/>
      <c r="AO581" s="2"/>
      <c r="AP581" s="2">
        <f t="shared" si="185"/>
        <v>9860.6</v>
      </c>
      <c r="AQ581" s="2" t="s">
        <v>622</v>
      </c>
      <c r="BB581" s="2">
        <f t="shared" ref="BB581:BB644" si="192">SQRT(($J$1022-J581)^2)</f>
        <v>224.94123980236907</v>
      </c>
      <c r="BC581" s="2">
        <f t="shared" ref="BC581:BC644" si="193">SQRT(($R$1022-R581)^2)</f>
        <v>9393.7333333333336</v>
      </c>
      <c r="BD581" s="2" t="s">
        <v>622</v>
      </c>
      <c r="BI581">
        <f t="shared" ref="BI581:BI644" si="194">SQRT(($J$1023-J581)^2)</f>
        <v>242.94123980236907</v>
      </c>
      <c r="BJ581">
        <f t="shared" ref="BJ581:BJ644" si="195">SQRT(($R$1023-R581)^2)</f>
        <v>9634.1143281366003</v>
      </c>
      <c r="BK581" s="2" t="s">
        <v>622</v>
      </c>
      <c r="BP581">
        <f t="shared" ref="BP581:BP644" si="196">SQRT(($J$1024-J581)^2)</f>
        <v>176.94123980236907</v>
      </c>
      <c r="BQ581">
        <f t="shared" ref="BQ581:BQ644" si="197">SQRT(($R$1024-R581)^2)</f>
        <v>9291.3333333333339</v>
      </c>
      <c r="BR581" s="2" t="s">
        <v>622</v>
      </c>
      <c r="BW581">
        <f t="shared" ref="BW581:BW644" si="198">SQRT(($J$1025-J581)^2)</f>
        <v>192.94123980236907</v>
      </c>
      <c r="BX581">
        <f t="shared" ref="BX581:BX644" si="199">SQRT(($R$1025-R581)^2)</f>
        <v>9325.4666666666672</v>
      </c>
      <c r="BY581" s="2" t="s">
        <v>622</v>
      </c>
      <c r="CD581">
        <f t="shared" ref="CD581:CD644" si="200">SQRT(($J$1026-J581)^2)</f>
        <v>257.25097938416297</v>
      </c>
      <c r="CE581">
        <f t="shared" ref="CE581:CE644" si="201">SQRT(($R$1026-R581)^2)</f>
        <v>9679.9015716076174</v>
      </c>
      <c r="CF581" s="2" t="s">
        <v>622</v>
      </c>
    </row>
    <row r="582" spans="1:84" x14ac:dyDescent="0.35">
      <c r="A582" s="2" t="s">
        <v>623</v>
      </c>
      <c r="B582" s="3" t="s">
        <v>35</v>
      </c>
      <c r="C582" s="2">
        <v>233</v>
      </c>
      <c r="D582" s="2">
        <v>900</v>
      </c>
      <c r="E582" s="2">
        <v>350</v>
      </c>
      <c r="F582" s="2">
        <v>25</v>
      </c>
      <c r="G582" s="2">
        <v>14</v>
      </c>
      <c r="H582" s="2">
        <v>18</v>
      </c>
      <c r="I582" s="2">
        <f t="shared" si="186"/>
        <v>814</v>
      </c>
      <c r="J582" s="2">
        <f t="shared" si="183"/>
        <v>296.78123980236904</v>
      </c>
      <c r="K582" s="2">
        <f t="shared" si="189"/>
        <v>6.72</v>
      </c>
      <c r="L582" s="2">
        <f t="shared" si="187"/>
        <v>58.142857142857146</v>
      </c>
      <c r="M582" s="2">
        <f t="shared" si="188"/>
        <v>3.1410973355292326</v>
      </c>
      <c r="N582" s="5">
        <v>412000</v>
      </c>
      <c r="O582" s="5">
        <v>17900</v>
      </c>
      <c r="P582" s="2">
        <v>37.200000000000003</v>
      </c>
      <c r="Q582" s="2">
        <v>7.8</v>
      </c>
      <c r="R582" s="5">
        <v>9150</v>
      </c>
      <c r="S582" s="5">
        <v>1020</v>
      </c>
      <c r="T582" s="5">
        <v>10300</v>
      </c>
      <c r="U582" s="5">
        <v>1580</v>
      </c>
      <c r="X582" s="3" t="str" cm="1">
        <f t="array" ref="X582">_xlfn.IFS((D582/F582) &lt;= (640/SQRT($AT$32)), "Compact", L582 &lt;= ($AT$32*(0.79-(0.002*((E582-G582/2)/(2*F582))*SQRT($AT$32)))), "Non-Compact", L582 &gt; ($AT$32*(0.79-(0.002*((E582-G582/2)/(2*F582))*SQRT($AT$32)))), "Slender")</f>
        <v>Non-Compact</v>
      </c>
      <c r="Y582" s="3" t="str" cm="1">
        <f t="array" ref="Y582">_xlfn.IFS(K582 &lt;= (65/SQRT($AT$32)), "Compact", K582 &lt;= (95/SQRT($AT$32)), "Non-Compact", K582 &gt; (95/SQRT($AT$32)), "Slender")</f>
        <v>Slender</v>
      </c>
      <c r="Z582" s="2">
        <f t="shared" si="190"/>
        <v>14</v>
      </c>
      <c r="AA582" s="2">
        <f t="shared" si="191"/>
        <v>64.285714285714292</v>
      </c>
      <c r="AB582" s="2" t="str" cm="1">
        <f t="array" ref="AB582">_xlfn.IFS(Z582 &lt;= 9, "1", Z582 &lt;= 12, "2", Z582 &lt;= 15, "3", Z582 &gt; 15, "4")</f>
        <v>3</v>
      </c>
      <c r="AC582" s="2" t="str" cm="1">
        <f t="array" ref="AC582">_xlfn.IFS(AA582 &lt;= 200, "1", L582 &lt;= 300, "2", L582 &lt;= 400, "3", L582 &gt; 400, "4")</f>
        <v>1</v>
      </c>
      <c r="AF582" s="3">
        <f t="shared" si="181"/>
        <v>411911.02711155964</v>
      </c>
      <c r="AG582" s="3"/>
      <c r="AI582" s="3">
        <f t="shared" si="182"/>
        <v>9152.2821017492679</v>
      </c>
      <c r="AJ582" s="2" t="s">
        <v>623</v>
      </c>
      <c r="AK582" s="2"/>
      <c r="AL582" s="2"/>
      <c r="AM582" s="2">
        <f t="shared" si="184"/>
        <v>272.08123980236905</v>
      </c>
      <c r="AN582" s="2"/>
      <c r="AO582" s="2"/>
      <c r="AP582" s="2">
        <f t="shared" si="185"/>
        <v>9060.6</v>
      </c>
      <c r="AQ582" s="2" t="s">
        <v>623</v>
      </c>
      <c r="BB582" s="2">
        <f t="shared" si="192"/>
        <v>204.78123980236904</v>
      </c>
      <c r="BC582" s="2">
        <f t="shared" si="193"/>
        <v>8593.7333333333336</v>
      </c>
      <c r="BD582" s="2" t="s">
        <v>623</v>
      </c>
      <c r="BI582">
        <f t="shared" si="194"/>
        <v>222.78123980236904</v>
      </c>
      <c r="BJ582">
        <f t="shared" si="195"/>
        <v>8834.1143281366003</v>
      </c>
      <c r="BK582" s="2" t="s">
        <v>623</v>
      </c>
      <c r="BP582">
        <f t="shared" si="196"/>
        <v>156.78123980236904</v>
      </c>
      <c r="BQ582">
        <f t="shared" si="197"/>
        <v>8491.3333333333339</v>
      </c>
      <c r="BR582" s="2" t="s">
        <v>623</v>
      </c>
      <c r="BW582">
        <f t="shared" si="198"/>
        <v>172.78123980236904</v>
      </c>
      <c r="BX582">
        <f t="shared" si="199"/>
        <v>8525.4666666666672</v>
      </c>
      <c r="BY582" s="2" t="s">
        <v>623</v>
      </c>
      <c r="CD582">
        <f t="shared" si="200"/>
        <v>237.09097938416298</v>
      </c>
      <c r="CE582">
        <f t="shared" si="201"/>
        <v>8879.9015716076174</v>
      </c>
      <c r="CF582" s="2" t="s">
        <v>623</v>
      </c>
    </row>
    <row r="583" spans="1:84" x14ac:dyDescent="0.35">
      <c r="A583" s="2" t="s">
        <v>624</v>
      </c>
      <c r="B583" s="3" t="s">
        <v>35</v>
      </c>
      <c r="C583" s="2">
        <v>217</v>
      </c>
      <c r="D583" s="2">
        <v>900</v>
      </c>
      <c r="E583" s="2">
        <v>350</v>
      </c>
      <c r="F583" s="2">
        <v>22</v>
      </c>
      <c r="G583" s="2">
        <v>14</v>
      </c>
      <c r="H583" s="2">
        <v>18</v>
      </c>
      <c r="I583" s="2">
        <f t="shared" si="186"/>
        <v>820</v>
      </c>
      <c r="J583" s="2">
        <f t="shared" si="183"/>
        <v>276.62123980236902</v>
      </c>
      <c r="K583" s="2">
        <f t="shared" si="189"/>
        <v>7.6363636363636367</v>
      </c>
      <c r="L583" s="2">
        <f t="shared" si="187"/>
        <v>58.571428571428569</v>
      </c>
      <c r="M583" s="2">
        <f t="shared" si="188"/>
        <v>3.1410973355292326</v>
      </c>
      <c r="N583" s="5">
        <v>375000</v>
      </c>
      <c r="O583" s="5">
        <v>15700</v>
      </c>
      <c r="P583" s="2">
        <v>36.799999999999997</v>
      </c>
      <c r="Q583" s="2">
        <v>7.5</v>
      </c>
      <c r="R583" s="5">
        <v>8330</v>
      </c>
      <c r="S583" s="2">
        <v>900</v>
      </c>
      <c r="T583" s="5">
        <v>9440</v>
      </c>
      <c r="U583" s="5">
        <v>1390</v>
      </c>
      <c r="X583" s="3" t="str" cm="1">
        <f t="array" ref="X583">_xlfn.IFS((D583/F583) &lt;= (640/SQRT($AT$32)), "Compact", L583 &lt;= ($AT$32*(0.79-(0.002*((E583-G583/2)/(2*F583))*SQRT($AT$32)))), "Non-Compact", L583 &gt; ($AT$32*(0.79-(0.002*((E583-G583/2)/(2*F583))*SQRT($AT$32)))), "Slender")</f>
        <v>Non-Compact</v>
      </c>
      <c r="Y583" s="3" t="str" cm="1">
        <f t="array" ref="Y583">_xlfn.IFS(K583 &lt;= (65/SQRT($AT$32)), "Compact", K583 &lt;= (95/SQRT($AT$32)), "Non-Compact", K583 &gt; (95/SQRT($AT$32)), "Slender")</f>
        <v>Slender</v>
      </c>
      <c r="Z583" s="2">
        <f t="shared" si="190"/>
        <v>15.909090909090908</v>
      </c>
      <c r="AA583" s="2">
        <f t="shared" si="191"/>
        <v>64.285714285714292</v>
      </c>
      <c r="AB583" s="2" t="str" cm="1">
        <f t="array" ref="AB583">_xlfn.IFS(Z583 &lt;= 9, "1", Z583 &lt;= 12, "2", Z583 &lt;= 15, "3", Z583 &gt; 15, "4")</f>
        <v>4</v>
      </c>
      <c r="AC583" s="2" t="str" cm="1">
        <f t="array" ref="AC583">_xlfn.IFS(AA583 &lt;= 200, "1", L583 &lt;= 300, "2", L583 &lt;= 400, "3", L583 &gt; 400, "4")</f>
        <v>1</v>
      </c>
      <c r="AF583" s="3">
        <f t="shared" ref="AF583:AF646" si="202">SQRT((((VLOOKUP($AT$4,$A$4:$D$1021,4,FALSE))-D583)^2)+(((VLOOKUP($AT$4,$A$4:$E$1021,5,FALSE))-E583)^2)+(((VLOOKUP($AT$4,$A$4:$N$1021,14,FALSE))-N583)^2)+(((VLOOKUP($AT$4,$A$4:$O$1021,15,FALSE))-O583)^2))</f>
        <v>374851.17881113832</v>
      </c>
      <c r="AG583" s="3"/>
      <c r="AI583" s="3">
        <f t="shared" ref="AI583:AI646" si="203">SQRT((((VLOOKUP($AT$4,$A$4:$D$1021,4,FALSE))-D583)^2)+(((VLOOKUP($AT$4,$A$4:$E$1021,5,FALSE))-E583)^2)+(((VLOOKUP($AT$4,$A$4:$R$1021,18,FALSE))-R583)^2)+(((VLOOKUP($AT$4,$A$4:$S$1021,19,FALSE))-S583)^2))</f>
        <v>8327.9257723637274</v>
      </c>
      <c r="AJ583" s="2" t="s">
        <v>624</v>
      </c>
      <c r="AK583" s="2"/>
      <c r="AL583" s="2"/>
      <c r="AM583" s="2">
        <f t="shared" si="184"/>
        <v>251.92123980236903</v>
      </c>
      <c r="AN583" s="2"/>
      <c r="AO583" s="2"/>
      <c r="AP583" s="2">
        <f t="shared" si="185"/>
        <v>8240.6</v>
      </c>
      <c r="AQ583" s="2" t="s">
        <v>624</v>
      </c>
      <c r="BB583" s="2">
        <f t="shared" si="192"/>
        <v>184.62123980236902</v>
      </c>
      <c r="BC583" s="2">
        <f t="shared" si="193"/>
        <v>7773.7333333333336</v>
      </c>
      <c r="BD583" s="2" t="s">
        <v>624</v>
      </c>
      <c r="BI583">
        <f t="shared" si="194"/>
        <v>202.62123980236902</v>
      </c>
      <c r="BJ583">
        <f t="shared" si="195"/>
        <v>8014.1143281365994</v>
      </c>
      <c r="BK583" s="2" t="s">
        <v>624</v>
      </c>
      <c r="BP583">
        <f t="shared" si="196"/>
        <v>136.62123980236902</v>
      </c>
      <c r="BQ583">
        <f t="shared" si="197"/>
        <v>7671.333333333333</v>
      </c>
      <c r="BR583" s="2" t="s">
        <v>624</v>
      </c>
      <c r="BW583">
        <f t="shared" si="198"/>
        <v>152.62123980236902</v>
      </c>
      <c r="BX583">
        <f t="shared" si="199"/>
        <v>7705.4666666666662</v>
      </c>
      <c r="BY583" s="2" t="s">
        <v>624</v>
      </c>
      <c r="CD583">
        <f t="shared" si="200"/>
        <v>216.93097938416295</v>
      </c>
      <c r="CE583">
        <f t="shared" si="201"/>
        <v>8059.9015716076174</v>
      </c>
      <c r="CF583" s="2" t="s">
        <v>624</v>
      </c>
    </row>
    <row r="584" spans="1:84" x14ac:dyDescent="0.35">
      <c r="A584" s="2" t="s">
        <v>602</v>
      </c>
      <c r="B584" s="3" t="s">
        <v>35</v>
      </c>
      <c r="C584" s="2">
        <v>332</v>
      </c>
      <c r="D584" s="2">
        <v>900</v>
      </c>
      <c r="E584" s="2">
        <v>300</v>
      </c>
      <c r="F584" s="2">
        <v>40</v>
      </c>
      <c r="G584" s="2">
        <v>22</v>
      </c>
      <c r="H584" s="2">
        <v>18</v>
      </c>
      <c r="I584" s="2">
        <f t="shared" si="186"/>
        <v>784</v>
      </c>
      <c r="J584" s="2">
        <f t="shared" ref="J584:J647" si="204">(2*E584/10*F584/10)+((D584-F584-F584)/10*G584/10)+((H584/10+H584/10)^2)-(PI()*H584/10*H584/10)</f>
        <v>423.18123980236902</v>
      </c>
      <c r="K584" s="2">
        <f t="shared" si="189"/>
        <v>3.4750000000000001</v>
      </c>
      <c r="L584" s="2">
        <f t="shared" si="187"/>
        <v>35.636363636363633</v>
      </c>
      <c r="M584" s="2">
        <f t="shared" si="188"/>
        <v>2.9250973355292325</v>
      </c>
      <c r="N584" s="5">
        <v>550000</v>
      </c>
      <c r="O584" s="5">
        <v>18100</v>
      </c>
      <c r="P584" s="2">
        <v>36</v>
      </c>
      <c r="Q584" s="2">
        <v>6.5</v>
      </c>
      <c r="R584" s="5">
        <v>12200</v>
      </c>
      <c r="S584" s="5">
        <v>1210</v>
      </c>
      <c r="T584" s="5">
        <v>14100</v>
      </c>
      <c r="U584" s="5">
        <v>1900</v>
      </c>
      <c r="X584" s="3" t="str" cm="1">
        <f t="array" ref="X584">_xlfn.IFS((D584/F584) &lt;= (640/SQRT($AT$32)), "Compact", L584 &lt;= ($AT$32*(0.79-(0.002*((E584-G584/2)/(2*F584))*SQRT($AT$32)))), "Non-Compact", L584 &gt; ($AT$32*(0.79-(0.002*((E584-G584/2)/(2*F584))*SQRT($AT$32)))), "Slender")</f>
        <v>Compact</v>
      </c>
      <c r="Y584" s="3" t="str" cm="1">
        <f t="array" ref="Y584">_xlfn.IFS(K584 &lt;= (65/SQRT($AT$32)), "Compact", K584 &lt;= (95/SQRT($AT$32)), "Non-Compact", K584 &gt; (95/SQRT($AT$32)), "Slender")</f>
        <v>Compact</v>
      </c>
      <c r="Z584" s="2">
        <f t="shared" si="190"/>
        <v>7.5</v>
      </c>
      <c r="AA584" s="2">
        <f t="shared" si="191"/>
        <v>40.909090909090907</v>
      </c>
      <c r="AB584" s="2" t="str" cm="1">
        <f t="array" ref="AB584">_xlfn.IFS(Z584 &lt;= 9, "1", Z584 &lt;= 12, "2", Z584 &lt;= 15, "3", Z584 &gt; 15, "4")</f>
        <v>1</v>
      </c>
      <c r="AC584" s="2" t="str" cm="1">
        <f t="array" ref="AC584">_xlfn.IFS(AA584 &lt;= 200, "1", L584 &lt;= 300, "2", L584 &lt;= 400, "3", L584 &gt; 400, "4")</f>
        <v>1</v>
      </c>
      <c r="AF584" s="3">
        <f t="shared" si="202"/>
        <v>549821.36741499964</v>
      </c>
      <c r="AG584" s="3"/>
      <c r="AI584" s="3">
        <f t="shared" si="203"/>
        <v>12195.331880272879</v>
      </c>
      <c r="AJ584" s="2" t="s">
        <v>602</v>
      </c>
      <c r="AK584" s="2"/>
      <c r="AL584" s="2"/>
      <c r="AM584" s="2">
        <f t="shared" ref="AM584:AM647" si="205">SQRT(((VLOOKUP($AT$4,$A$4:$J$1021,10,FALSE))-J584)^2)</f>
        <v>398.48123980236903</v>
      </c>
      <c r="AN584" s="2"/>
      <c r="AO584" s="2"/>
      <c r="AP584" s="2">
        <f t="shared" ref="AP584:AP647" si="206">SQRT(((VLOOKUP($AT$4,$A$4:$R$1021,18,FALSE))-R584)^2)</f>
        <v>12110.6</v>
      </c>
      <c r="AQ584" s="2" t="s">
        <v>602</v>
      </c>
      <c r="BB584" s="2">
        <f t="shared" si="192"/>
        <v>331.18123980236902</v>
      </c>
      <c r="BC584" s="2">
        <f t="shared" si="193"/>
        <v>11643.733333333334</v>
      </c>
      <c r="BD584" s="2" t="s">
        <v>602</v>
      </c>
      <c r="BI584">
        <f t="shared" si="194"/>
        <v>349.18123980236902</v>
      </c>
      <c r="BJ584">
        <f t="shared" si="195"/>
        <v>11884.1143281366</v>
      </c>
      <c r="BK584" s="2" t="s">
        <v>602</v>
      </c>
      <c r="BP584">
        <f t="shared" si="196"/>
        <v>283.18123980236902</v>
      </c>
      <c r="BQ584">
        <f t="shared" si="197"/>
        <v>11541.333333333334</v>
      </c>
      <c r="BR584" s="2" t="s">
        <v>602</v>
      </c>
      <c r="BW584">
        <f t="shared" si="198"/>
        <v>299.18123980236902</v>
      </c>
      <c r="BX584">
        <f t="shared" si="199"/>
        <v>11575.466666666667</v>
      </c>
      <c r="BY584" s="2" t="s">
        <v>602</v>
      </c>
      <c r="CD584">
        <f t="shared" si="200"/>
        <v>363.49097938416293</v>
      </c>
      <c r="CE584">
        <f t="shared" si="201"/>
        <v>11929.901571607617</v>
      </c>
      <c r="CF584" s="2" t="s">
        <v>602</v>
      </c>
    </row>
    <row r="585" spans="1:84" x14ac:dyDescent="0.35">
      <c r="A585" s="2" t="s">
        <v>625</v>
      </c>
      <c r="B585" s="3" t="s">
        <v>35</v>
      </c>
      <c r="C585" s="2">
        <v>315</v>
      </c>
      <c r="D585" s="2">
        <v>900</v>
      </c>
      <c r="E585" s="2">
        <v>300</v>
      </c>
      <c r="F585" s="2">
        <v>36</v>
      </c>
      <c r="G585" s="2">
        <v>22</v>
      </c>
      <c r="H585" s="2">
        <v>18</v>
      </c>
      <c r="I585" s="2">
        <f t="shared" si="186"/>
        <v>792</v>
      </c>
      <c r="J585" s="2">
        <f t="shared" si="204"/>
        <v>400.94123980236901</v>
      </c>
      <c r="K585" s="2">
        <f t="shared" si="189"/>
        <v>3.8611111111111112</v>
      </c>
      <c r="L585" s="2">
        <f t="shared" si="187"/>
        <v>36</v>
      </c>
      <c r="M585" s="2">
        <f t="shared" si="188"/>
        <v>2.9250973355292325</v>
      </c>
      <c r="N585" s="5">
        <v>512000</v>
      </c>
      <c r="O585" s="5">
        <v>16300</v>
      </c>
      <c r="P585" s="2">
        <v>35.700000000000003</v>
      </c>
      <c r="Q585" s="2">
        <v>6.4</v>
      </c>
      <c r="R585" s="5">
        <v>11400</v>
      </c>
      <c r="S585" s="5">
        <v>1090</v>
      </c>
      <c r="T585" s="5">
        <v>13200</v>
      </c>
      <c r="U585" s="5">
        <v>1720</v>
      </c>
      <c r="X585" s="3" t="str" cm="1">
        <f t="array" ref="X585">_xlfn.IFS((D585/F585) &lt;= (640/SQRT($AT$32)), "Compact", L585 &lt;= ($AT$32*(0.79-(0.002*((E585-G585/2)/(2*F585))*SQRT($AT$32)))), "Non-Compact", L585 &gt; ($AT$32*(0.79-(0.002*((E585-G585/2)/(2*F585))*SQRT($AT$32)))), "Slender")</f>
        <v>Compact</v>
      </c>
      <c r="Y585" s="3" t="str" cm="1">
        <f t="array" ref="Y585">_xlfn.IFS(K585 &lt;= (65/SQRT($AT$32)), "Compact", K585 &lt;= (95/SQRT($AT$32)), "Non-Compact", K585 &gt; (95/SQRT($AT$32)), "Slender")</f>
        <v>Non-Compact</v>
      </c>
      <c r="Z585" s="2">
        <f t="shared" si="190"/>
        <v>8.3333333333333339</v>
      </c>
      <c r="AA585" s="2">
        <f t="shared" si="191"/>
        <v>40.909090909090907</v>
      </c>
      <c r="AB585" s="2" t="str" cm="1">
        <f t="array" ref="AB585">_xlfn.IFS(Z585 &lt;= 9, "1", Z585 &lt;= 12, "2", Z585 &lt;= 15, "3", Z585 &gt; 15, "4")</f>
        <v>1</v>
      </c>
      <c r="AC585" s="2" t="str" cm="1">
        <f t="array" ref="AC585">_xlfn.IFS(AA585 &lt;= 200, "1", L585 &lt;= 300, "2", L585 &lt;= 400, "3", L585 &gt; 400, "4")</f>
        <v>1</v>
      </c>
      <c r="AF585" s="3">
        <f t="shared" si="202"/>
        <v>511783.21979730832</v>
      </c>
      <c r="AG585" s="3"/>
      <c r="AI585" s="3">
        <f t="shared" si="203"/>
        <v>11389.496199130144</v>
      </c>
      <c r="AJ585" s="2" t="s">
        <v>625</v>
      </c>
      <c r="AK585" s="2"/>
      <c r="AL585" s="2"/>
      <c r="AM585" s="2">
        <f t="shared" si="205"/>
        <v>376.24123980236902</v>
      </c>
      <c r="AN585" s="2"/>
      <c r="AO585" s="2"/>
      <c r="AP585" s="2">
        <f t="shared" si="206"/>
        <v>11310.6</v>
      </c>
      <c r="AQ585" s="2" t="s">
        <v>625</v>
      </c>
      <c r="BB585" s="2">
        <f t="shared" si="192"/>
        <v>308.94123980236901</v>
      </c>
      <c r="BC585" s="2">
        <f t="shared" si="193"/>
        <v>10843.733333333334</v>
      </c>
      <c r="BD585" s="2" t="s">
        <v>625</v>
      </c>
      <c r="BI585">
        <f t="shared" si="194"/>
        <v>326.94123980236901</v>
      </c>
      <c r="BJ585">
        <f t="shared" si="195"/>
        <v>11084.1143281366</v>
      </c>
      <c r="BK585" s="2" t="s">
        <v>625</v>
      </c>
      <c r="BP585">
        <f t="shared" si="196"/>
        <v>260.94123980236901</v>
      </c>
      <c r="BQ585">
        <f t="shared" si="197"/>
        <v>10741.333333333334</v>
      </c>
      <c r="BR585" s="2" t="s">
        <v>625</v>
      </c>
      <c r="BW585">
        <f t="shared" si="198"/>
        <v>276.94123980236901</v>
      </c>
      <c r="BX585">
        <f t="shared" si="199"/>
        <v>10775.466666666667</v>
      </c>
      <c r="BY585" s="2" t="s">
        <v>625</v>
      </c>
      <c r="CD585">
        <f t="shared" si="200"/>
        <v>341.25097938416292</v>
      </c>
      <c r="CE585">
        <f t="shared" si="201"/>
        <v>11129.901571607617</v>
      </c>
      <c r="CF585" s="2" t="s">
        <v>625</v>
      </c>
    </row>
    <row r="586" spans="1:84" x14ac:dyDescent="0.35">
      <c r="A586" s="2" t="s">
        <v>626</v>
      </c>
      <c r="B586" s="3" t="s">
        <v>35</v>
      </c>
      <c r="C586" s="2">
        <v>297</v>
      </c>
      <c r="D586" s="2">
        <v>900</v>
      </c>
      <c r="E586" s="2">
        <v>300</v>
      </c>
      <c r="F586" s="2">
        <v>32</v>
      </c>
      <c r="G586" s="2">
        <v>22</v>
      </c>
      <c r="H586" s="2">
        <v>18</v>
      </c>
      <c r="I586" s="2">
        <f t="shared" si="186"/>
        <v>800</v>
      </c>
      <c r="J586" s="2">
        <f t="shared" si="204"/>
        <v>378.701239802369</v>
      </c>
      <c r="K586" s="2">
        <f t="shared" si="189"/>
        <v>4.34375</v>
      </c>
      <c r="L586" s="2">
        <f t="shared" si="187"/>
        <v>36.363636363636367</v>
      </c>
      <c r="M586" s="2">
        <f t="shared" si="188"/>
        <v>2.9250973355292325</v>
      </c>
      <c r="N586" s="5">
        <v>474000</v>
      </c>
      <c r="O586" s="5">
        <v>14500</v>
      </c>
      <c r="P586" s="2">
        <v>35.4</v>
      </c>
      <c r="Q586" s="2">
        <v>6.2</v>
      </c>
      <c r="R586" s="5">
        <v>10500</v>
      </c>
      <c r="S586" s="2">
        <v>965</v>
      </c>
      <c r="T586" s="5">
        <v>12300</v>
      </c>
      <c r="U586" s="5">
        <v>1550</v>
      </c>
      <c r="X586" s="3" t="str" cm="1">
        <f t="array" ref="X586">_xlfn.IFS((D586/F586) &lt;= (640/SQRT($AT$32)), "Compact", L586 &lt;= ($AT$32*(0.79-(0.002*((E586-G586/2)/(2*F586))*SQRT($AT$32)))), "Non-Compact", L586 &gt; ($AT$32*(0.79-(0.002*((E586-G586/2)/(2*F586))*SQRT($AT$32)))), "Slender")</f>
        <v>Compact</v>
      </c>
      <c r="Y586" s="3" t="str" cm="1">
        <f t="array" ref="Y586">_xlfn.IFS(K586 &lt;= (65/SQRT($AT$32)), "Compact", K586 &lt;= (95/SQRT($AT$32)), "Non-Compact", K586 &gt; (95/SQRT($AT$32)), "Slender")</f>
        <v>Non-Compact</v>
      </c>
      <c r="Z586" s="2">
        <f t="shared" si="190"/>
        <v>9.375</v>
      </c>
      <c r="AA586" s="2">
        <f t="shared" si="191"/>
        <v>40.909090909090907</v>
      </c>
      <c r="AB586" s="2" t="str" cm="1">
        <f t="array" ref="AB586">_xlfn.IFS(Z586 &lt;= 9, "1", Z586 &lt;= 12, "2", Z586 &lt;= 15, "3", Z586 &gt; 15, "4")</f>
        <v>2</v>
      </c>
      <c r="AC586" s="2" t="str" cm="1">
        <f t="array" ref="AC586">_xlfn.IFS(AA586 &lt;= 200, "1", L586 &lt;= 300, "2", L586 &lt;= 400, "3", L586 &gt; 400, "4")</f>
        <v>1</v>
      </c>
      <c r="AF586" s="3">
        <f t="shared" si="202"/>
        <v>473745.78844154382</v>
      </c>
      <c r="AG586" s="3"/>
      <c r="AI586" s="3">
        <f t="shared" si="203"/>
        <v>10484.390476799306</v>
      </c>
      <c r="AJ586" s="2" t="s">
        <v>626</v>
      </c>
      <c r="AK586" s="2"/>
      <c r="AL586" s="2"/>
      <c r="AM586" s="2">
        <f t="shared" si="205"/>
        <v>354.00123980236901</v>
      </c>
      <c r="AN586" s="2"/>
      <c r="AO586" s="2"/>
      <c r="AP586" s="2">
        <f t="shared" si="206"/>
        <v>10410.6</v>
      </c>
      <c r="AQ586" s="2" t="s">
        <v>626</v>
      </c>
      <c r="BB586" s="2">
        <f t="shared" si="192"/>
        <v>286.701239802369</v>
      </c>
      <c r="BC586" s="2">
        <f t="shared" si="193"/>
        <v>9943.7333333333336</v>
      </c>
      <c r="BD586" s="2" t="s">
        <v>626</v>
      </c>
      <c r="BI586">
        <f t="shared" si="194"/>
        <v>304.701239802369</v>
      </c>
      <c r="BJ586">
        <f t="shared" si="195"/>
        <v>10184.1143281366</v>
      </c>
      <c r="BK586" s="2" t="s">
        <v>626</v>
      </c>
      <c r="BP586">
        <f t="shared" si="196"/>
        <v>238.701239802369</v>
      </c>
      <c r="BQ586">
        <f t="shared" si="197"/>
        <v>9841.3333333333339</v>
      </c>
      <c r="BR586" s="2" t="s">
        <v>626</v>
      </c>
      <c r="BW586">
        <f t="shared" si="198"/>
        <v>254.701239802369</v>
      </c>
      <c r="BX586">
        <f t="shared" si="199"/>
        <v>9875.4666666666672</v>
      </c>
      <c r="BY586" s="2" t="s">
        <v>626</v>
      </c>
      <c r="CD586">
        <f t="shared" si="200"/>
        <v>319.01097938416291</v>
      </c>
      <c r="CE586">
        <f t="shared" si="201"/>
        <v>10229.901571607617</v>
      </c>
      <c r="CF586" s="2" t="s">
        <v>626</v>
      </c>
    </row>
    <row r="587" spans="1:84" x14ac:dyDescent="0.35">
      <c r="A587" s="2" t="s">
        <v>627</v>
      </c>
      <c r="B587" s="3" t="s">
        <v>35</v>
      </c>
      <c r="C587" s="2">
        <v>280</v>
      </c>
      <c r="D587" s="2">
        <v>900</v>
      </c>
      <c r="E587" s="2">
        <v>300</v>
      </c>
      <c r="F587" s="2">
        <v>28</v>
      </c>
      <c r="G587" s="2">
        <v>22</v>
      </c>
      <c r="H587" s="2">
        <v>18</v>
      </c>
      <c r="I587" s="2">
        <f t="shared" si="186"/>
        <v>808</v>
      </c>
      <c r="J587" s="2">
        <f t="shared" si="204"/>
        <v>356.46123980236905</v>
      </c>
      <c r="K587" s="2">
        <f t="shared" si="189"/>
        <v>4.9642857142857144</v>
      </c>
      <c r="L587" s="2">
        <f t="shared" si="187"/>
        <v>36.727272727272727</v>
      </c>
      <c r="M587" s="2">
        <f t="shared" si="188"/>
        <v>2.9250973355292325</v>
      </c>
      <c r="N587" s="5">
        <v>435000</v>
      </c>
      <c r="O587" s="5">
        <v>12700</v>
      </c>
      <c r="P587" s="2">
        <v>34.9</v>
      </c>
      <c r="Q587" s="2">
        <v>6</v>
      </c>
      <c r="R587" s="5">
        <v>9660</v>
      </c>
      <c r="S587" s="2">
        <v>845</v>
      </c>
      <c r="T587" s="5">
        <v>11400</v>
      </c>
      <c r="U587" s="5">
        <v>1370</v>
      </c>
      <c r="X587" s="3" t="str" cm="1">
        <f t="array" ref="X587">_xlfn.IFS((D587/F587) &lt;= (640/SQRT($AT$32)), "Compact", L587 &lt;= ($AT$32*(0.79-(0.002*((E587-G587/2)/(2*F587))*SQRT($AT$32)))), "Non-Compact", L587 &gt; ($AT$32*(0.79-(0.002*((E587-G587/2)/(2*F587))*SQRT($AT$32)))), "Slender")</f>
        <v>Compact</v>
      </c>
      <c r="Y587" s="3" t="str" cm="1">
        <f t="array" ref="Y587">_xlfn.IFS(K587 &lt;= (65/SQRT($AT$32)), "Compact", K587 &lt;= (95/SQRT($AT$32)), "Non-Compact", K587 &gt; (95/SQRT($AT$32)), "Slender")</f>
        <v>Non-Compact</v>
      </c>
      <c r="Z587" s="2">
        <f t="shared" si="190"/>
        <v>10.714285714285714</v>
      </c>
      <c r="AA587" s="2">
        <f t="shared" si="191"/>
        <v>40.909090909090907</v>
      </c>
      <c r="AB587" s="2" t="str" cm="1">
        <f t="array" ref="AB587">_xlfn.IFS(Z587 &lt;= 9, "1", Z587 &lt;= 12, "2", Z587 &lt;= 15, "3", Z587 &gt; 15, "4")</f>
        <v>2</v>
      </c>
      <c r="AC587" s="2" t="str" cm="1">
        <f t="array" ref="AC587">_xlfn.IFS(AA587 &lt;= 200, "1", L587 &lt;= 300, "2", L587 &lt;= 400, "3", L587 &gt; 400, "4")</f>
        <v>1</v>
      </c>
      <c r="AF587" s="3">
        <f t="shared" si="202"/>
        <v>434709.67790710618</v>
      </c>
      <c r="AG587" s="3"/>
      <c r="AI587" s="3">
        <f t="shared" si="203"/>
        <v>9639.9429287729708</v>
      </c>
      <c r="AJ587" s="2" t="s">
        <v>627</v>
      </c>
      <c r="AK587" s="2"/>
      <c r="AL587" s="2"/>
      <c r="AM587" s="2">
        <f t="shared" si="205"/>
        <v>331.76123980236906</v>
      </c>
      <c r="AN587" s="2"/>
      <c r="AO587" s="2"/>
      <c r="AP587" s="2">
        <f t="shared" si="206"/>
        <v>9570.6</v>
      </c>
      <c r="AQ587" s="2" t="s">
        <v>627</v>
      </c>
      <c r="BB587" s="2">
        <f t="shared" si="192"/>
        <v>264.46123980236905</v>
      </c>
      <c r="BC587" s="2">
        <f t="shared" si="193"/>
        <v>9103.7333333333336</v>
      </c>
      <c r="BD587" s="2" t="s">
        <v>627</v>
      </c>
      <c r="BI587">
        <f t="shared" si="194"/>
        <v>282.46123980236905</v>
      </c>
      <c r="BJ587">
        <f t="shared" si="195"/>
        <v>9344.1143281366003</v>
      </c>
      <c r="BK587" s="2" t="s">
        <v>627</v>
      </c>
      <c r="BP587">
        <f t="shared" si="196"/>
        <v>216.46123980236905</v>
      </c>
      <c r="BQ587">
        <f t="shared" si="197"/>
        <v>9001.3333333333339</v>
      </c>
      <c r="BR587" s="2" t="s">
        <v>627</v>
      </c>
      <c r="BW587">
        <f t="shared" si="198"/>
        <v>232.46123980236905</v>
      </c>
      <c r="BX587">
        <f t="shared" si="199"/>
        <v>9035.4666666666672</v>
      </c>
      <c r="BY587" s="2" t="s">
        <v>627</v>
      </c>
      <c r="CD587">
        <f t="shared" si="200"/>
        <v>296.77097938416296</v>
      </c>
      <c r="CE587">
        <f t="shared" si="201"/>
        <v>9389.9015716076174</v>
      </c>
      <c r="CF587" s="2" t="s">
        <v>627</v>
      </c>
    </row>
    <row r="588" spans="1:84" x14ac:dyDescent="0.35">
      <c r="A588" s="2" t="s">
        <v>628</v>
      </c>
      <c r="B588" s="3" t="s">
        <v>35</v>
      </c>
      <c r="C588" s="2">
        <v>313</v>
      </c>
      <c r="D588" s="2">
        <v>900</v>
      </c>
      <c r="E588" s="2">
        <v>300</v>
      </c>
      <c r="F588" s="2">
        <v>40</v>
      </c>
      <c r="G588" s="2">
        <v>19</v>
      </c>
      <c r="H588" s="2">
        <v>18</v>
      </c>
      <c r="I588" s="2">
        <f t="shared" si="186"/>
        <v>784</v>
      </c>
      <c r="J588" s="2">
        <f t="shared" si="204"/>
        <v>398.58123980236905</v>
      </c>
      <c r="K588" s="2">
        <f t="shared" si="189"/>
        <v>3.5125000000000002</v>
      </c>
      <c r="L588" s="2">
        <f t="shared" si="187"/>
        <v>41.263157894736842</v>
      </c>
      <c r="M588" s="2">
        <f t="shared" si="188"/>
        <v>2.9310973355292327</v>
      </c>
      <c r="N588" s="5">
        <v>536000</v>
      </c>
      <c r="O588" s="5">
        <v>18100</v>
      </c>
      <c r="P588" s="2">
        <v>36.700000000000003</v>
      </c>
      <c r="Q588" s="2">
        <v>6.7</v>
      </c>
      <c r="R588" s="5">
        <v>11900</v>
      </c>
      <c r="S588" s="5">
        <v>1200</v>
      </c>
      <c r="T588" s="5">
        <v>13600</v>
      </c>
      <c r="U588" s="5">
        <v>1880</v>
      </c>
      <c r="X588" s="3" t="str" cm="1">
        <f t="array" ref="X588">_xlfn.IFS((D588/F588) &lt;= (640/SQRT($AT$32)), "Compact", L588 &lt;= ($AT$32*(0.79-(0.002*((E588-G588/2)/(2*F588))*SQRT($AT$32)))), "Non-Compact", L588 &gt; ($AT$32*(0.79-(0.002*((E588-G588/2)/(2*F588))*SQRT($AT$32)))), "Slender")</f>
        <v>Compact</v>
      </c>
      <c r="Y588" s="3" t="str" cm="1">
        <f t="array" ref="Y588">_xlfn.IFS(K588 &lt;= (65/SQRT($AT$32)), "Compact", K588 &lt;= (95/SQRT($AT$32)), "Non-Compact", K588 &gt; (95/SQRT($AT$32)), "Slender")</f>
        <v>Non-Compact</v>
      </c>
      <c r="Z588" s="2">
        <f t="shared" si="190"/>
        <v>7.5</v>
      </c>
      <c r="AA588" s="2">
        <f t="shared" si="191"/>
        <v>47.368421052631582</v>
      </c>
      <c r="AB588" s="2" t="str" cm="1">
        <f t="array" ref="AB588">_xlfn.IFS(Z588 &lt;= 9, "1", Z588 &lt;= 12, "2", Z588 &lt;= 15, "3", Z588 &gt; 15, "4")</f>
        <v>1</v>
      </c>
      <c r="AC588" s="2" t="str" cm="1">
        <f t="array" ref="AC588">_xlfn.IFS(AA588 &lt;= 200, "1", L588 &lt;= 300, "2", L588 &lt;= 400, "3", L588 &gt; 400, "4")</f>
        <v>1</v>
      </c>
      <c r="AF588" s="3">
        <f t="shared" si="202"/>
        <v>535829.03249646712</v>
      </c>
      <c r="AG588" s="3"/>
      <c r="AI588" s="3">
        <f t="shared" si="203"/>
        <v>11896.481903066975</v>
      </c>
      <c r="AJ588" s="2" t="s">
        <v>628</v>
      </c>
      <c r="AK588" s="2"/>
      <c r="AL588" s="2"/>
      <c r="AM588" s="2">
        <f t="shared" si="205"/>
        <v>373.88123980236907</v>
      </c>
      <c r="AN588" s="2"/>
      <c r="AO588" s="2"/>
      <c r="AP588" s="2">
        <f t="shared" si="206"/>
        <v>11810.6</v>
      </c>
      <c r="AQ588" s="2" t="s">
        <v>628</v>
      </c>
      <c r="BB588" s="2">
        <f t="shared" si="192"/>
        <v>306.58123980236905</v>
      </c>
      <c r="BC588" s="2">
        <f t="shared" si="193"/>
        <v>11343.733333333334</v>
      </c>
      <c r="BD588" s="2" t="s">
        <v>628</v>
      </c>
      <c r="BI588">
        <f t="shared" si="194"/>
        <v>324.58123980236905</v>
      </c>
      <c r="BJ588">
        <f t="shared" si="195"/>
        <v>11584.1143281366</v>
      </c>
      <c r="BK588" s="2" t="s">
        <v>628</v>
      </c>
      <c r="BP588">
        <f t="shared" si="196"/>
        <v>258.58123980236905</v>
      </c>
      <c r="BQ588">
        <f t="shared" si="197"/>
        <v>11241.333333333334</v>
      </c>
      <c r="BR588" s="2" t="s">
        <v>628</v>
      </c>
      <c r="BW588">
        <f t="shared" si="198"/>
        <v>274.58123980236905</v>
      </c>
      <c r="BX588">
        <f t="shared" si="199"/>
        <v>11275.466666666667</v>
      </c>
      <c r="BY588" s="2" t="s">
        <v>628</v>
      </c>
      <c r="CD588">
        <f t="shared" si="200"/>
        <v>338.89097938416296</v>
      </c>
      <c r="CE588">
        <f t="shared" si="201"/>
        <v>11629.901571607617</v>
      </c>
      <c r="CF588" s="2" t="s">
        <v>628</v>
      </c>
    </row>
    <row r="589" spans="1:84" x14ac:dyDescent="0.35">
      <c r="A589" s="2" t="s">
        <v>629</v>
      </c>
      <c r="B589" s="3" t="s">
        <v>35</v>
      </c>
      <c r="C589" s="2">
        <v>295</v>
      </c>
      <c r="D589" s="2">
        <v>900</v>
      </c>
      <c r="E589" s="2">
        <v>300</v>
      </c>
      <c r="F589" s="2">
        <v>36</v>
      </c>
      <c r="G589" s="2">
        <v>19</v>
      </c>
      <c r="H589" s="2">
        <v>18</v>
      </c>
      <c r="I589" s="2">
        <f t="shared" si="186"/>
        <v>792</v>
      </c>
      <c r="J589" s="2">
        <f t="shared" si="204"/>
        <v>376.10123980236904</v>
      </c>
      <c r="K589" s="2">
        <f t="shared" si="189"/>
        <v>3.9027777777777777</v>
      </c>
      <c r="L589" s="2">
        <f t="shared" si="187"/>
        <v>41.684210526315788</v>
      </c>
      <c r="M589" s="2">
        <f t="shared" si="188"/>
        <v>2.9310973355292327</v>
      </c>
      <c r="N589" s="5">
        <v>498000</v>
      </c>
      <c r="O589" s="5">
        <v>16300</v>
      </c>
      <c r="P589" s="2">
        <v>36.4</v>
      </c>
      <c r="Q589" s="2">
        <v>6.6</v>
      </c>
      <c r="R589" s="5">
        <v>11100</v>
      </c>
      <c r="S589" s="5">
        <v>1080</v>
      </c>
      <c r="T589" s="5">
        <v>12700</v>
      </c>
      <c r="U589" s="5">
        <v>1700</v>
      </c>
      <c r="X589" s="3" t="str" cm="1">
        <f t="array" ref="X589">_xlfn.IFS((D589/F589) &lt;= (640/SQRT($AT$32)), "Compact", L589 &lt;= ($AT$32*(0.79-(0.002*((E589-G589/2)/(2*F589))*SQRT($AT$32)))), "Non-Compact", L589 &gt; ($AT$32*(0.79-(0.002*((E589-G589/2)/(2*F589))*SQRT($AT$32)))), "Slender")</f>
        <v>Compact</v>
      </c>
      <c r="Y589" s="3" t="str" cm="1">
        <f t="array" ref="Y589">_xlfn.IFS(K589 &lt;= (65/SQRT($AT$32)), "Compact", K589 &lt;= (95/SQRT($AT$32)), "Non-Compact", K589 &gt; (95/SQRT($AT$32)), "Slender")</f>
        <v>Non-Compact</v>
      </c>
      <c r="Z589" s="2">
        <f t="shared" si="190"/>
        <v>8.3333333333333339</v>
      </c>
      <c r="AA589" s="2">
        <f t="shared" si="191"/>
        <v>47.368421052631582</v>
      </c>
      <c r="AB589" s="2" t="str" cm="1">
        <f t="array" ref="AB589">_xlfn.IFS(Z589 &lt;= 9, "1", Z589 &lt;= 12, "2", Z589 &lt;= 15, "3", Z589 &gt; 15, "4")</f>
        <v>1</v>
      </c>
      <c r="AC589" s="2" t="str" cm="1">
        <f t="array" ref="AC589">_xlfn.IFS(AA589 &lt;= 200, "1", L589 &lt;= 300, "2", L589 &lt;= 400, "3", L589 &gt; 400, "4")</f>
        <v>1</v>
      </c>
      <c r="AF589" s="3">
        <f t="shared" si="202"/>
        <v>497790.39772388135</v>
      </c>
      <c r="AG589" s="3"/>
      <c r="AI589" s="3">
        <f t="shared" si="203"/>
        <v>11090.680126574745</v>
      </c>
      <c r="AJ589" s="2" t="s">
        <v>629</v>
      </c>
      <c r="AK589" s="2"/>
      <c r="AL589" s="2"/>
      <c r="AM589" s="2">
        <f t="shared" si="205"/>
        <v>351.40123980236905</v>
      </c>
      <c r="AN589" s="2"/>
      <c r="AO589" s="2"/>
      <c r="AP589" s="2">
        <f t="shared" si="206"/>
        <v>11010.6</v>
      </c>
      <c r="AQ589" s="2" t="s">
        <v>629</v>
      </c>
      <c r="BB589" s="2">
        <f t="shared" si="192"/>
        <v>284.10123980236904</v>
      </c>
      <c r="BC589" s="2">
        <f t="shared" si="193"/>
        <v>10543.733333333334</v>
      </c>
      <c r="BD589" s="2" t="s">
        <v>629</v>
      </c>
      <c r="BI589">
        <f t="shared" si="194"/>
        <v>302.10123980236904</v>
      </c>
      <c r="BJ589">
        <f t="shared" si="195"/>
        <v>10784.1143281366</v>
      </c>
      <c r="BK589" s="2" t="s">
        <v>629</v>
      </c>
      <c r="BP589">
        <f t="shared" si="196"/>
        <v>236.10123980236904</v>
      </c>
      <c r="BQ589">
        <f t="shared" si="197"/>
        <v>10441.333333333334</v>
      </c>
      <c r="BR589" s="2" t="s">
        <v>629</v>
      </c>
      <c r="BW589">
        <f t="shared" si="198"/>
        <v>252.10123980236904</v>
      </c>
      <c r="BX589">
        <f t="shared" si="199"/>
        <v>10475.466666666667</v>
      </c>
      <c r="BY589" s="2" t="s">
        <v>629</v>
      </c>
      <c r="CD589">
        <f t="shared" si="200"/>
        <v>316.41097938416294</v>
      </c>
      <c r="CE589">
        <f t="shared" si="201"/>
        <v>10829.901571607617</v>
      </c>
      <c r="CF589" s="2" t="s">
        <v>629</v>
      </c>
    </row>
    <row r="590" spans="1:84" x14ac:dyDescent="0.35">
      <c r="A590" s="2" t="s">
        <v>630</v>
      </c>
      <c r="B590" s="3" t="s">
        <v>35</v>
      </c>
      <c r="C590" s="2">
        <v>278</v>
      </c>
      <c r="D590" s="2">
        <v>900</v>
      </c>
      <c r="E590" s="2">
        <v>300</v>
      </c>
      <c r="F590" s="2">
        <v>32</v>
      </c>
      <c r="G590" s="2">
        <v>19</v>
      </c>
      <c r="H590" s="2">
        <v>18</v>
      </c>
      <c r="I590" s="2">
        <f t="shared" si="186"/>
        <v>800</v>
      </c>
      <c r="J590" s="2">
        <f t="shared" si="204"/>
        <v>353.62123980236902</v>
      </c>
      <c r="K590" s="2">
        <f t="shared" si="189"/>
        <v>4.390625</v>
      </c>
      <c r="L590" s="2">
        <f t="shared" si="187"/>
        <v>42.10526315789474</v>
      </c>
      <c r="M590" s="2">
        <f t="shared" si="188"/>
        <v>2.9310973355292327</v>
      </c>
      <c r="N590" s="5">
        <v>459000</v>
      </c>
      <c r="O590" s="5">
        <v>14500</v>
      </c>
      <c r="P590" s="2">
        <v>36</v>
      </c>
      <c r="Q590" s="2">
        <v>6.4</v>
      </c>
      <c r="R590" s="5">
        <v>10200</v>
      </c>
      <c r="S590" s="2">
        <v>964</v>
      </c>
      <c r="T590" s="5">
        <v>11800</v>
      </c>
      <c r="U590" s="5">
        <v>1520</v>
      </c>
      <c r="X590" s="3" t="str" cm="1">
        <f t="array" ref="X590">_xlfn.IFS((D590/F590) &lt;= (640/SQRT($AT$32)), "Compact", L590 &lt;= ($AT$32*(0.79-(0.002*((E590-G590/2)/(2*F590))*SQRT($AT$32)))), "Non-Compact", L590 &gt; ($AT$32*(0.79-(0.002*((E590-G590/2)/(2*F590))*SQRT($AT$32)))), "Slender")</f>
        <v>Compact</v>
      </c>
      <c r="Y590" s="3" t="str" cm="1">
        <f t="array" ref="Y590">_xlfn.IFS(K590 &lt;= (65/SQRT($AT$32)), "Compact", K590 &lt;= (95/SQRT($AT$32)), "Non-Compact", K590 &gt; (95/SQRT($AT$32)), "Slender")</f>
        <v>Non-Compact</v>
      </c>
      <c r="Z590" s="2">
        <f t="shared" si="190"/>
        <v>9.375</v>
      </c>
      <c r="AA590" s="2">
        <f t="shared" si="191"/>
        <v>47.368421052631582</v>
      </c>
      <c r="AB590" s="2" t="str" cm="1">
        <f t="array" ref="AB590">_xlfn.IFS(Z590 &lt;= 9, "1", Z590 &lt;= 12, "2", Z590 &lt;= 15, "3", Z590 &gt; 15, "4")</f>
        <v>2</v>
      </c>
      <c r="AC590" s="2" t="str" cm="1">
        <f t="array" ref="AC590">_xlfn.IFS(AA590 &lt;= 200, "1", L590 &lt;= 300, "2", L590 &lt;= 400, "3", L590 &gt; 400, "4")</f>
        <v>1</v>
      </c>
      <c r="AF590" s="3">
        <f t="shared" si="202"/>
        <v>458752.90959960135</v>
      </c>
      <c r="AG590" s="3"/>
      <c r="AI590" s="3">
        <f t="shared" si="203"/>
        <v>10186.472248526474</v>
      </c>
      <c r="AJ590" s="2" t="s">
        <v>630</v>
      </c>
      <c r="AK590" s="2"/>
      <c r="AL590" s="2"/>
      <c r="AM590" s="2">
        <f t="shared" si="205"/>
        <v>328.92123980236903</v>
      </c>
      <c r="AN590" s="2"/>
      <c r="AO590" s="2"/>
      <c r="AP590" s="2">
        <f t="shared" si="206"/>
        <v>10110.6</v>
      </c>
      <c r="AQ590" s="2" t="s">
        <v>630</v>
      </c>
      <c r="BB590" s="2">
        <f t="shared" si="192"/>
        <v>261.62123980236902</v>
      </c>
      <c r="BC590" s="2">
        <f t="shared" si="193"/>
        <v>9643.7333333333336</v>
      </c>
      <c r="BD590" s="2" t="s">
        <v>630</v>
      </c>
      <c r="BI590">
        <f t="shared" si="194"/>
        <v>279.62123980236902</v>
      </c>
      <c r="BJ590">
        <f t="shared" si="195"/>
        <v>9884.1143281366003</v>
      </c>
      <c r="BK590" s="2" t="s">
        <v>630</v>
      </c>
      <c r="BP590">
        <f t="shared" si="196"/>
        <v>213.62123980236902</v>
      </c>
      <c r="BQ590">
        <f t="shared" si="197"/>
        <v>9541.3333333333339</v>
      </c>
      <c r="BR590" s="2" t="s">
        <v>630</v>
      </c>
      <c r="BW590">
        <f t="shared" si="198"/>
        <v>229.62123980236902</v>
      </c>
      <c r="BX590">
        <f t="shared" si="199"/>
        <v>9575.4666666666672</v>
      </c>
      <c r="BY590" s="2" t="s">
        <v>630</v>
      </c>
      <c r="CD590">
        <f t="shared" si="200"/>
        <v>293.93097938416292</v>
      </c>
      <c r="CE590">
        <f t="shared" si="201"/>
        <v>9929.9015716076174</v>
      </c>
      <c r="CF590" s="2" t="s">
        <v>630</v>
      </c>
    </row>
    <row r="591" spans="1:84" x14ac:dyDescent="0.35">
      <c r="A591" s="2" t="s">
        <v>631</v>
      </c>
      <c r="B591" s="3" t="s">
        <v>35</v>
      </c>
      <c r="C591" s="2">
        <v>260</v>
      </c>
      <c r="D591" s="2">
        <v>900</v>
      </c>
      <c r="E591" s="2">
        <v>300</v>
      </c>
      <c r="F591" s="2">
        <v>28</v>
      </c>
      <c r="G591" s="2">
        <v>19</v>
      </c>
      <c r="H591" s="2">
        <v>18</v>
      </c>
      <c r="I591" s="2">
        <f t="shared" si="186"/>
        <v>808</v>
      </c>
      <c r="J591" s="2">
        <f t="shared" si="204"/>
        <v>331.14123980236906</v>
      </c>
      <c r="K591" s="2">
        <f t="shared" si="189"/>
        <v>5.0178571428571432</v>
      </c>
      <c r="L591" s="2">
        <f t="shared" si="187"/>
        <v>42.526315789473685</v>
      </c>
      <c r="M591" s="2">
        <f t="shared" si="188"/>
        <v>2.9310973355292327</v>
      </c>
      <c r="N591" s="5">
        <v>420000</v>
      </c>
      <c r="O591" s="5">
        <v>12700</v>
      </c>
      <c r="P591" s="2">
        <v>35.6</v>
      </c>
      <c r="Q591" s="2">
        <v>6.2</v>
      </c>
      <c r="R591" s="5">
        <v>9320</v>
      </c>
      <c r="S591" s="2">
        <v>844</v>
      </c>
      <c r="T591" s="5">
        <v>10800</v>
      </c>
      <c r="U591" s="5">
        <v>1340</v>
      </c>
      <c r="X591" s="3" t="str" cm="1">
        <f t="array" ref="X591">_xlfn.IFS((D591/F591) &lt;= (640/SQRT($AT$32)), "Compact", L591 &lt;= ($AT$32*(0.79-(0.002*((E591-G591/2)/(2*F591))*SQRT($AT$32)))), "Non-Compact", L591 &gt; ($AT$32*(0.79-(0.002*((E591-G591/2)/(2*F591))*SQRT($AT$32)))), "Slender")</f>
        <v>Compact</v>
      </c>
      <c r="Y591" s="3" t="str" cm="1">
        <f t="array" ref="Y591">_xlfn.IFS(K591 &lt;= (65/SQRT($AT$32)), "Compact", K591 &lt;= (95/SQRT($AT$32)), "Non-Compact", K591 &gt; (95/SQRT($AT$32)), "Slender")</f>
        <v>Non-Compact</v>
      </c>
      <c r="Z591" s="2">
        <f t="shared" si="190"/>
        <v>10.714285714285714</v>
      </c>
      <c r="AA591" s="2">
        <f t="shared" si="191"/>
        <v>47.368421052631582</v>
      </c>
      <c r="AB591" s="2" t="str" cm="1">
        <f t="array" ref="AB591">_xlfn.IFS(Z591 &lt;= 9, "1", Z591 &lt;= 12, "2", Z591 &lt;= 15, "3", Z591 &gt; 15, "4")</f>
        <v>2</v>
      </c>
      <c r="AC591" s="2" t="str" cm="1">
        <f t="array" ref="AC591">_xlfn.IFS(AA591 &lt;= 200, "1", L591 &lt;= 300, "2", L591 &lt;= 400, "3", L591 &gt; 400, "4")</f>
        <v>1</v>
      </c>
      <c r="AF591" s="3">
        <f t="shared" si="202"/>
        <v>419716.17084179638</v>
      </c>
      <c r="AG591" s="3"/>
      <c r="AI591" s="3">
        <f t="shared" si="203"/>
        <v>9302.3902772352012</v>
      </c>
      <c r="AJ591" s="2" t="s">
        <v>631</v>
      </c>
      <c r="AK591" s="2"/>
      <c r="AL591" s="2"/>
      <c r="AM591" s="2">
        <f t="shared" si="205"/>
        <v>306.44123980236907</v>
      </c>
      <c r="AN591" s="2"/>
      <c r="AO591" s="2"/>
      <c r="AP591" s="2">
        <f t="shared" si="206"/>
        <v>9230.6</v>
      </c>
      <c r="AQ591" s="2" t="s">
        <v>631</v>
      </c>
      <c r="BB591" s="2">
        <f t="shared" si="192"/>
        <v>239.14123980236906</v>
      </c>
      <c r="BC591" s="2">
        <f t="shared" si="193"/>
        <v>8763.7333333333336</v>
      </c>
      <c r="BD591" s="2" t="s">
        <v>631</v>
      </c>
      <c r="BI591">
        <f t="shared" si="194"/>
        <v>257.14123980236906</v>
      </c>
      <c r="BJ591">
        <f t="shared" si="195"/>
        <v>9004.1143281366003</v>
      </c>
      <c r="BK591" s="2" t="s">
        <v>631</v>
      </c>
      <c r="BP591">
        <f t="shared" si="196"/>
        <v>191.14123980236906</v>
      </c>
      <c r="BQ591">
        <f t="shared" si="197"/>
        <v>8661.3333333333339</v>
      </c>
      <c r="BR591" s="2" t="s">
        <v>631</v>
      </c>
      <c r="BW591">
        <f t="shared" si="198"/>
        <v>207.14123980236906</v>
      </c>
      <c r="BX591">
        <f t="shared" si="199"/>
        <v>8695.4666666666672</v>
      </c>
      <c r="BY591" s="2" t="s">
        <v>631</v>
      </c>
      <c r="CD591">
        <f t="shared" si="200"/>
        <v>271.45097938416296</v>
      </c>
      <c r="CE591">
        <f t="shared" si="201"/>
        <v>9049.9015716076174</v>
      </c>
      <c r="CF591" s="2" t="s">
        <v>631</v>
      </c>
    </row>
    <row r="592" spans="1:84" x14ac:dyDescent="0.35">
      <c r="A592" s="2" t="s">
        <v>632</v>
      </c>
      <c r="B592" s="3" t="s">
        <v>35</v>
      </c>
      <c r="C592" s="2">
        <v>247</v>
      </c>
      <c r="D592" s="2">
        <v>900</v>
      </c>
      <c r="E592" s="2">
        <v>300</v>
      </c>
      <c r="F592" s="2">
        <v>25</v>
      </c>
      <c r="G592" s="2">
        <v>19</v>
      </c>
      <c r="H592" s="2">
        <v>18</v>
      </c>
      <c r="I592" s="2">
        <f t="shared" si="186"/>
        <v>814</v>
      </c>
      <c r="J592" s="2">
        <f t="shared" si="204"/>
        <v>314.28123980236904</v>
      </c>
      <c r="K592" s="2">
        <f t="shared" si="189"/>
        <v>5.62</v>
      </c>
      <c r="L592" s="2">
        <f t="shared" si="187"/>
        <v>42.842105263157897</v>
      </c>
      <c r="M592" s="2">
        <f t="shared" si="188"/>
        <v>2.9310973355292327</v>
      </c>
      <c r="N592" s="5">
        <v>389000</v>
      </c>
      <c r="O592" s="5">
        <v>11300</v>
      </c>
      <c r="P592" s="2">
        <v>35.200000000000003</v>
      </c>
      <c r="Q592" s="2">
        <v>6</v>
      </c>
      <c r="R592" s="5">
        <v>8650</v>
      </c>
      <c r="S592" s="2">
        <v>754</v>
      </c>
      <c r="T592" s="5">
        <v>10100</v>
      </c>
      <c r="U592" s="5">
        <v>1210</v>
      </c>
      <c r="X592" s="3" t="str" cm="1">
        <f t="array" ref="X592">_xlfn.IFS((D592/F592) &lt;= (640/SQRT($AT$32)), "Compact", L592 &lt;= ($AT$32*(0.79-(0.002*((E592-G592/2)/(2*F592))*SQRT($AT$32)))), "Non-Compact", L592 &gt; ($AT$32*(0.79-(0.002*((E592-G592/2)/(2*F592))*SQRT($AT$32)))), "Slender")</f>
        <v>Non-Compact</v>
      </c>
      <c r="Y592" s="3" t="str" cm="1">
        <f t="array" ref="Y592">_xlfn.IFS(K592 &lt;= (65/SQRT($AT$32)), "Compact", K592 &lt;= (95/SQRT($AT$32)), "Non-Compact", K592 &gt; (95/SQRT($AT$32)), "Slender")</f>
        <v>Slender</v>
      </c>
      <c r="Z592" s="2">
        <f t="shared" si="190"/>
        <v>12</v>
      </c>
      <c r="AA592" s="2">
        <f t="shared" si="191"/>
        <v>47.368421052631582</v>
      </c>
      <c r="AB592" s="2" t="str" cm="1">
        <f t="array" ref="AB592">_xlfn.IFS(Z592 &lt;= 9, "1", Z592 &lt;= 12, "2", Z592 &lt;= 15, "3", Z592 &gt; 15, "4")</f>
        <v>2</v>
      </c>
      <c r="AC592" s="2" t="str" cm="1">
        <f t="array" ref="AC592">_xlfn.IFS(AA592 &lt;= 200, "1", L592 &lt;= 300, "2", L592 &lt;= 400, "3", L592 &gt; 400, "4")</f>
        <v>1</v>
      </c>
      <c r="AF592" s="3">
        <f t="shared" si="202"/>
        <v>388688.53348934802</v>
      </c>
      <c r="AG592" s="3"/>
      <c r="AI592" s="3">
        <f t="shared" si="203"/>
        <v>8629.9559019730805</v>
      </c>
      <c r="AJ592" s="2" t="s">
        <v>632</v>
      </c>
      <c r="AK592" s="2"/>
      <c r="AL592" s="2"/>
      <c r="AM592" s="2">
        <f t="shared" si="205"/>
        <v>289.58123980236905</v>
      </c>
      <c r="AN592" s="2"/>
      <c r="AO592" s="2"/>
      <c r="AP592" s="2">
        <f t="shared" si="206"/>
        <v>8560.6</v>
      </c>
      <c r="AQ592" s="2" t="s">
        <v>632</v>
      </c>
      <c r="BB592" s="2">
        <f t="shared" si="192"/>
        <v>222.28123980236904</v>
      </c>
      <c r="BC592" s="2">
        <f t="shared" si="193"/>
        <v>8093.7333333333336</v>
      </c>
      <c r="BD592" s="2" t="s">
        <v>632</v>
      </c>
      <c r="BI592">
        <f t="shared" si="194"/>
        <v>240.28123980236904</v>
      </c>
      <c r="BJ592">
        <f t="shared" si="195"/>
        <v>8334.1143281366003</v>
      </c>
      <c r="BK592" s="2" t="s">
        <v>632</v>
      </c>
      <c r="BP592">
        <f t="shared" si="196"/>
        <v>174.28123980236904</v>
      </c>
      <c r="BQ592">
        <f t="shared" si="197"/>
        <v>7991.333333333333</v>
      </c>
      <c r="BR592" s="2" t="s">
        <v>632</v>
      </c>
      <c r="BW592">
        <f t="shared" si="198"/>
        <v>190.28123980236904</v>
      </c>
      <c r="BX592">
        <f t="shared" si="199"/>
        <v>8025.4666666666662</v>
      </c>
      <c r="BY592" s="2" t="s">
        <v>632</v>
      </c>
      <c r="CD592">
        <f t="shared" si="200"/>
        <v>254.59097938416298</v>
      </c>
      <c r="CE592">
        <f t="shared" si="201"/>
        <v>8379.9015716076174</v>
      </c>
      <c r="CF592" s="2" t="s">
        <v>632</v>
      </c>
    </row>
    <row r="593" spans="1:84" x14ac:dyDescent="0.35">
      <c r="A593" s="2" t="s">
        <v>623</v>
      </c>
      <c r="B593" s="3" t="s">
        <v>35</v>
      </c>
      <c r="C593" s="2">
        <v>233</v>
      </c>
      <c r="D593" s="2">
        <v>900</v>
      </c>
      <c r="E593" s="2">
        <v>300</v>
      </c>
      <c r="F593" s="2">
        <v>22</v>
      </c>
      <c r="G593" s="2">
        <v>19</v>
      </c>
      <c r="H593" s="2">
        <v>18</v>
      </c>
      <c r="I593" s="2">
        <f t="shared" si="186"/>
        <v>820</v>
      </c>
      <c r="J593" s="2">
        <f t="shared" si="204"/>
        <v>297.42123980236903</v>
      </c>
      <c r="K593" s="2">
        <f t="shared" si="189"/>
        <v>6.3863636363636367</v>
      </c>
      <c r="L593" s="2">
        <f t="shared" si="187"/>
        <v>43.157894736842103</v>
      </c>
      <c r="M593" s="2">
        <f t="shared" si="188"/>
        <v>2.9310973355292327</v>
      </c>
      <c r="N593" s="5">
        <v>359000</v>
      </c>
      <c r="O593" s="5">
        <v>9950</v>
      </c>
      <c r="P593" s="2">
        <v>34.700000000000003</v>
      </c>
      <c r="Q593" s="2">
        <v>5.8</v>
      </c>
      <c r="R593" s="5">
        <v>7970</v>
      </c>
      <c r="S593" s="2">
        <v>664</v>
      </c>
      <c r="T593" s="5">
        <v>9390</v>
      </c>
      <c r="U593" s="5">
        <v>1070</v>
      </c>
      <c r="X593" s="3" t="str" cm="1">
        <f t="array" ref="X593">_xlfn.IFS((D593/F593) &lt;= (640/SQRT($AT$32)), "Compact", L593 &lt;= ($AT$32*(0.79-(0.002*((E593-G593/2)/(2*F593))*SQRT($AT$32)))), "Non-Compact", L593 &gt; ($AT$32*(0.79-(0.002*((E593-G593/2)/(2*F593))*SQRT($AT$32)))), "Slender")</f>
        <v>Non-Compact</v>
      </c>
      <c r="Y593" s="3" t="str" cm="1">
        <f t="array" ref="Y593">_xlfn.IFS(K593 &lt;= (65/SQRT($AT$32)), "Compact", K593 &lt;= (95/SQRT($AT$32)), "Non-Compact", K593 &gt; (95/SQRT($AT$32)), "Slender")</f>
        <v>Slender</v>
      </c>
      <c r="Z593" s="2">
        <f t="shared" si="190"/>
        <v>13.636363636363637</v>
      </c>
      <c r="AA593" s="2">
        <f t="shared" si="191"/>
        <v>47.368421052631582</v>
      </c>
      <c r="AB593" s="2" t="str" cm="1">
        <f t="array" ref="AB593">_xlfn.IFS(Z593 &lt;= 9, "1", Z593 &lt;= 12, "2", Z593 &lt;= 15, "3", Z593 &gt; 15, "4")</f>
        <v>3</v>
      </c>
      <c r="AC593" s="2" t="str" cm="1">
        <f t="array" ref="AC593">_xlfn.IFS(AA593 &lt;= 200, "1", L593 &lt;= 300, "2", L593 &lt;= 400, "3", L593 &gt; 400, "4")</f>
        <v>1</v>
      </c>
      <c r="AF593" s="3">
        <f t="shared" si="202"/>
        <v>358662.57201734895</v>
      </c>
      <c r="AG593" s="3"/>
      <c r="AI593" s="3">
        <f t="shared" si="203"/>
        <v>7948.2136905093339</v>
      </c>
      <c r="AJ593" s="2" t="s">
        <v>623</v>
      </c>
      <c r="AK593" s="2"/>
      <c r="AL593" s="2"/>
      <c r="AM593" s="2">
        <f t="shared" si="205"/>
        <v>272.72123980236904</v>
      </c>
      <c r="AN593" s="2"/>
      <c r="AO593" s="2"/>
      <c r="AP593" s="2">
        <f t="shared" si="206"/>
        <v>7880.6</v>
      </c>
      <c r="AQ593" s="2" t="s">
        <v>623</v>
      </c>
      <c r="BB593" s="2">
        <f t="shared" si="192"/>
        <v>205.42123980236903</v>
      </c>
      <c r="BC593" s="2">
        <f t="shared" si="193"/>
        <v>7413.7333333333336</v>
      </c>
      <c r="BD593" s="2" t="s">
        <v>623</v>
      </c>
      <c r="BI593">
        <f t="shared" si="194"/>
        <v>223.42123980236903</v>
      </c>
      <c r="BJ593">
        <f t="shared" si="195"/>
        <v>7654.1143281365994</v>
      </c>
      <c r="BK593" s="2" t="s">
        <v>623</v>
      </c>
      <c r="BP593">
        <f t="shared" si="196"/>
        <v>157.42123980236903</v>
      </c>
      <c r="BQ593">
        <f t="shared" si="197"/>
        <v>7311.333333333333</v>
      </c>
      <c r="BR593" s="2" t="s">
        <v>623</v>
      </c>
      <c r="BW593">
        <f t="shared" si="198"/>
        <v>173.42123980236903</v>
      </c>
      <c r="BX593">
        <f t="shared" si="199"/>
        <v>7345.4666666666662</v>
      </c>
      <c r="BY593" s="2" t="s">
        <v>623</v>
      </c>
      <c r="CD593">
        <f t="shared" si="200"/>
        <v>237.73097938416296</v>
      </c>
      <c r="CE593">
        <f t="shared" si="201"/>
        <v>7699.9015716076174</v>
      </c>
      <c r="CF593" s="2" t="s">
        <v>623</v>
      </c>
    </row>
    <row r="594" spans="1:84" x14ac:dyDescent="0.35">
      <c r="A594" s="2" t="s">
        <v>633</v>
      </c>
      <c r="B594" s="3" t="s">
        <v>35</v>
      </c>
      <c r="C594" s="2">
        <v>276</v>
      </c>
      <c r="D594" s="2">
        <v>900</v>
      </c>
      <c r="E594" s="2">
        <v>300</v>
      </c>
      <c r="F594" s="2">
        <v>36</v>
      </c>
      <c r="G594" s="2">
        <v>16</v>
      </c>
      <c r="H594" s="2">
        <v>18</v>
      </c>
      <c r="I594" s="2">
        <f t="shared" si="186"/>
        <v>792</v>
      </c>
      <c r="J594" s="2">
        <f t="shared" si="204"/>
        <v>351.26123980236906</v>
      </c>
      <c r="K594" s="2">
        <f t="shared" si="189"/>
        <v>3.9444444444444446</v>
      </c>
      <c r="L594" s="2">
        <f t="shared" si="187"/>
        <v>49.5</v>
      </c>
      <c r="M594" s="2">
        <f t="shared" si="188"/>
        <v>2.9370973355292325</v>
      </c>
      <c r="N594" s="5">
        <v>484000</v>
      </c>
      <c r="O594" s="5">
        <v>16200</v>
      </c>
      <c r="P594" s="2">
        <v>37.1</v>
      </c>
      <c r="Q594" s="2">
        <v>6.8</v>
      </c>
      <c r="R594" s="5">
        <v>10700</v>
      </c>
      <c r="S594" s="5">
        <v>1080</v>
      </c>
      <c r="T594" s="5">
        <v>12200</v>
      </c>
      <c r="U594" s="5">
        <v>1680</v>
      </c>
      <c r="X594" s="3" t="str" cm="1">
        <f t="array" ref="X594">_xlfn.IFS((D594/F594) &lt;= (640/SQRT($AT$32)), "Compact", L594 &lt;= ($AT$32*(0.79-(0.002*((E594-G594/2)/(2*F594))*SQRT($AT$32)))), "Non-Compact", L594 &gt; ($AT$32*(0.79-(0.002*((E594-G594/2)/(2*F594))*SQRT($AT$32)))), "Slender")</f>
        <v>Compact</v>
      </c>
      <c r="Y594" s="3" t="str" cm="1">
        <f t="array" ref="Y594">_xlfn.IFS(K594 &lt;= (65/SQRT($AT$32)), "Compact", K594 &lt;= (95/SQRT($AT$32)), "Non-Compact", K594 &gt; (95/SQRT($AT$32)), "Slender")</f>
        <v>Non-Compact</v>
      </c>
      <c r="Z594" s="2">
        <f t="shared" si="190"/>
        <v>8.3333333333333339</v>
      </c>
      <c r="AA594" s="2">
        <f t="shared" si="191"/>
        <v>56.25</v>
      </c>
      <c r="AB594" s="2" t="str" cm="1">
        <f t="array" ref="AB594">_xlfn.IFS(Z594 &lt;= 9, "1", Z594 &lt;= 12, "2", Z594 &lt;= 15, "3", Z594 &gt; 15, "4")</f>
        <v>1</v>
      </c>
      <c r="AC594" s="2" t="str" cm="1">
        <f t="array" ref="AC594">_xlfn.IFS(AA594 &lt;= 200, "1", L594 &lt;= 300, "2", L594 &lt;= 400, "3", L594 &gt; 400, "4")</f>
        <v>1</v>
      </c>
      <c r="AF594" s="3">
        <f t="shared" si="202"/>
        <v>483794.66518978897</v>
      </c>
      <c r="AG594" s="3"/>
      <c r="AI594" s="3">
        <f t="shared" si="203"/>
        <v>10693.675966196095</v>
      </c>
      <c r="AJ594" s="2" t="s">
        <v>633</v>
      </c>
      <c r="AK594" s="2"/>
      <c r="AL594" s="2"/>
      <c r="AM594" s="2">
        <f t="shared" si="205"/>
        <v>326.56123980236907</v>
      </c>
      <c r="AN594" s="2"/>
      <c r="AO594" s="2"/>
      <c r="AP594" s="2">
        <f t="shared" si="206"/>
        <v>10610.6</v>
      </c>
      <c r="AQ594" s="2" t="s">
        <v>633</v>
      </c>
      <c r="BB594" s="2">
        <f t="shared" si="192"/>
        <v>259.26123980236906</v>
      </c>
      <c r="BC594" s="2">
        <f t="shared" si="193"/>
        <v>10143.733333333334</v>
      </c>
      <c r="BD594" s="2" t="s">
        <v>633</v>
      </c>
      <c r="BI594">
        <f t="shared" si="194"/>
        <v>277.26123980236906</v>
      </c>
      <c r="BJ594">
        <f t="shared" si="195"/>
        <v>10384.1143281366</v>
      </c>
      <c r="BK594" s="2" t="s">
        <v>633</v>
      </c>
      <c r="BP594">
        <f t="shared" si="196"/>
        <v>211.26123980236906</v>
      </c>
      <c r="BQ594">
        <f t="shared" si="197"/>
        <v>10041.333333333334</v>
      </c>
      <c r="BR594" s="2" t="s">
        <v>633</v>
      </c>
      <c r="BW594">
        <f t="shared" si="198"/>
        <v>227.26123980236906</v>
      </c>
      <c r="BX594">
        <f t="shared" si="199"/>
        <v>10075.466666666667</v>
      </c>
      <c r="BY594" s="2" t="s">
        <v>633</v>
      </c>
      <c r="CD594">
        <f t="shared" si="200"/>
        <v>291.57097938416297</v>
      </c>
      <c r="CE594">
        <f t="shared" si="201"/>
        <v>10429.901571607617</v>
      </c>
      <c r="CF594" s="2" t="s">
        <v>633</v>
      </c>
    </row>
    <row r="595" spans="1:84" x14ac:dyDescent="0.35">
      <c r="A595" s="2" t="s">
        <v>634</v>
      </c>
      <c r="B595" s="3" t="s">
        <v>35</v>
      </c>
      <c r="C595" s="2">
        <v>258</v>
      </c>
      <c r="D595" s="2">
        <v>900</v>
      </c>
      <c r="E595" s="2">
        <v>300</v>
      </c>
      <c r="F595" s="2">
        <v>32</v>
      </c>
      <c r="G595" s="2">
        <v>16</v>
      </c>
      <c r="H595" s="2">
        <v>18</v>
      </c>
      <c r="I595" s="2">
        <f t="shared" si="186"/>
        <v>800</v>
      </c>
      <c r="J595" s="2">
        <f t="shared" si="204"/>
        <v>328.54123980236903</v>
      </c>
      <c r="K595" s="2">
        <f t="shared" si="189"/>
        <v>4.4375</v>
      </c>
      <c r="L595" s="2">
        <f t="shared" si="187"/>
        <v>50</v>
      </c>
      <c r="M595" s="2">
        <f t="shared" si="188"/>
        <v>2.9370973355292325</v>
      </c>
      <c r="N595" s="5">
        <v>444000</v>
      </c>
      <c r="O595" s="5">
        <v>14400</v>
      </c>
      <c r="P595" s="2">
        <v>36.799999999999997</v>
      </c>
      <c r="Q595" s="2">
        <v>6.6</v>
      </c>
      <c r="R595" s="5">
        <v>9880</v>
      </c>
      <c r="S595" s="2">
        <v>962</v>
      </c>
      <c r="T595" s="5">
        <v>11200</v>
      </c>
      <c r="U595" s="5">
        <v>1500</v>
      </c>
      <c r="X595" s="3" t="str" cm="1">
        <f t="array" ref="X595">_xlfn.IFS((D595/F595) &lt;= (640/SQRT($AT$32)), "Compact", L595 &lt;= ($AT$32*(0.79-(0.002*((E595-G595/2)/(2*F595))*SQRT($AT$32)))), "Non-Compact", L595 &gt; ($AT$32*(0.79-(0.002*((E595-G595/2)/(2*F595))*SQRT($AT$32)))), "Slender")</f>
        <v>Compact</v>
      </c>
      <c r="Y595" s="3" t="str" cm="1">
        <f t="array" ref="Y595">_xlfn.IFS(K595 &lt;= (65/SQRT($AT$32)), "Compact", K595 &lt;= (95/SQRT($AT$32)), "Non-Compact", K595 &gt; (95/SQRT($AT$32)), "Slender")</f>
        <v>Non-Compact</v>
      </c>
      <c r="Z595" s="2">
        <f t="shared" si="190"/>
        <v>9.375</v>
      </c>
      <c r="AA595" s="2">
        <f t="shared" si="191"/>
        <v>56.25</v>
      </c>
      <c r="AB595" s="2" t="str" cm="1">
        <f t="array" ref="AB595">_xlfn.IFS(Z595 &lt;= 9, "1", Z595 &lt;= 12, "2", Z595 &lt;= 15, "3", Z595 &gt; 15, "4")</f>
        <v>2</v>
      </c>
      <c r="AC595" s="2" t="str" cm="1">
        <f t="array" ref="AC595">_xlfn.IFS(AA595 &lt;= 200, "1", L595 &lt;= 300, "2", L595 &lt;= 400, "3", L595 &gt; 400, "4")</f>
        <v>1</v>
      </c>
      <c r="AF595" s="3">
        <f t="shared" si="202"/>
        <v>443757.29184555379</v>
      </c>
      <c r="AG595" s="3"/>
      <c r="AI595" s="3">
        <f t="shared" si="203"/>
        <v>9868.7438547162637</v>
      </c>
      <c r="AJ595" s="2" t="s">
        <v>634</v>
      </c>
      <c r="AK595" s="2"/>
      <c r="AL595" s="2"/>
      <c r="AM595" s="2">
        <f t="shared" si="205"/>
        <v>303.84123980236905</v>
      </c>
      <c r="AN595" s="2"/>
      <c r="AO595" s="2"/>
      <c r="AP595" s="2">
        <f t="shared" si="206"/>
        <v>9790.6</v>
      </c>
      <c r="AQ595" s="2" t="s">
        <v>634</v>
      </c>
      <c r="BB595" s="2">
        <f t="shared" si="192"/>
        <v>236.54123980236903</v>
      </c>
      <c r="BC595" s="2">
        <f t="shared" si="193"/>
        <v>9323.7333333333336</v>
      </c>
      <c r="BD595" s="2" t="s">
        <v>634</v>
      </c>
      <c r="BI595">
        <f t="shared" si="194"/>
        <v>254.54123980236903</v>
      </c>
      <c r="BJ595">
        <f t="shared" si="195"/>
        <v>9564.1143281366003</v>
      </c>
      <c r="BK595" s="2" t="s">
        <v>634</v>
      </c>
      <c r="BP595">
        <f t="shared" si="196"/>
        <v>188.54123980236903</v>
      </c>
      <c r="BQ595">
        <f t="shared" si="197"/>
        <v>9221.3333333333339</v>
      </c>
      <c r="BR595" s="2" t="s">
        <v>634</v>
      </c>
      <c r="BW595">
        <f t="shared" si="198"/>
        <v>204.54123980236903</v>
      </c>
      <c r="BX595">
        <f t="shared" si="199"/>
        <v>9255.4666666666672</v>
      </c>
      <c r="BY595" s="2" t="s">
        <v>634</v>
      </c>
      <c r="CD595">
        <f t="shared" si="200"/>
        <v>268.85097938416294</v>
      </c>
      <c r="CE595">
        <f t="shared" si="201"/>
        <v>9609.9015716076174</v>
      </c>
      <c r="CF595" s="2" t="s">
        <v>634</v>
      </c>
    </row>
    <row r="596" spans="1:84" x14ac:dyDescent="0.35">
      <c r="A596" s="2" t="s">
        <v>635</v>
      </c>
      <c r="B596" s="3" t="s">
        <v>35</v>
      </c>
      <c r="C596" s="2">
        <v>240</v>
      </c>
      <c r="D596" s="2">
        <v>900</v>
      </c>
      <c r="E596" s="2">
        <v>300</v>
      </c>
      <c r="F596" s="2">
        <v>28</v>
      </c>
      <c r="G596" s="2">
        <v>16</v>
      </c>
      <c r="H596" s="2">
        <v>18</v>
      </c>
      <c r="I596" s="2">
        <f t="shared" si="186"/>
        <v>808</v>
      </c>
      <c r="J596" s="2">
        <f t="shared" si="204"/>
        <v>305.82123980236906</v>
      </c>
      <c r="K596" s="2">
        <f t="shared" si="189"/>
        <v>5.0714285714285712</v>
      </c>
      <c r="L596" s="2">
        <f t="shared" si="187"/>
        <v>50.5</v>
      </c>
      <c r="M596" s="2">
        <f t="shared" si="188"/>
        <v>2.9370973355292325</v>
      </c>
      <c r="N596" s="5">
        <v>404000</v>
      </c>
      <c r="O596" s="5">
        <v>12600</v>
      </c>
      <c r="P596" s="2">
        <v>36.4</v>
      </c>
      <c r="Q596" s="2">
        <v>6.4</v>
      </c>
      <c r="R596" s="5">
        <v>8990</v>
      </c>
      <c r="S596" s="2">
        <v>842</v>
      </c>
      <c r="T596" s="5">
        <v>10300</v>
      </c>
      <c r="U596" s="5">
        <v>1320</v>
      </c>
      <c r="X596" s="3" t="str" cm="1">
        <f t="array" ref="X596">_xlfn.IFS((D596/F596) &lt;= (640/SQRT($AT$32)), "Compact", L596 &lt;= ($AT$32*(0.79-(0.002*((E596-G596/2)/(2*F596))*SQRT($AT$32)))), "Non-Compact", L596 &gt; ($AT$32*(0.79-(0.002*((E596-G596/2)/(2*F596))*SQRT($AT$32)))), "Slender")</f>
        <v>Compact</v>
      </c>
      <c r="Y596" s="3" t="str" cm="1">
        <f t="array" ref="Y596">_xlfn.IFS(K596 &lt;= (65/SQRT($AT$32)), "Compact", K596 &lt;= (95/SQRT($AT$32)), "Non-Compact", K596 &gt; (95/SQRT($AT$32)), "Slender")</f>
        <v>Non-Compact</v>
      </c>
      <c r="Z596" s="2">
        <f t="shared" si="190"/>
        <v>10.714285714285714</v>
      </c>
      <c r="AA596" s="2">
        <f t="shared" si="191"/>
        <v>56.25</v>
      </c>
      <c r="AB596" s="2" t="str" cm="1">
        <f t="array" ref="AB596">_xlfn.IFS(Z596 &lt;= 9, "1", Z596 &lt;= 12, "2", Z596 &lt;= 15, "3", Z596 &gt; 15, "4")</f>
        <v>2</v>
      </c>
      <c r="AC596" s="2" t="str" cm="1">
        <f t="array" ref="AC596">_xlfn.IFS(AA596 &lt;= 200, "1", L596 &lt;= 300, "2", L596 &lt;= 400, "3", L596 &gt; 400, "4")</f>
        <v>1</v>
      </c>
      <c r="AF596" s="3">
        <f t="shared" si="202"/>
        <v>403720.53461039113</v>
      </c>
      <c r="AG596" s="3"/>
      <c r="AI596" s="3">
        <f t="shared" si="203"/>
        <v>8974.8493731092785</v>
      </c>
      <c r="AJ596" s="2" t="s">
        <v>635</v>
      </c>
      <c r="AK596" s="2"/>
      <c r="AL596" s="2"/>
      <c r="AM596" s="2">
        <f t="shared" si="205"/>
        <v>281.12123980236908</v>
      </c>
      <c r="AN596" s="2"/>
      <c r="AO596" s="2"/>
      <c r="AP596" s="2">
        <f t="shared" si="206"/>
        <v>8900.6</v>
      </c>
      <c r="AQ596" s="2" t="s">
        <v>635</v>
      </c>
      <c r="BB596" s="2">
        <f t="shared" si="192"/>
        <v>213.82123980236906</v>
      </c>
      <c r="BC596" s="2">
        <f t="shared" si="193"/>
        <v>8433.7333333333336</v>
      </c>
      <c r="BD596" s="2" t="s">
        <v>635</v>
      </c>
      <c r="BI596">
        <f t="shared" si="194"/>
        <v>231.82123980236906</v>
      </c>
      <c r="BJ596">
        <f t="shared" si="195"/>
        <v>8674.1143281366003</v>
      </c>
      <c r="BK596" s="2" t="s">
        <v>635</v>
      </c>
      <c r="BP596">
        <f t="shared" si="196"/>
        <v>165.82123980236906</v>
      </c>
      <c r="BQ596">
        <f t="shared" si="197"/>
        <v>8331.3333333333339</v>
      </c>
      <c r="BR596" s="2" t="s">
        <v>635</v>
      </c>
      <c r="BW596">
        <f t="shared" si="198"/>
        <v>181.82123980236906</v>
      </c>
      <c r="BX596">
        <f t="shared" si="199"/>
        <v>8365.4666666666672</v>
      </c>
      <c r="BY596" s="2" t="s">
        <v>635</v>
      </c>
      <c r="CD596">
        <f t="shared" si="200"/>
        <v>246.130979384163</v>
      </c>
      <c r="CE596">
        <f t="shared" si="201"/>
        <v>8719.9015716076174</v>
      </c>
      <c r="CF596" s="2" t="s">
        <v>635</v>
      </c>
    </row>
    <row r="597" spans="1:84" x14ac:dyDescent="0.35">
      <c r="A597" s="2" t="s">
        <v>636</v>
      </c>
      <c r="B597" s="3" t="s">
        <v>35</v>
      </c>
      <c r="C597" s="2">
        <v>227</v>
      </c>
      <c r="D597" s="2">
        <v>900</v>
      </c>
      <c r="E597" s="2">
        <v>300</v>
      </c>
      <c r="F597" s="2">
        <v>25</v>
      </c>
      <c r="G597" s="2">
        <v>16</v>
      </c>
      <c r="H597" s="2">
        <v>18</v>
      </c>
      <c r="I597" s="2">
        <f t="shared" si="186"/>
        <v>814</v>
      </c>
      <c r="J597" s="2">
        <f t="shared" si="204"/>
        <v>288.78123980236904</v>
      </c>
      <c r="K597" s="2">
        <f t="shared" si="189"/>
        <v>5.68</v>
      </c>
      <c r="L597" s="2">
        <f t="shared" si="187"/>
        <v>50.875</v>
      </c>
      <c r="M597" s="2">
        <f t="shared" si="188"/>
        <v>2.9370973355292325</v>
      </c>
      <c r="N597" s="5">
        <v>374000</v>
      </c>
      <c r="O597" s="5">
        <v>11300</v>
      </c>
      <c r="P597" s="2">
        <v>36</v>
      </c>
      <c r="Q597" s="2">
        <v>6.3</v>
      </c>
      <c r="R597" s="5">
        <v>8310</v>
      </c>
      <c r="S597" s="2">
        <v>752</v>
      </c>
      <c r="T597" s="5">
        <v>9570</v>
      </c>
      <c r="U597" s="5">
        <v>1180</v>
      </c>
      <c r="X597" s="3" t="str" cm="1">
        <f t="array" ref="X597">_xlfn.IFS((D597/F597) &lt;= (640/SQRT($AT$32)), "Compact", L597 &lt;= ($AT$32*(0.79-(0.002*((E597-G597/2)/(2*F597))*SQRT($AT$32)))), "Non-Compact", L597 &gt; ($AT$32*(0.79-(0.002*((E597-G597/2)/(2*F597))*SQRT($AT$32)))), "Slender")</f>
        <v>Non-Compact</v>
      </c>
      <c r="Y597" s="3" t="str" cm="1">
        <f t="array" ref="Y597">_xlfn.IFS(K597 &lt;= (65/SQRT($AT$32)), "Compact", K597 &lt;= (95/SQRT($AT$32)), "Non-Compact", K597 &gt; (95/SQRT($AT$32)), "Slender")</f>
        <v>Slender</v>
      </c>
      <c r="Z597" s="2">
        <f t="shared" si="190"/>
        <v>12</v>
      </c>
      <c r="AA597" s="2">
        <f t="shared" si="191"/>
        <v>56.25</v>
      </c>
      <c r="AB597" s="2" t="str" cm="1">
        <f t="array" ref="AB597">_xlfn.IFS(Z597 &lt;= 9, "1", Z597 &lt;= 12, "2", Z597 &lt;= 15, "3", Z597 &gt; 15, "4")</f>
        <v>2</v>
      </c>
      <c r="AC597" s="2" t="str" cm="1">
        <f t="array" ref="AC597">_xlfn.IFS(AA597 &lt;= 200, "1", L597 &lt;= 300, "2", L597 &lt;= 400, "3", L597 &gt; 400, "4")</f>
        <v>1</v>
      </c>
      <c r="AF597" s="3">
        <f t="shared" si="202"/>
        <v>373694.97730916855</v>
      </c>
      <c r="AG597" s="3"/>
      <c r="AI597" s="3">
        <f t="shared" si="203"/>
        <v>8292.6258368504714</v>
      </c>
      <c r="AJ597" s="2" t="s">
        <v>636</v>
      </c>
      <c r="AK597" s="2"/>
      <c r="AL597" s="2"/>
      <c r="AM597" s="2">
        <f t="shared" si="205"/>
        <v>264.08123980236905</v>
      </c>
      <c r="AN597" s="2"/>
      <c r="AO597" s="2"/>
      <c r="AP597" s="2">
        <f t="shared" si="206"/>
        <v>8220.6</v>
      </c>
      <c r="AQ597" s="2" t="s">
        <v>636</v>
      </c>
      <c r="BB597" s="2">
        <f t="shared" si="192"/>
        <v>196.78123980236904</v>
      </c>
      <c r="BC597" s="2">
        <f t="shared" si="193"/>
        <v>7753.7333333333336</v>
      </c>
      <c r="BD597" s="2" t="s">
        <v>636</v>
      </c>
      <c r="BI597">
        <f t="shared" si="194"/>
        <v>214.78123980236904</v>
      </c>
      <c r="BJ597">
        <f t="shared" si="195"/>
        <v>7994.1143281365994</v>
      </c>
      <c r="BK597" s="2" t="s">
        <v>636</v>
      </c>
      <c r="BP597">
        <f t="shared" si="196"/>
        <v>148.78123980236904</v>
      </c>
      <c r="BQ597">
        <f t="shared" si="197"/>
        <v>7651.333333333333</v>
      </c>
      <c r="BR597" s="2" t="s">
        <v>636</v>
      </c>
      <c r="BW597">
        <f t="shared" si="198"/>
        <v>164.78123980236904</v>
      </c>
      <c r="BX597">
        <f t="shared" si="199"/>
        <v>7685.4666666666662</v>
      </c>
      <c r="BY597" s="2" t="s">
        <v>636</v>
      </c>
      <c r="CD597">
        <f t="shared" si="200"/>
        <v>229.09097938416298</v>
      </c>
      <c r="CE597">
        <f t="shared" si="201"/>
        <v>8039.9015716076174</v>
      </c>
      <c r="CF597" s="2" t="s">
        <v>636</v>
      </c>
    </row>
    <row r="598" spans="1:84" x14ac:dyDescent="0.35">
      <c r="A598" s="2" t="s">
        <v>637</v>
      </c>
      <c r="B598" s="3" t="s">
        <v>35</v>
      </c>
      <c r="C598" s="2">
        <v>213</v>
      </c>
      <c r="D598" s="2">
        <v>900</v>
      </c>
      <c r="E598" s="2">
        <v>300</v>
      </c>
      <c r="F598" s="2">
        <v>22</v>
      </c>
      <c r="G598" s="2">
        <v>16</v>
      </c>
      <c r="H598" s="2">
        <v>18</v>
      </c>
      <c r="I598" s="2">
        <f t="shared" si="186"/>
        <v>820</v>
      </c>
      <c r="J598" s="2">
        <f t="shared" si="204"/>
        <v>271.74123980236902</v>
      </c>
      <c r="K598" s="2">
        <f t="shared" si="189"/>
        <v>6.4545454545454541</v>
      </c>
      <c r="L598" s="2">
        <f t="shared" si="187"/>
        <v>51.25</v>
      </c>
      <c r="M598" s="2">
        <f t="shared" si="188"/>
        <v>2.9370973355292325</v>
      </c>
      <c r="N598" s="5">
        <v>343000</v>
      </c>
      <c r="O598" s="5">
        <v>9930</v>
      </c>
      <c r="P598" s="2">
        <v>35.5</v>
      </c>
      <c r="Q598" s="2">
        <v>6.1</v>
      </c>
      <c r="R598" s="5">
        <v>7620</v>
      </c>
      <c r="S598" s="2">
        <v>662</v>
      </c>
      <c r="T598" s="5">
        <v>8840</v>
      </c>
      <c r="U598" s="5">
        <v>1050</v>
      </c>
      <c r="X598" s="3" t="str" cm="1">
        <f t="array" ref="X598">_xlfn.IFS((D598/F598) &lt;= (640/SQRT($AT$32)), "Compact", L598 &lt;= ($AT$32*(0.79-(0.002*((E598-G598/2)/(2*F598))*SQRT($AT$32)))), "Non-Compact", L598 &gt; ($AT$32*(0.79-(0.002*((E598-G598/2)/(2*F598))*SQRT($AT$32)))), "Slender")</f>
        <v>Non-Compact</v>
      </c>
      <c r="Y598" s="3" t="str" cm="1">
        <f t="array" ref="Y598">_xlfn.IFS(K598 &lt;= (65/SQRT($AT$32)), "Compact", K598 &lt;= (95/SQRT($AT$32)), "Non-Compact", K598 &gt; (95/SQRT($AT$32)), "Slender")</f>
        <v>Slender</v>
      </c>
      <c r="Z598" s="2">
        <f t="shared" si="190"/>
        <v>13.636363636363637</v>
      </c>
      <c r="AA598" s="2">
        <f t="shared" si="191"/>
        <v>56.25</v>
      </c>
      <c r="AB598" s="2" t="str" cm="1">
        <f t="array" ref="AB598">_xlfn.IFS(Z598 &lt;= 9, "1", Z598 &lt;= 12, "2", Z598 &lt;= 15, "3", Z598 &gt; 15, "4")</f>
        <v>3</v>
      </c>
      <c r="AC598" s="2" t="str" cm="1">
        <f t="array" ref="AC598">_xlfn.IFS(AA598 &lt;= 200, "1", L598 &lt;= 300, "2", L598 &lt;= 400, "3", L598 &gt; 400, "4")</f>
        <v>1</v>
      </c>
      <c r="AF598" s="3">
        <f t="shared" si="202"/>
        <v>342668.28473919205</v>
      </c>
      <c r="AG598" s="3"/>
      <c r="AI598" s="3">
        <f t="shared" si="203"/>
        <v>7601.1613106156356</v>
      </c>
      <c r="AJ598" s="2" t="s">
        <v>637</v>
      </c>
      <c r="AK598" s="2"/>
      <c r="AL598" s="2"/>
      <c r="AM598" s="2">
        <f t="shared" si="205"/>
        <v>247.04123980236903</v>
      </c>
      <c r="AN598" s="2"/>
      <c r="AO598" s="2"/>
      <c r="AP598" s="2">
        <f t="shared" si="206"/>
        <v>7530.6</v>
      </c>
      <c r="AQ598" s="2" t="s">
        <v>637</v>
      </c>
      <c r="BB598" s="2">
        <f t="shared" si="192"/>
        <v>179.74123980236902</v>
      </c>
      <c r="BC598" s="2">
        <f t="shared" si="193"/>
        <v>7063.7333333333336</v>
      </c>
      <c r="BD598" s="2" t="s">
        <v>637</v>
      </c>
      <c r="BI598">
        <f t="shared" si="194"/>
        <v>197.74123980236902</v>
      </c>
      <c r="BJ598">
        <f t="shared" si="195"/>
        <v>7304.1143281365994</v>
      </c>
      <c r="BK598" s="2" t="s">
        <v>637</v>
      </c>
      <c r="BP598">
        <f t="shared" si="196"/>
        <v>131.74123980236902</v>
      </c>
      <c r="BQ598">
        <f t="shared" si="197"/>
        <v>6961.333333333333</v>
      </c>
      <c r="BR598" s="2" t="s">
        <v>637</v>
      </c>
      <c r="BW598">
        <f t="shared" si="198"/>
        <v>147.74123980236902</v>
      </c>
      <c r="BX598">
        <f t="shared" si="199"/>
        <v>6995.4666666666662</v>
      </c>
      <c r="BY598" s="2" t="s">
        <v>637</v>
      </c>
      <c r="CD598">
        <f t="shared" si="200"/>
        <v>212.05097938416296</v>
      </c>
      <c r="CE598">
        <f t="shared" si="201"/>
        <v>7349.9015716076174</v>
      </c>
      <c r="CF598" s="2" t="s">
        <v>637</v>
      </c>
    </row>
    <row r="599" spans="1:84" x14ac:dyDescent="0.35">
      <c r="A599" s="2" t="s">
        <v>638</v>
      </c>
      <c r="B599" s="3" t="s">
        <v>35</v>
      </c>
      <c r="C599" s="2">
        <v>200</v>
      </c>
      <c r="D599" s="2">
        <v>900</v>
      </c>
      <c r="E599" s="2">
        <v>300</v>
      </c>
      <c r="F599" s="2">
        <v>19</v>
      </c>
      <c r="G599" s="2">
        <v>16</v>
      </c>
      <c r="H599" s="2">
        <v>18</v>
      </c>
      <c r="I599" s="2">
        <f t="shared" si="186"/>
        <v>826</v>
      </c>
      <c r="J599" s="2">
        <f t="shared" si="204"/>
        <v>254.70123980236906</v>
      </c>
      <c r="K599" s="2">
        <f t="shared" si="189"/>
        <v>7.4736842105263159</v>
      </c>
      <c r="L599" s="2">
        <f t="shared" si="187"/>
        <v>51.625</v>
      </c>
      <c r="M599" s="2">
        <f t="shared" si="188"/>
        <v>2.9370973355292325</v>
      </c>
      <c r="N599" s="5">
        <v>312000</v>
      </c>
      <c r="O599" s="5">
        <v>8580</v>
      </c>
      <c r="P599" s="2">
        <v>35</v>
      </c>
      <c r="Q599" s="2">
        <v>5.8</v>
      </c>
      <c r="R599" s="5">
        <v>6930</v>
      </c>
      <c r="S599" s="2">
        <v>572</v>
      </c>
      <c r="T599" s="5">
        <v>8110</v>
      </c>
      <c r="U599" s="2">
        <v>914</v>
      </c>
      <c r="X599" s="3" t="str" cm="1">
        <f t="array" ref="X599">_xlfn.IFS((D599/F599) &lt;= (640/SQRT($AT$32)), "Compact", L599 &lt;= ($AT$32*(0.79-(0.002*((E599-G599/2)/(2*F599))*SQRT($AT$32)))), "Non-Compact", L599 &gt; ($AT$32*(0.79-(0.002*((E599-G599/2)/(2*F599))*SQRT($AT$32)))), "Slender")</f>
        <v>Non-Compact</v>
      </c>
      <c r="Y599" s="3" t="str" cm="1">
        <f t="array" ref="Y599">_xlfn.IFS(K599 &lt;= (65/SQRT($AT$32)), "Compact", K599 &lt;= (95/SQRT($AT$32)), "Non-Compact", K599 &gt; (95/SQRT($AT$32)), "Slender")</f>
        <v>Slender</v>
      </c>
      <c r="Z599" s="2">
        <f t="shared" si="190"/>
        <v>15.789473684210526</v>
      </c>
      <c r="AA599" s="2">
        <f t="shared" si="191"/>
        <v>56.25</v>
      </c>
      <c r="AB599" s="2" t="str" cm="1">
        <f t="array" ref="AB599">_xlfn.IFS(Z599 &lt;= 9, "1", Z599 &lt;= 12, "2", Z599 &lt;= 15, "3", Z599 &gt; 15, "4")</f>
        <v>4</v>
      </c>
      <c r="AC599" s="2" t="str" cm="1">
        <f t="array" ref="AC599">_xlfn.IFS(AA599 &lt;= 200, "1", L599 &lt;= 300, "2", L599 &lt;= 400, "3", L599 &gt; 400, "4")</f>
        <v>1</v>
      </c>
      <c r="AF599" s="3">
        <f t="shared" si="202"/>
        <v>311642.84183356434</v>
      </c>
      <c r="AG599" s="3"/>
      <c r="AI599" s="3">
        <f t="shared" si="203"/>
        <v>6910.5761894360166</v>
      </c>
      <c r="AJ599" s="2" t="s">
        <v>638</v>
      </c>
      <c r="AK599" s="2"/>
      <c r="AL599" s="2"/>
      <c r="AM599" s="2">
        <f t="shared" si="205"/>
        <v>230.00123980236907</v>
      </c>
      <c r="AN599" s="2"/>
      <c r="AO599" s="2"/>
      <c r="AP599" s="2">
        <f t="shared" si="206"/>
        <v>6840.6</v>
      </c>
      <c r="AQ599" s="2" t="s">
        <v>638</v>
      </c>
      <c r="BB599" s="2">
        <f t="shared" si="192"/>
        <v>162.70123980236906</v>
      </c>
      <c r="BC599" s="2">
        <f t="shared" si="193"/>
        <v>6373.7333333333336</v>
      </c>
      <c r="BD599" s="2" t="s">
        <v>638</v>
      </c>
      <c r="BI599">
        <f t="shared" si="194"/>
        <v>180.70123980236906</v>
      </c>
      <c r="BJ599">
        <f t="shared" si="195"/>
        <v>6614.1143281365994</v>
      </c>
      <c r="BK599" s="2" t="s">
        <v>638</v>
      </c>
      <c r="BP599">
        <f t="shared" si="196"/>
        <v>114.70123980236906</v>
      </c>
      <c r="BQ599">
        <f t="shared" si="197"/>
        <v>6271.333333333333</v>
      </c>
      <c r="BR599" s="2" t="s">
        <v>638</v>
      </c>
      <c r="BW599">
        <f t="shared" si="198"/>
        <v>130.70123980236906</v>
      </c>
      <c r="BX599">
        <f t="shared" si="199"/>
        <v>6305.4666666666662</v>
      </c>
      <c r="BY599" s="2" t="s">
        <v>638</v>
      </c>
      <c r="CD599">
        <f t="shared" si="200"/>
        <v>195.01097938416299</v>
      </c>
      <c r="CE599">
        <f t="shared" si="201"/>
        <v>6659.9015716076174</v>
      </c>
      <c r="CF599" s="2" t="s">
        <v>638</v>
      </c>
    </row>
    <row r="600" spans="1:84" x14ac:dyDescent="0.35">
      <c r="A600" s="2" t="s">
        <v>636</v>
      </c>
      <c r="B600" s="3" t="s">
        <v>35</v>
      </c>
      <c r="C600" s="2">
        <v>227</v>
      </c>
      <c r="D600" s="2">
        <v>900</v>
      </c>
      <c r="E600" s="2">
        <v>300</v>
      </c>
      <c r="F600" s="2">
        <v>28</v>
      </c>
      <c r="G600" s="2">
        <v>14</v>
      </c>
      <c r="H600" s="2">
        <v>18</v>
      </c>
      <c r="I600" s="2">
        <f t="shared" si="186"/>
        <v>808</v>
      </c>
      <c r="J600" s="2">
        <f t="shared" si="204"/>
        <v>288.94123980236907</v>
      </c>
      <c r="K600" s="2">
        <f t="shared" si="189"/>
        <v>5.1071428571428568</v>
      </c>
      <c r="L600" s="2">
        <f t="shared" si="187"/>
        <v>57.714285714285715</v>
      </c>
      <c r="M600" s="2">
        <f t="shared" si="188"/>
        <v>2.9410973355292325</v>
      </c>
      <c r="N600" s="5">
        <v>394000</v>
      </c>
      <c r="O600" s="5">
        <v>12600</v>
      </c>
      <c r="P600" s="2">
        <v>36.9</v>
      </c>
      <c r="Q600" s="2">
        <v>6.6</v>
      </c>
      <c r="R600" s="5">
        <v>8770</v>
      </c>
      <c r="S600" s="2">
        <v>842</v>
      </c>
      <c r="T600" s="5">
        <v>9930</v>
      </c>
      <c r="U600" s="5">
        <v>1300</v>
      </c>
      <c r="X600" s="3" t="str" cm="1">
        <f t="array" ref="X600">_xlfn.IFS((D600/F600) &lt;= (640/SQRT($AT$32)), "Compact", L600 &lt;= ($AT$32*(0.79-(0.002*((E600-G600/2)/(2*F600))*SQRT($AT$32)))), "Non-Compact", L600 &gt; ($AT$32*(0.79-(0.002*((E600-G600/2)/(2*F600))*SQRT($AT$32)))), "Slender")</f>
        <v>Compact</v>
      </c>
      <c r="Y600" s="3" t="str" cm="1">
        <f t="array" ref="Y600">_xlfn.IFS(K600 &lt;= (65/SQRT($AT$32)), "Compact", K600 &lt;= (95/SQRT($AT$32)), "Non-Compact", K600 &gt; (95/SQRT($AT$32)), "Slender")</f>
        <v>Non-Compact</v>
      </c>
      <c r="Z600" s="2">
        <f t="shared" si="190"/>
        <v>10.714285714285714</v>
      </c>
      <c r="AA600" s="2">
        <f t="shared" si="191"/>
        <v>64.285714285714292</v>
      </c>
      <c r="AB600" s="2" t="str" cm="1">
        <f t="array" ref="AB600">_xlfn.IFS(Z600 &lt;= 9, "1", Z600 &lt;= 12, "2", Z600 &lt;= 15, "3", Z600 &gt; 15, "4")</f>
        <v>2</v>
      </c>
      <c r="AC600" s="2" t="str" cm="1">
        <f t="array" ref="AC600">_xlfn.IFS(AA600 &lt;= 200, "1", L600 &lt;= 300, "2", L600 &lt;= 400, "3", L600 &gt; 400, "4")</f>
        <v>1</v>
      </c>
      <c r="AF600" s="3">
        <f t="shared" si="202"/>
        <v>393725.42471384804</v>
      </c>
      <c r="AG600" s="3"/>
      <c r="AI600" s="3">
        <f t="shared" si="203"/>
        <v>8756.7149816583606</v>
      </c>
      <c r="AJ600" s="2" t="s">
        <v>636</v>
      </c>
      <c r="AK600" s="2"/>
      <c r="AL600" s="2"/>
      <c r="AM600" s="2">
        <f t="shared" si="205"/>
        <v>264.24123980236908</v>
      </c>
      <c r="AN600" s="2"/>
      <c r="AO600" s="2"/>
      <c r="AP600" s="2">
        <f t="shared" si="206"/>
        <v>8680.6</v>
      </c>
      <c r="AQ600" s="2" t="s">
        <v>636</v>
      </c>
      <c r="BB600" s="2">
        <f t="shared" si="192"/>
        <v>196.94123980236907</v>
      </c>
      <c r="BC600" s="2">
        <f t="shared" si="193"/>
        <v>8213.7333333333336</v>
      </c>
      <c r="BD600" s="2" t="s">
        <v>636</v>
      </c>
      <c r="BI600">
        <f t="shared" si="194"/>
        <v>214.94123980236907</v>
      </c>
      <c r="BJ600">
        <f t="shared" si="195"/>
        <v>8454.1143281366003</v>
      </c>
      <c r="BK600" s="2" t="s">
        <v>636</v>
      </c>
      <c r="BP600">
        <f t="shared" si="196"/>
        <v>148.94123980236907</v>
      </c>
      <c r="BQ600">
        <f t="shared" si="197"/>
        <v>8111.333333333333</v>
      </c>
      <c r="BR600" s="2" t="s">
        <v>636</v>
      </c>
      <c r="BW600">
        <f t="shared" si="198"/>
        <v>164.94123980236907</v>
      </c>
      <c r="BX600">
        <f t="shared" si="199"/>
        <v>8145.4666666666662</v>
      </c>
      <c r="BY600" s="2" t="s">
        <v>636</v>
      </c>
      <c r="CD600">
        <f t="shared" si="200"/>
        <v>229.250979384163</v>
      </c>
      <c r="CE600">
        <f t="shared" si="201"/>
        <v>8499.9015716076174</v>
      </c>
      <c r="CF600" s="2" t="s">
        <v>636</v>
      </c>
    </row>
    <row r="601" spans="1:84" x14ac:dyDescent="0.35">
      <c r="A601" s="2" t="s">
        <v>637</v>
      </c>
      <c r="B601" s="3" t="s">
        <v>35</v>
      </c>
      <c r="C601" s="2">
        <v>213</v>
      </c>
      <c r="D601" s="2">
        <v>900</v>
      </c>
      <c r="E601" s="2">
        <v>300</v>
      </c>
      <c r="F601" s="2">
        <v>25</v>
      </c>
      <c r="G601" s="2">
        <v>14</v>
      </c>
      <c r="H601" s="2">
        <v>18</v>
      </c>
      <c r="I601" s="2">
        <f t="shared" si="186"/>
        <v>814</v>
      </c>
      <c r="J601" s="2">
        <f t="shared" si="204"/>
        <v>271.78123980236904</v>
      </c>
      <c r="K601" s="2">
        <f t="shared" si="189"/>
        <v>5.72</v>
      </c>
      <c r="L601" s="2">
        <f t="shared" si="187"/>
        <v>58.142857142857146</v>
      </c>
      <c r="M601" s="2">
        <f t="shared" si="188"/>
        <v>2.9410973355292325</v>
      </c>
      <c r="N601" s="5">
        <v>364000</v>
      </c>
      <c r="O601" s="5">
        <v>11300</v>
      </c>
      <c r="P601" s="2">
        <v>36.6</v>
      </c>
      <c r="Q601" s="2">
        <v>6.4</v>
      </c>
      <c r="R601" s="5">
        <v>8080</v>
      </c>
      <c r="S601" s="2">
        <v>752</v>
      </c>
      <c r="T601" s="5">
        <v>9210</v>
      </c>
      <c r="U601" s="5">
        <v>1170</v>
      </c>
      <c r="X601" s="3" t="str" cm="1">
        <f t="array" ref="X601">_xlfn.IFS((D601/F601) &lt;= (640/SQRT($AT$32)), "Compact", L601 &lt;= ($AT$32*(0.79-(0.002*((E601-G601/2)/(2*F601))*SQRT($AT$32)))), "Non-Compact", L601 &gt; ($AT$32*(0.79-(0.002*((E601-G601/2)/(2*F601))*SQRT($AT$32)))), "Slender")</f>
        <v>Non-Compact</v>
      </c>
      <c r="Y601" s="3" t="str" cm="1">
        <f t="array" ref="Y601">_xlfn.IFS(K601 &lt;= (65/SQRT($AT$32)), "Compact", K601 &lt;= (95/SQRT($AT$32)), "Non-Compact", K601 &gt; (95/SQRT($AT$32)), "Slender")</f>
        <v>Slender</v>
      </c>
      <c r="Z601" s="2">
        <f t="shared" si="190"/>
        <v>12</v>
      </c>
      <c r="AA601" s="2">
        <f t="shared" si="191"/>
        <v>64.285714285714292</v>
      </c>
      <c r="AB601" s="2" t="str" cm="1">
        <f t="array" ref="AB601">_xlfn.IFS(Z601 &lt;= 9, "1", Z601 &lt;= 12, "2", Z601 &lt;= 15, "3", Z601 &gt; 15, "4")</f>
        <v>2</v>
      </c>
      <c r="AC601" s="2" t="str" cm="1">
        <f t="array" ref="AC601">_xlfn.IFS(AA601 &lt;= 200, "1", L601 &lt;= 300, "2", L601 &lt;= 400, "3", L601 &gt; 400, "4")</f>
        <v>1</v>
      </c>
      <c r="AF601" s="3">
        <f t="shared" si="202"/>
        <v>363699.56841615855</v>
      </c>
      <c r="AG601" s="3"/>
      <c r="AI601" s="3">
        <f t="shared" si="203"/>
        <v>8064.6802335864504</v>
      </c>
      <c r="AJ601" s="2" t="s">
        <v>637</v>
      </c>
      <c r="AK601" s="2"/>
      <c r="AL601" s="2"/>
      <c r="AM601" s="2">
        <f t="shared" si="205"/>
        <v>247.08123980236905</v>
      </c>
      <c r="AN601" s="2"/>
      <c r="AO601" s="2"/>
      <c r="AP601" s="2">
        <f t="shared" si="206"/>
        <v>7990.6</v>
      </c>
      <c r="AQ601" s="2" t="s">
        <v>637</v>
      </c>
      <c r="BB601" s="2">
        <f t="shared" si="192"/>
        <v>179.78123980236904</v>
      </c>
      <c r="BC601" s="2">
        <f t="shared" si="193"/>
        <v>7523.7333333333336</v>
      </c>
      <c r="BD601" s="2" t="s">
        <v>637</v>
      </c>
      <c r="BI601">
        <f t="shared" si="194"/>
        <v>197.78123980236904</v>
      </c>
      <c r="BJ601">
        <f t="shared" si="195"/>
        <v>7764.1143281365994</v>
      </c>
      <c r="BK601" s="2" t="s">
        <v>637</v>
      </c>
      <c r="BP601">
        <f t="shared" si="196"/>
        <v>131.78123980236904</v>
      </c>
      <c r="BQ601">
        <f t="shared" si="197"/>
        <v>7421.333333333333</v>
      </c>
      <c r="BR601" s="2" t="s">
        <v>637</v>
      </c>
      <c r="BW601">
        <f t="shared" si="198"/>
        <v>147.78123980236904</v>
      </c>
      <c r="BX601">
        <f t="shared" si="199"/>
        <v>7455.4666666666662</v>
      </c>
      <c r="BY601" s="2" t="s">
        <v>637</v>
      </c>
      <c r="CD601">
        <f t="shared" si="200"/>
        <v>212.09097938416298</v>
      </c>
      <c r="CE601">
        <f t="shared" si="201"/>
        <v>7809.9015716076174</v>
      </c>
      <c r="CF601" s="2" t="s">
        <v>637</v>
      </c>
    </row>
    <row r="602" spans="1:84" x14ac:dyDescent="0.35">
      <c r="A602" s="2" t="s">
        <v>638</v>
      </c>
      <c r="B602" s="3" t="s">
        <v>35</v>
      </c>
      <c r="C602" s="2">
        <v>200</v>
      </c>
      <c r="D602" s="2">
        <v>900</v>
      </c>
      <c r="E602" s="2">
        <v>300</v>
      </c>
      <c r="F602" s="2">
        <v>22</v>
      </c>
      <c r="G602" s="2">
        <v>14</v>
      </c>
      <c r="H602" s="2">
        <v>18</v>
      </c>
      <c r="I602" s="2">
        <f t="shared" si="186"/>
        <v>820</v>
      </c>
      <c r="J602" s="2">
        <f t="shared" si="204"/>
        <v>254.62123980236902</v>
      </c>
      <c r="K602" s="2">
        <f t="shared" si="189"/>
        <v>6.5</v>
      </c>
      <c r="L602" s="2">
        <f t="shared" si="187"/>
        <v>58.571428571428569</v>
      </c>
      <c r="M602" s="2">
        <f t="shared" si="188"/>
        <v>2.9410973355292325</v>
      </c>
      <c r="N602" s="5">
        <v>333000</v>
      </c>
      <c r="O602" s="5">
        <v>9920</v>
      </c>
      <c r="P602" s="2">
        <v>36.1</v>
      </c>
      <c r="Q602" s="2">
        <v>6.2</v>
      </c>
      <c r="R602" s="5">
        <v>7390</v>
      </c>
      <c r="S602" s="2">
        <v>662</v>
      </c>
      <c r="T602" s="5">
        <v>8480</v>
      </c>
      <c r="U602" s="5">
        <v>1040</v>
      </c>
      <c r="X602" s="3" t="str" cm="1">
        <f t="array" ref="X602">_xlfn.IFS((D602/F602) &lt;= (640/SQRT($AT$32)), "Compact", L602 &lt;= ($AT$32*(0.79-(0.002*((E602-G602/2)/(2*F602))*SQRT($AT$32)))), "Non-Compact", L602 &gt; ($AT$32*(0.79-(0.002*((E602-G602/2)/(2*F602))*SQRT($AT$32)))), "Slender")</f>
        <v>Non-Compact</v>
      </c>
      <c r="Y602" s="3" t="str" cm="1">
        <f t="array" ref="Y602">_xlfn.IFS(K602 &lt;= (65/SQRT($AT$32)), "Compact", K602 &lt;= (95/SQRT($AT$32)), "Non-Compact", K602 &gt; (95/SQRT($AT$32)), "Slender")</f>
        <v>Slender</v>
      </c>
      <c r="Z602" s="2">
        <f t="shared" si="190"/>
        <v>13.636363636363637</v>
      </c>
      <c r="AA602" s="2">
        <f t="shared" si="191"/>
        <v>64.285714285714292</v>
      </c>
      <c r="AB602" s="2" t="str" cm="1">
        <f t="array" ref="AB602">_xlfn.IFS(Z602 &lt;= 9, "1", Z602 &lt;= 12, "2", Z602 &lt;= 15, "3", Z602 &gt; 15, "4")</f>
        <v>3</v>
      </c>
      <c r="AC602" s="2" t="str" cm="1">
        <f t="array" ref="AC602">_xlfn.IFS(AA602 &lt;= 200, "1", L602 &lt;= 300, "2", L602 &lt;= 400, "3", L602 &gt; 400, "4")</f>
        <v>1</v>
      </c>
      <c r="AF602" s="3">
        <f t="shared" si="202"/>
        <v>332672.20813602692</v>
      </c>
      <c r="AG602" s="3"/>
      <c r="AI602" s="3">
        <f t="shared" si="203"/>
        <v>7373.3626840133129</v>
      </c>
      <c r="AJ602" s="2" t="s">
        <v>638</v>
      </c>
      <c r="AK602" s="2"/>
      <c r="AL602" s="2"/>
      <c r="AM602" s="2">
        <f t="shared" si="205"/>
        <v>229.92123980236903</v>
      </c>
      <c r="AN602" s="2"/>
      <c r="AO602" s="2"/>
      <c r="AP602" s="2">
        <f t="shared" si="206"/>
        <v>7300.6</v>
      </c>
      <c r="AQ602" s="2" t="s">
        <v>638</v>
      </c>
      <c r="BB602" s="2">
        <f t="shared" si="192"/>
        <v>162.62123980236902</v>
      </c>
      <c r="BC602" s="2">
        <f t="shared" si="193"/>
        <v>6833.7333333333336</v>
      </c>
      <c r="BD602" s="2" t="s">
        <v>638</v>
      </c>
      <c r="BI602">
        <f t="shared" si="194"/>
        <v>180.62123980236902</v>
      </c>
      <c r="BJ602">
        <f t="shared" si="195"/>
        <v>7074.1143281365994</v>
      </c>
      <c r="BK602" s="2" t="s">
        <v>638</v>
      </c>
      <c r="BP602">
        <f t="shared" si="196"/>
        <v>114.62123980236902</v>
      </c>
      <c r="BQ602">
        <f t="shared" si="197"/>
        <v>6731.333333333333</v>
      </c>
      <c r="BR602" s="2" t="s">
        <v>638</v>
      </c>
      <c r="BW602">
        <f t="shared" si="198"/>
        <v>130.62123980236902</v>
      </c>
      <c r="BX602">
        <f t="shared" si="199"/>
        <v>6765.4666666666662</v>
      </c>
      <c r="BY602" s="2" t="s">
        <v>638</v>
      </c>
      <c r="CD602">
        <f t="shared" si="200"/>
        <v>194.93097938416295</v>
      </c>
      <c r="CE602">
        <f t="shared" si="201"/>
        <v>7119.9015716076174</v>
      </c>
      <c r="CF602" s="2" t="s">
        <v>638</v>
      </c>
    </row>
    <row r="603" spans="1:84" x14ac:dyDescent="0.35">
      <c r="A603" s="2" t="s">
        <v>639</v>
      </c>
      <c r="B603" s="3" t="s">
        <v>35</v>
      </c>
      <c r="C603" s="2">
        <v>186</v>
      </c>
      <c r="D603" s="2">
        <v>900</v>
      </c>
      <c r="E603" s="2">
        <v>300</v>
      </c>
      <c r="F603" s="2">
        <v>19</v>
      </c>
      <c r="G603" s="2">
        <v>14</v>
      </c>
      <c r="H603" s="2">
        <v>18</v>
      </c>
      <c r="I603" s="2">
        <f t="shared" si="186"/>
        <v>826</v>
      </c>
      <c r="J603" s="2">
        <f t="shared" si="204"/>
        <v>237.46123980236908</v>
      </c>
      <c r="K603" s="2">
        <f t="shared" si="189"/>
        <v>7.5263157894736841</v>
      </c>
      <c r="L603" s="2">
        <f t="shared" si="187"/>
        <v>59</v>
      </c>
      <c r="M603" s="2">
        <f t="shared" si="188"/>
        <v>2.9410973355292325</v>
      </c>
      <c r="N603" s="5">
        <v>301000</v>
      </c>
      <c r="O603" s="5">
        <v>8570</v>
      </c>
      <c r="P603" s="2">
        <v>35.6</v>
      </c>
      <c r="Q603" s="2">
        <v>6</v>
      </c>
      <c r="R603" s="5">
        <v>6690</v>
      </c>
      <c r="S603" s="2">
        <v>572</v>
      </c>
      <c r="T603" s="5">
        <v>7740</v>
      </c>
      <c r="U603" s="2">
        <v>900</v>
      </c>
      <c r="X603" s="3" t="str" cm="1">
        <f t="array" ref="X603">_xlfn.IFS((D603/F603) &lt;= (640/SQRT($AT$32)), "Compact", L603 &lt;= ($AT$32*(0.79-(0.002*((E603-G603/2)/(2*F603))*SQRT($AT$32)))), "Non-Compact", L603 &gt; ($AT$32*(0.79-(0.002*((E603-G603/2)/(2*F603))*SQRT($AT$32)))), "Slender")</f>
        <v>Non-Compact</v>
      </c>
      <c r="Y603" s="3" t="str" cm="1">
        <f t="array" ref="Y603">_xlfn.IFS(K603 &lt;= (65/SQRT($AT$32)), "Compact", K603 &lt;= (95/SQRT($AT$32)), "Non-Compact", K603 &gt; (95/SQRT($AT$32)), "Slender")</f>
        <v>Slender</v>
      </c>
      <c r="Z603" s="2">
        <f t="shared" si="190"/>
        <v>15.789473684210526</v>
      </c>
      <c r="AA603" s="2">
        <f t="shared" si="191"/>
        <v>64.285714285714292</v>
      </c>
      <c r="AB603" s="2" t="str" cm="1">
        <f t="array" ref="AB603">_xlfn.IFS(Z603 &lt;= 9, "1", Z603 &lt;= 12, "2", Z603 &lt;= 15, "3", Z603 &gt; 15, "4")</f>
        <v>4</v>
      </c>
      <c r="AC603" s="2" t="str" cm="1">
        <f t="array" ref="AC603">_xlfn.IFS(AA603 &lt;= 200, "1", L603 &lt;= 300, "2", L603 &lt;= 400, "3", L603 &gt; 400, "4")</f>
        <v>1</v>
      </c>
      <c r="AF603" s="3">
        <f t="shared" si="202"/>
        <v>300646.76377120707</v>
      </c>
      <c r="AG603" s="3"/>
      <c r="AI603" s="3">
        <f t="shared" si="203"/>
        <v>6673.0933808841619</v>
      </c>
      <c r="AJ603" s="2" t="s">
        <v>639</v>
      </c>
      <c r="AK603" s="2"/>
      <c r="AL603" s="2"/>
      <c r="AM603" s="2">
        <f t="shared" si="205"/>
        <v>212.76123980236909</v>
      </c>
      <c r="AN603" s="2"/>
      <c r="AO603" s="2"/>
      <c r="AP603" s="2">
        <f t="shared" si="206"/>
        <v>6600.6</v>
      </c>
      <c r="AQ603" s="2" t="s">
        <v>639</v>
      </c>
      <c r="BB603" s="2">
        <f t="shared" si="192"/>
        <v>145.46123980236908</v>
      </c>
      <c r="BC603" s="2">
        <f t="shared" si="193"/>
        <v>6133.7333333333336</v>
      </c>
      <c r="BD603" s="2" t="s">
        <v>639</v>
      </c>
      <c r="BI603">
        <f t="shared" si="194"/>
        <v>163.46123980236908</v>
      </c>
      <c r="BJ603">
        <f t="shared" si="195"/>
        <v>6374.1143281365994</v>
      </c>
      <c r="BK603" s="2" t="s">
        <v>639</v>
      </c>
      <c r="BP603">
        <f t="shared" si="196"/>
        <v>97.461239802369079</v>
      </c>
      <c r="BQ603">
        <f t="shared" si="197"/>
        <v>6031.333333333333</v>
      </c>
      <c r="BR603" s="2" t="s">
        <v>639</v>
      </c>
      <c r="BW603">
        <f t="shared" si="198"/>
        <v>113.46123980236908</v>
      </c>
      <c r="BX603">
        <f t="shared" si="199"/>
        <v>6065.4666666666662</v>
      </c>
      <c r="BY603" s="2" t="s">
        <v>639</v>
      </c>
      <c r="CD603">
        <f t="shared" si="200"/>
        <v>177.77097938416301</v>
      </c>
      <c r="CE603">
        <f t="shared" si="201"/>
        <v>6419.9015716076174</v>
      </c>
      <c r="CF603" s="2" t="s">
        <v>639</v>
      </c>
    </row>
    <row r="604" spans="1:84" x14ac:dyDescent="0.35">
      <c r="A604" s="2" t="s">
        <v>640</v>
      </c>
      <c r="B604" s="3" t="s">
        <v>35</v>
      </c>
      <c r="C604" s="2">
        <v>281</v>
      </c>
      <c r="D604" s="2">
        <v>900</v>
      </c>
      <c r="E604" s="2">
        <v>250</v>
      </c>
      <c r="F604" s="2">
        <v>40</v>
      </c>
      <c r="G604" s="2">
        <v>19</v>
      </c>
      <c r="H604" s="2">
        <v>18</v>
      </c>
      <c r="I604" s="2">
        <f t="shared" si="186"/>
        <v>784</v>
      </c>
      <c r="J604" s="2">
        <f t="shared" si="204"/>
        <v>358.58123980236905</v>
      </c>
      <c r="K604" s="2">
        <f t="shared" si="189"/>
        <v>2.8875000000000002</v>
      </c>
      <c r="L604" s="2">
        <f t="shared" si="187"/>
        <v>41.263157894736842</v>
      </c>
      <c r="M604" s="2">
        <f t="shared" si="188"/>
        <v>2.7310973355292325</v>
      </c>
      <c r="N604" s="5">
        <v>462000</v>
      </c>
      <c r="O604" s="5">
        <v>10500</v>
      </c>
      <c r="P604" s="2">
        <v>35.9</v>
      </c>
      <c r="Q604" s="2">
        <v>5.4</v>
      </c>
      <c r="R604" s="5">
        <v>10300</v>
      </c>
      <c r="S604" s="2">
        <v>838</v>
      </c>
      <c r="T604" s="5">
        <v>11900</v>
      </c>
      <c r="U604" s="5">
        <v>1330</v>
      </c>
      <c r="X604" s="3" t="str" cm="1">
        <f t="array" ref="X604">_xlfn.IFS((D604/F604) &lt;= (640/SQRT($AT$32)), "Compact", L604 &lt;= ($AT$32*(0.79-(0.002*((E604-G604/2)/(2*F604))*SQRT($AT$32)))), "Non-Compact", L604 &gt; ($AT$32*(0.79-(0.002*((E604-G604/2)/(2*F604))*SQRT($AT$32)))), "Slender")</f>
        <v>Compact</v>
      </c>
      <c r="Y604" s="3" t="str" cm="1">
        <f t="array" ref="Y604">_xlfn.IFS(K604 &lt;= (65/SQRT($AT$32)), "Compact", K604 &lt;= (95/SQRT($AT$32)), "Non-Compact", K604 &gt; (95/SQRT($AT$32)), "Slender")</f>
        <v>Compact</v>
      </c>
      <c r="Z604" s="2">
        <f t="shared" si="190"/>
        <v>6.25</v>
      </c>
      <c r="AA604" s="2">
        <f t="shared" si="191"/>
        <v>47.368421052631582</v>
      </c>
      <c r="AB604" s="2" t="str" cm="1">
        <f t="array" ref="AB604">_xlfn.IFS(Z604 &lt;= 9, "1", Z604 &lt;= 12, "2", Z604 &lt;= 15, "3", Z604 &gt; 15, "4")</f>
        <v>1</v>
      </c>
      <c r="AC604" s="2" t="str" cm="1">
        <f t="array" ref="AC604">_xlfn.IFS(AA604 &lt;= 200, "1", L604 &lt;= 300, "2", L604 &lt;= 400, "3", L604 &gt; 400, "4")</f>
        <v>1</v>
      </c>
      <c r="AF604" s="3">
        <f t="shared" si="202"/>
        <v>461644.5200325679</v>
      </c>
      <c r="AG604" s="3"/>
      <c r="AI604" s="3">
        <f t="shared" si="203"/>
        <v>10274.236325391781</v>
      </c>
      <c r="AJ604" s="2" t="s">
        <v>640</v>
      </c>
      <c r="AK604" s="2"/>
      <c r="AL604" s="2"/>
      <c r="AM604" s="2">
        <f t="shared" si="205"/>
        <v>333.88123980236907</v>
      </c>
      <c r="AN604" s="2"/>
      <c r="AO604" s="2"/>
      <c r="AP604" s="2">
        <f t="shared" si="206"/>
        <v>10210.6</v>
      </c>
      <c r="AQ604" s="2" t="s">
        <v>640</v>
      </c>
      <c r="BB604" s="2">
        <f t="shared" si="192"/>
        <v>266.58123980236905</v>
      </c>
      <c r="BC604" s="2">
        <f t="shared" si="193"/>
        <v>9743.7333333333336</v>
      </c>
      <c r="BD604" s="2" t="s">
        <v>640</v>
      </c>
      <c r="BI604">
        <f t="shared" si="194"/>
        <v>284.58123980236905</v>
      </c>
      <c r="BJ604">
        <f t="shared" si="195"/>
        <v>9984.1143281366003</v>
      </c>
      <c r="BK604" s="2" t="s">
        <v>640</v>
      </c>
      <c r="BP604">
        <f t="shared" si="196"/>
        <v>218.58123980236905</v>
      </c>
      <c r="BQ604">
        <f t="shared" si="197"/>
        <v>9641.3333333333339</v>
      </c>
      <c r="BR604" s="2" t="s">
        <v>640</v>
      </c>
      <c r="BW604">
        <f t="shared" si="198"/>
        <v>234.58123980236905</v>
      </c>
      <c r="BX604">
        <f t="shared" si="199"/>
        <v>9675.4666666666672</v>
      </c>
      <c r="BY604" s="2" t="s">
        <v>640</v>
      </c>
      <c r="CD604">
        <f t="shared" si="200"/>
        <v>298.89097938416296</v>
      </c>
      <c r="CE604">
        <f t="shared" si="201"/>
        <v>10029.901571607617</v>
      </c>
      <c r="CF604" s="2" t="s">
        <v>640</v>
      </c>
    </row>
    <row r="605" spans="1:84" x14ac:dyDescent="0.35">
      <c r="A605" s="2" t="s">
        <v>641</v>
      </c>
      <c r="B605" s="3" t="s">
        <v>35</v>
      </c>
      <c r="C605" s="2">
        <v>267</v>
      </c>
      <c r="D605" s="2">
        <v>900</v>
      </c>
      <c r="E605" s="2">
        <v>250</v>
      </c>
      <c r="F605" s="2">
        <v>36</v>
      </c>
      <c r="G605" s="2">
        <v>19</v>
      </c>
      <c r="H605" s="2">
        <v>18</v>
      </c>
      <c r="I605" s="2">
        <f t="shared" si="186"/>
        <v>792</v>
      </c>
      <c r="J605" s="2">
        <f t="shared" si="204"/>
        <v>340.10123980236904</v>
      </c>
      <c r="K605" s="2">
        <f t="shared" si="189"/>
        <v>3.2083333333333335</v>
      </c>
      <c r="L605" s="2">
        <f t="shared" si="187"/>
        <v>41.684210526315788</v>
      </c>
      <c r="M605" s="2">
        <f t="shared" si="188"/>
        <v>2.7310973355292325</v>
      </c>
      <c r="N605" s="5">
        <v>431000</v>
      </c>
      <c r="O605" s="5">
        <v>9430</v>
      </c>
      <c r="P605" s="2">
        <v>35.6</v>
      </c>
      <c r="Q605" s="2">
        <v>5.3</v>
      </c>
      <c r="R605" s="5">
        <v>9570</v>
      </c>
      <c r="S605" s="2">
        <v>754</v>
      </c>
      <c r="T605" s="5">
        <v>11100</v>
      </c>
      <c r="U605" s="5">
        <v>1200</v>
      </c>
      <c r="X605" s="3" t="str" cm="1">
        <f t="array" ref="X605">_xlfn.IFS((D605/F605) &lt;= (640/SQRT($AT$32)), "Compact", L605 &lt;= ($AT$32*(0.79-(0.002*((E605-G605/2)/(2*F605))*SQRT($AT$32)))), "Non-Compact", L605 &gt; ($AT$32*(0.79-(0.002*((E605-G605/2)/(2*F605))*SQRT($AT$32)))), "Slender")</f>
        <v>Compact</v>
      </c>
      <c r="Y605" s="3" t="str" cm="1">
        <f t="array" ref="Y605">_xlfn.IFS(K605 &lt;= (65/SQRT($AT$32)), "Compact", K605 &lt;= (95/SQRT($AT$32)), "Non-Compact", K605 &gt; (95/SQRT($AT$32)), "Slender")</f>
        <v>Compact</v>
      </c>
      <c r="Z605" s="2">
        <f t="shared" si="190"/>
        <v>6.9444444444444446</v>
      </c>
      <c r="AA605" s="2">
        <f t="shared" si="191"/>
        <v>47.368421052631582</v>
      </c>
      <c r="AB605" s="2" t="str" cm="1">
        <f t="array" ref="AB605">_xlfn.IFS(Z605 &lt;= 9, "1", Z605 &lt;= 12, "2", Z605 &lt;= 15, "3", Z605 &gt; 15, "4")</f>
        <v>1</v>
      </c>
      <c r="AC605" s="2" t="str" cm="1">
        <f t="array" ref="AC605">_xlfn.IFS(AA605 &lt;= 200, "1", L605 &lt;= 300, "2", L605 &lt;= 400, "3", L605 &gt; 400, "4")</f>
        <v>1</v>
      </c>
      <c r="AF605" s="3">
        <f t="shared" si="202"/>
        <v>430628.54547289363</v>
      </c>
      <c r="AG605" s="3"/>
      <c r="AI605" s="3">
        <f t="shared" si="203"/>
        <v>9542.371448963826</v>
      </c>
      <c r="AJ605" s="2" t="s">
        <v>641</v>
      </c>
      <c r="AK605" s="2"/>
      <c r="AL605" s="2"/>
      <c r="AM605" s="2">
        <f t="shared" si="205"/>
        <v>315.40123980236905</v>
      </c>
      <c r="AN605" s="2"/>
      <c r="AO605" s="2"/>
      <c r="AP605" s="2">
        <f t="shared" si="206"/>
        <v>9480.6</v>
      </c>
      <c r="AQ605" s="2" t="s">
        <v>641</v>
      </c>
      <c r="BB605" s="2">
        <f t="shared" si="192"/>
        <v>248.10123980236904</v>
      </c>
      <c r="BC605" s="2">
        <f t="shared" si="193"/>
        <v>9013.7333333333336</v>
      </c>
      <c r="BD605" s="2" t="s">
        <v>641</v>
      </c>
      <c r="BI605">
        <f t="shared" si="194"/>
        <v>266.10123980236904</v>
      </c>
      <c r="BJ605">
        <f t="shared" si="195"/>
        <v>9254.1143281366003</v>
      </c>
      <c r="BK605" s="2" t="s">
        <v>641</v>
      </c>
      <c r="BP605">
        <f t="shared" si="196"/>
        <v>200.10123980236904</v>
      </c>
      <c r="BQ605">
        <f t="shared" si="197"/>
        <v>8911.3333333333339</v>
      </c>
      <c r="BR605" s="2" t="s">
        <v>641</v>
      </c>
      <c r="BW605">
        <f t="shared" si="198"/>
        <v>216.10123980236904</v>
      </c>
      <c r="BX605">
        <f t="shared" si="199"/>
        <v>8945.4666666666672</v>
      </c>
      <c r="BY605" s="2" t="s">
        <v>641</v>
      </c>
      <c r="CD605">
        <f t="shared" si="200"/>
        <v>280.41097938416294</v>
      </c>
      <c r="CE605">
        <f t="shared" si="201"/>
        <v>9299.9015716076174</v>
      </c>
      <c r="CF605" s="2" t="s">
        <v>641</v>
      </c>
    </row>
    <row r="606" spans="1:84" x14ac:dyDescent="0.35">
      <c r="A606" s="2" t="s">
        <v>642</v>
      </c>
      <c r="B606" s="3" t="s">
        <v>35</v>
      </c>
      <c r="C606" s="2">
        <v>252</v>
      </c>
      <c r="D606" s="2">
        <v>900</v>
      </c>
      <c r="E606" s="2">
        <v>250</v>
      </c>
      <c r="F606" s="2">
        <v>32</v>
      </c>
      <c r="G606" s="2">
        <v>19</v>
      </c>
      <c r="H606" s="2">
        <v>18</v>
      </c>
      <c r="I606" s="2">
        <f t="shared" si="186"/>
        <v>800</v>
      </c>
      <c r="J606" s="2">
        <f t="shared" si="204"/>
        <v>321.62123980236902</v>
      </c>
      <c r="K606" s="2">
        <f t="shared" si="189"/>
        <v>3.609375</v>
      </c>
      <c r="L606" s="2">
        <f t="shared" si="187"/>
        <v>42.10526315789474</v>
      </c>
      <c r="M606" s="2">
        <f t="shared" si="188"/>
        <v>2.7310973355292325</v>
      </c>
      <c r="N606" s="5">
        <v>399000</v>
      </c>
      <c r="O606" s="5">
        <v>8390</v>
      </c>
      <c r="P606" s="2">
        <v>35.200000000000003</v>
      </c>
      <c r="Q606" s="2">
        <v>5.0999999999999996</v>
      </c>
      <c r="R606" s="5">
        <v>8860</v>
      </c>
      <c r="S606" s="2">
        <v>671</v>
      </c>
      <c r="T606" s="5">
        <v>10400</v>
      </c>
      <c r="U606" s="5">
        <v>1080</v>
      </c>
      <c r="X606" s="3" t="str" cm="1">
        <f t="array" ref="X606">_xlfn.IFS((D606/F606) &lt;= (640/SQRT($AT$32)), "Compact", L606 &lt;= ($AT$32*(0.79-(0.002*((E606-G606/2)/(2*F606))*SQRT($AT$32)))), "Non-Compact", L606 &gt; ($AT$32*(0.79-(0.002*((E606-G606/2)/(2*F606))*SQRT($AT$32)))), "Slender")</f>
        <v>Compact</v>
      </c>
      <c r="Y606" s="3" t="str" cm="1">
        <f t="array" ref="Y606">_xlfn.IFS(K606 &lt;= (65/SQRT($AT$32)), "Compact", K606 &lt;= (95/SQRT($AT$32)), "Non-Compact", K606 &gt; (95/SQRT($AT$32)), "Slender")</f>
        <v>Non-Compact</v>
      </c>
      <c r="Z606" s="2">
        <f t="shared" si="190"/>
        <v>7.8125</v>
      </c>
      <c r="AA606" s="2">
        <f t="shared" si="191"/>
        <v>47.368421052631582</v>
      </c>
      <c r="AB606" s="2" t="str" cm="1">
        <f t="array" ref="AB606">_xlfn.IFS(Z606 &lt;= 9, "1", Z606 &lt;= 12, "2", Z606 &lt;= 15, "3", Z606 &gt; 15, "4")</f>
        <v>1</v>
      </c>
      <c r="AC606" s="2" t="str" cm="1">
        <f t="array" ref="AC606">_xlfn.IFS(AA606 &lt;= 200, "1", L606 &lt;= 300, "2", L606 &lt;= 400, "3", L606 &gt; 400, "4")</f>
        <v>1</v>
      </c>
      <c r="AF606" s="3">
        <f t="shared" si="202"/>
        <v>398613.78824132512</v>
      </c>
      <c r="AG606" s="3"/>
      <c r="AI606" s="3">
        <f t="shared" si="203"/>
        <v>8830.9336125915925</v>
      </c>
      <c r="AJ606" s="2" t="s">
        <v>642</v>
      </c>
      <c r="AK606" s="2"/>
      <c r="AL606" s="2"/>
      <c r="AM606" s="2">
        <f t="shared" si="205"/>
        <v>296.92123980236903</v>
      </c>
      <c r="AN606" s="2"/>
      <c r="AO606" s="2"/>
      <c r="AP606" s="2">
        <f t="shared" si="206"/>
        <v>8770.6</v>
      </c>
      <c r="AQ606" s="2" t="s">
        <v>642</v>
      </c>
      <c r="BB606" s="2">
        <f t="shared" si="192"/>
        <v>229.62123980236902</v>
      </c>
      <c r="BC606" s="2">
        <f t="shared" si="193"/>
        <v>8303.7333333333336</v>
      </c>
      <c r="BD606" s="2" t="s">
        <v>642</v>
      </c>
      <c r="BI606">
        <f t="shared" si="194"/>
        <v>247.62123980236902</v>
      </c>
      <c r="BJ606">
        <f t="shared" si="195"/>
        <v>8544.1143281366003</v>
      </c>
      <c r="BK606" s="2" t="s">
        <v>642</v>
      </c>
      <c r="BP606">
        <f t="shared" si="196"/>
        <v>181.62123980236902</v>
      </c>
      <c r="BQ606">
        <f t="shared" si="197"/>
        <v>8201.3333333333339</v>
      </c>
      <c r="BR606" s="2" t="s">
        <v>642</v>
      </c>
      <c r="BW606">
        <f t="shared" si="198"/>
        <v>197.62123980236902</v>
      </c>
      <c r="BX606">
        <f t="shared" si="199"/>
        <v>8235.4666666666672</v>
      </c>
      <c r="BY606" s="2" t="s">
        <v>642</v>
      </c>
      <c r="CD606">
        <f t="shared" si="200"/>
        <v>261.93097938416292</v>
      </c>
      <c r="CE606">
        <f t="shared" si="201"/>
        <v>8589.9015716076174</v>
      </c>
      <c r="CF606" s="2" t="s">
        <v>642</v>
      </c>
    </row>
    <row r="607" spans="1:84" x14ac:dyDescent="0.35">
      <c r="A607" s="2" t="s">
        <v>643</v>
      </c>
      <c r="B607" s="3" t="s">
        <v>35</v>
      </c>
      <c r="C607" s="2">
        <v>238</v>
      </c>
      <c r="D607" s="2">
        <v>900</v>
      </c>
      <c r="E607" s="2">
        <v>250</v>
      </c>
      <c r="F607" s="2">
        <v>28</v>
      </c>
      <c r="G607" s="2">
        <v>19</v>
      </c>
      <c r="H607" s="2">
        <v>18</v>
      </c>
      <c r="I607" s="2">
        <f t="shared" si="186"/>
        <v>808</v>
      </c>
      <c r="J607" s="2">
        <f t="shared" si="204"/>
        <v>303.14123980236906</v>
      </c>
      <c r="K607" s="2">
        <f t="shared" si="189"/>
        <v>4.125</v>
      </c>
      <c r="L607" s="2">
        <f t="shared" si="187"/>
        <v>42.526315789473685</v>
      </c>
      <c r="M607" s="2">
        <f t="shared" si="188"/>
        <v>2.7310973355292325</v>
      </c>
      <c r="N607" s="5">
        <v>366000</v>
      </c>
      <c r="O607" s="5">
        <v>7350</v>
      </c>
      <c r="P607" s="2">
        <v>34.799999999999997</v>
      </c>
      <c r="Q607" s="2">
        <v>4.9000000000000004</v>
      </c>
      <c r="R607" s="5">
        <v>8140</v>
      </c>
      <c r="S607" s="2">
        <v>588</v>
      </c>
      <c r="T607" s="5">
        <v>9600</v>
      </c>
      <c r="U607" s="2">
        <v>955</v>
      </c>
      <c r="X607" s="3" t="str" cm="1">
        <f t="array" ref="X607">_xlfn.IFS((D607/F607) &lt;= (640/SQRT($AT$32)), "Compact", L607 &lt;= ($AT$32*(0.79-(0.002*((E607-G607/2)/(2*F607))*SQRT($AT$32)))), "Non-Compact", L607 &gt; ($AT$32*(0.79-(0.002*((E607-G607/2)/(2*F607))*SQRT($AT$32)))), "Slender")</f>
        <v>Compact</v>
      </c>
      <c r="Y607" s="3" t="str" cm="1">
        <f t="array" ref="Y607">_xlfn.IFS(K607 &lt;= (65/SQRT($AT$32)), "Compact", K607 &lt;= (95/SQRT($AT$32)), "Non-Compact", K607 &gt; (95/SQRT($AT$32)), "Slender")</f>
        <v>Non-Compact</v>
      </c>
      <c r="Z607" s="2">
        <f t="shared" si="190"/>
        <v>8.9285714285714288</v>
      </c>
      <c r="AA607" s="2">
        <f t="shared" si="191"/>
        <v>47.368421052631582</v>
      </c>
      <c r="AB607" s="2" t="str" cm="1">
        <f t="array" ref="AB607">_xlfn.IFS(Z607 &lt;= 9, "1", Z607 &lt;= 12, "2", Z607 &lt;= 15, "3", Z607 &gt; 15, "4")</f>
        <v>1</v>
      </c>
      <c r="AC607" s="2" t="str" cm="1">
        <f t="array" ref="AC607">_xlfn.IFS(AA607 &lt;= 200, "1", L607 &lt;= 300, "2", L607 &lt;= 400, "3", L607 &gt; 400, "4")</f>
        <v>1</v>
      </c>
      <c r="AF607" s="3">
        <f t="shared" si="202"/>
        <v>365599.59980298119</v>
      </c>
      <c r="AG607" s="3"/>
      <c r="AI607" s="3">
        <f t="shared" si="203"/>
        <v>8110.1658472561467</v>
      </c>
      <c r="AJ607" s="2" t="s">
        <v>643</v>
      </c>
      <c r="AK607" s="2"/>
      <c r="AL607" s="2"/>
      <c r="AM607" s="2">
        <f t="shared" si="205"/>
        <v>278.44123980236907</v>
      </c>
      <c r="AN607" s="2"/>
      <c r="AO607" s="2"/>
      <c r="AP607" s="2">
        <f t="shared" si="206"/>
        <v>8050.6</v>
      </c>
      <c r="AQ607" s="2" t="s">
        <v>643</v>
      </c>
      <c r="BB607" s="2">
        <f t="shared" si="192"/>
        <v>211.14123980236906</v>
      </c>
      <c r="BC607" s="2">
        <f t="shared" si="193"/>
        <v>7583.7333333333336</v>
      </c>
      <c r="BD607" s="2" t="s">
        <v>643</v>
      </c>
      <c r="BI607">
        <f t="shared" si="194"/>
        <v>229.14123980236906</v>
      </c>
      <c r="BJ607">
        <f t="shared" si="195"/>
        <v>7824.1143281365994</v>
      </c>
      <c r="BK607" s="2" t="s">
        <v>643</v>
      </c>
      <c r="BP607">
        <f t="shared" si="196"/>
        <v>163.14123980236906</v>
      </c>
      <c r="BQ607">
        <f t="shared" si="197"/>
        <v>7481.333333333333</v>
      </c>
      <c r="BR607" s="2" t="s">
        <v>643</v>
      </c>
      <c r="BW607">
        <f t="shared" si="198"/>
        <v>179.14123980236906</v>
      </c>
      <c r="BX607">
        <f t="shared" si="199"/>
        <v>7515.4666666666662</v>
      </c>
      <c r="BY607" s="2" t="s">
        <v>643</v>
      </c>
      <c r="CD607">
        <f t="shared" si="200"/>
        <v>243.45097938416299</v>
      </c>
      <c r="CE607">
        <f t="shared" si="201"/>
        <v>7869.9015716076174</v>
      </c>
      <c r="CF607" s="2" t="s">
        <v>643</v>
      </c>
    </row>
    <row r="608" spans="1:84" x14ac:dyDescent="0.35">
      <c r="A608" s="2" t="s">
        <v>636</v>
      </c>
      <c r="B608" s="3" t="s">
        <v>35</v>
      </c>
      <c r="C608" s="2">
        <v>227</v>
      </c>
      <c r="D608" s="2">
        <v>900</v>
      </c>
      <c r="E608" s="2">
        <v>250</v>
      </c>
      <c r="F608" s="2">
        <v>25</v>
      </c>
      <c r="G608" s="2">
        <v>19</v>
      </c>
      <c r="H608" s="2">
        <v>18</v>
      </c>
      <c r="I608" s="2">
        <f t="shared" si="186"/>
        <v>814</v>
      </c>
      <c r="J608" s="2">
        <f t="shared" si="204"/>
        <v>289.28123980236904</v>
      </c>
      <c r="K608" s="2">
        <f t="shared" si="189"/>
        <v>4.62</v>
      </c>
      <c r="L608" s="2">
        <f t="shared" si="187"/>
        <v>42.842105263157897</v>
      </c>
      <c r="M608" s="2">
        <f t="shared" si="188"/>
        <v>2.7310973355292325</v>
      </c>
      <c r="N608" s="5">
        <v>341000</v>
      </c>
      <c r="O608" s="5">
        <v>6560</v>
      </c>
      <c r="P608" s="2">
        <v>34.4</v>
      </c>
      <c r="Q608" s="2">
        <v>4.8</v>
      </c>
      <c r="R608" s="5">
        <v>7590</v>
      </c>
      <c r="S608" s="2">
        <v>525</v>
      </c>
      <c r="T608" s="5">
        <v>9020</v>
      </c>
      <c r="U608" s="2">
        <v>862</v>
      </c>
      <c r="X608" s="3" t="str" cm="1">
        <f t="array" ref="X608">_xlfn.IFS((D608/F608) &lt;= (640/SQRT($AT$32)), "Compact", L608 &lt;= ($AT$32*(0.79-(0.002*((E608-G608/2)/(2*F608))*SQRT($AT$32)))), "Non-Compact", L608 &gt; ($AT$32*(0.79-(0.002*((E608-G608/2)/(2*F608))*SQRT($AT$32)))), "Slender")</f>
        <v>Non-Compact</v>
      </c>
      <c r="Y608" s="3" t="str" cm="1">
        <f t="array" ref="Y608">_xlfn.IFS(K608 &lt;= (65/SQRT($AT$32)), "Compact", K608 &lt;= (95/SQRT($AT$32)), "Non-Compact", K608 &gt; (95/SQRT($AT$32)), "Slender")</f>
        <v>Non-Compact</v>
      </c>
      <c r="Z608" s="2">
        <f t="shared" si="190"/>
        <v>10</v>
      </c>
      <c r="AA608" s="2">
        <f t="shared" si="191"/>
        <v>47.368421052631582</v>
      </c>
      <c r="AB608" s="2" t="str" cm="1">
        <f t="array" ref="AB608">_xlfn.IFS(Z608 &lt;= 9, "1", Z608 &lt;= 12, "2", Z608 &lt;= 15, "3", Z608 &gt; 15, "4")</f>
        <v>2</v>
      </c>
      <c r="AC608" s="2" t="str" cm="1">
        <f t="array" ref="AC608">_xlfn.IFS(AA608 &lt;= 200, "1", L608 &lt;= 300, "2", L608 &lt;= 400, "3", L608 &gt; 400, "4")</f>
        <v>1</v>
      </c>
      <c r="AF608" s="3">
        <f t="shared" si="202"/>
        <v>340589.09447617375</v>
      </c>
      <c r="AG608" s="3"/>
      <c r="AI608" s="3">
        <f t="shared" si="203"/>
        <v>7560.1210089521719</v>
      </c>
      <c r="AJ608" s="2" t="s">
        <v>636</v>
      </c>
      <c r="AK608" s="2"/>
      <c r="AL608" s="2"/>
      <c r="AM608" s="2">
        <f t="shared" si="205"/>
        <v>264.58123980236905</v>
      </c>
      <c r="AN608" s="2"/>
      <c r="AO608" s="2"/>
      <c r="AP608" s="2">
        <f t="shared" si="206"/>
        <v>7500.6</v>
      </c>
      <c r="AQ608" s="2" t="s">
        <v>636</v>
      </c>
      <c r="BB608" s="2">
        <f t="shared" si="192"/>
        <v>197.28123980236904</v>
      </c>
      <c r="BC608" s="2">
        <f t="shared" si="193"/>
        <v>7033.7333333333336</v>
      </c>
      <c r="BD608" s="2" t="s">
        <v>636</v>
      </c>
      <c r="BI608">
        <f t="shared" si="194"/>
        <v>215.28123980236904</v>
      </c>
      <c r="BJ608">
        <f t="shared" si="195"/>
        <v>7274.1143281365994</v>
      </c>
      <c r="BK608" s="2" t="s">
        <v>636</v>
      </c>
      <c r="BP608">
        <f t="shared" si="196"/>
        <v>149.28123980236904</v>
      </c>
      <c r="BQ608">
        <f t="shared" si="197"/>
        <v>6931.333333333333</v>
      </c>
      <c r="BR608" s="2" t="s">
        <v>636</v>
      </c>
      <c r="BW608">
        <f t="shared" si="198"/>
        <v>165.28123980236904</v>
      </c>
      <c r="BX608">
        <f t="shared" si="199"/>
        <v>6965.4666666666662</v>
      </c>
      <c r="BY608" s="2" t="s">
        <v>636</v>
      </c>
      <c r="CD608">
        <f t="shared" si="200"/>
        <v>229.59097938416298</v>
      </c>
      <c r="CE608">
        <f t="shared" si="201"/>
        <v>7319.9015716076174</v>
      </c>
      <c r="CF608" s="2" t="s">
        <v>636</v>
      </c>
    </row>
    <row r="609" spans="1:84" x14ac:dyDescent="0.35">
      <c r="A609" s="2" t="s">
        <v>644</v>
      </c>
      <c r="B609" s="3" t="s">
        <v>35</v>
      </c>
      <c r="C609" s="2">
        <v>216</v>
      </c>
      <c r="D609" s="2">
        <v>900</v>
      </c>
      <c r="E609" s="2">
        <v>250</v>
      </c>
      <c r="F609" s="2">
        <v>22</v>
      </c>
      <c r="G609" s="2">
        <v>19</v>
      </c>
      <c r="H609" s="2">
        <v>18</v>
      </c>
      <c r="I609" s="2">
        <f t="shared" si="186"/>
        <v>820</v>
      </c>
      <c r="J609" s="2">
        <f t="shared" si="204"/>
        <v>275.42123980236903</v>
      </c>
      <c r="K609" s="2">
        <f t="shared" si="189"/>
        <v>5.25</v>
      </c>
      <c r="L609" s="2">
        <f t="shared" si="187"/>
        <v>43.157894736842103</v>
      </c>
      <c r="M609" s="2">
        <f t="shared" si="188"/>
        <v>2.7310973355292325</v>
      </c>
      <c r="N609" s="5">
        <v>316000</v>
      </c>
      <c r="O609" s="5">
        <v>5780</v>
      </c>
      <c r="P609" s="2">
        <v>33.9</v>
      </c>
      <c r="Q609" s="2">
        <v>4.5999999999999996</v>
      </c>
      <c r="R609" s="5">
        <v>7030</v>
      </c>
      <c r="S609" s="2">
        <v>463</v>
      </c>
      <c r="T609" s="5">
        <v>8430</v>
      </c>
      <c r="U609" s="2">
        <v>769</v>
      </c>
      <c r="X609" s="3" t="str" cm="1">
        <f t="array" ref="X609">_xlfn.IFS((D609/F609) &lt;= (640/SQRT($AT$32)), "Compact", L609 &lt;= ($AT$32*(0.79-(0.002*((E609-G609/2)/(2*F609))*SQRT($AT$32)))), "Non-Compact", L609 &gt; ($AT$32*(0.79-(0.002*((E609-G609/2)/(2*F609))*SQRT($AT$32)))), "Slender")</f>
        <v>Non-Compact</v>
      </c>
      <c r="Y609" s="3" t="str" cm="1">
        <f t="array" ref="Y609">_xlfn.IFS(K609 &lt;= (65/SQRT($AT$32)), "Compact", K609 &lt;= (95/SQRT($AT$32)), "Non-Compact", K609 &gt; (95/SQRT($AT$32)), "Slender")</f>
        <v>Slender</v>
      </c>
      <c r="Z609" s="2">
        <f t="shared" si="190"/>
        <v>11.363636363636363</v>
      </c>
      <c r="AA609" s="2">
        <f t="shared" si="191"/>
        <v>47.368421052631582</v>
      </c>
      <c r="AB609" s="2" t="str" cm="1">
        <f t="array" ref="AB609">_xlfn.IFS(Z609 &lt;= 9, "1", Z609 &lt;= 12, "2", Z609 &lt;= 15, "3", Z609 &gt; 15, "4")</f>
        <v>2</v>
      </c>
      <c r="AC609" s="2" t="str" cm="1">
        <f t="array" ref="AC609">_xlfn.IFS(AA609 &lt;= 200, "1", L609 &lt;= 300, "2", L609 &lt;= 400, "3", L609 &gt; 400, "4")</f>
        <v>1</v>
      </c>
      <c r="AF609" s="3">
        <f t="shared" si="202"/>
        <v>315579.07990882412</v>
      </c>
      <c r="AG609" s="3"/>
      <c r="AI609" s="3">
        <f t="shared" si="203"/>
        <v>7000.7826755299302</v>
      </c>
      <c r="AJ609" s="2" t="s">
        <v>644</v>
      </c>
      <c r="AK609" s="2"/>
      <c r="AL609" s="2"/>
      <c r="AM609" s="2">
        <f t="shared" si="205"/>
        <v>250.72123980236904</v>
      </c>
      <c r="AN609" s="2"/>
      <c r="AO609" s="2"/>
      <c r="AP609" s="2">
        <f t="shared" si="206"/>
        <v>6940.6</v>
      </c>
      <c r="AQ609" s="2" t="s">
        <v>644</v>
      </c>
      <c r="BB609" s="2">
        <f t="shared" si="192"/>
        <v>183.42123980236903</v>
      </c>
      <c r="BC609" s="2">
        <f t="shared" si="193"/>
        <v>6473.7333333333336</v>
      </c>
      <c r="BD609" s="2" t="s">
        <v>644</v>
      </c>
      <c r="BI609">
        <f t="shared" si="194"/>
        <v>201.42123980236903</v>
      </c>
      <c r="BJ609">
        <f t="shared" si="195"/>
        <v>6714.1143281365994</v>
      </c>
      <c r="BK609" s="2" t="s">
        <v>644</v>
      </c>
      <c r="BP609">
        <f t="shared" si="196"/>
        <v>135.42123980236903</v>
      </c>
      <c r="BQ609">
        <f t="shared" si="197"/>
        <v>6371.333333333333</v>
      </c>
      <c r="BR609" s="2" t="s">
        <v>644</v>
      </c>
      <c r="BW609">
        <f t="shared" si="198"/>
        <v>151.42123980236903</v>
      </c>
      <c r="BX609">
        <f t="shared" si="199"/>
        <v>6405.4666666666662</v>
      </c>
      <c r="BY609" s="2" t="s">
        <v>644</v>
      </c>
      <c r="CD609">
        <f t="shared" si="200"/>
        <v>215.73097938416296</v>
      </c>
      <c r="CE609">
        <f t="shared" si="201"/>
        <v>6759.9015716076174</v>
      </c>
      <c r="CF609" s="2" t="s">
        <v>644</v>
      </c>
    </row>
    <row r="610" spans="1:84" x14ac:dyDescent="0.35">
      <c r="A610" s="2" t="s">
        <v>623</v>
      </c>
      <c r="B610" s="3" t="s">
        <v>35</v>
      </c>
      <c r="C610" s="2">
        <v>233</v>
      </c>
      <c r="D610" s="2">
        <v>900</v>
      </c>
      <c r="E610" s="2">
        <v>250</v>
      </c>
      <c r="F610" s="2">
        <v>32</v>
      </c>
      <c r="G610" s="2">
        <v>16</v>
      </c>
      <c r="H610" s="2">
        <v>18</v>
      </c>
      <c r="I610" s="2">
        <f t="shared" si="186"/>
        <v>800</v>
      </c>
      <c r="J610" s="2">
        <f t="shared" si="204"/>
        <v>296.54123980236903</v>
      </c>
      <c r="K610" s="2">
        <f t="shared" si="189"/>
        <v>3.65625</v>
      </c>
      <c r="L610" s="2">
        <f t="shared" si="187"/>
        <v>50</v>
      </c>
      <c r="M610" s="2">
        <f t="shared" si="188"/>
        <v>2.7370973355292327</v>
      </c>
      <c r="N610" s="5">
        <v>384000</v>
      </c>
      <c r="O610" s="5">
        <v>8370</v>
      </c>
      <c r="P610" s="2">
        <v>36</v>
      </c>
      <c r="Q610" s="2">
        <v>5.3</v>
      </c>
      <c r="R610" s="5">
        <v>8540</v>
      </c>
      <c r="S610" s="2">
        <v>669</v>
      </c>
      <c r="T610" s="5">
        <v>9850</v>
      </c>
      <c r="U610" s="5">
        <v>1060</v>
      </c>
      <c r="X610" s="3" t="str" cm="1">
        <f t="array" ref="X610">_xlfn.IFS((D610/F610) &lt;= (640/SQRT($AT$32)), "Compact", L610 &lt;= ($AT$32*(0.79-(0.002*((E610-G610/2)/(2*F610))*SQRT($AT$32)))), "Non-Compact", L610 &gt; ($AT$32*(0.79-(0.002*((E610-G610/2)/(2*F610))*SQRT($AT$32)))), "Slender")</f>
        <v>Compact</v>
      </c>
      <c r="Y610" s="3" t="str" cm="1">
        <f t="array" ref="Y610">_xlfn.IFS(K610 &lt;= (65/SQRT($AT$32)), "Compact", K610 &lt;= (95/SQRT($AT$32)), "Non-Compact", K610 &gt; (95/SQRT($AT$32)), "Slender")</f>
        <v>Non-Compact</v>
      </c>
      <c r="Z610" s="2">
        <f t="shared" si="190"/>
        <v>7.8125</v>
      </c>
      <c r="AA610" s="2">
        <f t="shared" si="191"/>
        <v>56.25</v>
      </c>
      <c r="AB610" s="2" t="str" cm="1">
        <f t="array" ref="AB610">_xlfn.IFS(Z610 &lt;= 9, "1", Z610 &lt;= 12, "2", Z610 &lt;= 15, "3", Z610 &gt; 15, "4")</f>
        <v>1</v>
      </c>
      <c r="AC610" s="2" t="str" cm="1">
        <f t="array" ref="AC610">_xlfn.IFS(AA610 &lt;= 200, "1", L610 &lt;= 300, "2", L610 &lt;= 400, "3", L610 &gt; 400, "4")</f>
        <v>1</v>
      </c>
      <c r="AF610" s="3">
        <f t="shared" si="202"/>
        <v>383616.71415111725</v>
      </c>
      <c r="AG610" s="3"/>
      <c r="AI610" s="3">
        <f t="shared" si="203"/>
        <v>8513.0516778649944</v>
      </c>
      <c r="AJ610" s="2" t="s">
        <v>623</v>
      </c>
      <c r="AK610" s="2"/>
      <c r="AL610" s="2"/>
      <c r="AM610" s="2">
        <f t="shared" si="205"/>
        <v>271.84123980236905</v>
      </c>
      <c r="AN610" s="2"/>
      <c r="AO610" s="2"/>
      <c r="AP610" s="2">
        <f t="shared" si="206"/>
        <v>8450.6</v>
      </c>
      <c r="AQ610" s="2" t="s">
        <v>623</v>
      </c>
      <c r="BB610" s="2">
        <f t="shared" si="192"/>
        <v>204.54123980236903</v>
      </c>
      <c r="BC610" s="2">
        <f t="shared" si="193"/>
        <v>7983.7333333333336</v>
      </c>
      <c r="BD610" s="2" t="s">
        <v>623</v>
      </c>
      <c r="BI610">
        <f t="shared" si="194"/>
        <v>222.54123980236903</v>
      </c>
      <c r="BJ610">
        <f t="shared" si="195"/>
        <v>8224.1143281366003</v>
      </c>
      <c r="BK610" s="2" t="s">
        <v>623</v>
      </c>
      <c r="BP610">
        <f t="shared" si="196"/>
        <v>156.54123980236903</v>
      </c>
      <c r="BQ610">
        <f t="shared" si="197"/>
        <v>7881.333333333333</v>
      </c>
      <c r="BR610" s="2" t="s">
        <v>623</v>
      </c>
      <c r="BW610">
        <f t="shared" si="198"/>
        <v>172.54123980236903</v>
      </c>
      <c r="BX610">
        <f t="shared" si="199"/>
        <v>7915.4666666666662</v>
      </c>
      <c r="BY610" s="2" t="s">
        <v>623</v>
      </c>
      <c r="CD610">
        <f t="shared" si="200"/>
        <v>236.85097938416297</v>
      </c>
      <c r="CE610">
        <f t="shared" si="201"/>
        <v>8269.9015716076174</v>
      </c>
      <c r="CF610" s="2" t="s">
        <v>623</v>
      </c>
    </row>
    <row r="611" spans="1:84" x14ac:dyDescent="0.35">
      <c r="A611" s="2" t="s">
        <v>645</v>
      </c>
      <c r="B611" s="3" t="s">
        <v>35</v>
      </c>
      <c r="C611" s="2">
        <v>218</v>
      </c>
      <c r="D611" s="2">
        <v>900</v>
      </c>
      <c r="E611" s="2">
        <v>250</v>
      </c>
      <c r="F611" s="2">
        <v>28</v>
      </c>
      <c r="G611" s="2">
        <v>16</v>
      </c>
      <c r="H611" s="2">
        <v>18</v>
      </c>
      <c r="I611" s="2">
        <f t="shared" si="186"/>
        <v>808</v>
      </c>
      <c r="J611" s="2">
        <f t="shared" si="204"/>
        <v>277.82123980236906</v>
      </c>
      <c r="K611" s="2">
        <f t="shared" si="189"/>
        <v>4.1785714285714288</v>
      </c>
      <c r="L611" s="2">
        <f>I611/G611</f>
        <v>50.5</v>
      </c>
      <c r="M611" s="2">
        <f t="shared" si="188"/>
        <v>2.7370973355292327</v>
      </c>
      <c r="N611" s="5">
        <v>351000</v>
      </c>
      <c r="O611" s="5">
        <v>7320</v>
      </c>
      <c r="P611" s="2">
        <v>35.6</v>
      </c>
      <c r="Q611" s="2">
        <v>5.0999999999999996</v>
      </c>
      <c r="R611" s="5">
        <v>7810</v>
      </c>
      <c r="S611" s="2">
        <v>586</v>
      </c>
      <c r="T611" s="5">
        <v>9070</v>
      </c>
      <c r="U611" s="2">
        <v>932</v>
      </c>
      <c r="X611" s="3" t="str" cm="1">
        <f t="array" ref="X611">_xlfn.IFS((D611/F611) &lt;= (640/SQRT($AT$32)), "Compact", L611 &lt;= ($AT$32*(0.79-(0.002*((E611-G611/2)/(2*F611))*SQRT($AT$32)))), "Non-Compact", L611 &gt; ($AT$32*(0.79-(0.002*((E611-G611/2)/(2*F611))*SQRT($AT$32)))), "Slender")</f>
        <v>Compact</v>
      </c>
      <c r="Y611" s="3" t="str" cm="1">
        <f t="array" ref="Y611">_xlfn.IFS(K611 &lt;= (65/SQRT($AT$32)), "Compact", K611 &lt;= (95/SQRT($AT$32)), "Non-Compact", K611 &gt; (95/SQRT($AT$32)), "Slender")</f>
        <v>Non-Compact</v>
      </c>
      <c r="Z611" s="2">
        <f t="shared" si="190"/>
        <v>8.9285714285714288</v>
      </c>
      <c r="AA611" s="2">
        <f t="shared" si="191"/>
        <v>56.25</v>
      </c>
      <c r="AB611" s="2" t="str" cm="1">
        <f t="array" ref="AB611">_xlfn.IFS(Z611 &lt;= 9, "1", Z611 &lt;= 12, "2", Z611 &lt;= 15, "3", Z611 &gt; 15, "4")</f>
        <v>1</v>
      </c>
      <c r="AC611" s="2" t="str" cm="1">
        <f t="array" ref="AC611">_xlfn.IFS(AA611 &lt;= 200, "1", L611 &lt;= 300, "2", L611 &lt;= 400, "3", L611 &gt; 400, "4")</f>
        <v>1</v>
      </c>
      <c r="AF611" s="3">
        <f t="shared" si="202"/>
        <v>350602.04916129628</v>
      </c>
      <c r="AG611" s="3"/>
      <c r="AI611" s="3">
        <f t="shared" si="203"/>
        <v>7782.5490984638191</v>
      </c>
      <c r="AJ611" s="2" t="s">
        <v>645</v>
      </c>
      <c r="AK611" s="2"/>
      <c r="AL611" s="2"/>
      <c r="AM611" s="2">
        <f t="shared" si="205"/>
        <v>253.12123980236908</v>
      </c>
      <c r="AN611" s="2"/>
      <c r="AO611" s="2"/>
      <c r="AP611" s="2">
        <f t="shared" si="206"/>
        <v>7720.6</v>
      </c>
      <c r="AQ611" s="2" t="s">
        <v>645</v>
      </c>
      <c r="BB611" s="2">
        <f t="shared" si="192"/>
        <v>185.82123980236906</v>
      </c>
      <c r="BC611" s="2">
        <f t="shared" si="193"/>
        <v>7253.7333333333336</v>
      </c>
      <c r="BD611" s="2" t="s">
        <v>645</v>
      </c>
      <c r="BI611">
        <f t="shared" si="194"/>
        <v>203.82123980236906</v>
      </c>
      <c r="BJ611">
        <f t="shared" si="195"/>
        <v>7494.1143281365994</v>
      </c>
      <c r="BK611" s="2" t="s">
        <v>645</v>
      </c>
      <c r="BP611">
        <f t="shared" si="196"/>
        <v>137.82123980236906</v>
      </c>
      <c r="BQ611">
        <f t="shared" si="197"/>
        <v>7151.333333333333</v>
      </c>
      <c r="BR611" s="2" t="s">
        <v>645</v>
      </c>
      <c r="BW611">
        <f t="shared" si="198"/>
        <v>153.82123980236906</v>
      </c>
      <c r="BX611">
        <f t="shared" si="199"/>
        <v>7185.4666666666662</v>
      </c>
      <c r="BY611" s="2" t="s">
        <v>645</v>
      </c>
      <c r="CD611">
        <f t="shared" si="200"/>
        <v>218.130979384163</v>
      </c>
      <c r="CE611">
        <f t="shared" si="201"/>
        <v>7539.9015716076174</v>
      </c>
      <c r="CF611" s="2" t="s">
        <v>645</v>
      </c>
    </row>
    <row r="612" spans="1:84" x14ac:dyDescent="0.35">
      <c r="A612" s="2" t="s">
        <v>646</v>
      </c>
      <c r="B612" s="3" t="s">
        <v>35</v>
      </c>
      <c r="C612" s="2">
        <v>207</v>
      </c>
      <c r="D612" s="2">
        <v>900</v>
      </c>
      <c r="E612" s="2">
        <v>250</v>
      </c>
      <c r="F612" s="2">
        <v>25</v>
      </c>
      <c r="G612" s="2">
        <v>16</v>
      </c>
      <c r="H612" s="2">
        <v>18</v>
      </c>
      <c r="I612" s="2">
        <f t="shared" si="186"/>
        <v>814</v>
      </c>
      <c r="J612" s="2">
        <f t="shared" si="204"/>
        <v>263.78123980236904</v>
      </c>
      <c r="K612" s="2">
        <f t="shared" si="189"/>
        <v>4.68</v>
      </c>
      <c r="L612" s="2">
        <f t="shared" si="187"/>
        <v>50.875</v>
      </c>
      <c r="M612" s="2">
        <f t="shared" si="188"/>
        <v>2.7370973355292327</v>
      </c>
      <c r="N612" s="5">
        <v>326000</v>
      </c>
      <c r="O612" s="5">
        <v>6540</v>
      </c>
      <c r="P612" s="2">
        <v>35.200000000000003</v>
      </c>
      <c r="Q612" s="2">
        <v>5</v>
      </c>
      <c r="R612" s="5">
        <v>7250</v>
      </c>
      <c r="S612" s="2">
        <v>524</v>
      </c>
      <c r="T612" s="5">
        <v>8480</v>
      </c>
      <c r="U612" s="2">
        <v>839</v>
      </c>
      <c r="X612" s="3" t="str" cm="1">
        <f t="array" ref="X612">_xlfn.IFS((D612/F612) &lt;= (640/SQRT($AT$32)), "Compact", L612 &lt;= ($AT$32*(0.79-(0.002*((E612-G612/2)/(2*F612))*SQRT($AT$32)))), "Non-Compact", L612 &gt; ($AT$32*(0.79-(0.002*((E612-G612/2)/(2*F612))*SQRT($AT$32)))), "Slender")</f>
        <v>Non-Compact</v>
      </c>
      <c r="Y612" s="3" t="str" cm="1">
        <f t="array" ref="Y612">_xlfn.IFS(K612 &lt;= (65/SQRT($AT$32)), "Compact", K612 &lt;= (95/SQRT($AT$32)), "Non-Compact", K612 &gt; (95/SQRT($AT$32)), "Slender")</f>
        <v>Non-Compact</v>
      </c>
      <c r="Z612" s="2">
        <f t="shared" si="190"/>
        <v>10</v>
      </c>
      <c r="AA612" s="2">
        <f t="shared" si="191"/>
        <v>56.25</v>
      </c>
      <c r="AB612" s="2" t="str" cm="1">
        <f t="array" ref="AB612">_xlfn.IFS(Z612 &lt;= 9, "1", Z612 &lt;= 12, "2", Z612 &lt;= 15, "3", Z612 &gt; 15, "4")</f>
        <v>2</v>
      </c>
      <c r="AC612" s="2" t="str" cm="1">
        <f t="array" ref="AC612">_xlfn.IFS(AA612 &lt;= 200, "1", L612 &lt;= 300, "2", L612 &lt;= 400, "3", L612 &gt; 400, "4")</f>
        <v>1</v>
      </c>
      <c r="AF612" s="3">
        <f t="shared" si="202"/>
        <v>325591.51659111143</v>
      </c>
      <c r="AG612" s="3"/>
      <c r="AI612" s="3">
        <f t="shared" si="203"/>
        <v>7222.8550359258907</v>
      </c>
      <c r="AJ612" s="2" t="s">
        <v>646</v>
      </c>
      <c r="AK612" s="2"/>
      <c r="AL612" s="2"/>
      <c r="AM612" s="2">
        <f t="shared" si="205"/>
        <v>239.08123980236905</v>
      </c>
      <c r="AN612" s="2"/>
      <c r="AO612" s="2"/>
      <c r="AP612" s="2">
        <f t="shared" si="206"/>
        <v>7160.6</v>
      </c>
      <c r="AQ612" s="2" t="s">
        <v>646</v>
      </c>
      <c r="BB612" s="2">
        <f t="shared" si="192"/>
        <v>171.78123980236904</v>
      </c>
      <c r="BC612" s="2">
        <f t="shared" si="193"/>
        <v>6693.7333333333336</v>
      </c>
      <c r="BD612" s="2" t="s">
        <v>646</v>
      </c>
      <c r="BI612">
        <f t="shared" si="194"/>
        <v>189.78123980236904</v>
      </c>
      <c r="BJ612">
        <f t="shared" si="195"/>
        <v>6934.1143281365994</v>
      </c>
      <c r="BK612" s="2" t="s">
        <v>646</v>
      </c>
      <c r="BP612">
        <f t="shared" si="196"/>
        <v>123.78123980236904</v>
      </c>
      <c r="BQ612">
        <f t="shared" si="197"/>
        <v>6591.333333333333</v>
      </c>
      <c r="BR612" s="2" t="s">
        <v>646</v>
      </c>
      <c r="BW612">
        <f t="shared" si="198"/>
        <v>139.78123980236904</v>
      </c>
      <c r="BX612">
        <f t="shared" si="199"/>
        <v>6625.4666666666662</v>
      </c>
      <c r="BY612" s="2" t="s">
        <v>646</v>
      </c>
      <c r="CD612">
        <f t="shared" si="200"/>
        <v>204.09097938416298</v>
      </c>
      <c r="CE612">
        <f t="shared" si="201"/>
        <v>6979.9015716076174</v>
      </c>
      <c r="CF612" s="2" t="s">
        <v>646</v>
      </c>
    </row>
    <row r="613" spans="1:84" x14ac:dyDescent="0.35">
      <c r="A613" s="2" t="s">
        <v>647</v>
      </c>
      <c r="B613" s="3" t="s">
        <v>35</v>
      </c>
      <c r="C613" s="2">
        <v>196</v>
      </c>
      <c r="D613" s="2">
        <v>900</v>
      </c>
      <c r="E613" s="2">
        <v>250</v>
      </c>
      <c r="F613" s="2">
        <v>22</v>
      </c>
      <c r="G613" s="2">
        <v>16</v>
      </c>
      <c r="H613" s="2">
        <v>18</v>
      </c>
      <c r="I613" s="2">
        <f t="shared" si="186"/>
        <v>820</v>
      </c>
      <c r="J613" s="2">
        <f t="shared" si="204"/>
        <v>249.74123980236902</v>
      </c>
      <c r="K613" s="2">
        <f t="shared" si="189"/>
        <v>5.3181818181818183</v>
      </c>
      <c r="L613" s="2">
        <f t="shared" si="187"/>
        <v>51.25</v>
      </c>
      <c r="M613" s="2">
        <f t="shared" si="188"/>
        <v>2.7370973355292327</v>
      </c>
      <c r="N613" s="5">
        <v>301000</v>
      </c>
      <c r="O613" s="5">
        <v>5760</v>
      </c>
      <c r="P613" s="2">
        <v>34.700000000000003</v>
      </c>
      <c r="Q613" s="2">
        <v>4.8</v>
      </c>
      <c r="R613" s="5">
        <v>6680</v>
      </c>
      <c r="S613" s="2">
        <v>461</v>
      </c>
      <c r="T613" s="5">
        <v>7880</v>
      </c>
      <c r="U613" s="2">
        <v>746</v>
      </c>
      <c r="X613" s="3" t="str" cm="1">
        <f t="array" ref="X613">_xlfn.IFS((D613/F613) &lt;= (640/SQRT($AT$32)), "Compact", L613 &lt;= ($AT$32*(0.79-(0.002*((E613-G613/2)/(2*F613))*SQRT($AT$32)))), "Non-Compact", L613 &gt; ($AT$32*(0.79-(0.002*((E613-G613/2)/(2*F613))*SQRT($AT$32)))), "Slender")</f>
        <v>Non-Compact</v>
      </c>
      <c r="Y613" s="3" t="str" cm="1">
        <f t="array" ref="Y613">_xlfn.IFS(K613 &lt;= (65/SQRT($AT$32)), "Compact", K613 &lt;= (95/SQRT($AT$32)), "Non-Compact", K613 &gt; (95/SQRT($AT$32)), "Slender")</f>
        <v>Slender</v>
      </c>
      <c r="Z613" s="2">
        <f t="shared" si="190"/>
        <v>11.363636363636363</v>
      </c>
      <c r="AA613" s="2">
        <f t="shared" si="191"/>
        <v>56.25</v>
      </c>
      <c r="AB613" s="2" t="str" cm="1">
        <f t="array" ref="AB613">_xlfn.IFS(Z613 &lt;= 9, "1", Z613 &lt;= 12, "2", Z613 &lt;= 15, "3", Z613 &gt; 15, "4")</f>
        <v>2</v>
      </c>
      <c r="AC613" s="2" t="str" cm="1">
        <f t="array" ref="AC613">_xlfn.IFS(AA613 &lt;= 200, "1", L613 &lt;= 300, "2", L613 &lt;= 400, "3", L613 &gt; 400, "4")</f>
        <v>1</v>
      </c>
      <c r="AF613" s="3">
        <f t="shared" si="202"/>
        <v>300581.25569652545</v>
      </c>
      <c r="AG613" s="3"/>
      <c r="AI613" s="3">
        <f t="shared" si="203"/>
        <v>6653.8195399334363</v>
      </c>
      <c r="AJ613" s="2" t="s">
        <v>647</v>
      </c>
      <c r="AK613" s="2"/>
      <c r="AL613" s="2"/>
      <c r="AM613" s="2">
        <f t="shared" si="205"/>
        <v>225.04123980236903</v>
      </c>
      <c r="AN613" s="2"/>
      <c r="AO613" s="2"/>
      <c r="AP613" s="2">
        <f t="shared" si="206"/>
        <v>6590.6</v>
      </c>
      <c r="AQ613" s="2" t="s">
        <v>647</v>
      </c>
      <c r="BB613" s="2">
        <f t="shared" si="192"/>
        <v>157.74123980236902</v>
      </c>
      <c r="BC613" s="2">
        <f t="shared" si="193"/>
        <v>6123.7333333333336</v>
      </c>
      <c r="BD613" s="2" t="s">
        <v>647</v>
      </c>
      <c r="BI613">
        <f t="shared" si="194"/>
        <v>175.74123980236902</v>
      </c>
      <c r="BJ613">
        <f t="shared" si="195"/>
        <v>6364.1143281365994</v>
      </c>
      <c r="BK613" s="2" t="s">
        <v>647</v>
      </c>
      <c r="BP613">
        <f t="shared" si="196"/>
        <v>109.74123980236902</v>
      </c>
      <c r="BQ613">
        <f t="shared" si="197"/>
        <v>6021.333333333333</v>
      </c>
      <c r="BR613" s="2" t="s">
        <v>647</v>
      </c>
      <c r="BW613">
        <f t="shared" si="198"/>
        <v>125.74123980236902</v>
      </c>
      <c r="BX613">
        <f t="shared" si="199"/>
        <v>6055.4666666666662</v>
      </c>
      <c r="BY613" s="2" t="s">
        <v>647</v>
      </c>
      <c r="CD613">
        <f t="shared" si="200"/>
        <v>190.05097938416296</v>
      </c>
      <c r="CE613">
        <f t="shared" si="201"/>
        <v>6409.9015716076174</v>
      </c>
      <c r="CF613" s="2" t="s">
        <v>647</v>
      </c>
    </row>
    <row r="614" spans="1:84" x14ac:dyDescent="0.35">
      <c r="A614" s="2" t="s">
        <v>648</v>
      </c>
      <c r="B614" s="3" t="s">
        <v>35</v>
      </c>
      <c r="C614" s="2">
        <v>185</v>
      </c>
      <c r="D614" s="2">
        <v>900</v>
      </c>
      <c r="E614" s="2">
        <v>250</v>
      </c>
      <c r="F614" s="2">
        <v>19</v>
      </c>
      <c r="G614" s="2">
        <v>16</v>
      </c>
      <c r="H614" s="2">
        <v>18</v>
      </c>
      <c r="I614" s="2">
        <f t="shared" si="186"/>
        <v>826</v>
      </c>
      <c r="J614" s="2">
        <f t="shared" si="204"/>
        <v>235.70123980236909</v>
      </c>
      <c r="K614" s="2">
        <f t="shared" si="189"/>
        <v>6.1578947368421053</v>
      </c>
      <c r="L614" s="2">
        <f t="shared" si="187"/>
        <v>51.625</v>
      </c>
      <c r="M614" s="2">
        <f t="shared" si="188"/>
        <v>2.7370973355292327</v>
      </c>
      <c r="N614" s="5">
        <v>275000</v>
      </c>
      <c r="O614" s="5">
        <v>4980</v>
      </c>
      <c r="P614" s="2">
        <v>34.1</v>
      </c>
      <c r="Q614" s="2">
        <v>4.5999999999999996</v>
      </c>
      <c r="R614" s="5">
        <v>6110</v>
      </c>
      <c r="S614" s="2">
        <v>399</v>
      </c>
      <c r="T614" s="5">
        <v>7280</v>
      </c>
      <c r="U614" s="2">
        <v>652</v>
      </c>
      <c r="X614" s="3" t="str" cm="1">
        <f t="array" ref="X614">_xlfn.IFS((D614/F614) &lt;= (640/SQRT($AT$32)), "Compact", L614 &lt;= ($AT$32*(0.79-(0.002*((E614-G614/2)/(2*F614))*SQRT($AT$32)))), "Non-Compact", L614 &gt; ($AT$32*(0.79-(0.002*((E614-G614/2)/(2*F614))*SQRT($AT$32)))), "Slender")</f>
        <v>Non-Compact</v>
      </c>
      <c r="Y614" s="3" t="str" cm="1">
        <f t="array" ref="Y614">_xlfn.IFS(K614 &lt;= (65/SQRT($AT$32)), "Compact", K614 &lt;= (95/SQRT($AT$32)), "Non-Compact", K614 &gt; (95/SQRT($AT$32)), "Slender")</f>
        <v>Slender</v>
      </c>
      <c r="Z614" s="2">
        <f t="shared" si="190"/>
        <v>13.157894736842104</v>
      </c>
      <c r="AA614" s="2">
        <f t="shared" si="191"/>
        <v>56.25</v>
      </c>
      <c r="AB614" s="2" t="str" cm="1">
        <f t="array" ref="AB614">_xlfn.IFS(Z614 &lt;= 9, "1", Z614 &lt;= 12, "2", Z614 &lt;= 15, "3", Z614 &gt; 15, "4")</f>
        <v>3</v>
      </c>
      <c r="AC614" s="2" t="str" cm="1">
        <f t="array" ref="AC614">_xlfn.IFS(AA614 &lt;= 200, "1", L614 &lt;= 300, "2", L614 &lt;= 400, "3", L614 &gt; 400, "4")</f>
        <v>1</v>
      </c>
      <c r="AF614" s="3">
        <f t="shared" si="202"/>
        <v>274571.49829525279</v>
      </c>
      <c r="AG614" s="3"/>
      <c r="AI614" s="3">
        <f t="shared" si="203"/>
        <v>6085.6771907487837</v>
      </c>
      <c r="AJ614" s="2" t="s">
        <v>648</v>
      </c>
      <c r="AK614" s="2"/>
      <c r="AL614" s="2"/>
      <c r="AM614" s="2">
        <f t="shared" si="205"/>
        <v>211.0012398023691</v>
      </c>
      <c r="AN614" s="2"/>
      <c r="AO614" s="2"/>
      <c r="AP614" s="2">
        <f t="shared" si="206"/>
        <v>6020.6</v>
      </c>
      <c r="AQ614" s="2" t="s">
        <v>648</v>
      </c>
      <c r="BB614" s="2">
        <f t="shared" si="192"/>
        <v>143.70123980236909</v>
      </c>
      <c r="BC614" s="2">
        <f t="shared" si="193"/>
        <v>5553.7333333333336</v>
      </c>
      <c r="BD614" s="2" t="s">
        <v>648</v>
      </c>
      <c r="BI614">
        <f t="shared" si="194"/>
        <v>161.70123980236909</v>
      </c>
      <c r="BJ614">
        <f t="shared" si="195"/>
        <v>5794.1143281365994</v>
      </c>
      <c r="BK614" s="2" t="s">
        <v>648</v>
      </c>
      <c r="BP614">
        <f t="shared" si="196"/>
        <v>95.701239802369088</v>
      </c>
      <c r="BQ614">
        <f t="shared" si="197"/>
        <v>5451.333333333333</v>
      </c>
      <c r="BR614" s="2" t="s">
        <v>648</v>
      </c>
      <c r="BW614">
        <f t="shared" si="198"/>
        <v>111.70123980236909</v>
      </c>
      <c r="BX614">
        <f t="shared" si="199"/>
        <v>5485.4666666666662</v>
      </c>
      <c r="BY614" s="2" t="s">
        <v>648</v>
      </c>
      <c r="CD614">
        <f t="shared" si="200"/>
        <v>176.01097938416302</v>
      </c>
      <c r="CE614">
        <f t="shared" si="201"/>
        <v>5839.9015716076174</v>
      </c>
      <c r="CF614" s="2" t="s">
        <v>648</v>
      </c>
    </row>
    <row r="615" spans="1:84" x14ac:dyDescent="0.35">
      <c r="A615" s="2" t="s">
        <v>649</v>
      </c>
      <c r="B615" s="3" t="s">
        <v>35</v>
      </c>
      <c r="C615" s="2">
        <v>205</v>
      </c>
      <c r="D615" s="2">
        <v>900</v>
      </c>
      <c r="E615" s="2">
        <v>250</v>
      </c>
      <c r="F615" s="2">
        <v>28</v>
      </c>
      <c r="G615" s="2">
        <v>14</v>
      </c>
      <c r="H615" s="2">
        <v>18</v>
      </c>
      <c r="I615" s="2">
        <f t="shared" si="186"/>
        <v>808</v>
      </c>
      <c r="J615" s="2">
        <f t="shared" si="204"/>
        <v>260.94123980236907</v>
      </c>
      <c r="K615" s="2">
        <f t="shared" si="189"/>
        <v>4.2142857142857144</v>
      </c>
      <c r="L615" s="2">
        <f t="shared" si="187"/>
        <v>57.714285714285715</v>
      </c>
      <c r="M615" s="2">
        <f t="shared" si="188"/>
        <v>2.7410973355292327</v>
      </c>
      <c r="N615" s="5">
        <v>341000</v>
      </c>
      <c r="O615" s="5">
        <v>7310</v>
      </c>
      <c r="P615" s="2">
        <v>36.200000000000003</v>
      </c>
      <c r="Q615" s="2">
        <v>5.3</v>
      </c>
      <c r="R615" s="5">
        <v>7580</v>
      </c>
      <c r="S615" s="2">
        <v>585</v>
      </c>
      <c r="T615" s="5">
        <v>8710</v>
      </c>
      <c r="U615" s="2">
        <v>919</v>
      </c>
      <c r="X615" s="3" t="str" cm="1">
        <f t="array" ref="X615">_xlfn.IFS((D615/F615) &lt;= (640/SQRT($AT$32)), "Compact", L615 &lt;= ($AT$32*(0.79-(0.002*((E615-G615/2)/(2*F615))*SQRT($AT$32)))), "Non-Compact", L615 &gt; ($AT$32*(0.79-(0.002*((E615-G615/2)/(2*F615))*SQRT($AT$32)))), "Slender")</f>
        <v>Compact</v>
      </c>
      <c r="Y615" s="3" t="str" cm="1">
        <f t="array" ref="Y615">_xlfn.IFS(K615 &lt;= (65/SQRT($AT$32)), "Compact", K615 &lt;= (95/SQRT($AT$32)), "Non-Compact", K615 &gt; (95/SQRT($AT$32)), "Slender")</f>
        <v>Non-Compact</v>
      </c>
      <c r="Z615" s="2">
        <f t="shared" si="190"/>
        <v>8.9285714285714288</v>
      </c>
      <c r="AA615" s="2">
        <f t="shared" si="191"/>
        <v>64.285714285714292</v>
      </c>
      <c r="AB615" s="2" t="str" cm="1">
        <f t="array" ref="AB615">_xlfn.IFS(Z615 &lt;= 9, "1", Z615 &lt;= 12, "2", Z615 &lt;= 15, "3", Z615 &gt; 15, "4")</f>
        <v>1</v>
      </c>
      <c r="AC615" s="2" t="str" cm="1">
        <f t="array" ref="AC615">_xlfn.IFS(AA615 &lt;= 200, "1", L615 &lt;= 300, "2", L615 &lt;= 400, "3", L615 &gt; 400, "4")</f>
        <v>1</v>
      </c>
      <c r="AF615" s="3">
        <f t="shared" si="202"/>
        <v>340604.01315325103</v>
      </c>
      <c r="AG615" s="3"/>
      <c r="AI615" s="3">
        <f t="shared" si="203"/>
        <v>7554.3620293178965</v>
      </c>
      <c r="AJ615" s="2" t="s">
        <v>649</v>
      </c>
      <c r="AK615" s="2"/>
      <c r="AL615" s="2"/>
      <c r="AM615" s="2">
        <f t="shared" si="205"/>
        <v>236.24123980236908</v>
      </c>
      <c r="AN615" s="2"/>
      <c r="AO615" s="2"/>
      <c r="AP615" s="2">
        <f t="shared" si="206"/>
        <v>7490.6</v>
      </c>
      <c r="AQ615" s="2" t="s">
        <v>649</v>
      </c>
      <c r="BB615" s="2">
        <f t="shared" si="192"/>
        <v>168.94123980236907</v>
      </c>
      <c r="BC615" s="2">
        <f t="shared" si="193"/>
        <v>7023.7333333333336</v>
      </c>
      <c r="BD615" s="2" t="s">
        <v>649</v>
      </c>
      <c r="BI615">
        <f t="shared" si="194"/>
        <v>186.94123980236907</v>
      </c>
      <c r="BJ615">
        <f t="shared" si="195"/>
        <v>7264.1143281365994</v>
      </c>
      <c r="BK615" s="2" t="s">
        <v>649</v>
      </c>
      <c r="BP615">
        <f t="shared" si="196"/>
        <v>120.94123980236907</v>
      </c>
      <c r="BQ615">
        <f t="shared" si="197"/>
        <v>6921.333333333333</v>
      </c>
      <c r="BR615" s="2" t="s">
        <v>649</v>
      </c>
      <c r="BW615">
        <f t="shared" si="198"/>
        <v>136.94123980236907</v>
      </c>
      <c r="BX615">
        <f t="shared" si="199"/>
        <v>6955.4666666666662</v>
      </c>
      <c r="BY615" s="2" t="s">
        <v>649</v>
      </c>
      <c r="CD615">
        <f t="shared" si="200"/>
        <v>201.250979384163</v>
      </c>
      <c r="CE615">
        <f t="shared" si="201"/>
        <v>7309.9015716076174</v>
      </c>
      <c r="CF615" s="2" t="s">
        <v>649</v>
      </c>
    </row>
    <row r="616" spans="1:84" x14ac:dyDescent="0.35">
      <c r="A616" s="2" t="s">
        <v>650</v>
      </c>
      <c r="B616" s="3" t="s">
        <v>35</v>
      </c>
      <c r="C616" s="2">
        <v>194</v>
      </c>
      <c r="D616" s="2">
        <v>900</v>
      </c>
      <c r="E616" s="2">
        <v>250</v>
      </c>
      <c r="F616" s="2">
        <v>25</v>
      </c>
      <c r="G616" s="2">
        <v>14</v>
      </c>
      <c r="H616" s="2">
        <v>18</v>
      </c>
      <c r="I616" s="2">
        <f t="shared" si="186"/>
        <v>814</v>
      </c>
      <c r="J616" s="2">
        <f t="shared" si="204"/>
        <v>246.78123980236904</v>
      </c>
      <c r="K616" s="2">
        <f t="shared" si="189"/>
        <v>4.72</v>
      </c>
      <c r="L616" s="2">
        <f t="shared" si="187"/>
        <v>58.142857142857146</v>
      </c>
      <c r="M616" s="2">
        <f t="shared" si="188"/>
        <v>2.7410973355292327</v>
      </c>
      <c r="N616" s="5">
        <v>316000</v>
      </c>
      <c r="O616" s="5">
        <v>6530</v>
      </c>
      <c r="P616" s="2">
        <v>35.799999999999997</v>
      </c>
      <c r="Q616" s="2">
        <v>5.2</v>
      </c>
      <c r="R616" s="5">
        <v>7020</v>
      </c>
      <c r="S616" s="2">
        <v>523</v>
      </c>
      <c r="T616" s="5">
        <v>8110</v>
      </c>
      <c r="U616" s="2">
        <v>826</v>
      </c>
      <c r="X616" s="3" t="str" cm="1">
        <f t="array" ref="X616">_xlfn.IFS((D616/F616) &lt;= (640/SQRT($AT$32)), "Compact", L616 &lt;= ($AT$32*(0.79-(0.002*((E616-G616/2)/(2*F616))*SQRT($AT$32)))), "Non-Compact", L616 &gt; ($AT$32*(0.79-(0.002*((E616-G616/2)/(2*F616))*SQRT($AT$32)))), "Slender")</f>
        <v>Non-Compact</v>
      </c>
      <c r="Y616" s="3" t="str" cm="1">
        <f t="array" ref="Y616">_xlfn.IFS(K616 &lt;= (65/SQRT($AT$32)), "Compact", K616 &lt;= (95/SQRT($AT$32)), "Non-Compact", K616 &gt; (95/SQRT($AT$32)), "Slender")</f>
        <v>Non-Compact</v>
      </c>
      <c r="Z616" s="2">
        <f t="shared" si="190"/>
        <v>10</v>
      </c>
      <c r="AA616" s="2">
        <f t="shared" si="191"/>
        <v>64.285714285714292</v>
      </c>
      <c r="AB616" s="2" t="str" cm="1">
        <f t="array" ref="AB616">_xlfn.IFS(Z616 &lt;= 9, "1", Z616 &lt;= 12, "2", Z616 &lt;= 15, "3", Z616 &gt; 15, "4")</f>
        <v>2</v>
      </c>
      <c r="AC616" s="2" t="str" cm="1">
        <f t="array" ref="AC616">_xlfn.IFS(AA616 &lt;= 200, "1", L616 &lt;= 300, "2", L616 &lt;= 400, "3", L616 &gt; 400, "4")</f>
        <v>1</v>
      </c>
      <c r="AF616" s="3">
        <f t="shared" si="202"/>
        <v>315593.327204648</v>
      </c>
      <c r="AG616" s="3"/>
      <c r="AI616" s="3">
        <f t="shared" si="203"/>
        <v>6994.8319543788903</v>
      </c>
      <c r="AJ616" s="2" t="s">
        <v>650</v>
      </c>
      <c r="AK616" s="2"/>
      <c r="AL616" s="2"/>
      <c r="AM616" s="2">
        <f t="shared" si="205"/>
        <v>222.08123980236905</v>
      </c>
      <c r="AN616" s="2"/>
      <c r="AO616" s="2"/>
      <c r="AP616" s="2">
        <f t="shared" si="206"/>
        <v>6930.6</v>
      </c>
      <c r="AQ616" s="2" t="s">
        <v>650</v>
      </c>
      <c r="BB616" s="2">
        <f t="shared" si="192"/>
        <v>154.78123980236904</v>
      </c>
      <c r="BC616" s="2">
        <f t="shared" si="193"/>
        <v>6463.7333333333336</v>
      </c>
      <c r="BD616" s="2" t="s">
        <v>650</v>
      </c>
      <c r="BI616">
        <f t="shared" si="194"/>
        <v>172.78123980236904</v>
      </c>
      <c r="BJ616">
        <f t="shared" si="195"/>
        <v>6704.1143281365994</v>
      </c>
      <c r="BK616" s="2" t="s">
        <v>650</v>
      </c>
      <c r="BP616">
        <f t="shared" si="196"/>
        <v>106.78123980236904</v>
      </c>
      <c r="BQ616">
        <f t="shared" si="197"/>
        <v>6361.333333333333</v>
      </c>
      <c r="BR616" s="2" t="s">
        <v>650</v>
      </c>
      <c r="BW616">
        <f t="shared" si="198"/>
        <v>122.78123980236904</v>
      </c>
      <c r="BX616">
        <f t="shared" si="199"/>
        <v>6395.4666666666662</v>
      </c>
      <c r="BY616" s="2" t="s">
        <v>650</v>
      </c>
      <c r="CD616">
        <f t="shared" si="200"/>
        <v>187.09097938416298</v>
      </c>
      <c r="CE616">
        <f t="shared" si="201"/>
        <v>6749.9015716076174</v>
      </c>
      <c r="CF616" s="2" t="s">
        <v>650</v>
      </c>
    </row>
    <row r="617" spans="1:84" x14ac:dyDescent="0.35">
      <c r="A617" s="2" t="s">
        <v>651</v>
      </c>
      <c r="B617" s="3" t="s">
        <v>35</v>
      </c>
      <c r="C617" s="2">
        <v>183</v>
      </c>
      <c r="D617" s="2">
        <v>900</v>
      </c>
      <c r="E617" s="2">
        <v>250</v>
      </c>
      <c r="F617" s="2">
        <v>22</v>
      </c>
      <c r="G617" s="2">
        <v>14</v>
      </c>
      <c r="H617" s="2">
        <v>18</v>
      </c>
      <c r="I617" s="2">
        <f t="shared" si="186"/>
        <v>820</v>
      </c>
      <c r="J617" s="2">
        <f t="shared" si="204"/>
        <v>232.62123980236905</v>
      </c>
      <c r="K617" s="2">
        <f t="shared" si="189"/>
        <v>5.3636363636363633</v>
      </c>
      <c r="L617" s="2">
        <f t="shared" si="187"/>
        <v>58.571428571428569</v>
      </c>
      <c r="M617" s="2">
        <f t="shared" si="188"/>
        <v>2.7410973355292327</v>
      </c>
      <c r="N617" s="5">
        <v>290000</v>
      </c>
      <c r="O617" s="5">
        <v>5750</v>
      </c>
      <c r="P617" s="2">
        <v>35.299999999999997</v>
      </c>
      <c r="Q617" s="2">
        <v>5</v>
      </c>
      <c r="R617" s="5">
        <v>6450</v>
      </c>
      <c r="S617" s="2">
        <v>460</v>
      </c>
      <c r="T617" s="5">
        <v>7510</v>
      </c>
      <c r="U617" s="2">
        <v>733</v>
      </c>
      <c r="X617" s="3" t="str" cm="1">
        <f t="array" ref="X617">_xlfn.IFS((D617/F617) &lt;= (640/SQRT($AT$32)), "Compact", L617 &lt;= ($AT$32*(0.79-(0.002*((E617-G617/2)/(2*F617))*SQRT($AT$32)))), "Non-Compact", L617 &gt; ($AT$32*(0.79-(0.002*((E617-G617/2)/(2*F617))*SQRT($AT$32)))), "Slender")</f>
        <v>Non-Compact</v>
      </c>
      <c r="Y617" s="3" t="str" cm="1">
        <f t="array" ref="Y617">_xlfn.IFS(K617 &lt;= (65/SQRT($AT$32)), "Compact", K617 &lt;= (95/SQRT($AT$32)), "Non-Compact", K617 &gt; (95/SQRT($AT$32)), "Slender")</f>
        <v>Slender</v>
      </c>
      <c r="Z617" s="2">
        <f t="shared" si="190"/>
        <v>11.363636363636363</v>
      </c>
      <c r="AA617" s="2">
        <f t="shared" si="191"/>
        <v>64.285714285714292</v>
      </c>
      <c r="AB617" s="2" t="str" cm="1">
        <f t="array" ref="AB617">_xlfn.IFS(Z617 &lt;= 9, "1", Z617 &lt;= 12, "2", Z617 &lt;= 15, "3", Z617 &gt; 15, "4")</f>
        <v>2</v>
      </c>
      <c r="AC617" s="2" t="str" cm="1">
        <f t="array" ref="AC617">_xlfn.IFS(AA617 &lt;= 200, "1", L617 &lt;= 300, "2", L617 &lt;= 400, "3", L617 &gt; 400, "4")</f>
        <v>1</v>
      </c>
      <c r="AF617" s="3">
        <f t="shared" si="202"/>
        <v>289583.08544543828</v>
      </c>
      <c r="AG617" s="3"/>
      <c r="AI617" s="3">
        <f t="shared" si="203"/>
        <v>6426.0158473193951</v>
      </c>
      <c r="AJ617" s="2" t="s">
        <v>651</v>
      </c>
      <c r="AK617" s="2"/>
      <c r="AL617" s="2"/>
      <c r="AM617" s="2">
        <f t="shared" si="205"/>
        <v>207.92123980236906</v>
      </c>
      <c r="AN617" s="2"/>
      <c r="AO617" s="2"/>
      <c r="AP617" s="2">
        <f t="shared" si="206"/>
        <v>6360.6</v>
      </c>
      <c r="AQ617" s="2" t="s">
        <v>651</v>
      </c>
      <c r="BB617" s="2">
        <f t="shared" si="192"/>
        <v>140.62123980236905</v>
      </c>
      <c r="BC617" s="2">
        <f t="shared" si="193"/>
        <v>5893.7333333333336</v>
      </c>
      <c r="BD617" s="2" t="s">
        <v>651</v>
      </c>
      <c r="BI617">
        <f t="shared" si="194"/>
        <v>158.62123980236905</v>
      </c>
      <c r="BJ617">
        <f t="shared" si="195"/>
        <v>6134.1143281365994</v>
      </c>
      <c r="BK617" s="2" t="s">
        <v>651</v>
      </c>
      <c r="BP617">
        <f t="shared" si="196"/>
        <v>92.621239802369047</v>
      </c>
      <c r="BQ617">
        <f t="shared" si="197"/>
        <v>5791.333333333333</v>
      </c>
      <c r="BR617" s="2" t="s">
        <v>651</v>
      </c>
      <c r="BW617">
        <f t="shared" si="198"/>
        <v>108.62123980236905</v>
      </c>
      <c r="BX617">
        <f t="shared" si="199"/>
        <v>5825.4666666666662</v>
      </c>
      <c r="BY617" s="2" t="s">
        <v>651</v>
      </c>
      <c r="CD617">
        <f t="shared" si="200"/>
        <v>172.93097938416298</v>
      </c>
      <c r="CE617">
        <f t="shared" si="201"/>
        <v>6179.9015716076174</v>
      </c>
      <c r="CF617" s="2" t="s">
        <v>651</v>
      </c>
    </row>
    <row r="618" spans="1:84" x14ac:dyDescent="0.35">
      <c r="A618" s="2" t="s">
        <v>652</v>
      </c>
      <c r="B618" s="3" t="s">
        <v>35</v>
      </c>
      <c r="C618" s="2">
        <v>171</v>
      </c>
      <c r="D618" s="2">
        <v>900</v>
      </c>
      <c r="E618" s="2">
        <v>250</v>
      </c>
      <c r="F618" s="2">
        <v>19</v>
      </c>
      <c r="G618" s="2">
        <v>14</v>
      </c>
      <c r="H618" s="2">
        <v>18</v>
      </c>
      <c r="I618" s="2">
        <f t="shared" si="186"/>
        <v>826</v>
      </c>
      <c r="J618" s="2">
        <f t="shared" si="204"/>
        <v>218.46123980236908</v>
      </c>
      <c r="K618" s="2">
        <f t="shared" si="189"/>
        <v>6.2105263157894735</v>
      </c>
      <c r="L618" s="2">
        <f t="shared" si="187"/>
        <v>59</v>
      </c>
      <c r="M618" s="2">
        <f t="shared" si="188"/>
        <v>2.7410973355292327</v>
      </c>
      <c r="N618" s="5">
        <v>264000</v>
      </c>
      <c r="O618" s="5">
        <v>4970</v>
      </c>
      <c r="P618" s="2">
        <v>34.799999999999997</v>
      </c>
      <c r="Q618" s="2">
        <v>4.8</v>
      </c>
      <c r="R618" s="5">
        <v>5870</v>
      </c>
      <c r="S618" s="2">
        <v>398</v>
      </c>
      <c r="T618" s="5">
        <v>6900</v>
      </c>
      <c r="U618" s="2">
        <v>639</v>
      </c>
      <c r="X618" s="3" t="str" cm="1">
        <f t="array" ref="X618">_xlfn.IFS((D618/F618) &lt;= (640/SQRT($AT$32)), "Compact", L618 &lt;= ($AT$32*(0.79-(0.002*((E618-G618/2)/(2*F618))*SQRT($AT$32)))), "Non-Compact", L618 &gt; ($AT$32*(0.79-(0.002*((E618-G618/2)/(2*F618))*SQRT($AT$32)))), "Slender")</f>
        <v>Non-Compact</v>
      </c>
      <c r="Y618" s="3" t="str" cm="1">
        <f t="array" ref="Y618">_xlfn.IFS(K618 &lt;= (65/SQRT($AT$32)), "Compact", K618 &lt;= (95/SQRT($AT$32)), "Non-Compact", K618 &gt; (95/SQRT($AT$32)), "Slender")</f>
        <v>Slender</v>
      </c>
      <c r="Z618" s="2">
        <f t="shared" si="190"/>
        <v>13.157894736842104</v>
      </c>
      <c r="AA618" s="2">
        <f t="shared" si="191"/>
        <v>64.285714285714292</v>
      </c>
      <c r="AB618" s="2" t="str" cm="1">
        <f t="array" ref="AB618">_xlfn.IFS(Z618 &lt;= 9, "1", Z618 &lt;= 12, "2", Z618 &lt;= 15, "3", Z618 &gt; 15, "4")</f>
        <v>3</v>
      </c>
      <c r="AC618" s="2" t="str" cm="1">
        <f t="array" ref="AC618">_xlfn.IFS(AA618 &lt;= 200, "1", L618 &lt;= 300, "2", L618 &lt;= 400, "3", L618 &gt; 400, "4")</f>
        <v>1</v>
      </c>
      <c r="AF618" s="3">
        <f t="shared" si="202"/>
        <v>263573.13098284509</v>
      </c>
      <c r="AG618" s="3"/>
      <c r="AI618" s="3">
        <f t="shared" si="203"/>
        <v>5848.2855667280819</v>
      </c>
      <c r="AJ618" s="2" t="s">
        <v>652</v>
      </c>
      <c r="AK618" s="2"/>
      <c r="AL618" s="2"/>
      <c r="AM618" s="2">
        <f t="shared" si="205"/>
        <v>193.76123980236909</v>
      </c>
      <c r="AN618" s="2"/>
      <c r="AO618" s="2"/>
      <c r="AP618" s="2">
        <f t="shared" si="206"/>
        <v>5780.6</v>
      </c>
      <c r="AQ618" s="2" t="s">
        <v>652</v>
      </c>
      <c r="BB618" s="2">
        <f t="shared" si="192"/>
        <v>126.46123980236908</v>
      </c>
      <c r="BC618" s="2">
        <f t="shared" si="193"/>
        <v>5313.7333333333336</v>
      </c>
      <c r="BD618" s="2" t="s">
        <v>652</v>
      </c>
      <c r="BI618">
        <f t="shared" si="194"/>
        <v>144.46123980236908</v>
      </c>
      <c r="BJ618">
        <f t="shared" si="195"/>
        <v>5554.1143281365994</v>
      </c>
      <c r="BK618" s="2" t="s">
        <v>652</v>
      </c>
      <c r="BP618">
        <f t="shared" si="196"/>
        <v>78.461239802369079</v>
      </c>
      <c r="BQ618">
        <f t="shared" si="197"/>
        <v>5211.333333333333</v>
      </c>
      <c r="BR618" s="2" t="s">
        <v>652</v>
      </c>
      <c r="BW618">
        <f t="shared" si="198"/>
        <v>94.461239802369079</v>
      </c>
      <c r="BX618">
        <f t="shared" si="199"/>
        <v>5245.4666666666662</v>
      </c>
      <c r="BY618" s="2" t="s">
        <v>652</v>
      </c>
      <c r="CD618">
        <f t="shared" si="200"/>
        <v>158.77097938416301</v>
      </c>
      <c r="CE618">
        <f t="shared" si="201"/>
        <v>5599.9015716076174</v>
      </c>
      <c r="CF618" s="2" t="s">
        <v>652</v>
      </c>
    </row>
    <row r="619" spans="1:84" x14ac:dyDescent="0.35">
      <c r="A619" s="2" t="s">
        <v>653</v>
      </c>
      <c r="B619" s="3" t="s">
        <v>35</v>
      </c>
      <c r="C619" s="2">
        <v>368</v>
      </c>
      <c r="D619" s="2">
        <v>850</v>
      </c>
      <c r="E619" s="2">
        <v>400</v>
      </c>
      <c r="F619" s="2">
        <v>40</v>
      </c>
      <c r="G619" s="2">
        <v>19</v>
      </c>
      <c r="H619" s="2">
        <v>18</v>
      </c>
      <c r="I619" s="2">
        <f t="shared" si="186"/>
        <v>734</v>
      </c>
      <c r="J619" s="2">
        <f t="shared" si="204"/>
        <v>469.08123980236905</v>
      </c>
      <c r="K619" s="2">
        <f t="shared" si="189"/>
        <v>4.7625000000000002</v>
      </c>
      <c r="L619" s="2">
        <f t="shared" si="187"/>
        <v>38.631578947368418</v>
      </c>
      <c r="M619" s="2">
        <f t="shared" si="188"/>
        <v>3.2310973355292325</v>
      </c>
      <c r="N619" s="5">
        <v>602000</v>
      </c>
      <c r="O619" s="5">
        <v>42700</v>
      </c>
      <c r="P619" s="2">
        <v>35.799999999999997</v>
      </c>
      <c r="Q619" s="2">
        <v>9.5</v>
      </c>
      <c r="R619" s="5">
        <v>14200</v>
      </c>
      <c r="S619" s="5">
        <v>2140</v>
      </c>
      <c r="T619" s="5">
        <v>15900</v>
      </c>
      <c r="U619" s="5">
        <v>3270</v>
      </c>
      <c r="X619" s="3" t="str" cm="1">
        <f t="array" ref="X619">_xlfn.IFS((D619/F619) &lt;= (640/SQRT($AT$32)), "Compact", L619 &lt;= ($AT$32*(0.79-(0.002*((E619-G619/2)/(2*F619))*SQRT($AT$32)))), "Non-Compact", L619 &gt; ($AT$32*(0.79-(0.002*((E619-G619/2)/(2*F619))*SQRT($AT$32)))), "Slender")</f>
        <v>Compact</v>
      </c>
      <c r="Y619" s="3" t="str" cm="1">
        <f t="array" ref="Y619">_xlfn.IFS(K619 &lt;= (65/SQRT($AT$32)), "Compact", K619 &lt;= (95/SQRT($AT$32)), "Non-Compact", K619 &gt; (95/SQRT($AT$32)), "Slender")</f>
        <v>Non-Compact</v>
      </c>
      <c r="Z619" s="2">
        <f t="shared" si="190"/>
        <v>10</v>
      </c>
      <c r="AA619" s="2">
        <f t="shared" si="191"/>
        <v>44.736842105263158</v>
      </c>
      <c r="AB619" s="2" t="str" cm="1">
        <f t="array" ref="AB619">_xlfn.IFS(Z619 &lt;= 9, "1", Z619 &lt;= 12, "2", Z619 &lt;= 15, "3", Z619 &gt; 15, "4")</f>
        <v>2</v>
      </c>
      <c r="AC619" s="2" t="str" cm="1">
        <f t="array" ref="AC619">_xlfn.IFS(AA619 &lt;= 200, "1", L619 &lt;= 300, "2", L619 &lt;= 400, "3", L619 &gt; 400, "4")</f>
        <v>1</v>
      </c>
      <c r="AF619" s="3">
        <f t="shared" si="202"/>
        <v>603030.86862622539</v>
      </c>
      <c r="AG619" s="3"/>
      <c r="AI619" s="3">
        <f t="shared" si="203"/>
        <v>14289.80838464953</v>
      </c>
      <c r="AJ619" s="2" t="s">
        <v>653</v>
      </c>
      <c r="AK619" s="2"/>
      <c r="AL619" s="2"/>
      <c r="AM619" s="2">
        <f t="shared" si="205"/>
        <v>444.38123980236907</v>
      </c>
      <c r="AN619" s="2"/>
      <c r="AO619" s="2"/>
      <c r="AP619" s="2">
        <f t="shared" si="206"/>
        <v>14110.6</v>
      </c>
      <c r="AQ619" s="2" t="s">
        <v>653</v>
      </c>
      <c r="BB619" s="2">
        <f t="shared" si="192"/>
        <v>377.08123980236905</v>
      </c>
      <c r="BC619" s="2">
        <f t="shared" si="193"/>
        <v>13643.733333333334</v>
      </c>
      <c r="BD619" s="2" t="s">
        <v>653</v>
      </c>
      <c r="BI619">
        <f t="shared" si="194"/>
        <v>395.08123980236905</v>
      </c>
      <c r="BJ619">
        <f t="shared" si="195"/>
        <v>13884.1143281366</v>
      </c>
      <c r="BK619" s="2" t="s">
        <v>653</v>
      </c>
      <c r="BP619">
        <f t="shared" si="196"/>
        <v>329.08123980236905</v>
      </c>
      <c r="BQ619">
        <f t="shared" si="197"/>
        <v>13541.333333333334</v>
      </c>
      <c r="BR619" s="2" t="s">
        <v>653</v>
      </c>
      <c r="BW619">
        <f t="shared" si="198"/>
        <v>345.08123980236905</v>
      </c>
      <c r="BX619">
        <f t="shared" si="199"/>
        <v>13575.466666666667</v>
      </c>
      <c r="BY619" s="2" t="s">
        <v>653</v>
      </c>
      <c r="CD619">
        <f t="shared" si="200"/>
        <v>409.39097938416296</v>
      </c>
      <c r="CE619">
        <f t="shared" si="201"/>
        <v>13929.901571607617</v>
      </c>
      <c r="CF619" s="2" t="s">
        <v>653</v>
      </c>
    </row>
    <row r="620" spans="1:84" x14ac:dyDescent="0.35">
      <c r="A620" s="2" t="s">
        <v>654</v>
      </c>
      <c r="B620" s="3" t="s">
        <v>35</v>
      </c>
      <c r="C620" s="2">
        <v>344</v>
      </c>
      <c r="D620" s="2">
        <v>850</v>
      </c>
      <c r="E620" s="2">
        <v>400</v>
      </c>
      <c r="F620" s="2">
        <v>36</v>
      </c>
      <c r="G620" s="2">
        <v>19</v>
      </c>
      <c r="H620" s="2">
        <v>18</v>
      </c>
      <c r="I620" s="2">
        <f t="shared" ref="I620:I683" si="207">D620-(2*(H620+F620))</f>
        <v>742</v>
      </c>
      <c r="J620" s="2">
        <f t="shared" si="204"/>
        <v>438.60123980236904</v>
      </c>
      <c r="K620" s="2">
        <f t="shared" si="189"/>
        <v>5.291666666666667</v>
      </c>
      <c r="L620" s="2">
        <f t="shared" ref="L620:L683" si="208">I620/G620</f>
        <v>39.05263157894737</v>
      </c>
      <c r="M620" s="2">
        <f t="shared" ref="M620:M683" si="209">(E620*2+F620*4+((E620-G620)/2-H620)*4+2*PI()*H620+(D620-2*F620-2*H620)*2)/1000</f>
        <v>3.2310973355292325</v>
      </c>
      <c r="N620" s="5">
        <v>556000</v>
      </c>
      <c r="O620" s="5">
        <v>38400</v>
      </c>
      <c r="P620" s="2">
        <v>35.6</v>
      </c>
      <c r="Q620" s="2">
        <v>9.4</v>
      </c>
      <c r="R620" s="5">
        <v>13100</v>
      </c>
      <c r="S620" s="5">
        <v>1920</v>
      </c>
      <c r="T620" s="5">
        <v>14700</v>
      </c>
      <c r="U620" s="5">
        <v>2950</v>
      </c>
      <c r="X620" s="3" t="str" cm="1">
        <f t="array" ref="X620">_xlfn.IFS((D620/F620) &lt;= (640/SQRT($AT$32)), "Compact", L620 &lt;= ($AT$32*(0.79-(0.002*((E620-G620/2)/(2*F620))*SQRT($AT$32)))), "Non-Compact", L620 &gt; ($AT$32*(0.79-(0.002*((E620-G620/2)/(2*F620))*SQRT($AT$32)))), "Slender")</f>
        <v>Compact</v>
      </c>
      <c r="Y620" s="3" t="str" cm="1">
        <f t="array" ref="Y620">_xlfn.IFS(K620 &lt;= (65/SQRT($AT$32)), "Compact", K620 &lt;= (95/SQRT($AT$32)), "Non-Compact", K620 &gt; (95/SQRT($AT$32)), "Slender")</f>
        <v>Slender</v>
      </c>
      <c r="Z620" s="2">
        <f t="shared" si="190"/>
        <v>11.111111111111111</v>
      </c>
      <c r="AA620" s="2">
        <f t="shared" si="191"/>
        <v>44.736842105263158</v>
      </c>
      <c r="AB620" s="2" t="str" cm="1">
        <f t="array" ref="AB620">_xlfn.IFS(Z620 &lt;= 9, "1", Z620 &lt;= 12, "2", Z620 &lt;= 15, "3", Z620 &gt; 15, "4")</f>
        <v>2</v>
      </c>
      <c r="AC620" s="2" t="str" cm="1">
        <f t="array" ref="AC620">_xlfn.IFS(AA620 &lt;= 200, "1", L620 &lt;= 300, "2", L620 &lt;= 400, "3", L620 &gt; 400, "4")</f>
        <v>1</v>
      </c>
      <c r="AF620" s="3">
        <f t="shared" si="202"/>
        <v>556843.15432274097</v>
      </c>
      <c r="AG620" s="3"/>
      <c r="AI620" s="3">
        <f t="shared" si="203"/>
        <v>13171.400368601662</v>
      </c>
      <c r="AJ620" s="2" t="s">
        <v>654</v>
      </c>
      <c r="AK620" s="2"/>
      <c r="AL620" s="2"/>
      <c r="AM620" s="2">
        <f t="shared" si="205"/>
        <v>413.90123980236905</v>
      </c>
      <c r="AN620" s="2"/>
      <c r="AO620" s="2"/>
      <c r="AP620" s="2">
        <f t="shared" si="206"/>
        <v>13010.6</v>
      </c>
      <c r="AQ620" s="2" t="s">
        <v>654</v>
      </c>
      <c r="BB620" s="2">
        <f t="shared" si="192"/>
        <v>346.60123980236904</v>
      </c>
      <c r="BC620" s="2">
        <f t="shared" si="193"/>
        <v>12543.733333333334</v>
      </c>
      <c r="BD620" s="2" t="s">
        <v>654</v>
      </c>
      <c r="BI620">
        <f t="shared" si="194"/>
        <v>364.60123980236904</v>
      </c>
      <c r="BJ620">
        <f t="shared" si="195"/>
        <v>12784.1143281366</v>
      </c>
      <c r="BK620" s="2" t="s">
        <v>654</v>
      </c>
      <c r="BP620">
        <f t="shared" si="196"/>
        <v>298.60123980236904</v>
      </c>
      <c r="BQ620">
        <f t="shared" si="197"/>
        <v>12441.333333333334</v>
      </c>
      <c r="BR620" s="2" t="s">
        <v>654</v>
      </c>
      <c r="BW620">
        <f t="shared" si="198"/>
        <v>314.60123980236904</v>
      </c>
      <c r="BX620">
        <f t="shared" si="199"/>
        <v>12475.466666666667</v>
      </c>
      <c r="BY620" s="2" t="s">
        <v>654</v>
      </c>
      <c r="CD620">
        <f t="shared" si="200"/>
        <v>378.91097938416294</v>
      </c>
      <c r="CE620">
        <f t="shared" si="201"/>
        <v>12829.901571607617</v>
      </c>
      <c r="CF620" s="2" t="s">
        <v>654</v>
      </c>
    </row>
    <row r="621" spans="1:84" x14ac:dyDescent="0.35">
      <c r="A621" s="2" t="s">
        <v>655</v>
      </c>
      <c r="B621" s="3" t="s">
        <v>35</v>
      </c>
      <c r="C621" s="2">
        <v>320</v>
      </c>
      <c r="D621" s="2">
        <v>850</v>
      </c>
      <c r="E621" s="2">
        <v>400</v>
      </c>
      <c r="F621" s="2">
        <v>32</v>
      </c>
      <c r="G621" s="2">
        <v>19</v>
      </c>
      <c r="H621" s="2">
        <v>18</v>
      </c>
      <c r="I621" s="2">
        <f t="shared" si="207"/>
        <v>750</v>
      </c>
      <c r="J621" s="2">
        <f t="shared" si="204"/>
        <v>408.12123980236902</v>
      </c>
      <c r="K621" s="2">
        <f t="shared" ref="K621:K684" si="210">((E621-G621)/2)/F621</f>
        <v>5.953125</v>
      </c>
      <c r="L621" s="2">
        <f t="shared" si="208"/>
        <v>39.473684210526315</v>
      </c>
      <c r="M621" s="2">
        <f t="shared" si="209"/>
        <v>3.2310973355292325</v>
      </c>
      <c r="N621" s="5">
        <v>510000</v>
      </c>
      <c r="O621" s="5">
        <v>34200</v>
      </c>
      <c r="P621" s="2">
        <v>35.299999999999997</v>
      </c>
      <c r="Q621" s="2">
        <v>9.1999999999999993</v>
      </c>
      <c r="R621" s="5">
        <v>12000</v>
      </c>
      <c r="S621" s="5">
        <v>1710</v>
      </c>
      <c r="T621" s="5">
        <v>13500</v>
      </c>
      <c r="U621" s="5">
        <v>2630</v>
      </c>
      <c r="X621" s="3" t="str" cm="1">
        <f t="array" ref="X621">_xlfn.IFS((D621/F621) &lt;= (640/SQRT($AT$32)), "Compact", L621 &lt;= ($AT$32*(0.79-(0.002*((E621-G621/2)/(2*F621))*SQRT($AT$32)))), "Non-Compact", L621 &gt; ($AT$32*(0.79-(0.002*((E621-G621/2)/(2*F621))*SQRT($AT$32)))), "Slender")</f>
        <v>Compact</v>
      </c>
      <c r="Y621" s="3" t="str" cm="1">
        <f t="array" ref="Y621">_xlfn.IFS(K621 &lt;= (65/SQRT($AT$32)), "Compact", K621 &lt;= (95/SQRT($AT$32)), "Non-Compact", K621 &gt; (95/SQRT($AT$32)), "Slender")</f>
        <v>Slender</v>
      </c>
      <c r="Z621" s="2">
        <f t="shared" si="190"/>
        <v>12.5</v>
      </c>
      <c r="AA621" s="2">
        <f t="shared" si="191"/>
        <v>44.736842105263158</v>
      </c>
      <c r="AB621" s="2" t="str" cm="1">
        <f t="array" ref="AB621">_xlfn.IFS(Z621 &lt;= 9, "1", Z621 &lt;= 12, "2", Z621 &lt;= 15, "3", Z621 &gt; 15, "4")</f>
        <v>3</v>
      </c>
      <c r="AC621" s="2" t="str" cm="1">
        <f t="array" ref="AC621">_xlfn.IFS(AA621 &lt;= 200, "1", L621 &lt;= 300, "2", L621 &lt;= 400, "3", L621 &gt; 400, "4")</f>
        <v>1</v>
      </c>
      <c r="AF621" s="3">
        <f t="shared" si="202"/>
        <v>510664.41673186905</v>
      </c>
      <c r="AG621" s="3"/>
      <c r="AI621" s="3">
        <f t="shared" si="203"/>
        <v>12055.008489005722</v>
      </c>
      <c r="AJ621" s="2" t="s">
        <v>655</v>
      </c>
      <c r="AK621" s="2"/>
      <c r="AL621" s="2"/>
      <c r="AM621" s="2">
        <f t="shared" si="205"/>
        <v>383.42123980236903</v>
      </c>
      <c r="AN621" s="2"/>
      <c r="AO621" s="2"/>
      <c r="AP621" s="2">
        <f t="shared" si="206"/>
        <v>11910.6</v>
      </c>
      <c r="AQ621" s="2" t="s">
        <v>655</v>
      </c>
      <c r="BB621" s="2">
        <f t="shared" si="192"/>
        <v>316.12123980236902</v>
      </c>
      <c r="BC621" s="2">
        <f t="shared" si="193"/>
        <v>11443.733333333334</v>
      </c>
      <c r="BD621" s="2" t="s">
        <v>655</v>
      </c>
      <c r="BI621">
        <f t="shared" si="194"/>
        <v>334.12123980236902</v>
      </c>
      <c r="BJ621">
        <f t="shared" si="195"/>
        <v>11684.1143281366</v>
      </c>
      <c r="BK621" s="2" t="s">
        <v>655</v>
      </c>
      <c r="BP621">
        <f t="shared" si="196"/>
        <v>268.12123980236902</v>
      </c>
      <c r="BQ621">
        <f t="shared" si="197"/>
        <v>11341.333333333334</v>
      </c>
      <c r="BR621" s="2" t="s">
        <v>655</v>
      </c>
      <c r="BW621">
        <f t="shared" si="198"/>
        <v>284.12123980236902</v>
      </c>
      <c r="BX621">
        <f t="shared" si="199"/>
        <v>11375.466666666667</v>
      </c>
      <c r="BY621" s="2" t="s">
        <v>655</v>
      </c>
      <c r="CD621">
        <f t="shared" si="200"/>
        <v>348.43097938416292</v>
      </c>
      <c r="CE621">
        <f t="shared" si="201"/>
        <v>11729.901571607617</v>
      </c>
      <c r="CF621" s="2" t="s">
        <v>655</v>
      </c>
    </row>
    <row r="622" spans="1:84" x14ac:dyDescent="0.35">
      <c r="A622" s="2" t="s">
        <v>656</v>
      </c>
      <c r="B622" s="3" t="s">
        <v>35</v>
      </c>
      <c r="C622" s="2">
        <v>296</v>
      </c>
      <c r="D622" s="2">
        <v>850</v>
      </c>
      <c r="E622" s="2">
        <v>400</v>
      </c>
      <c r="F622" s="2">
        <v>28</v>
      </c>
      <c r="G622" s="2">
        <v>19</v>
      </c>
      <c r="H622" s="2">
        <v>18</v>
      </c>
      <c r="I622" s="2">
        <f t="shared" si="207"/>
        <v>758</v>
      </c>
      <c r="J622" s="2">
        <f t="shared" si="204"/>
        <v>377.64123980236906</v>
      </c>
      <c r="K622" s="2">
        <f t="shared" si="210"/>
        <v>6.8035714285714288</v>
      </c>
      <c r="L622" s="2">
        <f t="shared" si="208"/>
        <v>39.89473684210526</v>
      </c>
      <c r="M622" s="2">
        <f t="shared" si="209"/>
        <v>3.2310973355292325</v>
      </c>
      <c r="N622" s="5">
        <v>462000</v>
      </c>
      <c r="O622" s="5">
        <v>29900</v>
      </c>
      <c r="P622" s="2">
        <v>35</v>
      </c>
      <c r="Q622" s="2">
        <v>8.9</v>
      </c>
      <c r="R622" s="5">
        <v>10900</v>
      </c>
      <c r="S622" s="5">
        <v>1500</v>
      </c>
      <c r="T622" s="5">
        <v>12300</v>
      </c>
      <c r="U622" s="5">
        <v>2320</v>
      </c>
      <c r="X622" s="3" t="str" cm="1">
        <f t="array" ref="X622">_xlfn.IFS((D622/F622) &lt;= (640/SQRT($AT$32)), "Compact", L622 &lt;= ($AT$32*(0.79-(0.002*((E622-G622/2)/(2*F622))*SQRT($AT$32)))), "Non-Compact", L622 &gt; ($AT$32*(0.79-(0.002*((E622-G622/2)/(2*F622))*SQRT($AT$32)))), "Slender")</f>
        <v>Compact</v>
      </c>
      <c r="Y622" s="3" t="str" cm="1">
        <f t="array" ref="Y622">_xlfn.IFS(K622 &lt;= (65/SQRT($AT$32)), "Compact", K622 &lt;= (95/SQRT($AT$32)), "Non-Compact", K622 &gt; (95/SQRT($AT$32)), "Slender")</f>
        <v>Slender</v>
      </c>
      <c r="Z622" s="2">
        <f t="shared" si="190"/>
        <v>14.285714285714286</v>
      </c>
      <c r="AA622" s="2">
        <f t="shared" si="191"/>
        <v>44.736842105263158</v>
      </c>
      <c r="AB622" s="2" t="str" cm="1">
        <f t="array" ref="AB622">_xlfn.IFS(Z622 &lt;= 9, "1", Z622 &lt;= 12, "2", Z622 &lt;= 15, "3", Z622 &gt; 15, "4")</f>
        <v>3</v>
      </c>
      <c r="AC622" s="2" t="str" cm="1">
        <f t="array" ref="AC622">_xlfn.IFS(AA622 &lt;= 200, "1", L622 &lt;= 300, "2", L622 &lt;= 400, "3", L622 &gt; 400, "4")</f>
        <v>1</v>
      </c>
      <c r="AF622" s="3">
        <f t="shared" si="202"/>
        <v>462485.89655912755</v>
      </c>
      <c r="AG622" s="3"/>
      <c r="AI622" s="3">
        <f t="shared" si="203"/>
        <v>10939.32683806458</v>
      </c>
      <c r="AJ622" s="2" t="s">
        <v>656</v>
      </c>
      <c r="AK622" s="2"/>
      <c r="AL622" s="2"/>
      <c r="AM622" s="2">
        <f t="shared" si="205"/>
        <v>352.94123980236907</v>
      </c>
      <c r="AN622" s="2"/>
      <c r="AO622" s="2"/>
      <c r="AP622" s="2">
        <f t="shared" si="206"/>
        <v>10810.6</v>
      </c>
      <c r="AQ622" s="2" t="s">
        <v>656</v>
      </c>
      <c r="BB622" s="2">
        <f t="shared" si="192"/>
        <v>285.64123980236906</v>
      </c>
      <c r="BC622" s="2">
        <f t="shared" si="193"/>
        <v>10343.733333333334</v>
      </c>
      <c r="BD622" s="2" t="s">
        <v>656</v>
      </c>
      <c r="BI622">
        <f t="shared" si="194"/>
        <v>303.64123980236906</v>
      </c>
      <c r="BJ622">
        <f t="shared" si="195"/>
        <v>10584.1143281366</v>
      </c>
      <c r="BK622" s="2" t="s">
        <v>656</v>
      </c>
      <c r="BP622">
        <f t="shared" si="196"/>
        <v>237.64123980236906</v>
      </c>
      <c r="BQ622">
        <f t="shared" si="197"/>
        <v>10241.333333333334</v>
      </c>
      <c r="BR622" s="2" t="s">
        <v>656</v>
      </c>
      <c r="BW622">
        <f t="shared" si="198"/>
        <v>253.64123980236906</v>
      </c>
      <c r="BX622">
        <f t="shared" si="199"/>
        <v>10275.466666666667</v>
      </c>
      <c r="BY622" s="2" t="s">
        <v>656</v>
      </c>
      <c r="CD622">
        <f t="shared" si="200"/>
        <v>317.95097938416296</v>
      </c>
      <c r="CE622">
        <f t="shared" si="201"/>
        <v>10629.901571607617</v>
      </c>
      <c r="CF622" s="2" t="s">
        <v>656</v>
      </c>
    </row>
    <row r="623" spans="1:84" x14ac:dyDescent="0.35">
      <c r="A623" s="2" t="s">
        <v>657</v>
      </c>
      <c r="B623" s="3" t="s">
        <v>35</v>
      </c>
      <c r="C623" s="2">
        <v>302</v>
      </c>
      <c r="D623" s="2">
        <v>850</v>
      </c>
      <c r="E623" s="2">
        <v>400</v>
      </c>
      <c r="F623" s="2">
        <v>32</v>
      </c>
      <c r="G623" s="2">
        <v>16</v>
      </c>
      <c r="H623" s="2">
        <v>18</v>
      </c>
      <c r="I623" s="2">
        <f t="shared" si="207"/>
        <v>750</v>
      </c>
      <c r="J623" s="2">
        <f t="shared" si="204"/>
        <v>384.54123980236903</v>
      </c>
      <c r="K623" s="2">
        <f t="shared" si="210"/>
        <v>6</v>
      </c>
      <c r="L623" s="2">
        <f t="shared" si="208"/>
        <v>46.875</v>
      </c>
      <c r="M623" s="2">
        <f t="shared" si="209"/>
        <v>3.2370973355292327</v>
      </c>
      <c r="N623" s="5">
        <v>497000</v>
      </c>
      <c r="O623" s="5">
        <v>34200</v>
      </c>
      <c r="P623" s="2">
        <v>36</v>
      </c>
      <c r="Q623" s="2">
        <v>9.4</v>
      </c>
      <c r="R623" s="5">
        <v>11700</v>
      </c>
      <c r="S623" s="5">
        <v>1710</v>
      </c>
      <c r="T623" s="5">
        <v>13000</v>
      </c>
      <c r="U623" s="5">
        <v>2610</v>
      </c>
      <c r="X623" s="3" t="str" cm="1">
        <f t="array" ref="X623">_xlfn.IFS((D623/F623) &lt;= (640/SQRT($AT$32)), "Compact", L623 &lt;= ($AT$32*(0.79-(0.002*((E623-G623/2)/(2*F623))*SQRT($AT$32)))), "Non-Compact", L623 &gt; ($AT$32*(0.79-(0.002*((E623-G623/2)/(2*F623))*SQRT($AT$32)))), "Slender")</f>
        <v>Compact</v>
      </c>
      <c r="Y623" s="3" t="str" cm="1">
        <f t="array" ref="Y623">_xlfn.IFS(K623 &lt;= (65/SQRT($AT$32)), "Compact", K623 &lt;= (95/SQRT($AT$32)), "Non-Compact", K623 &gt; (95/SQRT($AT$32)), "Slender")</f>
        <v>Slender</v>
      </c>
      <c r="Z623" s="2">
        <f t="shared" si="190"/>
        <v>12.5</v>
      </c>
      <c r="AA623" s="2">
        <f t="shared" si="191"/>
        <v>53.125</v>
      </c>
      <c r="AB623" s="2" t="str" cm="1">
        <f t="array" ref="AB623">_xlfn.IFS(Z623 &lt;= 9, "1", Z623 &lt;= 12, "2", Z623 &lt;= 15, "3", Z623 &gt; 15, "4")</f>
        <v>3</v>
      </c>
      <c r="AC623" s="2" t="str" cm="1">
        <f t="array" ref="AC623">_xlfn.IFS(AA623 &lt;= 200, "1", L623 &lt;= 300, "2", L623 &lt;= 400, "3", L623 &gt; 400, "4")</f>
        <v>1</v>
      </c>
      <c r="AF623" s="3">
        <f t="shared" si="202"/>
        <v>497694.10134750442</v>
      </c>
      <c r="AG623" s="3"/>
      <c r="AI623" s="3">
        <f t="shared" si="203"/>
        <v>11758.693365761352</v>
      </c>
      <c r="AJ623" s="2" t="s">
        <v>657</v>
      </c>
      <c r="AK623" s="2"/>
      <c r="AL623" s="2"/>
      <c r="AM623" s="2">
        <f t="shared" si="205"/>
        <v>359.84123980236905</v>
      </c>
      <c r="AN623" s="2"/>
      <c r="AO623" s="2"/>
      <c r="AP623" s="2">
        <f t="shared" si="206"/>
        <v>11610.6</v>
      </c>
      <c r="AQ623" s="2" t="s">
        <v>657</v>
      </c>
      <c r="BB623" s="2">
        <f t="shared" si="192"/>
        <v>292.54123980236903</v>
      </c>
      <c r="BC623" s="2">
        <f t="shared" si="193"/>
        <v>11143.733333333334</v>
      </c>
      <c r="BD623" s="2" t="s">
        <v>657</v>
      </c>
      <c r="BI623">
        <f t="shared" si="194"/>
        <v>310.54123980236903</v>
      </c>
      <c r="BJ623">
        <f t="shared" si="195"/>
        <v>11384.1143281366</v>
      </c>
      <c r="BK623" s="2" t="s">
        <v>657</v>
      </c>
      <c r="BP623">
        <f t="shared" si="196"/>
        <v>244.54123980236903</v>
      </c>
      <c r="BQ623">
        <f t="shared" si="197"/>
        <v>11041.333333333334</v>
      </c>
      <c r="BR623" s="2" t="s">
        <v>657</v>
      </c>
      <c r="BW623">
        <f t="shared" si="198"/>
        <v>260.54123980236903</v>
      </c>
      <c r="BX623">
        <f t="shared" si="199"/>
        <v>11075.466666666667</v>
      </c>
      <c r="BY623" s="2" t="s">
        <v>657</v>
      </c>
      <c r="CD623">
        <f t="shared" si="200"/>
        <v>324.85097938416294</v>
      </c>
      <c r="CE623">
        <f t="shared" si="201"/>
        <v>11429.901571607617</v>
      </c>
      <c r="CF623" s="2" t="s">
        <v>657</v>
      </c>
    </row>
    <row r="624" spans="1:84" x14ac:dyDescent="0.35">
      <c r="A624" s="2" t="s">
        <v>658</v>
      </c>
      <c r="B624" s="3" t="s">
        <v>35</v>
      </c>
      <c r="C624" s="2">
        <v>278</v>
      </c>
      <c r="D624" s="2">
        <v>850</v>
      </c>
      <c r="E624" s="2">
        <v>400</v>
      </c>
      <c r="F624" s="2">
        <v>28</v>
      </c>
      <c r="G624" s="2">
        <v>16</v>
      </c>
      <c r="H624" s="2">
        <v>18</v>
      </c>
      <c r="I624" s="2">
        <f t="shared" si="207"/>
        <v>758</v>
      </c>
      <c r="J624" s="2">
        <f t="shared" si="204"/>
        <v>353.82123980236906</v>
      </c>
      <c r="K624" s="2">
        <f t="shared" si="210"/>
        <v>6.8571428571428568</v>
      </c>
      <c r="L624" s="2">
        <f t="shared" si="208"/>
        <v>47.375</v>
      </c>
      <c r="M624" s="2">
        <f t="shared" si="209"/>
        <v>3.2370973355292327</v>
      </c>
      <c r="N624" s="5">
        <v>450000</v>
      </c>
      <c r="O624" s="5">
        <v>29900</v>
      </c>
      <c r="P624" s="2">
        <v>35.6</v>
      </c>
      <c r="Q624" s="2">
        <v>9.1999999999999993</v>
      </c>
      <c r="R624" s="5">
        <v>10600</v>
      </c>
      <c r="S624" s="5">
        <v>1490</v>
      </c>
      <c r="T624" s="5">
        <v>11800</v>
      </c>
      <c r="U624" s="5">
        <v>2290</v>
      </c>
      <c r="X624" s="3" t="str" cm="1">
        <f t="array" ref="X624">_xlfn.IFS((D624/F624) &lt;= (640/SQRT($AT$32)), "Compact", L624 &lt;= ($AT$32*(0.79-(0.002*((E624-G624/2)/(2*F624))*SQRT($AT$32)))), "Non-Compact", L624 &gt; ($AT$32*(0.79-(0.002*((E624-G624/2)/(2*F624))*SQRT($AT$32)))), "Slender")</f>
        <v>Compact</v>
      </c>
      <c r="Y624" s="3" t="str" cm="1">
        <f t="array" ref="Y624">_xlfn.IFS(K624 &lt;= (65/SQRT($AT$32)), "Compact", K624 &lt;= (95/SQRT($AT$32)), "Non-Compact", K624 &gt; (95/SQRT($AT$32)), "Slender")</f>
        <v>Slender</v>
      </c>
      <c r="Z624" s="2">
        <f t="shared" si="190"/>
        <v>14.285714285714286</v>
      </c>
      <c r="AA624" s="2">
        <f t="shared" si="191"/>
        <v>53.125</v>
      </c>
      <c r="AB624" s="2" t="str" cm="1">
        <f t="array" ref="AB624">_xlfn.IFS(Z624 &lt;= 9, "1", Z624 &lt;= 12, "2", Z624 &lt;= 15, "3", Z624 &gt; 15, "4")</f>
        <v>3</v>
      </c>
      <c r="AC624" s="2" t="str" cm="1">
        <f t="array" ref="AC624">_xlfn.IFS(AA624 &lt;= 200, "1", L624 &lt;= 300, "2", L624 &lt;= 400, "3", L624 &gt; 400, "4")</f>
        <v>1</v>
      </c>
      <c r="AF624" s="3">
        <f t="shared" si="202"/>
        <v>450511.41219296545</v>
      </c>
      <c r="AG624" s="3"/>
      <c r="AI624" s="3">
        <f t="shared" si="203"/>
        <v>10641.58041223201</v>
      </c>
      <c r="AJ624" s="2" t="s">
        <v>658</v>
      </c>
      <c r="AK624" s="2"/>
      <c r="AL624" s="2"/>
      <c r="AM624" s="2">
        <f t="shared" si="205"/>
        <v>329.12123980236908</v>
      </c>
      <c r="AN624" s="2"/>
      <c r="AO624" s="2"/>
      <c r="AP624" s="2">
        <f t="shared" si="206"/>
        <v>10510.6</v>
      </c>
      <c r="AQ624" s="2" t="s">
        <v>658</v>
      </c>
      <c r="BB624" s="2">
        <f t="shared" si="192"/>
        <v>261.82123980236906</v>
      </c>
      <c r="BC624" s="2">
        <f t="shared" si="193"/>
        <v>10043.733333333334</v>
      </c>
      <c r="BD624" s="2" t="s">
        <v>658</v>
      </c>
      <c r="BI624">
        <f t="shared" si="194"/>
        <v>279.82123980236906</v>
      </c>
      <c r="BJ624">
        <f t="shared" si="195"/>
        <v>10284.1143281366</v>
      </c>
      <c r="BK624" s="2" t="s">
        <v>658</v>
      </c>
      <c r="BP624">
        <f t="shared" si="196"/>
        <v>213.82123980236906</v>
      </c>
      <c r="BQ624">
        <f t="shared" si="197"/>
        <v>9941.3333333333339</v>
      </c>
      <c r="BR624" s="2" t="s">
        <v>658</v>
      </c>
      <c r="BW624">
        <f t="shared" si="198"/>
        <v>229.82123980236906</v>
      </c>
      <c r="BX624">
        <f t="shared" si="199"/>
        <v>9975.4666666666672</v>
      </c>
      <c r="BY624" s="2" t="s">
        <v>658</v>
      </c>
      <c r="CD624">
        <f t="shared" si="200"/>
        <v>294.13097938416297</v>
      </c>
      <c r="CE624">
        <f t="shared" si="201"/>
        <v>10329.901571607617</v>
      </c>
      <c r="CF624" s="2" t="s">
        <v>658</v>
      </c>
    </row>
    <row r="625" spans="1:84" x14ac:dyDescent="0.35">
      <c r="A625" s="2" t="s">
        <v>659</v>
      </c>
      <c r="B625" s="3" t="s">
        <v>35</v>
      </c>
      <c r="C625" s="2">
        <v>260</v>
      </c>
      <c r="D625" s="2">
        <v>850</v>
      </c>
      <c r="E625" s="2">
        <v>400</v>
      </c>
      <c r="F625" s="2">
        <v>25</v>
      </c>
      <c r="G625" s="2">
        <v>16</v>
      </c>
      <c r="H625" s="2">
        <v>18</v>
      </c>
      <c r="I625" s="2">
        <f t="shared" si="207"/>
        <v>764</v>
      </c>
      <c r="J625" s="2">
        <f t="shared" si="204"/>
        <v>330.78123980236904</v>
      </c>
      <c r="K625" s="2">
        <f t="shared" si="210"/>
        <v>7.68</v>
      </c>
      <c r="L625" s="2">
        <f t="shared" si="208"/>
        <v>47.75</v>
      </c>
      <c r="M625" s="2">
        <f t="shared" si="209"/>
        <v>3.2370973355292327</v>
      </c>
      <c r="N625" s="5">
        <v>413000</v>
      </c>
      <c r="O625" s="5">
        <v>26700</v>
      </c>
      <c r="P625" s="2">
        <v>35.299999999999997</v>
      </c>
      <c r="Q625" s="2">
        <v>9</v>
      </c>
      <c r="R625" s="5">
        <v>9720</v>
      </c>
      <c r="S625" s="5">
        <v>1330</v>
      </c>
      <c r="T625" s="5">
        <v>10900</v>
      </c>
      <c r="U625" s="5">
        <v>2050</v>
      </c>
      <c r="X625" s="3" t="str" cm="1">
        <f t="array" ref="X625">_xlfn.IFS((D625/F625) &lt;= (640/SQRT($AT$32)), "Compact", L625 &lt;= ($AT$32*(0.79-(0.002*((E625-G625/2)/(2*F625))*SQRT($AT$32)))), "Non-Compact", L625 &gt; ($AT$32*(0.79-(0.002*((E625-G625/2)/(2*F625))*SQRT($AT$32)))), "Slender")</f>
        <v>Compact</v>
      </c>
      <c r="Y625" s="3" t="str" cm="1">
        <f t="array" ref="Y625">_xlfn.IFS(K625 &lt;= (65/SQRT($AT$32)), "Compact", K625 &lt;= (95/SQRT($AT$32)), "Non-Compact", K625 &gt; (95/SQRT($AT$32)), "Slender")</f>
        <v>Slender</v>
      </c>
      <c r="Z625" s="2">
        <f t="shared" si="190"/>
        <v>16</v>
      </c>
      <c r="AA625" s="2">
        <f t="shared" si="191"/>
        <v>53.125</v>
      </c>
      <c r="AB625" s="2" t="str" cm="1">
        <f t="array" ref="AB625">_xlfn.IFS(Z625 &lt;= 9, "1", Z625 &lt;= 12, "2", Z625 &lt;= 15, "3", Z625 &gt; 15, "4")</f>
        <v>4</v>
      </c>
      <c r="AC625" s="2" t="str" cm="1">
        <f t="array" ref="AC625">_xlfn.IFS(AA625 &lt;= 200, "1", L625 &lt;= 300, "2", L625 &lt;= 400, "3", L625 &gt; 400, "4")</f>
        <v>1</v>
      </c>
      <c r="AF625" s="3">
        <f t="shared" si="202"/>
        <v>413381.62092199986</v>
      </c>
      <c r="AG625" s="3"/>
      <c r="AI625" s="3">
        <f t="shared" si="203"/>
        <v>9750.7809774397047</v>
      </c>
      <c r="AJ625" s="2" t="s">
        <v>659</v>
      </c>
      <c r="AK625" s="2"/>
      <c r="AL625" s="2"/>
      <c r="AM625" s="2">
        <f t="shared" si="205"/>
        <v>306.08123980236905</v>
      </c>
      <c r="AN625" s="2"/>
      <c r="AO625" s="2"/>
      <c r="AP625" s="2">
        <f t="shared" si="206"/>
        <v>9630.6</v>
      </c>
      <c r="AQ625" s="2" t="s">
        <v>659</v>
      </c>
      <c r="BB625" s="2">
        <f t="shared" si="192"/>
        <v>238.78123980236904</v>
      </c>
      <c r="BC625" s="2">
        <f t="shared" si="193"/>
        <v>9163.7333333333336</v>
      </c>
      <c r="BD625" s="2" t="s">
        <v>659</v>
      </c>
      <c r="BI625">
        <f t="shared" si="194"/>
        <v>256.78123980236904</v>
      </c>
      <c r="BJ625">
        <f t="shared" si="195"/>
        <v>9404.1143281366003</v>
      </c>
      <c r="BK625" s="2" t="s">
        <v>659</v>
      </c>
      <c r="BP625">
        <f t="shared" si="196"/>
        <v>190.78123980236904</v>
      </c>
      <c r="BQ625">
        <f t="shared" si="197"/>
        <v>9061.3333333333339</v>
      </c>
      <c r="BR625" s="2" t="s">
        <v>659</v>
      </c>
      <c r="BW625">
        <f t="shared" si="198"/>
        <v>206.78123980236904</v>
      </c>
      <c r="BX625">
        <f t="shared" si="199"/>
        <v>9095.4666666666672</v>
      </c>
      <c r="BY625" s="2" t="s">
        <v>659</v>
      </c>
      <c r="CD625">
        <f t="shared" si="200"/>
        <v>271.09097938416295</v>
      </c>
      <c r="CE625">
        <f t="shared" si="201"/>
        <v>9449.9015716076174</v>
      </c>
      <c r="CF625" s="2" t="s">
        <v>659</v>
      </c>
    </row>
    <row r="626" spans="1:84" x14ac:dyDescent="0.35">
      <c r="A626" s="2" t="s">
        <v>660</v>
      </c>
      <c r="B626" s="3" t="s">
        <v>35</v>
      </c>
      <c r="C626" s="2">
        <v>337</v>
      </c>
      <c r="D626" s="2">
        <v>850</v>
      </c>
      <c r="E626" s="2">
        <v>350</v>
      </c>
      <c r="F626" s="2">
        <v>40</v>
      </c>
      <c r="G626" s="2">
        <v>19</v>
      </c>
      <c r="H626" s="2">
        <v>18</v>
      </c>
      <c r="I626" s="2">
        <f t="shared" si="207"/>
        <v>734</v>
      </c>
      <c r="J626" s="2">
        <f t="shared" si="204"/>
        <v>429.08123980236905</v>
      </c>
      <c r="K626" s="2">
        <f t="shared" si="210"/>
        <v>4.1375000000000002</v>
      </c>
      <c r="L626" s="2">
        <f t="shared" si="208"/>
        <v>38.631578947368418</v>
      </c>
      <c r="M626" s="2">
        <f t="shared" si="209"/>
        <v>3.0310973355292328</v>
      </c>
      <c r="N626" s="5">
        <v>536000</v>
      </c>
      <c r="O626" s="5">
        <v>28600</v>
      </c>
      <c r="P626" s="2">
        <v>35.299999999999997</v>
      </c>
      <c r="Q626" s="2">
        <v>8.1999999999999993</v>
      </c>
      <c r="R626" s="5">
        <v>12600</v>
      </c>
      <c r="S626" s="5">
        <v>1640</v>
      </c>
      <c r="T626" s="5">
        <v>14300</v>
      </c>
      <c r="U626" s="5">
        <v>2520</v>
      </c>
      <c r="X626" s="3" t="str" cm="1">
        <f t="array" ref="X626">_xlfn.IFS((D626/F626) &lt;= (640/SQRT($AT$32)), "Compact", L626 &lt;= ($AT$32*(0.79-(0.002*((E626-G626/2)/(2*F626))*SQRT($AT$32)))), "Non-Compact", L626 &gt; ($AT$32*(0.79-(0.002*((E626-G626/2)/(2*F626))*SQRT($AT$32)))), "Slender")</f>
        <v>Compact</v>
      </c>
      <c r="Y626" s="3" t="str" cm="1">
        <f t="array" ref="Y626">_xlfn.IFS(K626 &lt;= (65/SQRT($AT$32)), "Compact", K626 &lt;= (95/SQRT($AT$32)), "Non-Compact", K626 &gt; (95/SQRT($AT$32)), "Slender")</f>
        <v>Non-Compact</v>
      </c>
      <c r="Z626" s="2">
        <f t="shared" si="190"/>
        <v>8.75</v>
      </c>
      <c r="AA626" s="2">
        <f t="shared" si="191"/>
        <v>44.736842105263158</v>
      </c>
      <c r="AB626" s="2" t="str" cm="1">
        <f t="array" ref="AB626">_xlfn.IFS(Z626 &lt;= 9, "1", Z626 &lt;= 12, "2", Z626 &lt;= 15, "3", Z626 &gt; 15, "4")</f>
        <v>1</v>
      </c>
      <c r="AC626" s="2" t="str" cm="1">
        <f t="array" ref="AC626">_xlfn.IFS(AA626 &lt;= 200, "1", L626 &lt;= 300, "2", L626 &lt;= 400, "3", L626 &gt; 400, "4")</f>
        <v>1</v>
      </c>
      <c r="AF626" s="3">
        <f t="shared" si="202"/>
        <v>536283.215592377</v>
      </c>
      <c r="AG626" s="3"/>
      <c r="AI626" s="3">
        <f t="shared" si="203"/>
        <v>12637.982974747198</v>
      </c>
      <c r="AJ626" s="2" t="s">
        <v>660</v>
      </c>
      <c r="AK626" s="2"/>
      <c r="AL626" s="2"/>
      <c r="AM626" s="2">
        <f t="shared" si="205"/>
        <v>404.38123980236907</v>
      </c>
      <c r="AN626" s="2"/>
      <c r="AO626" s="2"/>
      <c r="AP626" s="2">
        <f t="shared" si="206"/>
        <v>12510.6</v>
      </c>
      <c r="AQ626" s="2" t="s">
        <v>660</v>
      </c>
      <c r="BB626" s="2">
        <f t="shared" si="192"/>
        <v>337.08123980236905</v>
      </c>
      <c r="BC626" s="2">
        <f t="shared" si="193"/>
        <v>12043.733333333334</v>
      </c>
      <c r="BD626" s="2" t="s">
        <v>660</v>
      </c>
      <c r="BI626">
        <f t="shared" si="194"/>
        <v>355.08123980236905</v>
      </c>
      <c r="BJ626">
        <f t="shared" si="195"/>
        <v>12284.1143281366</v>
      </c>
      <c r="BK626" s="2" t="s">
        <v>660</v>
      </c>
      <c r="BP626">
        <f t="shared" si="196"/>
        <v>289.08123980236905</v>
      </c>
      <c r="BQ626">
        <f t="shared" si="197"/>
        <v>11941.333333333334</v>
      </c>
      <c r="BR626" s="2" t="s">
        <v>660</v>
      </c>
      <c r="BW626">
        <f t="shared" si="198"/>
        <v>305.08123980236905</v>
      </c>
      <c r="BX626">
        <f t="shared" si="199"/>
        <v>11975.466666666667</v>
      </c>
      <c r="BY626" s="2" t="s">
        <v>660</v>
      </c>
      <c r="CD626">
        <f t="shared" si="200"/>
        <v>369.39097938416296</v>
      </c>
      <c r="CE626">
        <f t="shared" si="201"/>
        <v>12329.901571607617</v>
      </c>
      <c r="CF626" s="2" t="s">
        <v>660</v>
      </c>
    </row>
    <row r="627" spans="1:84" x14ac:dyDescent="0.35">
      <c r="A627" s="2" t="s">
        <v>661</v>
      </c>
      <c r="B627" s="3" t="s">
        <v>35</v>
      </c>
      <c r="C627" s="2">
        <v>316</v>
      </c>
      <c r="D627" s="2">
        <v>850</v>
      </c>
      <c r="E627" s="2">
        <v>350</v>
      </c>
      <c r="F627" s="2">
        <v>36</v>
      </c>
      <c r="G627" s="2">
        <v>19</v>
      </c>
      <c r="H627" s="2">
        <v>18</v>
      </c>
      <c r="I627" s="2">
        <f t="shared" si="207"/>
        <v>742</v>
      </c>
      <c r="J627" s="2">
        <f t="shared" si="204"/>
        <v>402.60123980236904</v>
      </c>
      <c r="K627" s="2">
        <f t="shared" si="210"/>
        <v>4.5972222222222223</v>
      </c>
      <c r="L627" s="2">
        <f t="shared" si="208"/>
        <v>39.05263157894737</v>
      </c>
      <c r="M627" s="2">
        <f t="shared" si="209"/>
        <v>3.0310973355292328</v>
      </c>
      <c r="N627" s="5">
        <v>496000</v>
      </c>
      <c r="O627" s="5">
        <v>25800</v>
      </c>
      <c r="P627" s="2">
        <v>35.1</v>
      </c>
      <c r="Q627" s="2">
        <v>8</v>
      </c>
      <c r="R627" s="5">
        <v>11700</v>
      </c>
      <c r="S627" s="5">
        <v>1470</v>
      </c>
      <c r="T627" s="5">
        <v>13200</v>
      </c>
      <c r="U627" s="5">
        <v>2280</v>
      </c>
      <c r="X627" s="3" t="str" cm="1">
        <f t="array" ref="X627">_xlfn.IFS((D627/F627) &lt;= (640/SQRT($AT$32)), "Compact", L627 &lt;= ($AT$32*(0.79-(0.002*((E627-G627/2)/(2*F627))*SQRT($AT$32)))), "Non-Compact", L627 &gt; ($AT$32*(0.79-(0.002*((E627-G627/2)/(2*F627))*SQRT($AT$32)))), "Slender")</f>
        <v>Compact</v>
      </c>
      <c r="Y627" s="3" t="str" cm="1">
        <f t="array" ref="Y627">_xlfn.IFS(K627 &lt;= (65/SQRT($AT$32)), "Compact", K627 &lt;= (95/SQRT($AT$32)), "Non-Compact", K627 &gt; (95/SQRT($AT$32)), "Slender")</f>
        <v>Non-Compact</v>
      </c>
      <c r="Z627" s="2">
        <f t="shared" si="190"/>
        <v>9.7222222222222214</v>
      </c>
      <c r="AA627" s="2">
        <f t="shared" si="191"/>
        <v>44.736842105263158</v>
      </c>
      <c r="AB627" s="2" t="str" cm="1">
        <f t="array" ref="AB627">_xlfn.IFS(Z627 &lt;= 9, "1", Z627 &lt;= 12, "2", Z627 &lt;= 15, "3", Z627 &gt; 15, "4")</f>
        <v>2</v>
      </c>
      <c r="AC627" s="2" t="str" cm="1">
        <f t="array" ref="AC627">_xlfn.IFS(AA627 &lt;= 200, "1", L627 &lt;= 300, "2", L627 &lt;= 400, "3", L627 &gt; 400, "4")</f>
        <v>1</v>
      </c>
      <c r="AF627" s="3">
        <f t="shared" si="202"/>
        <v>496191.5187970266</v>
      </c>
      <c r="AG627" s="3"/>
      <c r="AI627" s="3">
        <f t="shared" si="203"/>
        <v>11725.67301565245</v>
      </c>
      <c r="AJ627" s="2" t="s">
        <v>661</v>
      </c>
      <c r="AK627" s="2"/>
      <c r="AL627" s="2"/>
      <c r="AM627" s="2">
        <f t="shared" si="205"/>
        <v>377.90123980236905</v>
      </c>
      <c r="AN627" s="2"/>
      <c r="AO627" s="2"/>
      <c r="AP627" s="2">
        <f t="shared" si="206"/>
        <v>11610.6</v>
      </c>
      <c r="AQ627" s="2" t="s">
        <v>661</v>
      </c>
      <c r="BB627" s="2">
        <f t="shared" si="192"/>
        <v>310.60123980236904</v>
      </c>
      <c r="BC627" s="2">
        <f t="shared" si="193"/>
        <v>11143.733333333334</v>
      </c>
      <c r="BD627" s="2" t="s">
        <v>661</v>
      </c>
      <c r="BI627">
        <f t="shared" si="194"/>
        <v>328.60123980236904</v>
      </c>
      <c r="BJ627">
        <f t="shared" si="195"/>
        <v>11384.1143281366</v>
      </c>
      <c r="BK627" s="2" t="s">
        <v>661</v>
      </c>
      <c r="BP627">
        <f t="shared" si="196"/>
        <v>262.60123980236904</v>
      </c>
      <c r="BQ627">
        <f t="shared" si="197"/>
        <v>11041.333333333334</v>
      </c>
      <c r="BR627" s="2" t="s">
        <v>661</v>
      </c>
      <c r="BW627">
        <f t="shared" si="198"/>
        <v>278.60123980236904</v>
      </c>
      <c r="BX627">
        <f t="shared" si="199"/>
        <v>11075.466666666667</v>
      </c>
      <c r="BY627" s="2" t="s">
        <v>661</v>
      </c>
      <c r="CD627">
        <f t="shared" si="200"/>
        <v>342.91097938416294</v>
      </c>
      <c r="CE627">
        <f t="shared" si="201"/>
        <v>11429.901571607617</v>
      </c>
      <c r="CF627" s="2" t="s">
        <v>661</v>
      </c>
    </row>
    <row r="628" spans="1:84" x14ac:dyDescent="0.35">
      <c r="A628" s="2" t="s">
        <v>662</v>
      </c>
      <c r="B628" s="3" t="s">
        <v>35</v>
      </c>
      <c r="C628" s="2">
        <v>295</v>
      </c>
      <c r="D628" s="2">
        <v>850</v>
      </c>
      <c r="E628" s="2">
        <v>350</v>
      </c>
      <c r="F628" s="2">
        <v>32</v>
      </c>
      <c r="G628" s="2">
        <v>19</v>
      </c>
      <c r="H628" s="2">
        <v>18</v>
      </c>
      <c r="I628" s="2">
        <f t="shared" si="207"/>
        <v>750</v>
      </c>
      <c r="J628" s="2">
        <f t="shared" si="204"/>
        <v>376.12123980236902</v>
      </c>
      <c r="K628" s="2">
        <f t="shared" si="210"/>
        <v>5.171875</v>
      </c>
      <c r="L628" s="2">
        <f t="shared" si="208"/>
        <v>39.473684210526315</v>
      </c>
      <c r="M628" s="2">
        <f t="shared" si="209"/>
        <v>3.0310973355292328</v>
      </c>
      <c r="N628" s="5">
        <v>456000</v>
      </c>
      <c r="O628" s="5">
        <v>22900</v>
      </c>
      <c r="P628" s="2">
        <v>34.799999999999997</v>
      </c>
      <c r="Q628" s="2">
        <v>7.8</v>
      </c>
      <c r="R628" s="5">
        <v>10700</v>
      </c>
      <c r="S628" s="5">
        <v>1310</v>
      </c>
      <c r="T628" s="5">
        <v>12200</v>
      </c>
      <c r="U628" s="5">
        <v>2030</v>
      </c>
      <c r="X628" s="3" t="str" cm="1">
        <f t="array" ref="X628">_xlfn.IFS((D628/F628) &lt;= (640/SQRT($AT$32)), "Compact", L628 &lt;= ($AT$32*(0.79-(0.002*((E628-G628/2)/(2*F628))*SQRT($AT$32)))), "Non-Compact", L628 &gt; ($AT$32*(0.79-(0.002*((E628-G628/2)/(2*F628))*SQRT($AT$32)))), "Slender")</f>
        <v>Compact</v>
      </c>
      <c r="Y628" s="3" t="str" cm="1">
        <f t="array" ref="Y628">_xlfn.IFS(K628 &lt;= (65/SQRT($AT$32)), "Compact", K628 &lt;= (95/SQRT($AT$32)), "Non-Compact", K628 &gt; (95/SQRT($AT$32)), "Slender")</f>
        <v>Slender</v>
      </c>
      <c r="Z628" s="2">
        <f t="shared" si="190"/>
        <v>10.9375</v>
      </c>
      <c r="AA628" s="2">
        <f t="shared" si="191"/>
        <v>44.736842105263158</v>
      </c>
      <c r="AB628" s="2" t="str" cm="1">
        <f t="array" ref="AB628">_xlfn.IFS(Z628 &lt;= 9, "1", Z628 &lt;= 12, "2", Z628 &lt;= 15, "3", Z628 &gt; 15, "4")</f>
        <v>2</v>
      </c>
      <c r="AC628" s="2" t="str" cm="1">
        <f t="array" ref="AC628">_xlfn.IFS(AA628 &lt;= 200, "1", L628 &lt;= 300, "2", L628 &lt;= 400, "3", L628 &gt; 400, "4")</f>
        <v>1</v>
      </c>
      <c r="AF628" s="3">
        <f t="shared" si="202"/>
        <v>456095.91241985495</v>
      </c>
      <c r="AG628" s="3"/>
      <c r="AI628" s="3">
        <f t="shared" si="203"/>
        <v>10716.126150339964</v>
      </c>
      <c r="AJ628" s="2" t="s">
        <v>662</v>
      </c>
      <c r="AK628" s="2"/>
      <c r="AL628" s="2"/>
      <c r="AM628" s="2">
        <f t="shared" si="205"/>
        <v>351.42123980236903</v>
      </c>
      <c r="AN628" s="2"/>
      <c r="AO628" s="2"/>
      <c r="AP628" s="2">
        <f t="shared" si="206"/>
        <v>10610.6</v>
      </c>
      <c r="AQ628" s="2" t="s">
        <v>662</v>
      </c>
      <c r="BB628" s="2">
        <f t="shared" si="192"/>
        <v>284.12123980236902</v>
      </c>
      <c r="BC628" s="2">
        <f t="shared" si="193"/>
        <v>10143.733333333334</v>
      </c>
      <c r="BD628" s="2" t="s">
        <v>662</v>
      </c>
      <c r="BI628">
        <f t="shared" si="194"/>
        <v>302.12123980236902</v>
      </c>
      <c r="BJ628">
        <f t="shared" si="195"/>
        <v>10384.1143281366</v>
      </c>
      <c r="BK628" s="2" t="s">
        <v>662</v>
      </c>
      <c r="BP628">
        <f t="shared" si="196"/>
        <v>236.12123980236902</v>
      </c>
      <c r="BQ628">
        <f t="shared" si="197"/>
        <v>10041.333333333334</v>
      </c>
      <c r="BR628" s="2" t="s">
        <v>662</v>
      </c>
      <c r="BW628">
        <f t="shared" si="198"/>
        <v>252.12123980236902</v>
      </c>
      <c r="BX628">
        <f t="shared" si="199"/>
        <v>10075.466666666667</v>
      </c>
      <c r="BY628" s="2" t="s">
        <v>662</v>
      </c>
      <c r="CD628">
        <f t="shared" si="200"/>
        <v>316.43097938416292</v>
      </c>
      <c r="CE628">
        <f t="shared" si="201"/>
        <v>10429.901571607617</v>
      </c>
      <c r="CF628" s="2" t="s">
        <v>662</v>
      </c>
    </row>
    <row r="629" spans="1:84" x14ac:dyDescent="0.35">
      <c r="A629" s="2" t="s">
        <v>663</v>
      </c>
      <c r="B629" s="3" t="s">
        <v>35</v>
      </c>
      <c r="C629" s="2">
        <v>274</v>
      </c>
      <c r="D629" s="2">
        <v>850</v>
      </c>
      <c r="E629" s="2">
        <v>350</v>
      </c>
      <c r="F629" s="2">
        <v>28</v>
      </c>
      <c r="G629" s="2">
        <v>19</v>
      </c>
      <c r="H629" s="2">
        <v>18</v>
      </c>
      <c r="I629" s="2">
        <f t="shared" si="207"/>
        <v>758</v>
      </c>
      <c r="J629" s="2">
        <f t="shared" si="204"/>
        <v>349.64123980236906</v>
      </c>
      <c r="K629" s="2">
        <f t="shared" si="210"/>
        <v>5.9107142857142856</v>
      </c>
      <c r="L629" s="2">
        <f t="shared" si="208"/>
        <v>39.89473684210526</v>
      </c>
      <c r="M629" s="2">
        <f t="shared" si="209"/>
        <v>3.0310973355292328</v>
      </c>
      <c r="N629" s="5">
        <v>415000</v>
      </c>
      <c r="O629" s="5">
        <v>20100</v>
      </c>
      <c r="P629" s="2">
        <v>34.4</v>
      </c>
      <c r="Q629" s="2">
        <v>7.6</v>
      </c>
      <c r="R629" s="5">
        <v>9760</v>
      </c>
      <c r="S629" s="5">
        <v>1150</v>
      </c>
      <c r="T629" s="5">
        <v>11200</v>
      </c>
      <c r="U629" s="5">
        <v>1790</v>
      </c>
      <c r="X629" s="3" t="str" cm="1">
        <f t="array" ref="X629">_xlfn.IFS((D629/F629) &lt;= (640/SQRT($AT$32)), "Compact", L629 &lt;= ($AT$32*(0.79-(0.002*((E629-G629/2)/(2*F629))*SQRT($AT$32)))), "Non-Compact", L629 &gt; ($AT$32*(0.79-(0.002*((E629-G629/2)/(2*F629))*SQRT($AT$32)))), "Slender")</f>
        <v>Compact</v>
      </c>
      <c r="Y629" s="3" t="str" cm="1">
        <f t="array" ref="Y629">_xlfn.IFS(K629 &lt;= (65/SQRT($AT$32)), "Compact", K629 &lt;= (95/SQRT($AT$32)), "Non-Compact", K629 &gt; (95/SQRT($AT$32)), "Slender")</f>
        <v>Slender</v>
      </c>
      <c r="Z629" s="2">
        <f t="shared" si="190"/>
        <v>12.5</v>
      </c>
      <c r="AA629" s="2">
        <f t="shared" si="191"/>
        <v>44.736842105263158</v>
      </c>
      <c r="AB629" s="2" t="str" cm="1">
        <f t="array" ref="AB629">_xlfn.IFS(Z629 &lt;= 9, "1", Z629 &lt;= 12, "2", Z629 &lt;= 15, "3", Z629 &gt; 15, "4")</f>
        <v>3</v>
      </c>
      <c r="AC629" s="2" t="str" cm="1">
        <f t="array" ref="AC629">_xlfn.IFS(AA629 &lt;= 200, "1", L629 &lt;= 300, "2", L629 &lt;= 400, "3", L629 &gt; 400, "4")</f>
        <v>1</v>
      </c>
      <c r="AF629" s="3">
        <f t="shared" si="202"/>
        <v>415008.04971241223</v>
      </c>
      <c r="AG629" s="3"/>
      <c r="AI629" s="3">
        <f t="shared" si="203"/>
        <v>9766.6464904797285</v>
      </c>
      <c r="AJ629" s="2" t="s">
        <v>663</v>
      </c>
      <c r="AK629" s="2"/>
      <c r="AL629" s="2"/>
      <c r="AM629" s="2">
        <f t="shared" si="205"/>
        <v>324.94123980236907</v>
      </c>
      <c r="AN629" s="2"/>
      <c r="AO629" s="2"/>
      <c r="AP629" s="2">
        <f t="shared" si="206"/>
        <v>9670.6</v>
      </c>
      <c r="AQ629" s="2" t="s">
        <v>663</v>
      </c>
      <c r="BB629" s="2">
        <f t="shared" si="192"/>
        <v>257.64123980236906</v>
      </c>
      <c r="BC629" s="2">
        <f t="shared" si="193"/>
        <v>9203.7333333333336</v>
      </c>
      <c r="BD629" s="2" t="s">
        <v>663</v>
      </c>
      <c r="BI629">
        <f t="shared" si="194"/>
        <v>275.64123980236906</v>
      </c>
      <c r="BJ629">
        <f t="shared" si="195"/>
        <v>9444.1143281366003</v>
      </c>
      <c r="BK629" s="2" t="s">
        <v>663</v>
      </c>
      <c r="BP629">
        <f t="shared" si="196"/>
        <v>209.64123980236906</v>
      </c>
      <c r="BQ629">
        <f t="shared" si="197"/>
        <v>9101.3333333333339</v>
      </c>
      <c r="BR629" s="2" t="s">
        <v>663</v>
      </c>
      <c r="BW629">
        <f t="shared" si="198"/>
        <v>225.64123980236906</v>
      </c>
      <c r="BX629">
        <f t="shared" si="199"/>
        <v>9135.4666666666672</v>
      </c>
      <c r="BY629" s="2" t="s">
        <v>663</v>
      </c>
      <c r="CD629">
        <f t="shared" si="200"/>
        <v>289.95097938416296</v>
      </c>
      <c r="CE629">
        <f t="shared" si="201"/>
        <v>9489.9015716076174</v>
      </c>
      <c r="CF629" s="2" t="s">
        <v>663</v>
      </c>
    </row>
    <row r="630" spans="1:84" x14ac:dyDescent="0.35">
      <c r="A630" s="2" t="s">
        <v>664</v>
      </c>
      <c r="B630" s="3" t="s">
        <v>35</v>
      </c>
      <c r="C630" s="2">
        <v>298</v>
      </c>
      <c r="D630" s="2">
        <v>850</v>
      </c>
      <c r="E630" s="2">
        <v>350</v>
      </c>
      <c r="F630" s="2">
        <v>36</v>
      </c>
      <c r="G630" s="2">
        <v>16</v>
      </c>
      <c r="H630" s="2">
        <v>18</v>
      </c>
      <c r="I630" s="2">
        <f t="shared" si="207"/>
        <v>742</v>
      </c>
      <c r="J630" s="2">
        <f t="shared" si="204"/>
        <v>379.26123980236906</v>
      </c>
      <c r="K630" s="2">
        <f t="shared" si="210"/>
        <v>4.6388888888888893</v>
      </c>
      <c r="L630" s="2">
        <f t="shared" si="208"/>
        <v>46.375</v>
      </c>
      <c r="M630" s="2">
        <f t="shared" si="209"/>
        <v>3.0370973355292326</v>
      </c>
      <c r="N630" s="5">
        <v>485000</v>
      </c>
      <c r="O630" s="5">
        <v>25800</v>
      </c>
      <c r="P630" s="2">
        <v>35.700000000000003</v>
      </c>
      <c r="Q630" s="2">
        <v>8.1999999999999993</v>
      </c>
      <c r="R630" s="5">
        <v>11400</v>
      </c>
      <c r="S630" s="5">
        <v>1470</v>
      </c>
      <c r="T630" s="5">
        <v>12800</v>
      </c>
      <c r="U630" s="5">
        <v>2260</v>
      </c>
      <c r="X630" s="3" t="str" cm="1">
        <f t="array" ref="X630">_xlfn.IFS((D630/F630) &lt;= (640/SQRT($AT$32)), "Compact", L630 &lt;= ($AT$32*(0.79-(0.002*((E630-G630/2)/(2*F630))*SQRT($AT$32)))), "Non-Compact", L630 &gt; ($AT$32*(0.79-(0.002*((E630-G630/2)/(2*F630))*SQRT($AT$32)))), "Slender")</f>
        <v>Compact</v>
      </c>
      <c r="Y630" s="3" t="str" cm="1">
        <f t="array" ref="Y630">_xlfn.IFS(K630 &lt;= (65/SQRT($AT$32)), "Compact", K630 &lt;= (95/SQRT($AT$32)), "Non-Compact", K630 &gt; (95/SQRT($AT$32)), "Slender")</f>
        <v>Non-Compact</v>
      </c>
      <c r="Z630" s="2">
        <f t="shared" si="190"/>
        <v>9.7222222222222214</v>
      </c>
      <c r="AA630" s="2">
        <f t="shared" si="191"/>
        <v>53.125</v>
      </c>
      <c r="AB630" s="2" t="str" cm="1">
        <f t="array" ref="AB630">_xlfn.IFS(Z630 &lt;= 9, "1", Z630 &lt;= 12, "2", Z630 &lt;= 15, "3", Z630 &gt; 15, "4")</f>
        <v>2</v>
      </c>
      <c r="AC630" s="2" t="str" cm="1">
        <f t="array" ref="AC630">_xlfn.IFS(AA630 &lt;= 200, "1", L630 &lt;= 300, "2", L630 &lt;= 400, "3", L630 &gt; 400, "4")</f>
        <v>1</v>
      </c>
      <c r="AF630" s="3">
        <f t="shared" si="202"/>
        <v>485206.56150355178</v>
      </c>
      <c r="AG630" s="3"/>
      <c r="AI630" s="3">
        <f t="shared" si="203"/>
        <v>11428.694049190397</v>
      </c>
      <c r="AJ630" s="2" t="s">
        <v>664</v>
      </c>
      <c r="AK630" s="2"/>
      <c r="AL630" s="2"/>
      <c r="AM630" s="2">
        <f t="shared" si="205"/>
        <v>354.56123980236907</v>
      </c>
      <c r="AN630" s="2"/>
      <c r="AO630" s="2"/>
      <c r="AP630" s="2">
        <f t="shared" si="206"/>
        <v>11310.6</v>
      </c>
      <c r="AQ630" s="2" t="s">
        <v>664</v>
      </c>
      <c r="BB630" s="2">
        <f t="shared" si="192"/>
        <v>287.26123980236906</v>
      </c>
      <c r="BC630" s="2">
        <f t="shared" si="193"/>
        <v>10843.733333333334</v>
      </c>
      <c r="BD630" s="2" t="s">
        <v>664</v>
      </c>
      <c r="BI630">
        <f t="shared" si="194"/>
        <v>305.26123980236906</v>
      </c>
      <c r="BJ630">
        <f t="shared" si="195"/>
        <v>11084.1143281366</v>
      </c>
      <c r="BK630" s="2" t="s">
        <v>664</v>
      </c>
      <c r="BP630">
        <f t="shared" si="196"/>
        <v>239.26123980236906</v>
      </c>
      <c r="BQ630">
        <f t="shared" si="197"/>
        <v>10741.333333333334</v>
      </c>
      <c r="BR630" s="2" t="s">
        <v>664</v>
      </c>
      <c r="BW630">
        <f t="shared" si="198"/>
        <v>255.26123980236906</v>
      </c>
      <c r="BX630">
        <f t="shared" si="199"/>
        <v>10775.466666666667</v>
      </c>
      <c r="BY630" s="2" t="s">
        <v>664</v>
      </c>
      <c r="CD630">
        <f t="shared" si="200"/>
        <v>319.57097938416297</v>
      </c>
      <c r="CE630">
        <f t="shared" si="201"/>
        <v>11129.901571607617</v>
      </c>
      <c r="CF630" s="2" t="s">
        <v>664</v>
      </c>
    </row>
    <row r="631" spans="1:84" x14ac:dyDescent="0.35">
      <c r="A631" s="2" t="s">
        <v>665</v>
      </c>
      <c r="B631" s="3" t="s">
        <v>35</v>
      </c>
      <c r="C631" s="2">
        <v>277</v>
      </c>
      <c r="D631" s="2">
        <v>850</v>
      </c>
      <c r="E631" s="2">
        <v>350</v>
      </c>
      <c r="F631" s="2">
        <v>32</v>
      </c>
      <c r="G631" s="2">
        <v>16</v>
      </c>
      <c r="H631" s="2">
        <v>18</v>
      </c>
      <c r="I631" s="2">
        <f t="shared" si="207"/>
        <v>750</v>
      </c>
      <c r="J631" s="2">
        <f t="shared" si="204"/>
        <v>352.54123980236903</v>
      </c>
      <c r="K631" s="2">
        <f t="shared" si="210"/>
        <v>5.21875</v>
      </c>
      <c r="L631" s="2">
        <f t="shared" si="208"/>
        <v>46.875</v>
      </c>
      <c r="M631" s="2">
        <f t="shared" si="209"/>
        <v>3.0370973355292326</v>
      </c>
      <c r="N631" s="5">
        <v>444000</v>
      </c>
      <c r="O631" s="5">
        <v>22900</v>
      </c>
      <c r="P631" s="2">
        <v>35.5</v>
      </c>
      <c r="Q631" s="2">
        <v>8.1</v>
      </c>
      <c r="R631" s="5">
        <v>10400</v>
      </c>
      <c r="S631" s="5">
        <v>1310</v>
      </c>
      <c r="T631" s="5">
        <v>11700</v>
      </c>
      <c r="U631" s="5">
        <v>2010</v>
      </c>
      <c r="X631" s="3" t="str" cm="1">
        <f t="array" ref="X631">_xlfn.IFS((D631/F631) &lt;= (640/SQRT($AT$32)), "Compact", L631 &lt;= ($AT$32*(0.79-(0.002*((E631-G631/2)/(2*F631))*SQRT($AT$32)))), "Non-Compact", L631 &gt; ($AT$32*(0.79-(0.002*((E631-G631/2)/(2*F631))*SQRT($AT$32)))), "Slender")</f>
        <v>Compact</v>
      </c>
      <c r="Y631" s="3" t="str" cm="1">
        <f t="array" ref="Y631">_xlfn.IFS(K631 &lt;= (65/SQRT($AT$32)), "Compact", K631 &lt;= (95/SQRT($AT$32)), "Non-Compact", K631 &gt; (95/SQRT($AT$32)), "Slender")</f>
        <v>Slender</v>
      </c>
      <c r="Z631" s="2">
        <f t="shared" si="190"/>
        <v>10.9375</v>
      </c>
      <c r="AA631" s="2">
        <f t="shared" si="191"/>
        <v>53.125</v>
      </c>
      <c r="AB631" s="2" t="str" cm="1">
        <f t="array" ref="AB631">_xlfn.IFS(Z631 &lt;= 9, "1", Z631 &lt;= 12, "2", Z631 &lt;= 15, "3", Z631 &gt; 15, "4")</f>
        <v>2</v>
      </c>
      <c r="AC631" s="2" t="str" cm="1">
        <f t="array" ref="AC631">_xlfn.IFS(AA631 &lt;= 200, "1", L631 &lt;= 300, "2", L631 &lt;= 400, "3", L631 &gt; 400, "4")</f>
        <v>1</v>
      </c>
      <c r="AF631" s="3">
        <f t="shared" si="202"/>
        <v>444111.25782409526</v>
      </c>
      <c r="AG631" s="3"/>
      <c r="AI631" s="3">
        <f t="shared" si="203"/>
        <v>10419.16501788891</v>
      </c>
      <c r="AJ631" s="2" t="s">
        <v>665</v>
      </c>
      <c r="AK631" s="2"/>
      <c r="AL631" s="2"/>
      <c r="AM631" s="2">
        <f t="shared" si="205"/>
        <v>327.84123980236905</v>
      </c>
      <c r="AN631" s="2"/>
      <c r="AO631" s="2"/>
      <c r="AP631" s="2">
        <f t="shared" si="206"/>
        <v>10310.6</v>
      </c>
      <c r="AQ631" s="2" t="s">
        <v>665</v>
      </c>
      <c r="BB631" s="2">
        <f t="shared" si="192"/>
        <v>260.54123980236903</v>
      </c>
      <c r="BC631" s="2">
        <f t="shared" si="193"/>
        <v>9843.7333333333336</v>
      </c>
      <c r="BD631" s="2" t="s">
        <v>665</v>
      </c>
      <c r="BI631">
        <f t="shared" si="194"/>
        <v>278.54123980236903</v>
      </c>
      <c r="BJ631">
        <f t="shared" si="195"/>
        <v>10084.1143281366</v>
      </c>
      <c r="BK631" s="2" t="s">
        <v>665</v>
      </c>
      <c r="BP631">
        <f t="shared" si="196"/>
        <v>212.54123980236903</v>
      </c>
      <c r="BQ631">
        <f t="shared" si="197"/>
        <v>9741.3333333333339</v>
      </c>
      <c r="BR631" s="2" t="s">
        <v>665</v>
      </c>
      <c r="BW631">
        <f t="shared" si="198"/>
        <v>228.54123980236903</v>
      </c>
      <c r="BX631">
        <f t="shared" si="199"/>
        <v>9775.4666666666672</v>
      </c>
      <c r="BY631" s="2" t="s">
        <v>665</v>
      </c>
      <c r="CD631">
        <f t="shared" si="200"/>
        <v>292.85097938416294</v>
      </c>
      <c r="CE631">
        <f t="shared" si="201"/>
        <v>10129.901571607617</v>
      </c>
      <c r="CF631" s="2" t="s">
        <v>665</v>
      </c>
    </row>
    <row r="632" spans="1:84" x14ac:dyDescent="0.35">
      <c r="A632" s="2" t="s">
        <v>666</v>
      </c>
      <c r="B632" s="3" t="s">
        <v>35</v>
      </c>
      <c r="C632" s="2">
        <v>256</v>
      </c>
      <c r="D632" s="2">
        <v>850</v>
      </c>
      <c r="E632" s="2">
        <v>350</v>
      </c>
      <c r="F632" s="2">
        <v>28</v>
      </c>
      <c r="G632" s="2">
        <v>16</v>
      </c>
      <c r="H632" s="2">
        <v>18</v>
      </c>
      <c r="I632" s="2">
        <f t="shared" si="207"/>
        <v>758</v>
      </c>
      <c r="J632" s="2">
        <f t="shared" si="204"/>
        <v>325.82123980236906</v>
      </c>
      <c r="K632" s="2">
        <f t="shared" si="210"/>
        <v>5.9642857142857144</v>
      </c>
      <c r="L632" s="2">
        <f t="shared" si="208"/>
        <v>47.375</v>
      </c>
      <c r="M632" s="2">
        <f t="shared" si="209"/>
        <v>3.0370973355292326</v>
      </c>
      <c r="N632" s="5">
        <v>402000</v>
      </c>
      <c r="O632" s="5">
        <v>20000</v>
      </c>
      <c r="P632" s="2">
        <v>35.1</v>
      </c>
      <c r="Q632" s="2">
        <v>7.8</v>
      </c>
      <c r="R632" s="5">
        <v>9460</v>
      </c>
      <c r="S632" s="5">
        <v>1150</v>
      </c>
      <c r="T632" s="5">
        <v>10700</v>
      </c>
      <c r="U632" s="5">
        <v>1770</v>
      </c>
      <c r="X632" s="3" t="str" cm="1">
        <f t="array" ref="X632">_xlfn.IFS((D632/F632) &lt;= (640/SQRT($AT$32)), "Compact", L632 &lt;= ($AT$32*(0.79-(0.002*((E632-G632/2)/(2*F632))*SQRT($AT$32)))), "Non-Compact", L632 &gt; ($AT$32*(0.79-(0.002*((E632-G632/2)/(2*F632))*SQRT($AT$32)))), "Slender")</f>
        <v>Compact</v>
      </c>
      <c r="Y632" s="3" t="str" cm="1">
        <f t="array" ref="Y632">_xlfn.IFS(K632 &lt;= (65/SQRT($AT$32)), "Compact", K632 &lt;= (95/SQRT($AT$32)), "Non-Compact", K632 &gt; (95/SQRT($AT$32)), "Slender")</f>
        <v>Slender</v>
      </c>
      <c r="Z632" s="2">
        <f t="shared" si="190"/>
        <v>12.5</v>
      </c>
      <c r="AA632" s="2">
        <f t="shared" si="191"/>
        <v>53.125</v>
      </c>
      <c r="AB632" s="2" t="str" cm="1">
        <f t="array" ref="AB632">_xlfn.IFS(Z632 &lt;= 9, "1", Z632 &lt;= 12, "2", Z632 &lt;= 15, "3", Z632 &gt; 15, "4")</f>
        <v>3</v>
      </c>
      <c r="AC632" s="2" t="str" cm="1">
        <f t="array" ref="AC632">_xlfn.IFS(AA632 &lt;= 200, "1", L632 &lt;= 300, "2", L632 &lt;= 400, "3", L632 &gt; 400, "4")</f>
        <v>1</v>
      </c>
      <c r="AF632" s="3">
        <f t="shared" si="202"/>
        <v>402018.62559600396</v>
      </c>
      <c r="AG632" s="3"/>
      <c r="AI632" s="3">
        <f t="shared" si="203"/>
        <v>9469.6897346217211</v>
      </c>
      <c r="AJ632" s="2" t="s">
        <v>666</v>
      </c>
      <c r="AK632" s="2"/>
      <c r="AL632" s="2"/>
      <c r="AM632" s="2">
        <f t="shared" si="205"/>
        <v>301.12123980236908</v>
      </c>
      <c r="AN632" s="2"/>
      <c r="AO632" s="2"/>
      <c r="AP632" s="2">
        <f t="shared" si="206"/>
        <v>9370.6</v>
      </c>
      <c r="AQ632" s="2" t="s">
        <v>666</v>
      </c>
      <c r="BB632" s="2">
        <f t="shared" si="192"/>
        <v>233.82123980236906</v>
      </c>
      <c r="BC632" s="2">
        <f t="shared" si="193"/>
        <v>8903.7333333333336</v>
      </c>
      <c r="BD632" s="2" t="s">
        <v>666</v>
      </c>
      <c r="BI632">
        <f t="shared" si="194"/>
        <v>251.82123980236906</v>
      </c>
      <c r="BJ632">
        <f t="shared" si="195"/>
        <v>9144.1143281366003</v>
      </c>
      <c r="BK632" s="2" t="s">
        <v>666</v>
      </c>
      <c r="BP632">
        <f t="shared" si="196"/>
        <v>185.82123980236906</v>
      </c>
      <c r="BQ632">
        <f t="shared" si="197"/>
        <v>8801.3333333333339</v>
      </c>
      <c r="BR632" s="2" t="s">
        <v>666</v>
      </c>
      <c r="BW632">
        <f t="shared" si="198"/>
        <v>201.82123980236906</v>
      </c>
      <c r="BX632">
        <f t="shared" si="199"/>
        <v>8835.4666666666672</v>
      </c>
      <c r="BY632" s="2" t="s">
        <v>666</v>
      </c>
      <c r="CD632">
        <f t="shared" si="200"/>
        <v>266.13097938416297</v>
      </c>
      <c r="CE632">
        <f t="shared" si="201"/>
        <v>9189.9015716076174</v>
      </c>
      <c r="CF632" s="2" t="s">
        <v>666</v>
      </c>
    </row>
    <row r="633" spans="1:84" x14ac:dyDescent="0.35">
      <c r="A633" s="2" t="s">
        <v>667</v>
      </c>
      <c r="B633" s="3" t="s">
        <v>35</v>
      </c>
      <c r="C633" s="2">
        <v>240</v>
      </c>
      <c r="D633" s="2">
        <v>850</v>
      </c>
      <c r="E633" s="2">
        <v>350</v>
      </c>
      <c r="F633" s="2">
        <v>25</v>
      </c>
      <c r="G633" s="2">
        <v>16</v>
      </c>
      <c r="H633" s="2">
        <v>18</v>
      </c>
      <c r="I633" s="2">
        <f t="shared" si="207"/>
        <v>764</v>
      </c>
      <c r="J633" s="2">
        <f t="shared" si="204"/>
        <v>305.78123980236904</v>
      </c>
      <c r="K633" s="2">
        <f t="shared" si="210"/>
        <v>6.68</v>
      </c>
      <c r="L633" s="2">
        <f t="shared" si="208"/>
        <v>47.75</v>
      </c>
      <c r="M633" s="2">
        <f t="shared" si="209"/>
        <v>3.0370973355292326</v>
      </c>
      <c r="N633" s="5">
        <v>370000</v>
      </c>
      <c r="O633" s="5">
        <v>17900</v>
      </c>
      <c r="P633" s="2">
        <v>34.799999999999997</v>
      </c>
      <c r="Q633" s="2">
        <v>7.7</v>
      </c>
      <c r="R633" s="5">
        <v>8720</v>
      </c>
      <c r="S633" s="5">
        <v>1020</v>
      </c>
      <c r="T633" s="5">
        <v>9890</v>
      </c>
      <c r="U633" s="5">
        <v>1590</v>
      </c>
      <c r="X633" s="3" t="str" cm="1">
        <f t="array" ref="X633">_xlfn.IFS((D633/F633) &lt;= (640/SQRT($AT$32)), "Compact", L633 &lt;= ($AT$32*(0.79-(0.002*((E633-G633/2)/(2*F633))*SQRT($AT$32)))), "Non-Compact", L633 &gt; ($AT$32*(0.79-(0.002*((E633-G633/2)/(2*F633))*SQRT($AT$32)))), "Slender")</f>
        <v>Compact</v>
      </c>
      <c r="Y633" s="3" t="str" cm="1">
        <f t="array" ref="Y633">_xlfn.IFS(K633 &lt;= (65/SQRT($AT$32)), "Compact", K633 &lt;= (95/SQRT($AT$32)), "Non-Compact", K633 &gt; (95/SQRT($AT$32)), "Slender")</f>
        <v>Slender</v>
      </c>
      <c r="Z633" s="2">
        <f t="shared" si="190"/>
        <v>14</v>
      </c>
      <c r="AA633" s="2">
        <f t="shared" si="191"/>
        <v>53.125</v>
      </c>
      <c r="AB633" s="2" t="str" cm="1">
        <f t="array" ref="AB633">_xlfn.IFS(Z633 &lt;= 9, "1", Z633 &lt;= 12, "2", Z633 &lt;= 15, "3", Z633 &gt; 15, "4")</f>
        <v>3</v>
      </c>
      <c r="AC633" s="2" t="str" cm="1">
        <f t="array" ref="AC633">_xlfn.IFS(AA633 &lt;= 200, "1", L633 &lt;= 300, "2", L633 &lt;= 400, "3", L633 &gt; 400, "4")</f>
        <v>1</v>
      </c>
      <c r="AF633" s="3">
        <f t="shared" si="202"/>
        <v>369954.40979409881</v>
      </c>
      <c r="AG633" s="3"/>
      <c r="AI633" s="3">
        <f t="shared" si="203"/>
        <v>8722.3919695230379</v>
      </c>
      <c r="AJ633" s="2" t="s">
        <v>667</v>
      </c>
      <c r="AK633" s="2"/>
      <c r="AL633" s="2"/>
      <c r="AM633" s="2">
        <f t="shared" si="205"/>
        <v>281.08123980236905</v>
      </c>
      <c r="AN633" s="2"/>
      <c r="AO633" s="2"/>
      <c r="AP633" s="2">
        <f t="shared" si="206"/>
        <v>8630.6</v>
      </c>
      <c r="AQ633" s="2" t="s">
        <v>667</v>
      </c>
      <c r="BB633" s="2">
        <f t="shared" si="192"/>
        <v>213.78123980236904</v>
      </c>
      <c r="BC633" s="2">
        <f t="shared" si="193"/>
        <v>8163.7333333333336</v>
      </c>
      <c r="BD633" s="2" t="s">
        <v>667</v>
      </c>
      <c r="BI633">
        <f t="shared" si="194"/>
        <v>231.78123980236904</v>
      </c>
      <c r="BJ633">
        <f t="shared" si="195"/>
        <v>8404.1143281366003</v>
      </c>
      <c r="BK633" s="2" t="s">
        <v>667</v>
      </c>
      <c r="BP633">
        <f t="shared" si="196"/>
        <v>165.78123980236904</v>
      </c>
      <c r="BQ633">
        <f t="shared" si="197"/>
        <v>8061.333333333333</v>
      </c>
      <c r="BR633" s="2" t="s">
        <v>667</v>
      </c>
      <c r="BW633">
        <f t="shared" si="198"/>
        <v>181.78123980236904</v>
      </c>
      <c r="BX633">
        <f t="shared" si="199"/>
        <v>8095.4666666666662</v>
      </c>
      <c r="BY633" s="2" t="s">
        <v>667</v>
      </c>
      <c r="CD633">
        <f t="shared" si="200"/>
        <v>246.09097938416298</v>
      </c>
      <c r="CE633">
        <f t="shared" si="201"/>
        <v>8449.9015716076174</v>
      </c>
      <c r="CF633" s="2" t="s">
        <v>667</v>
      </c>
    </row>
    <row r="634" spans="1:84" x14ac:dyDescent="0.35">
      <c r="A634" s="2" t="s">
        <v>668</v>
      </c>
      <c r="B634" s="3" t="s">
        <v>35</v>
      </c>
      <c r="C634" s="2">
        <v>243</v>
      </c>
      <c r="D634" s="2">
        <v>850</v>
      </c>
      <c r="E634" s="2">
        <v>350</v>
      </c>
      <c r="F634" s="2">
        <v>28</v>
      </c>
      <c r="G634" s="2">
        <v>14</v>
      </c>
      <c r="H634" s="2">
        <v>18</v>
      </c>
      <c r="I634" s="2">
        <f t="shared" si="207"/>
        <v>758</v>
      </c>
      <c r="J634" s="2">
        <f t="shared" si="204"/>
        <v>309.94123980236907</v>
      </c>
      <c r="K634" s="2">
        <f t="shared" si="210"/>
        <v>6</v>
      </c>
      <c r="L634" s="2">
        <f t="shared" si="208"/>
        <v>54.142857142857146</v>
      </c>
      <c r="M634" s="2">
        <f t="shared" si="209"/>
        <v>3.0410973355292326</v>
      </c>
      <c r="N634" s="5">
        <v>394000</v>
      </c>
      <c r="O634" s="5">
        <v>20000</v>
      </c>
      <c r="P634" s="2">
        <v>35.6</v>
      </c>
      <c r="Q634" s="2">
        <v>8</v>
      </c>
      <c r="R634" s="5">
        <v>9270</v>
      </c>
      <c r="S634" s="5">
        <v>1140</v>
      </c>
      <c r="T634" s="5">
        <v>10400</v>
      </c>
      <c r="U634" s="5">
        <v>1760</v>
      </c>
      <c r="X634" s="3" t="str" cm="1">
        <f t="array" ref="X634">_xlfn.IFS((D634/F634) &lt;= (640/SQRT($AT$32)), "Compact", L634 &lt;= ($AT$32*(0.79-(0.002*((E634-G634/2)/(2*F634))*SQRT($AT$32)))), "Non-Compact", L634 &gt; ($AT$32*(0.79-(0.002*((E634-G634/2)/(2*F634))*SQRT($AT$32)))), "Slender")</f>
        <v>Compact</v>
      </c>
      <c r="Y634" s="3" t="str" cm="1">
        <f t="array" ref="Y634">_xlfn.IFS(K634 &lt;= (65/SQRT($AT$32)), "Compact", K634 &lt;= (95/SQRT($AT$32)), "Non-Compact", K634 &gt; (95/SQRT($AT$32)), "Slender")</f>
        <v>Slender</v>
      </c>
      <c r="Z634" s="2">
        <f t="shared" si="190"/>
        <v>12.5</v>
      </c>
      <c r="AA634" s="2">
        <f t="shared" si="191"/>
        <v>60.714285714285715</v>
      </c>
      <c r="AB634" s="2" t="str" cm="1">
        <f t="array" ref="AB634">_xlfn.IFS(Z634 &lt;= 9, "1", Z634 &lt;= 12, "2", Z634 &lt;= 15, "3", Z634 &gt; 15, "4")</f>
        <v>3</v>
      </c>
      <c r="AC634" s="2" t="str" cm="1">
        <f t="array" ref="AC634">_xlfn.IFS(AA634 &lt;= 200, "1", L634 &lt;= 300, "2", L634 &lt;= 400, "3", L634 &gt; 400, "4")</f>
        <v>1</v>
      </c>
      <c r="AF634" s="3">
        <f t="shared" si="202"/>
        <v>394028.58694021177</v>
      </c>
      <c r="AG634" s="3"/>
      <c r="AI634" s="3">
        <f t="shared" si="203"/>
        <v>9280.5181789596209</v>
      </c>
      <c r="AJ634" s="2" t="s">
        <v>668</v>
      </c>
      <c r="AK634" s="2"/>
      <c r="AL634" s="2"/>
      <c r="AM634" s="2">
        <f t="shared" si="205"/>
        <v>285.24123980236908</v>
      </c>
      <c r="AN634" s="2"/>
      <c r="AO634" s="2"/>
      <c r="AP634" s="2">
        <f t="shared" si="206"/>
        <v>9180.6</v>
      </c>
      <c r="AQ634" s="2" t="s">
        <v>668</v>
      </c>
      <c r="BB634" s="2">
        <f t="shared" si="192"/>
        <v>217.94123980236907</v>
      </c>
      <c r="BC634" s="2">
        <f t="shared" si="193"/>
        <v>8713.7333333333336</v>
      </c>
      <c r="BD634" s="2" t="s">
        <v>668</v>
      </c>
      <c r="BI634">
        <f t="shared" si="194"/>
        <v>235.94123980236907</v>
      </c>
      <c r="BJ634">
        <f t="shared" si="195"/>
        <v>8954.1143281366003</v>
      </c>
      <c r="BK634" s="2" t="s">
        <v>668</v>
      </c>
      <c r="BP634">
        <f t="shared" si="196"/>
        <v>169.94123980236907</v>
      </c>
      <c r="BQ634">
        <f t="shared" si="197"/>
        <v>8611.3333333333339</v>
      </c>
      <c r="BR634" s="2" t="s">
        <v>668</v>
      </c>
      <c r="BW634">
        <f t="shared" si="198"/>
        <v>185.94123980236907</v>
      </c>
      <c r="BX634">
        <f t="shared" si="199"/>
        <v>8645.4666666666672</v>
      </c>
      <c r="BY634" s="2" t="s">
        <v>668</v>
      </c>
      <c r="CD634">
        <f t="shared" si="200"/>
        <v>250.250979384163</v>
      </c>
      <c r="CE634">
        <f t="shared" si="201"/>
        <v>8999.9015716076174</v>
      </c>
      <c r="CF634" s="2" t="s">
        <v>668</v>
      </c>
    </row>
    <row r="635" spans="1:84" x14ac:dyDescent="0.35">
      <c r="A635" s="2" t="s">
        <v>669</v>
      </c>
      <c r="B635" s="3" t="s">
        <v>35</v>
      </c>
      <c r="C635" s="2">
        <v>227</v>
      </c>
      <c r="D635" s="2">
        <v>850</v>
      </c>
      <c r="E635" s="2">
        <v>350</v>
      </c>
      <c r="F635" s="2">
        <v>25</v>
      </c>
      <c r="G635" s="2">
        <v>14</v>
      </c>
      <c r="H635" s="2">
        <v>18</v>
      </c>
      <c r="I635" s="2">
        <f t="shared" si="207"/>
        <v>764</v>
      </c>
      <c r="J635" s="2">
        <f t="shared" si="204"/>
        <v>289.78123980236904</v>
      </c>
      <c r="K635" s="2">
        <f t="shared" si="210"/>
        <v>6.72</v>
      </c>
      <c r="L635" s="2">
        <f t="shared" si="208"/>
        <v>54.571428571428569</v>
      </c>
      <c r="M635" s="2">
        <f t="shared" si="209"/>
        <v>3.0410973355292326</v>
      </c>
      <c r="N635" s="5">
        <v>362000</v>
      </c>
      <c r="O635" s="5">
        <v>17900</v>
      </c>
      <c r="P635" s="2">
        <v>35.299999999999997</v>
      </c>
      <c r="Q635" s="2">
        <v>7.9</v>
      </c>
      <c r="R635" s="5">
        <v>8520</v>
      </c>
      <c r="S635" s="5">
        <v>1020</v>
      </c>
      <c r="T635" s="5">
        <v>9570</v>
      </c>
      <c r="U635" s="5">
        <v>1570</v>
      </c>
      <c r="X635" s="3" t="str" cm="1">
        <f t="array" ref="X635">_xlfn.IFS((D635/F635) &lt;= (640/SQRT($AT$32)), "Compact", L635 &lt;= ($AT$32*(0.79-(0.002*((E635-G635/2)/(2*F635))*SQRT($AT$32)))), "Non-Compact", L635 &gt; ($AT$32*(0.79-(0.002*((E635-G635/2)/(2*F635))*SQRT($AT$32)))), "Slender")</f>
        <v>Compact</v>
      </c>
      <c r="Y635" s="3" t="str" cm="1">
        <f t="array" ref="Y635">_xlfn.IFS(K635 &lt;= (65/SQRT($AT$32)), "Compact", K635 &lt;= (95/SQRT($AT$32)), "Non-Compact", K635 &gt; (95/SQRT($AT$32)), "Slender")</f>
        <v>Slender</v>
      </c>
      <c r="Z635" s="2">
        <f t="shared" si="190"/>
        <v>14</v>
      </c>
      <c r="AA635" s="2">
        <f t="shared" si="191"/>
        <v>60.714285714285715</v>
      </c>
      <c r="AB635" s="2" t="str" cm="1">
        <f t="array" ref="AB635">_xlfn.IFS(Z635 &lt;= 9, "1", Z635 &lt;= 12, "2", Z635 &lt;= 15, "3", Z635 &gt; 15, "4")</f>
        <v>3</v>
      </c>
      <c r="AC635" s="2" t="str" cm="1">
        <f t="array" ref="AC635">_xlfn.IFS(AA635 &lt;= 200, "1", L635 &lt;= 300, "2", L635 &lt;= 400, "3", L635 &gt; 400, "4")</f>
        <v>1</v>
      </c>
      <c r="AF635" s="3">
        <f t="shared" si="202"/>
        <v>361963.83427919977</v>
      </c>
      <c r="AG635" s="3"/>
      <c r="AI635" s="3">
        <f t="shared" si="203"/>
        <v>8524.5458336500251</v>
      </c>
      <c r="AJ635" s="2" t="s">
        <v>669</v>
      </c>
      <c r="AK635" s="2"/>
      <c r="AL635" s="2"/>
      <c r="AM635" s="2">
        <f t="shared" si="205"/>
        <v>265.08123980236905</v>
      </c>
      <c r="AN635" s="2"/>
      <c r="AO635" s="2"/>
      <c r="AP635" s="2">
        <f t="shared" si="206"/>
        <v>8430.6</v>
      </c>
      <c r="AQ635" s="2" t="s">
        <v>669</v>
      </c>
      <c r="BB635" s="2">
        <f t="shared" si="192"/>
        <v>197.78123980236904</v>
      </c>
      <c r="BC635" s="2">
        <f t="shared" si="193"/>
        <v>7963.7333333333336</v>
      </c>
      <c r="BD635" s="2" t="s">
        <v>669</v>
      </c>
      <c r="BI635">
        <f t="shared" si="194"/>
        <v>215.78123980236904</v>
      </c>
      <c r="BJ635">
        <f t="shared" si="195"/>
        <v>8204.1143281366003</v>
      </c>
      <c r="BK635" s="2" t="s">
        <v>669</v>
      </c>
      <c r="BP635">
        <f t="shared" si="196"/>
        <v>149.78123980236904</v>
      </c>
      <c r="BQ635">
        <f t="shared" si="197"/>
        <v>7861.333333333333</v>
      </c>
      <c r="BR635" s="2" t="s">
        <v>669</v>
      </c>
      <c r="BW635">
        <f t="shared" si="198"/>
        <v>165.78123980236904</v>
      </c>
      <c r="BX635">
        <f t="shared" si="199"/>
        <v>7895.4666666666662</v>
      </c>
      <c r="BY635" s="2" t="s">
        <v>669</v>
      </c>
      <c r="CD635">
        <f t="shared" si="200"/>
        <v>230.09097938416298</v>
      </c>
      <c r="CE635">
        <f t="shared" si="201"/>
        <v>8249.9015716076174</v>
      </c>
      <c r="CF635" s="2" t="s">
        <v>669</v>
      </c>
    </row>
    <row r="636" spans="1:84" x14ac:dyDescent="0.35">
      <c r="A636" s="2" t="s">
        <v>670</v>
      </c>
      <c r="B636" s="3" t="s">
        <v>35</v>
      </c>
      <c r="C636" s="2">
        <v>305</v>
      </c>
      <c r="D636" s="2">
        <v>850</v>
      </c>
      <c r="E636" s="2">
        <v>300</v>
      </c>
      <c r="F636" s="2">
        <v>40</v>
      </c>
      <c r="G636" s="2">
        <v>19</v>
      </c>
      <c r="H636" s="2">
        <v>18</v>
      </c>
      <c r="I636" s="2">
        <f t="shared" si="207"/>
        <v>734</v>
      </c>
      <c r="J636" s="2">
        <f t="shared" si="204"/>
        <v>389.08123980236905</v>
      </c>
      <c r="K636" s="2">
        <f t="shared" si="210"/>
        <v>3.5125000000000002</v>
      </c>
      <c r="L636" s="2">
        <f t="shared" si="208"/>
        <v>38.631578947368418</v>
      </c>
      <c r="M636" s="2">
        <f t="shared" si="209"/>
        <v>2.8310973355292326</v>
      </c>
      <c r="N636" s="5">
        <v>470000</v>
      </c>
      <c r="O636" s="5">
        <v>18000</v>
      </c>
      <c r="P636" s="2">
        <v>34.799999999999997</v>
      </c>
      <c r="Q636" s="2">
        <v>6.8</v>
      </c>
      <c r="R636" s="5">
        <v>11100</v>
      </c>
      <c r="S636" s="5">
        <v>1200</v>
      </c>
      <c r="T636" s="5">
        <v>12600</v>
      </c>
      <c r="U636" s="5">
        <v>1870</v>
      </c>
      <c r="X636" s="3" t="str" cm="1">
        <f t="array" ref="X636">_xlfn.IFS((D636/F636) &lt;= (640/SQRT($AT$32)), "Compact", L636 &lt;= ($AT$32*(0.79-(0.002*((E636-G636/2)/(2*F636))*SQRT($AT$32)))), "Non-Compact", L636 &gt; ($AT$32*(0.79-(0.002*((E636-G636/2)/(2*F636))*SQRT($AT$32)))), "Slender")</f>
        <v>Compact</v>
      </c>
      <c r="Y636" s="3" t="str" cm="1">
        <f t="array" ref="Y636">_xlfn.IFS(K636 &lt;= (65/SQRT($AT$32)), "Compact", K636 &lt;= (95/SQRT($AT$32)), "Non-Compact", K636 &gt; (95/SQRT($AT$32)), "Slender")</f>
        <v>Non-Compact</v>
      </c>
      <c r="Z636" s="2">
        <f t="shared" si="190"/>
        <v>7.5</v>
      </c>
      <c r="AA636" s="2">
        <f t="shared" si="191"/>
        <v>44.736842105263158</v>
      </c>
      <c r="AB636" s="2" t="str" cm="1">
        <f t="array" ref="AB636">_xlfn.IFS(Z636 &lt;= 9, "1", Z636 &lt;= 12, "2", Z636 &lt;= 15, "3", Z636 &gt; 15, "4")</f>
        <v>1</v>
      </c>
      <c r="AC636" s="2" t="str" cm="1">
        <f t="array" ref="AC636">_xlfn.IFS(AA636 &lt;= 200, "1", L636 &lt;= 300, "2", L636 &lt;= 400, "3", L636 &gt; 400, "4")</f>
        <v>1</v>
      </c>
      <c r="AF636" s="3">
        <f t="shared" si="202"/>
        <v>469867.42932033498</v>
      </c>
      <c r="AG636" s="3"/>
      <c r="AI636" s="3">
        <f t="shared" si="203"/>
        <v>11099.20680364142</v>
      </c>
      <c r="AJ636" s="2" t="s">
        <v>670</v>
      </c>
      <c r="AK636" s="2"/>
      <c r="AL636" s="2"/>
      <c r="AM636" s="2">
        <f t="shared" si="205"/>
        <v>364.38123980236907</v>
      </c>
      <c r="AN636" s="2"/>
      <c r="AO636" s="2"/>
      <c r="AP636" s="2">
        <f t="shared" si="206"/>
        <v>11010.6</v>
      </c>
      <c r="AQ636" s="2" t="s">
        <v>670</v>
      </c>
      <c r="BB636" s="2">
        <f t="shared" si="192"/>
        <v>297.08123980236905</v>
      </c>
      <c r="BC636" s="2">
        <f t="shared" si="193"/>
        <v>10543.733333333334</v>
      </c>
      <c r="BD636" s="2" t="s">
        <v>670</v>
      </c>
      <c r="BI636">
        <f t="shared" si="194"/>
        <v>315.08123980236905</v>
      </c>
      <c r="BJ636">
        <f t="shared" si="195"/>
        <v>10784.1143281366</v>
      </c>
      <c r="BK636" s="2" t="s">
        <v>670</v>
      </c>
      <c r="BP636">
        <f t="shared" si="196"/>
        <v>249.08123980236905</v>
      </c>
      <c r="BQ636">
        <f t="shared" si="197"/>
        <v>10441.333333333334</v>
      </c>
      <c r="BR636" s="2" t="s">
        <v>670</v>
      </c>
      <c r="BW636">
        <f t="shared" si="198"/>
        <v>265.08123980236905</v>
      </c>
      <c r="BX636">
        <f t="shared" si="199"/>
        <v>10475.466666666667</v>
      </c>
      <c r="BY636" s="2" t="s">
        <v>670</v>
      </c>
      <c r="CD636">
        <f t="shared" si="200"/>
        <v>329.39097938416296</v>
      </c>
      <c r="CE636">
        <f t="shared" si="201"/>
        <v>10829.901571607617</v>
      </c>
      <c r="CF636" s="2" t="s">
        <v>670</v>
      </c>
    </row>
    <row r="637" spans="1:84" x14ac:dyDescent="0.35">
      <c r="A637" s="2" t="s">
        <v>671</v>
      </c>
      <c r="B637" s="3" t="s">
        <v>35</v>
      </c>
      <c r="C637" s="2">
        <v>288</v>
      </c>
      <c r="D637" s="2">
        <v>850</v>
      </c>
      <c r="E637" s="2">
        <v>300</v>
      </c>
      <c r="F637" s="2">
        <v>36</v>
      </c>
      <c r="G637" s="2">
        <v>19</v>
      </c>
      <c r="H637" s="2">
        <v>18</v>
      </c>
      <c r="I637" s="2">
        <f t="shared" si="207"/>
        <v>742</v>
      </c>
      <c r="J637" s="2">
        <f t="shared" si="204"/>
        <v>366.60123980236904</v>
      </c>
      <c r="K637" s="2">
        <f t="shared" si="210"/>
        <v>3.9027777777777777</v>
      </c>
      <c r="L637" s="2">
        <f t="shared" si="208"/>
        <v>39.05263157894737</v>
      </c>
      <c r="M637" s="2">
        <f t="shared" si="209"/>
        <v>2.8310973355292326</v>
      </c>
      <c r="N637" s="5">
        <v>437000</v>
      </c>
      <c r="O637" s="5">
        <v>16200</v>
      </c>
      <c r="P637" s="2">
        <v>34.5</v>
      </c>
      <c r="Q637" s="2">
        <v>6.7</v>
      </c>
      <c r="R637" s="5">
        <v>10300</v>
      </c>
      <c r="S637" s="5">
        <v>1080</v>
      </c>
      <c r="T637" s="5">
        <v>11800</v>
      </c>
      <c r="U637" s="5">
        <v>1690</v>
      </c>
      <c r="X637" s="3" t="str" cm="1">
        <f t="array" ref="X637">_xlfn.IFS((D637/F637) &lt;= (640/SQRT($AT$32)), "Compact", L637 &lt;= ($AT$32*(0.79-(0.002*((E637-G637/2)/(2*F637))*SQRT($AT$32)))), "Non-Compact", L637 &gt; ($AT$32*(0.79-(0.002*((E637-G637/2)/(2*F637))*SQRT($AT$32)))), "Slender")</f>
        <v>Compact</v>
      </c>
      <c r="Y637" s="3" t="str" cm="1">
        <f t="array" ref="Y637">_xlfn.IFS(K637 &lt;= (65/SQRT($AT$32)), "Compact", K637 &lt;= (95/SQRT($AT$32)), "Non-Compact", K637 &gt; (95/SQRT($AT$32)), "Slender")</f>
        <v>Non-Compact</v>
      </c>
      <c r="Z637" s="2">
        <f t="shared" si="190"/>
        <v>8.3333333333333339</v>
      </c>
      <c r="AA637" s="2">
        <f t="shared" si="191"/>
        <v>44.736842105263158</v>
      </c>
      <c r="AB637" s="2" t="str" cm="1">
        <f t="array" ref="AB637">_xlfn.IFS(Z637 &lt;= 9, "1", Z637 &lt;= 12, "2", Z637 &lt;= 15, "3", Z637 &gt; 15, "4")</f>
        <v>1</v>
      </c>
      <c r="AC637" s="2" t="str" cm="1">
        <f t="array" ref="AC637">_xlfn.IFS(AA637 &lt;= 200, "1", L637 &lt;= 300, "2", L637 &lt;= 400, "3", L637 &gt; 400, "4")</f>
        <v>1</v>
      </c>
      <c r="AF637" s="3">
        <f t="shared" si="202"/>
        <v>436823.26991141395</v>
      </c>
      <c r="AG637" s="3"/>
      <c r="AI637" s="3">
        <f t="shared" si="203"/>
        <v>10293.167426501912</v>
      </c>
      <c r="AJ637" s="2" t="s">
        <v>671</v>
      </c>
      <c r="AK637" s="2"/>
      <c r="AL637" s="2"/>
      <c r="AM637" s="2">
        <f t="shared" si="205"/>
        <v>341.90123980236905</v>
      </c>
      <c r="AN637" s="2"/>
      <c r="AO637" s="2"/>
      <c r="AP637" s="2">
        <f t="shared" si="206"/>
        <v>10210.6</v>
      </c>
      <c r="AQ637" s="2" t="s">
        <v>671</v>
      </c>
      <c r="BB637" s="2">
        <f t="shared" si="192"/>
        <v>274.60123980236904</v>
      </c>
      <c r="BC637" s="2">
        <f t="shared" si="193"/>
        <v>9743.7333333333336</v>
      </c>
      <c r="BD637" s="2" t="s">
        <v>671</v>
      </c>
      <c r="BI637">
        <f t="shared" si="194"/>
        <v>292.60123980236904</v>
      </c>
      <c r="BJ637">
        <f t="shared" si="195"/>
        <v>9984.1143281366003</v>
      </c>
      <c r="BK637" s="2" t="s">
        <v>671</v>
      </c>
      <c r="BP637">
        <f t="shared" si="196"/>
        <v>226.60123980236904</v>
      </c>
      <c r="BQ637">
        <f t="shared" si="197"/>
        <v>9641.3333333333339</v>
      </c>
      <c r="BR637" s="2" t="s">
        <v>671</v>
      </c>
      <c r="BW637">
        <f t="shared" si="198"/>
        <v>242.60123980236904</v>
      </c>
      <c r="BX637">
        <f t="shared" si="199"/>
        <v>9675.4666666666672</v>
      </c>
      <c r="BY637" s="2" t="s">
        <v>671</v>
      </c>
      <c r="CD637">
        <f t="shared" si="200"/>
        <v>306.91097938416294</v>
      </c>
      <c r="CE637">
        <f t="shared" si="201"/>
        <v>10029.901571607617</v>
      </c>
      <c r="CF637" s="2" t="s">
        <v>671</v>
      </c>
    </row>
    <row r="638" spans="1:84" x14ac:dyDescent="0.35">
      <c r="A638" s="2" t="s">
        <v>672</v>
      </c>
      <c r="B638" s="3" t="s">
        <v>35</v>
      </c>
      <c r="C638" s="2">
        <v>270</v>
      </c>
      <c r="D638" s="2">
        <v>850</v>
      </c>
      <c r="E638" s="2">
        <v>300</v>
      </c>
      <c r="F638" s="2">
        <v>32</v>
      </c>
      <c r="G638" s="2">
        <v>19</v>
      </c>
      <c r="H638" s="2">
        <v>18</v>
      </c>
      <c r="I638" s="2">
        <f t="shared" si="207"/>
        <v>750</v>
      </c>
      <c r="J638" s="2">
        <f t="shared" si="204"/>
        <v>344.12123980236902</v>
      </c>
      <c r="K638" s="2">
        <f t="shared" si="210"/>
        <v>4.390625</v>
      </c>
      <c r="L638" s="2">
        <f t="shared" si="208"/>
        <v>39.473684210526315</v>
      </c>
      <c r="M638" s="2">
        <f t="shared" si="209"/>
        <v>2.8310973355292326</v>
      </c>
      <c r="N638" s="5">
        <v>402000</v>
      </c>
      <c r="O638" s="5">
        <v>14500</v>
      </c>
      <c r="P638" s="2">
        <v>34.200000000000003</v>
      </c>
      <c r="Q638" s="2">
        <v>6.5</v>
      </c>
      <c r="R638" s="5">
        <v>9470</v>
      </c>
      <c r="S638" s="2">
        <v>963</v>
      </c>
      <c r="T638" s="5">
        <v>10900</v>
      </c>
      <c r="U638" s="5">
        <v>1510</v>
      </c>
      <c r="X638" s="3" t="str" cm="1">
        <f t="array" ref="X638">_xlfn.IFS((D638/F638) &lt;= (640/SQRT($AT$32)), "Compact", L638 &lt;= ($AT$32*(0.79-(0.002*((E638-G638/2)/(2*F638))*SQRT($AT$32)))), "Non-Compact", L638 &gt; ($AT$32*(0.79-(0.002*((E638-G638/2)/(2*F638))*SQRT($AT$32)))), "Slender")</f>
        <v>Compact</v>
      </c>
      <c r="Y638" s="3" t="str" cm="1">
        <f t="array" ref="Y638">_xlfn.IFS(K638 &lt;= (65/SQRT($AT$32)), "Compact", K638 &lt;= (95/SQRT($AT$32)), "Non-Compact", K638 &gt; (95/SQRT($AT$32)), "Slender")</f>
        <v>Non-Compact</v>
      </c>
      <c r="Z638" s="2">
        <f t="shared" si="190"/>
        <v>9.375</v>
      </c>
      <c r="AA638" s="2">
        <f t="shared" si="191"/>
        <v>44.736842105263158</v>
      </c>
      <c r="AB638" s="2" t="str" cm="1">
        <f t="array" ref="AB638">_xlfn.IFS(Z638 &lt;= 9, "1", Z638 &lt;= 12, "2", Z638 &lt;= 15, "3", Z638 &gt; 15, "4")</f>
        <v>2</v>
      </c>
      <c r="AC638" s="2" t="str" cm="1">
        <f t="array" ref="AC638">_xlfn.IFS(AA638 &lt;= 200, "1", L638 &lt;= 300, "2", L638 &lt;= 400, "3", L638 &gt; 400, "4")</f>
        <v>1</v>
      </c>
      <c r="AF638" s="3">
        <f t="shared" si="202"/>
        <v>401784.72237766831</v>
      </c>
      <c r="AG638" s="3"/>
      <c r="AI638" s="3">
        <f t="shared" si="203"/>
        <v>9458.1629331493332</v>
      </c>
      <c r="AJ638" s="2" t="s">
        <v>672</v>
      </c>
      <c r="AK638" s="2"/>
      <c r="AL638" s="2"/>
      <c r="AM638" s="2">
        <f t="shared" si="205"/>
        <v>319.42123980236903</v>
      </c>
      <c r="AN638" s="2"/>
      <c r="AO638" s="2"/>
      <c r="AP638" s="2">
        <f t="shared" si="206"/>
        <v>9380.6</v>
      </c>
      <c r="AQ638" s="2" t="s">
        <v>672</v>
      </c>
      <c r="BB638" s="2">
        <f t="shared" si="192"/>
        <v>252.12123980236902</v>
      </c>
      <c r="BC638" s="2">
        <f t="shared" si="193"/>
        <v>8913.7333333333336</v>
      </c>
      <c r="BD638" s="2" t="s">
        <v>672</v>
      </c>
      <c r="BI638">
        <f t="shared" si="194"/>
        <v>270.12123980236902</v>
      </c>
      <c r="BJ638">
        <f t="shared" si="195"/>
        <v>9154.1143281366003</v>
      </c>
      <c r="BK638" s="2" t="s">
        <v>672</v>
      </c>
      <c r="BP638">
        <f t="shared" si="196"/>
        <v>204.12123980236902</v>
      </c>
      <c r="BQ638">
        <f t="shared" si="197"/>
        <v>8811.3333333333339</v>
      </c>
      <c r="BR638" s="2" t="s">
        <v>672</v>
      </c>
      <c r="BW638">
        <f t="shared" si="198"/>
        <v>220.12123980236902</v>
      </c>
      <c r="BX638">
        <f t="shared" si="199"/>
        <v>8845.4666666666672</v>
      </c>
      <c r="BY638" s="2" t="s">
        <v>672</v>
      </c>
      <c r="CD638">
        <f t="shared" si="200"/>
        <v>284.43097938416292</v>
      </c>
      <c r="CE638">
        <f t="shared" si="201"/>
        <v>9199.9015716076174</v>
      </c>
      <c r="CF638" s="2" t="s">
        <v>672</v>
      </c>
    </row>
    <row r="639" spans="1:84" x14ac:dyDescent="0.35">
      <c r="A639" s="2" t="s">
        <v>673</v>
      </c>
      <c r="B639" s="3" t="s">
        <v>35</v>
      </c>
      <c r="C639" s="2">
        <v>252</v>
      </c>
      <c r="D639" s="2">
        <v>850</v>
      </c>
      <c r="E639" s="2">
        <v>300</v>
      </c>
      <c r="F639" s="2">
        <v>28</v>
      </c>
      <c r="G639" s="2">
        <v>19</v>
      </c>
      <c r="H639" s="2">
        <v>18</v>
      </c>
      <c r="I639" s="2">
        <f t="shared" si="207"/>
        <v>758</v>
      </c>
      <c r="J639" s="2">
        <f t="shared" si="204"/>
        <v>321.64123980236906</v>
      </c>
      <c r="K639" s="2">
        <f t="shared" si="210"/>
        <v>5.0178571428571432</v>
      </c>
      <c r="L639" s="2">
        <f t="shared" si="208"/>
        <v>39.89473684210526</v>
      </c>
      <c r="M639" s="2">
        <f t="shared" si="209"/>
        <v>2.8310973355292326</v>
      </c>
      <c r="N639" s="5">
        <v>367000</v>
      </c>
      <c r="O639" s="5">
        <v>12700</v>
      </c>
      <c r="P639" s="2">
        <v>33.799999999999997</v>
      </c>
      <c r="Q639" s="2">
        <v>6.3</v>
      </c>
      <c r="R639" s="5">
        <v>8650</v>
      </c>
      <c r="S639" s="2">
        <v>843</v>
      </c>
      <c r="T639" s="5">
        <v>10000</v>
      </c>
      <c r="U639" s="5">
        <v>1340</v>
      </c>
      <c r="X639" s="3" t="str" cm="1">
        <f t="array" ref="X639">_xlfn.IFS((D639/F639) &lt;= (640/SQRT($AT$32)), "Compact", L639 &lt;= ($AT$32*(0.79-(0.002*((E639-G639/2)/(2*F639))*SQRT($AT$32)))), "Non-Compact", L639 &gt; ($AT$32*(0.79-(0.002*((E639-G639/2)/(2*F639))*SQRT($AT$32)))), "Slender")</f>
        <v>Compact</v>
      </c>
      <c r="Y639" s="3" t="str" cm="1">
        <f t="array" ref="Y639">_xlfn.IFS(K639 &lt;= (65/SQRT($AT$32)), "Compact", K639 &lt;= (95/SQRT($AT$32)), "Non-Compact", K639 &gt; (95/SQRT($AT$32)), "Slender")</f>
        <v>Non-Compact</v>
      </c>
      <c r="Z639" s="2">
        <f t="shared" si="190"/>
        <v>10.714285714285714</v>
      </c>
      <c r="AA639" s="2">
        <f t="shared" si="191"/>
        <v>44.736842105263158</v>
      </c>
      <c r="AB639" s="2" t="str" cm="1">
        <f t="array" ref="AB639">_xlfn.IFS(Z639 &lt;= 9, "1", Z639 &lt;= 12, "2", Z639 &lt;= 15, "3", Z639 &gt; 15, "4")</f>
        <v>2</v>
      </c>
      <c r="AC639" s="2" t="str" cm="1">
        <f t="array" ref="AC639">_xlfn.IFS(AA639 &lt;= 200, "1", L639 &lt;= 300, "2", L639 &lt;= 400, "3", L639 &gt; 400, "4")</f>
        <v>1</v>
      </c>
      <c r="AF639" s="3">
        <f t="shared" si="202"/>
        <v>366743.26051899034</v>
      </c>
      <c r="AG639" s="3"/>
      <c r="AI639" s="3">
        <f t="shared" si="203"/>
        <v>8633.4121915960895</v>
      </c>
      <c r="AJ639" s="2" t="s">
        <v>673</v>
      </c>
      <c r="AK639" s="2"/>
      <c r="AL639" s="2"/>
      <c r="AM639" s="2">
        <f t="shared" si="205"/>
        <v>296.94123980236907</v>
      </c>
      <c r="AN639" s="2"/>
      <c r="AO639" s="2"/>
      <c r="AP639" s="2">
        <f t="shared" si="206"/>
        <v>8560.6</v>
      </c>
      <c r="AQ639" s="2" t="s">
        <v>673</v>
      </c>
      <c r="BB639" s="2">
        <f t="shared" si="192"/>
        <v>229.64123980236906</v>
      </c>
      <c r="BC639" s="2">
        <f t="shared" si="193"/>
        <v>8093.7333333333336</v>
      </c>
      <c r="BD639" s="2" t="s">
        <v>673</v>
      </c>
      <c r="BI639">
        <f t="shared" si="194"/>
        <v>247.64123980236906</v>
      </c>
      <c r="BJ639">
        <f t="shared" si="195"/>
        <v>8334.1143281366003</v>
      </c>
      <c r="BK639" s="2" t="s">
        <v>673</v>
      </c>
      <c r="BP639">
        <f t="shared" si="196"/>
        <v>181.64123980236906</v>
      </c>
      <c r="BQ639">
        <f t="shared" si="197"/>
        <v>7991.333333333333</v>
      </c>
      <c r="BR639" s="2" t="s">
        <v>673</v>
      </c>
      <c r="BW639">
        <f t="shared" si="198"/>
        <v>197.64123980236906</v>
      </c>
      <c r="BX639">
        <f t="shared" si="199"/>
        <v>8025.4666666666662</v>
      </c>
      <c r="BY639" s="2" t="s">
        <v>673</v>
      </c>
      <c r="CD639">
        <f t="shared" si="200"/>
        <v>261.95097938416296</v>
      </c>
      <c r="CE639">
        <f t="shared" si="201"/>
        <v>8379.9015716076174</v>
      </c>
      <c r="CF639" s="2" t="s">
        <v>673</v>
      </c>
    </row>
    <row r="640" spans="1:84" x14ac:dyDescent="0.35">
      <c r="A640" s="2" t="s">
        <v>674</v>
      </c>
      <c r="B640" s="3" t="s">
        <v>35</v>
      </c>
      <c r="C640" s="2">
        <v>239</v>
      </c>
      <c r="D640" s="2">
        <v>850</v>
      </c>
      <c r="E640" s="2">
        <v>300</v>
      </c>
      <c r="F640" s="2">
        <v>25</v>
      </c>
      <c r="G640" s="2">
        <v>19</v>
      </c>
      <c r="H640" s="2">
        <v>18</v>
      </c>
      <c r="I640" s="2">
        <f t="shared" si="207"/>
        <v>764</v>
      </c>
      <c r="J640" s="2">
        <f t="shared" si="204"/>
        <v>304.78123980236904</v>
      </c>
      <c r="K640" s="2">
        <f t="shared" si="210"/>
        <v>5.62</v>
      </c>
      <c r="L640" s="2">
        <f t="shared" si="208"/>
        <v>40.210526315789473</v>
      </c>
      <c r="M640" s="2">
        <f t="shared" si="209"/>
        <v>2.8310973355292326</v>
      </c>
      <c r="N640" s="5">
        <v>341000</v>
      </c>
      <c r="O640" s="5">
        <v>11300</v>
      </c>
      <c r="P640" s="2">
        <v>33.4</v>
      </c>
      <c r="Q640" s="2">
        <v>6.1</v>
      </c>
      <c r="R640" s="5">
        <v>8020</v>
      </c>
      <c r="S640" s="2">
        <v>753</v>
      </c>
      <c r="T640" s="5">
        <v>9340</v>
      </c>
      <c r="U640" s="5">
        <v>1200</v>
      </c>
      <c r="X640" s="3" t="str" cm="1">
        <f t="array" ref="X640">_xlfn.IFS((D640/F640) &lt;= (640/SQRT($AT$32)), "Compact", L640 &lt;= ($AT$32*(0.79-(0.002*((E640-G640/2)/(2*F640))*SQRT($AT$32)))), "Non-Compact", L640 &gt; ($AT$32*(0.79-(0.002*((E640-G640/2)/(2*F640))*SQRT($AT$32)))), "Slender")</f>
        <v>Compact</v>
      </c>
      <c r="Y640" s="3" t="str" cm="1">
        <f t="array" ref="Y640">_xlfn.IFS(K640 &lt;= (65/SQRT($AT$32)), "Compact", K640 &lt;= (95/SQRT($AT$32)), "Non-Compact", K640 &gt; (95/SQRT($AT$32)), "Slender")</f>
        <v>Slender</v>
      </c>
      <c r="Z640" s="2">
        <f t="shared" si="190"/>
        <v>12</v>
      </c>
      <c r="AA640" s="2">
        <f t="shared" si="191"/>
        <v>44.736842105263158</v>
      </c>
      <c r="AB640" s="2" t="str" cm="1">
        <f t="array" ref="AB640">_xlfn.IFS(Z640 &lt;= 9, "1", Z640 &lt;= 12, "2", Z640 &lt;= 15, "3", Z640 &gt; 15, "4")</f>
        <v>2</v>
      </c>
      <c r="AC640" s="2" t="str" cm="1">
        <f t="array" ref="AC640">_xlfn.IFS(AA640 &lt;= 200, "1", L640 &lt;= 300, "2", L640 &lt;= 400, "3", L640 &gt; 400, "4")</f>
        <v>1</v>
      </c>
      <c r="AF640" s="3">
        <f t="shared" si="202"/>
        <v>340711.03759065393</v>
      </c>
      <c r="AG640" s="3"/>
      <c r="AI640" s="3">
        <f t="shared" si="203"/>
        <v>8000.5192375245251</v>
      </c>
      <c r="AJ640" s="2" t="s">
        <v>674</v>
      </c>
      <c r="AK640" s="2"/>
      <c r="AL640" s="2"/>
      <c r="AM640" s="2">
        <f t="shared" si="205"/>
        <v>280.08123980236905</v>
      </c>
      <c r="AN640" s="2"/>
      <c r="AO640" s="2"/>
      <c r="AP640" s="2">
        <f t="shared" si="206"/>
        <v>7930.6</v>
      </c>
      <c r="AQ640" s="2" t="s">
        <v>674</v>
      </c>
      <c r="BB640" s="2">
        <f t="shared" si="192"/>
        <v>212.78123980236904</v>
      </c>
      <c r="BC640" s="2">
        <f t="shared" si="193"/>
        <v>7463.7333333333336</v>
      </c>
      <c r="BD640" s="2" t="s">
        <v>674</v>
      </c>
      <c r="BI640">
        <f t="shared" si="194"/>
        <v>230.78123980236904</v>
      </c>
      <c r="BJ640">
        <f t="shared" si="195"/>
        <v>7704.1143281365994</v>
      </c>
      <c r="BK640" s="2" t="s">
        <v>674</v>
      </c>
      <c r="BP640">
        <f t="shared" si="196"/>
        <v>164.78123980236904</v>
      </c>
      <c r="BQ640">
        <f t="shared" si="197"/>
        <v>7361.333333333333</v>
      </c>
      <c r="BR640" s="2" t="s">
        <v>674</v>
      </c>
      <c r="BW640">
        <f t="shared" si="198"/>
        <v>180.78123980236904</v>
      </c>
      <c r="BX640">
        <f t="shared" si="199"/>
        <v>7395.4666666666662</v>
      </c>
      <c r="BY640" s="2" t="s">
        <v>674</v>
      </c>
      <c r="CD640">
        <f t="shared" si="200"/>
        <v>245.09097938416298</v>
      </c>
      <c r="CE640">
        <f t="shared" si="201"/>
        <v>7749.9015716076174</v>
      </c>
      <c r="CF640" s="2" t="s">
        <v>674</v>
      </c>
    </row>
    <row r="641" spans="1:84" x14ac:dyDescent="0.35">
      <c r="A641" s="2" t="s">
        <v>675</v>
      </c>
      <c r="B641" s="3" t="s">
        <v>35</v>
      </c>
      <c r="C641" s="2">
        <v>226</v>
      </c>
      <c r="D641" s="2">
        <v>850</v>
      </c>
      <c r="E641" s="2">
        <v>300</v>
      </c>
      <c r="F641" s="2">
        <v>22</v>
      </c>
      <c r="G641" s="2">
        <v>19</v>
      </c>
      <c r="H641" s="2">
        <v>18</v>
      </c>
      <c r="I641" s="2">
        <f t="shared" si="207"/>
        <v>770</v>
      </c>
      <c r="J641" s="2">
        <f t="shared" si="204"/>
        <v>287.92123980236903</v>
      </c>
      <c r="K641" s="2">
        <f t="shared" si="210"/>
        <v>6.3863636363636367</v>
      </c>
      <c r="L641" s="2">
        <f t="shared" si="208"/>
        <v>40.526315789473685</v>
      </c>
      <c r="M641" s="2">
        <f t="shared" si="209"/>
        <v>2.8310973355292326</v>
      </c>
      <c r="N641" s="5">
        <v>314000</v>
      </c>
      <c r="O641" s="5">
        <v>9950</v>
      </c>
      <c r="P641" s="2">
        <v>33</v>
      </c>
      <c r="Q641" s="2">
        <v>5.9</v>
      </c>
      <c r="R641" s="5">
        <v>7380</v>
      </c>
      <c r="S641" s="2">
        <v>663</v>
      </c>
      <c r="T641" s="5">
        <v>8660</v>
      </c>
      <c r="U641" s="5">
        <v>1070</v>
      </c>
      <c r="X641" s="3" t="str" cm="1">
        <f t="array" ref="X641">_xlfn.IFS((D641/F641) &lt;= (640/SQRT($AT$32)), "Compact", L641 &lt;= ($AT$32*(0.79-(0.002*((E641-G641/2)/(2*F641))*SQRT($AT$32)))), "Non-Compact", L641 &gt; ($AT$32*(0.79-(0.002*((E641-G641/2)/(2*F641))*SQRT($AT$32)))), "Slender")</f>
        <v>Non-Compact</v>
      </c>
      <c r="Y641" s="3" t="str" cm="1">
        <f t="array" ref="Y641">_xlfn.IFS(K641 &lt;= (65/SQRT($AT$32)), "Compact", K641 &lt;= (95/SQRT($AT$32)), "Non-Compact", K641 &gt; (95/SQRT($AT$32)), "Slender")</f>
        <v>Slender</v>
      </c>
      <c r="Z641" s="2">
        <f t="shared" si="190"/>
        <v>13.636363636363637</v>
      </c>
      <c r="AA641" s="2">
        <f t="shared" si="191"/>
        <v>44.736842105263158</v>
      </c>
      <c r="AB641" s="2" t="str" cm="1">
        <f t="array" ref="AB641">_xlfn.IFS(Z641 &lt;= 9, "1", Z641 &lt;= 12, "2", Z641 &lt;= 15, "3", Z641 &gt; 15, "4")</f>
        <v>3</v>
      </c>
      <c r="AC641" s="2" t="str" cm="1">
        <f t="array" ref="AC641">_xlfn.IFS(AA641 &lt;= 200, "1", L641 &lt;= 300, "2", L641 &lt;= 400, "3", L641 &gt; 400, "4")</f>
        <v>1</v>
      </c>
      <c r="AF641" s="3">
        <f t="shared" si="202"/>
        <v>313681.75534464861</v>
      </c>
      <c r="AG641" s="3"/>
      <c r="AI641" s="3">
        <f t="shared" si="203"/>
        <v>7358.3216884015073</v>
      </c>
      <c r="AJ641" s="2" t="s">
        <v>675</v>
      </c>
      <c r="AK641" s="2"/>
      <c r="AL641" s="2"/>
      <c r="AM641" s="2">
        <f t="shared" si="205"/>
        <v>263.22123980236904</v>
      </c>
      <c r="AN641" s="2"/>
      <c r="AO641" s="2"/>
      <c r="AP641" s="2">
        <f t="shared" si="206"/>
        <v>7290.6</v>
      </c>
      <c r="AQ641" s="2" t="s">
        <v>675</v>
      </c>
      <c r="BB641" s="2">
        <f t="shared" si="192"/>
        <v>195.92123980236903</v>
      </c>
      <c r="BC641" s="2">
        <f t="shared" si="193"/>
        <v>6823.7333333333336</v>
      </c>
      <c r="BD641" s="2" t="s">
        <v>675</v>
      </c>
      <c r="BI641">
        <f t="shared" si="194"/>
        <v>213.92123980236903</v>
      </c>
      <c r="BJ641">
        <f t="shared" si="195"/>
        <v>7064.1143281365994</v>
      </c>
      <c r="BK641" s="2" t="s">
        <v>675</v>
      </c>
      <c r="BP641">
        <f t="shared" si="196"/>
        <v>147.92123980236903</v>
      </c>
      <c r="BQ641">
        <f t="shared" si="197"/>
        <v>6721.333333333333</v>
      </c>
      <c r="BR641" s="2" t="s">
        <v>675</v>
      </c>
      <c r="BW641">
        <f t="shared" si="198"/>
        <v>163.92123980236903</v>
      </c>
      <c r="BX641">
        <f t="shared" si="199"/>
        <v>6755.4666666666662</v>
      </c>
      <c r="BY641" s="2" t="s">
        <v>675</v>
      </c>
      <c r="CD641">
        <f t="shared" si="200"/>
        <v>228.23097938416296</v>
      </c>
      <c r="CE641">
        <f t="shared" si="201"/>
        <v>7109.9015716076174</v>
      </c>
      <c r="CF641" s="2" t="s">
        <v>675</v>
      </c>
    </row>
    <row r="642" spans="1:84" x14ac:dyDescent="0.35">
      <c r="A642" s="2" t="s">
        <v>676</v>
      </c>
      <c r="B642" s="3" t="s">
        <v>35</v>
      </c>
      <c r="C642" s="2">
        <v>269</v>
      </c>
      <c r="D642" s="2">
        <v>850</v>
      </c>
      <c r="E642" s="2">
        <v>300</v>
      </c>
      <c r="F642" s="2">
        <v>36</v>
      </c>
      <c r="G642" s="2">
        <v>16</v>
      </c>
      <c r="H642" s="2">
        <v>18</v>
      </c>
      <c r="I642" s="2">
        <f t="shared" si="207"/>
        <v>742</v>
      </c>
      <c r="J642" s="2">
        <f t="shared" si="204"/>
        <v>343.26123980236906</v>
      </c>
      <c r="K642" s="2">
        <f t="shared" si="210"/>
        <v>3.9444444444444446</v>
      </c>
      <c r="L642" s="2">
        <f t="shared" si="208"/>
        <v>46.375</v>
      </c>
      <c r="M642" s="2">
        <f t="shared" si="209"/>
        <v>2.8370973355292328</v>
      </c>
      <c r="N642" s="5">
        <v>425000</v>
      </c>
      <c r="O642" s="5">
        <v>16200</v>
      </c>
      <c r="P642" s="2">
        <v>35.200000000000003</v>
      </c>
      <c r="Q642" s="2">
        <v>6.9</v>
      </c>
      <c r="R642" s="5">
        <v>10000</v>
      </c>
      <c r="S642" s="5">
        <v>1080</v>
      </c>
      <c r="T642" s="5">
        <v>11300</v>
      </c>
      <c r="U642" s="5">
        <v>1670</v>
      </c>
      <c r="X642" s="3" t="str" cm="1">
        <f t="array" ref="X642">_xlfn.IFS((D642/F642) &lt;= (640/SQRT($AT$32)), "Compact", L642 &lt;= ($AT$32*(0.79-(0.002*((E642-G642/2)/(2*F642))*SQRT($AT$32)))), "Non-Compact", L642 &gt; ($AT$32*(0.79-(0.002*((E642-G642/2)/(2*F642))*SQRT($AT$32)))), "Slender")</f>
        <v>Compact</v>
      </c>
      <c r="Y642" s="3" t="str" cm="1">
        <f t="array" ref="Y642">_xlfn.IFS(K642 &lt;= (65/SQRT($AT$32)), "Compact", K642 &lt;= (95/SQRT($AT$32)), "Non-Compact", K642 &gt; (95/SQRT($AT$32)), "Slender")</f>
        <v>Non-Compact</v>
      </c>
      <c r="Z642" s="2">
        <f t="shared" si="190"/>
        <v>8.3333333333333339</v>
      </c>
      <c r="AA642" s="2">
        <f t="shared" si="191"/>
        <v>53.125</v>
      </c>
      <c r="AB642" s="2" t="str" cm="1">
        <f t="array" ref="AB642">_xlfn.IFS(Z642 &lt;= 9, "1", Z642 &lt;= 12, "2", Z642 &lt;= 15, "3", Z642 &gt; 15, "4")</f>
        <v>1</v>
      </c>
      <c r="AC642" s="2" t="str" cm="1">
        <f t="array" ref="AC642">_xlfn.IFS(AA642 &lt;= 200, "1", L642 &lt;= 300, "2", L642 &lt;= 400, "3", L642 &gt; 400, "4")</f>
        <v>1</v>
      </c>
      <c r="AF642" s="3">
        <f t="shared" si="202"/>
        <v>424831.61033061089</v>
      </c>
      <c r="AG642" s="3"/>
      <c r="AI642" s="3">
        <f t="shared" si="203"/>
        <v>9995.6458355626019</v>
      </c>
      <c r="AJ642" s="2" t="s">
        <v>676</v>
      </c>
      <c r="AK642" s="2"/>
      <c r="AL642" s="2"/>
      <c r="AM642" s="2">
        <f t="shared" si="205"/>
        <v>318.56123980236907</v>
      </c>
      <c r="AN642" s="2"/>
      <c r="AO642" s="2"/>
      <c r="AP642" s="2">
        <f t="shared" si="206"/>
        <v>9910.6</v>
      </c>
      <c r="AQ642" s="2" t="s">
        <v>676</v>
      </c>
      <c r="BB642" s="2">
        <f t="shared" si="192"/>
        <v>251.26123980236906</v>
      </c>
      <c r="BC642" s="2">
        <f t="shared" si="193"/>
        <v>9443.7333333333336</v>
      </c>
      <c r="BD642" s="2" t="s">
        <v>676</v>
      </c>
      <c r="BI642">
        <f t="shared" si="194"/>
        <v>269.26123980236906</v>
      </c>
      <c r="BJ642">
        <f t="shared" si="195"/>
        <v>9684.1143281366003</v>
      </c>
      <c r="BK642" s="2" t="s">
        <v>676</v>
      </c>
      <c r="BP642">
        <f t="shared" si="196"/>
        <v>203.26123980236906</v>
      </c>
      <c r="BQ642">
        <f t="shared" si="197"/>
        <v>9341.3333333333339</v>
      </c>
      <c r="BR642" s="2" t="s">
        <v>676</v>
      </c>
      <c r="BW642">
        <f t="shared" si="198"/>
        <v>219.26123980236906</v>
      </c>
      <c r="BX642">
        <f t="shared" si="199"/>
        <v>9375.4666666666672</v>
      </c>
      <c r="BY642" s="2" t="s">
        <v>676</v>
      </c>
      <c r="CD642">
        <f t="shared" si="200"/>
        <v>283.57097938416297</v>
      </c>
      <c r="CE642">
        <f t="shared" si="201"/>
        <v>9729.9015716076174</v>
      </c>
      <c r="CF642" s="2" t="s">
        <v>676</v>
      </c>
    </row>
    <row r="643" spans="1:84" x14ac:dyDescent="0.35">
      <c r="A643" s="2" t="s">
        <v>673</v>
      </c>
      <c r="B643" s="3" t="s">
        <v>35</v>
      </c>
      <c r="C643" s="2">
        <v>252</v>
      </c>
      <c r="D643" s="2">
        <v>850</v>
      </c>
      <c r="E643" s="2">
        <v>300</v>
      </c>
      <c r="F643" s="2">
        <v>32</v>
      </c>
      <c r="G643" s="2">
        <v>16</v>
      </c>
      <c r="H643" s="2">
        <v>18</v>
      </c>
      <c r="I643" s="2">
        <f t="shared" si="207"/>
        <v>750</v>
      </c>
      <c r="J643" s="2">
        <f t="shared" si="204"/>
        <v>320.54123980236903</v>
      </c>
      <c r="K643" s="2">
        <f t="shared" si="210"/>
        <v>4.4375</v>
      </c>
      <c r="L643" s="2">
        <f t="shared" si="208"/>
        <v>46.875</v>
      </c>
      <c r="M643" s="2">
        <f t="shared" si="209"/>
        <v>2.8370973355292328</v>
      </c>
      <c r="N643" s="5">
        <v>390000</v>
      </c>
      <c r="O643" s="5">
        <v>14400</v>
      </c>
      <c r="P643" s="2">
        <v>34.9</v>
      </c>
      <c r="Q643" s="2">
        <v>6.7</v>
      </c>
      <c r="R643" s="5">
        <v>9180</v>
      </c>
      <c r="S643" s="2">
        <v>962</v>
      </c>
      <c r="T643" s="5">
        <v>10400</v>
      </c>
      <c r="U643" s="5">
        <v>1490</v>
      </c>
      <c r="X643" s="3" t="str" cm="1">
        <f t="array" ref="X643">_xlfn.IFS((D643/F643) &lt;= (640/SQRT($AT$32)), "Compact", L643 &lt;= ($AT$32*(0.79-(0.002*((E643-G643/2)/(2*F643))*SQRT($AT$32)))), "Non-Compact", L643 &gt; ($AT$32*(0.79-(0.002*((E643-G643/2)/(2*F643))*SQRT($AT$32)))), "Slender")</f>
        <v>Compact</v>
      </c>
      <c r="Y643" s="3" t="str" cm="1">
        <f t="array" ref="Y643">_xlfn.IFS(K643 &lt;= (65/SQRT($AT$32)), "Compact", K643 &lt;= (95/SQRT($AT$32)), "Non-Compact", K643 &gt; (95/SQRT($AT$32)), "Slender")</f>
        <v>Non-Compact</v>
      </c>
      <c r="Z643" s="2">
        <f t="shared" si="190"/>
        <v>9.375</v>
      </c>
      <c r="AA643" s="2">
        <f t="shared" si="191"/>
        <v>53.125</v>
      </c>
      <c r="AB643" s="2" t="str" cm="1">
        <f t="array" ref="AB643">_xlfn.IFS(Z643 &lt;= 9, "1", Z643 &lt;= 12, "2", Z643 &lt;= 15, "3", Z643 &gt; 15, "4")</f>
        <v>2</v>
      </c>
      <c r="AC643" s="2" t="str" cm="1">
        <f t="array" ref="AC643">_xlfn.IFS(AA643 &lt;= 200, "1", L643 &lt;= 300, "2", L643 &lt;= 400, "3", L643 &gt; 400, "4")</f>
        <v>1</v>
      </c>
      <c r="AF643" s="3">
        <f t="shared" si="202"/>
        <v>389788.95974116557</v>
      </c>
      <c r="AG643" s="3"/>
      <c r="AI643" s="3">
        <f t="shared" si="203"/>
        <v>9170.5144495824225</v>
      </c>
      <c r="AJ643" s="2" t="s">
        <v>673</v>
      </c>
      <c r="AK643" s="2"/>
      <c r="AL643" s="2"/>
      <c r="AM643" s="2">
        <f t="shared" si="205"/>
        <v>295.84123980236905</v>
      </c>
      <c r="AN643" s="2"/>
      <c r="AO643" s="2"/>
      <c r="AP643" s="2">
        <f t="shared" si="206"/>
        <v>9090.6</v>
      </c>
      <c r="AQ643" s="2" t="s">
        <v>673</v>
      </c>
      <c r="BB643" s="2">
        <f t="shared" si="192"/>
        <v>228.54123980236903</v>
      </c>
      <c r="BC643" s="2">
        <f t="shared" si="193"/>
        <v>8623.7333333333336</v>
      </c>
      <c r="BD643" s="2" t="s">
        <v>673</v>
      </c>
      <c r="BI643">
        <f t="shared" si="194"/>
        <v>246.54123980236903</v>
      </c>
      <c r="BJ643">
        <f t="shared" si="195"/>
        <v>8864.1143281366003</v>
      </c>
      <c r="BK643" s="2" t="s">
        <v>673</v>
      </c>
      <c r="BP643">
        <f t="shared" si="196"/>
        <v>180.54123980236903</v>
      </c>
      <c r="BQ643">
        <f t="shared" si="197"/>
        <v>8521.3333333333339</v>
      </c>
      <c r="BR643" s="2" t="s">
        <v>673</v>
      </c>
      <c r="BW643">
        <f t="shared" si="198"/>
        <v>196.54123980236903</v>
      </c>
      <c r="BX643">
        <f t="shared" si="199"/>
        <v>8555.4666666666672</v>
      </c>
      <c r="BY643" s="2" t="s">
        <v>673</v>
      </c>
      <c r="CD643">
        <f t="shared" si="200"/>
        <v>260.85097938416294</v>
      </c>
      <c r="CE643">
        <f t="shared" si="201"/>
        <v>8909.9015716076174</v>
      </c>
      <c r="CF643" s="2" t="s">
        <v>673</v>
      </c>
    </row>
    <row r="644" spans="1:84" x14ac:dyDescent="0.35">
      <c r="A644" s="2" t="s">
        <v>677</v>
      </c>
      <c r="B644" s="3" t="s">
        <v>35</v>
      </c>
      <c r="C644" s="2">
        <v>234</v>
      </c>
      <c r="D644" s="2">
        <v>850</v>
      </c>
      <c r="E644" s="2">
        <v>300</v>
      </c>
      <c r="F644" s="2">
        <v>28</v>
      </c>
      <c r="G644" s="2">
        <v>16</v>
      </c>
      <c r="H644" s="2">
        <v>18</v>
      </c>
      <c r="I644" s="2">
        <f t="shared" si="207"/>
        <v>758</v>
      </c>
      <c r="J644" s="2">
        <f t="shared" si="204"/>
        <v>297.82123980236906</v>
      </c>
      <c r="K644" s="2">
        <f t="shared" si="210"/>
        <v>5.0714285714285712</v>
      </c>
      <c r="L644" s="2">
        <f t="shared" si="208"/>
        <v>47.375</v>
      </c>
      <c r="M644" s="2">
        <f t="shared" si="209"/>
        <v>2.8370973355292328</v>
      </c>
      <c r="N644" s="5">
        <v>355000</v>
      </c>
      <c r="O644" s="5">
        <v>12600</v>
      </c>
      <c r="P644" s="2">
        <v>34.5</v>
      </c>
      <c r="Q644" s="2">
        <v>6.5</v>
      </c>
      <c r="R644" s="5">
        <v>8350</v>
      </c>
      <c r="S644" s="2">
        <v>842</v>
      </c>
      <c r="T644" s="5">
        <v>9540</v>
      </c>
      <c r="U644" s="5">
        <v>1310</v>
      </c>
      <c r="X644" s="3" t="str" cm="1">
        <f t="array" ref="X644">_xlfn.IFS((D644/F644) &lt;= (640/SQRT($AT$32)), "Compact", L644 &lt;= ($AT$32*(0.79-(0.002*((E644-G644/2)/(2*F644))*SQRT($AT$32)))), "Non-Compact", L644 &gt; ($AT$32*(0.79-(0.002*((E644-G644/2)/(2*F644))*SQRT($AT$32)))), "Slender")</f>
        <v>Compact</v>
      </c>
      <c r="Y644" s="3" t="str" cm="1">
        <f t="array" ref="Y644">_xlfn.IFS(K644 &lt;= (65/SQRT($AT$32)), "Compact", K644 &lt;= (95/SQRT($AT$32)), "Non-Compact", K644 &gt; (95/SQRT($AT$32)), "Slender")</f>
        <v>Non-Compact</v>
      </c>
      <c r="Z644" s="2">
        <f t="shared" ref="Z644:Z707" si="211">E644/F644</f>
        <v>10.714285714285714</v>
      </c>
      <c r="AA644" s="2">
        <f t="shared" ref="AA644:AA707" si="212">D644/G644</f>
        <v>53.125</v>
      </c>
      <c r="AB644" s="2" t="str" cm="1">
        <f t="array" ref="AB644">_xlfn.IFS(Z644 &lt;= 9, "1", Z644 &lt;= 12, "2", Z644 &lt;= 15, "3", Z644 &gt; 15, "4")</f>
        <v>2</v>
      </c>
      <c r="AC644" s="2" t="str" cm="1">
        <f t="array" ref="AC644">_xlfn.IFS(AA644 &lt;= 200, "1", L644 &lt;= 300, "2", L644 &lt;= 400, "3", L644 &gt; 400, "4")</f>
        <v>1</v>
      </c>
      <c r="AF644" s="3">
        <f t="shared" si="202"/>
        <v>354747.02132096898</v>
      </c>
      <c r="AG644" s="3"/>
      <c r="AI644" s="3">
        <f t="shared" si="203"/>
        <v>8335.9356565415019</v>
      </c>
      <c r="AJ644" s="2" t="s">
        <v>677</v>
      </c>
      <c r="AK644" s="2"/>
      <c r="AL644" s="2"/>
      <c r="AM644" s="2">
        <f t="shared" si="205"/>
        <v>273.12123980236908</v>
      </c>
      <c r="AN644" s="2"/>
      <c r="AO644" s="2"/>
      <c r="AP644" s="2">
        <f t="shared" si="206"/>
        <v>8260.6</v>
      </c>
      <c r="AQ644" s="2" t="s">
        <v>677</v>
      </c>
      <c r="BB644" s="2">
        <f t="shared" si="192"/>
        <v>205.82123980236906</v>
      </c>
      <c r="BC644" s="2">
        <f t="shared" si="193"/>
        <v>7793.7333333333336</v>
      </c>
      <c r="BD644" s="2" t="s">
        <v>677</v>
      </c>
      <c r="BI644">
        <f t="shared" si="194"/>
        <v>223.82123980236906</v>
      </c>
      <c r="BJ644">
        <f t="shared" si="195"/>
        <v>8034.1143281365994</v>
      </c>
      <c r="BK644" s="2" t="s">
        <v>677</v>
      </c>
      <c r="BP644">
        <f t="shared" si="196"/>
        <v>157.82123980236906</v>
      </c>
      <c r="BQ644">
        <f t="shared" si="197"/>
        <v>7691.333333333333</v>
      </c>
      <c r="BR644" s="2" t="s">
        <v>677</v>
      </c>
      <c r="BW644">
        <f t="shared" si="198"/>
        <v>173.82123980236906</v>
      </c>
      <c r="BX644">
        <f t="shared" si="199"/>
        <v>7725.4666666666662</v>
      </c>
      <c r="BY644" s="2" t="s">
        <v>677</v>
      </c>
      <c r="CD644">
        <f t="shared" si="200"/>
        <v>238.130979384163</v>
      </c>
      <c r="CE644">
        <f t="shared" si="201"/>
        <v>8079.9015716076174</v>
      </c>
      <c r="CF644" s="2" t="s">
        <v>677</v>
      </c>
    </row>
    <row r="645" spans="1:84" x14ac:dyDescent="0.35">
      <c r="A645" s="2" t="s">
        <v>678</v>
      </c>
      <c r="B645" s="3" t="s">
        <v>35</v>
      </c>
      <c r="C645" s="2">
        <v>220</v>
      </c>
      <c r="D645" s="2">
        <v>850</v>
      </c>
      <c r="E645" s="2">
        <v>300</v>
      </c>
      <c r="F645" s="2">
        <v>25</v>
      </c>
      <c r="G645" s="2">
        <v>16</v>
      </c>
      <c r="H645" s="2">
        <v>18</v>
      </c>
      <c r="I645" s="2">
        <f t="shared" si="207"/>
        <v>764</v>
      </c>
      <c r="J645" s="2">
        <f t="shared" si="204"/>
        <v>280.78123980236904</v>
      </c>
      <c r="K645" s="2">
        <f t="shared" si="210"/>
        <v>5.68</v>
      </c>
      <c r="L645" s="2">
        <f t="shared" si="208"/>
        <v>47.75</v>
      </c>
      <c r="M645" s="2">
        <f t="shared" si="209"/>
        <v>2.8370973355292328</v>
      </c>
      <c r="N645" s="5">
        <v>328000</v>
      </c>
      <c r="O645" s="5">
        <v>11300</v>
      </c>
      <c r="P645" s="2">
        <v>34.200000000000003</v>
      </c>
      <c r="Q645" s="2">
        <v>6.3</v>
      </c>
      <c r="R645" s="5">
        <v>7720</v>
      </c>
      <c r="S645" s="2">
        <v>752</v>
      </c>
      <c r="T645" s="5">
        <v>8860</v>
      </c>
      <c r="U645" s="5">
        <v>1180</v>
      </c>
      <c r="X645" s="3" t="str" cm="1">
        <f t="array" ref="X645">_xlfn.IFS((D645/F645) &lt;= (640/SQRT($AT$32)), "Compact", L645 &lt;= ($AT$32*(0.79-(0.002*((E645-G645/2)/(2*F645))*SQRT($AT$32)))), "Non-Compact", L645 &gt; ($AT$32*(0.79-(0.002*((E645-G645/2)/(2*F645))*SQRT($AT$32)))), "Slender")</f>
        <v>Compact</v>
      </c>
      <c r="Y645" s="3" t="str" cm="1">
        <f t="array" ref="Y645">_xlfn.IFS(K645 &lt;= (65/SQRT($AT$32)), "Compact", K645 &lt;= (95/SQRT($AT$32)), "Non-Compact", K645 &gt; (95/SQRT($AT$32)), "Slender")</f>
        <v>Slender</v>
      </c>
      <c r="Z645" s="2">
        <f t="shared" si="211"/>
        <v>12</v>
      </c>
      <c r="AA645" s="2">
        <f t="shared" si="212"/>
        <v>53.125</v>
      </c>
      <c r="AB645" s="2" t="str" cm="1">
        <f t="array" ref="AB645">_xlfn.IFS(Z645 &lt;= 9, "1", Z645 &lt;= 12, "2", Z645 &lt;= 15, "3", Z645 &gt; 15, "4")</f>
        <v>2</v>
      </c>
      <c r="AC645" s="2" t="str" cm="1">
        <f t="array" ref="AC645">_xlfn.IFS(AA645 &lt;= 200, "1", L645 &lt;= 300, "2", L645 &lt;= 400, "3", L645 &gt; 400, "4")</f>
        <v>1</v>
      </c>
      <c r="AF645" s="3">
        <f t="shared" si="202"/>
        <v>327718.29844563152</v>
      </c>
      <c r="AG645" s="3"/>
      <c r="AI645" s="3">
        <f t="shared" si="203"/>
        <v>7703.1490489279777</v>
      </c>
      <c r="AJ645" s="2" t="s">
        <v>678</v>
      </c>
      <c r="AK645" s="2"/>
      <c r="AL645" s="2"/>
      <c r="AM645" s="2">
        <f t="shared" si="205"/>
        <v>256.08123980236905</v>
      </c>
      <c r="AN645" s="2"/>
      <c r="AO645" s="2"/>
      <c r="AP645" s="2">
        <f t="shared" si="206"/>
        <v>7630.6</v>
      </c>
      <c r="AQ645" s="2" t="s">
        <v>678</v>
      </c>
      <c r="BB645" s="2">
        <f t="shared" ref="BB645:BB708" si="213">SQRT(($J$1022-J645)^2)</f>
        <v>188.78123980236904</v>
      </c>
      <c r="BC645" s="2">
        <f t="shared" ref="BC645:BC708" si="214">SQRT(($R$1022-R645)^2)</f>
        <v>7163.7333333333336</v>
      </c>
      <c r="BD645" s="2" t="s">
        <v>678</v>
      </c>
      <c r="BI645">
        <f t="shared" ref="BI645:BI708" si="215">SQRT(($J$1023-J645)^2)</f>
        <v>206.78123980236904</v>
      </c>
      <c r="BJ645">
        <f t="shared" ref="BJ645:BJ708" si="216">SQRT(($R$1023-R645)^2)</f>
        <v>7404.1143281365994</v>
      </c>
      <c r="BK645" s="2" t="s">
        <v>678</v>
      </c>
      <c r="BP645">
        <f t="shared" ref="BP645:BP708" si="217">SQRT(($J$1024-J645)^2)</f>
        <v>140.78123980236904</v>
      </c>
      <c r="BQ645">
        <f t="shared" ref="BQ645:BQ708" si="218">SQRT(($R$1024-R645)^2)</f>
        <v>7061.333333333333</v>
      </c>
      <c r="BR645" s="2" t="s">
        <v>678</v>
      </c>
      <c r="BW645">
        <f t="shared" ref="BW645:BW708" si="219">SQRT(($J$1025-J645)^2)</f>
        <v>156.78123980236904</v>
      </c>
      <c r="BX645">
        <f t="shared" ref="BX645:BX708" si="220">SQRT(($R$1025-R645)^2)</f>
        <v>7095.4666666666662</v>
      </c>
      <c r="BY645" s="2" t="s">
        <v>678</v>
      </c>
      <c r="CD645">
        <f t="shared" ref="CD645:CD708" si="221">SQRT(($J$1026-J645)^2)</f>
        <v>221.09097938416298</v>
      </c>
      <c r="CE645">
        <f t="shared" ref="CE645:CE708" si="222">SQRT(($R$1026-R645)^2)</f>
        <v>7449.9015716076174</v>
      </c>
      <c r="CF645" s="2" t="s">
        <v>678</v>
      </c>
    </row>
    <row r="646" spans="1:84" x14ac:dyDescent="0.35">
      <c r="A646" s="2" t="s">
        <v>679</v>
      </c>
      <c r="B646" s="3" t="s">
        <v>35</v>
      </c>
      <c r="C646" s="2">
        <v>207</v>
      </c>
      <c r="D646" s="2">
        <v>850</v>
      </c>
      <c r="E646" s="2">
        <v>300</v>
      </c>
      <c r="F646" s="2">
        <v>22</v>
      </c>
      <c r="G646" s="2">
        <v>16</v>
      </c>
      <c r="H646" s="2">
        <v>18</v>
      </c>
      <c r="I646" s="2">
        <f t="shared" si="207"/>
        <v>770</v>
      </c>
      <c r="J646" s="2">
        <f t="shared" si="204"/>
        <v>263.74123980236902</v>
      </c>
      <c r="K646" s="2">
        <f t="shared" si="210"/>
        <v>6.4545454545454541</v>
      </c>
      <c r="L646" s="2">
        <f t="shared" si="208"/>
        <v>48.125</v>
      </c>
      <c r="M646" s="2">
        <f t="shared" si="209"/>
        <v>2.8370973355292328</v>
      </c>
      <c r="N646" s="5">
        <v>301000</v>
      </c>
      <c r="O646" s="5">
        <v>9930</v>
      </c>
      <c r="P646" s="2">
        <v>33.799999999999997</v>
      </c>
      <c r="Q646" s="2">
        <v>6.1</v>
      </c>
      <c r="R646" s="5">
        <v>7070</v>
      </c>
      <c r="S646" s="2">
        <v>662</v>
      </c>
      <c r="T646" s="5">
        <v>8170</v>
      </c>
      <c r="U646" s="5">
        <v>1040</v>
      </c>
      <c r="X646" s="3" t="str" cm="1">
        <f t="array" ref="X646">_xlfn.IFS((D646/F646) &lt;= (640/SQRT($AT$32)), "Compact", L646 &lt;= ($AT$32*(0.79-(0.002*((E646-G646/2)/(2*F646))*SQRT($AT$32)))), "Non-Compact", L646 &gt; ($AT$32*(0.79-(0.002*((E646-G646/2)/(2*F646))*SQRT($AT$32)))), "Slender")</f>
        <v>Non-Compact</v>
      </c>
      <c r="Y646" s="3" t="str" cm="1">
        <f t="array" ref="Y646">_xlfn.IFS(K646 &lt;= (65/SQRT($AT$32)), "Compact", K646 &lt;= (95/SQRT($AT$32)), "Non-Compact", K646 &gt; (95/SQRT($AT$32)), "Slender")</f>
        <v>Slender</v>
      </c>
      <c r="Z646" s="2">
        <f t="shared" si="211"/>
        <v>13.636363636363637</v>
      </c>
      <c r="AA646" s="2">
        <f t="shared" si="212"/>
        <v>53.125</v>
      </c>
      <c r="AB646" s="2" t="str" cm="1">
        <f t="array" ref="AB646">_xlfn.IFS(Z646 &lt;= 9, "1", Z646 &lt;= 12, "2", Z646 &lt;= 15, "3", Z646 &gt; 15, "4")</f>
        <v>3</v>
      </c>
      <c r="AC646" s="2" t="str" cm="1">
        <f t="array" ref="AC646">_xlfn.IFS(AA646 &lt;= 200, "1", L646 &lt;= 300, "2", L646 &lt;= 400, "3", L646 &gt; 400, "4")</f>
        <v>1</v>
      </c>
      <c r="AF646" s="3">
        <f t="shared" si="202"/>
        <v>300687.7523879215</v>
      </c>
      <c r="AG646" s="3"/>
      <c r="AI646" s="3">
        <f t="shared" si="203"/>
        <v>7051.2100571462206</v>
      </c>
      <c r="AJ646" s="2" t="s">
        <v>679</v>
      </c>
      <c r="AK646" s="2"/>
      <c r="AL646" s="2"/>
      <c r="AM646" s="2">
        <f t="shared" si="205"/>
        <v>239.04123980236903</v>
      </c>
      <c r="AN646" s="2"/>
      <c r="AO646" s="2"/>
      <c r="AP646" s="2">
        <f t="shared" si="206"/>
        <v>6980.6</v>
      </c>
      <c r="AQ646" s="2" t="s">
        <v>679</v>
      </c>
      <c r="BB646" s="2">
        <f t="shared" si="213"/>
        <v>171.74123980236902</v>
      </c>
      <c r="BC646" s="2">
        <f t="shared" si="214"/>
        <v>6513.7333333333336</v>
      </c>
      <c r="BD646" s="2" t="s">
        <v>679</v>
      </c>
      <c r="BI646">
        <f t="shared" si="215"/>
        <v>189.74123980236902</v>
      </c>
      <c r="BJ646">
        <f t="shared" si="216"/>
        <v>6754.1143281365994</v>
      </c>
      <c r="BK646" s="2" t="s">
        <v>679</v>
      </c>
      <c r="BP646">
        <f t="shared" si="217"/>
        <v>123.74123980236902</v>
      </c>
      <c r="BQ646">
        <f t="shared" si="218"/>
        <v>6411.333333333333</v>
      </c>
      <c r="BR646" s="2" t="s">
        <v>679</v>
      </c>
      <c r="BW646">
        <f t="shared" si="219"/>
        <v>139.74123980236902</v>
      </c>
      <c r="BX646">
        <f t="shared" si="220"/>
        <v>6445.4666666666662</v>
      </c>
      <c r="BY646" s="2" t="s">
        <v>679</v>
      </c>
      <c r="CD646">
        <f t="shared" si="221"/>
        <v>204.05097938416296</v>
      </c>
      <c r="CE646">
        <f t="shared" si="222"/>
        <v>6799.9015716076174</v>
      </c>
      <c r="CF646" s="2" t="s">
        <v>679</v>
      </c>
    </row>
    <row r="647" spans="1:84" x14ac:dyDescent="0.35">
      <c r="A647" s="2" t="s">
        <v>680</v>
      </c>
      <c r="B647" s="3" t="s">
        <v>35</v>
      </c>
      <c r="C647" s="2">
        <v>221</v>
      </c>
      <c r="D647" s="2">
        <v>850</v>
      </c>
      <c r="E647" s="2">
        <v>300</v>
      </c>
      <c r="F647" s="2">
        <v>28</v>
      </c>
      <c r="G647" s="2">
        <v>14</v>
      </c>
      <c r="H647" s="2">
        <v>18</v>
      </c>
      <c r="I647" s="2">
        <f t="shared" si="207"/>
        <v>758</v>
      </c>
      <c r="J647" s="2">
        <f t="shared" si="204"/>
        <v>281.94123980236907</v>
      </c>
      <c r="K647" s="2">
        <f t="shared" si="210"/>
        <v>5.1071428571428568</v>
      </c>
      <c r="L647" s="2">
        <f t="shared" si="208"/>
        <v>54.142857142857146</v>
      </c>
      <c r="M647" s="2">
        <f t="shared" si="209"/>
        <v>2.8410973355292328</v>
      </c>
      <c r="N647" s="5">
        <v>347000</v>
      </c>
      <c r="O647" s="5">
        <v>12600</v>
      </c>
      <c r="P647" s="2">
        <v>35.1</v>
      </c>
      <c r="Q647" s="2">
        <v>6.7</v>
      </c>
      <c r="R647" s="5">
        <v>8160</v>
      </c>
      <c r="S647" s="2">
        <v>841</v>
      </c>
      <c r="T647" s="5">
        <v>9220</v>
      </c>
      <c r="U647" s="5">
        <v>1300</v>
      </c>
      <c r="X647" s="3" t="str" cm="1">
        <f t="array" ref="X647">_xlfn.IFS((D647/F647) &lt;= (640/SQRT($AT$32)), "Compact", L647 &lt;= ($AT$32*(0.79-(0.002*((E647-G647/2)/(2*F647))*SQRT($AT$32)))), "Non-Compact", L647 &gt; ($AT$32*(0.79-(0.002*((E647-G647/2)/(2*F647))*SQRT($AT$32)))), "Slender")</f>
        <v>Compact</v>
      </c>
      <c r="Y647" s="3" t="str" cm="1">
        <f t="array" ref="Y647">_xlfn.IFS(K647 &lt;= (65/SQRT($AT$32)), "Compact", K647 &lt;= (95/SQRT($AT$32)), "Non-Compact", K647 &gt; (95/SQRT($AT$32)), "Slender")</f>
        <v>Non-Compact</v>
      </c>
      <c r="Z647" s="2">
        <f t="shared" si="211"/>
        <v>10.714285714285714</v>
      </c>
      <c r="AA647" s="2">
        <f t="shared" si="212"/>
        <v>60.714285714285715</v>
      </c>
      <c r="AB647" s="2" t="str" cm="1">
        <f t="array" ref="AB647">_xlfn.IFS(Z647 &lt;= 9, "1", Z647 &lt;= 12, "2", Z647 &lt;= 15, "3", Z647 &gt; 15, "4")</f>
        <v>2</v>
      </c>
      <c r="AC647" s="2" t="str" cm="1">
        <f t="array" ref="AC647">_xlfn.IFS(AA647 &lt;= 200, "1", L647 &lt;= 300, "2", L647 &lt;= 400, "3", L647 &gt; 400, "4")</f>
        <v>1</v>
      </c>
      <c r="AF647" s="3">
        <f t="shared" ref="AF647:AF710" si="223">SQRT((((VLOOKUP($AT$4,$A$4:$D$1021,4,FALSE))-D647)^2)+(((VLOOKUP($AT$4,$A$4:$E$1021,5,FALSE))-E647)^2)+(((VLOOKUP($AT$4,$A$4:$N$1021,14,FALSE))-N647)^2)+(((VLOOKUP($AT$4,$A$4:$O$1021,15,FALSE))-O647)^2))</f>
        <v>346752.07445104059</v>
      </c>
      <c r="AG647" s="3"/>
      <c r="AI647" s="3">
        <f t="shared" ref="AI647:AI710" si="224">SQRT((((VLOOKUP($AT$4,$A$4:$D$1021,4,FALSE))-D647)^2)+(((VLOOKUP($AT$4,$A$4:$E$1021,5,FALSE))-E647)^2)+(((VLOOKUP($AT$4,$A$4:$R$1021,18,FALSE))-R647)^2)+(((VLOOKUP($AT$4,$A$4:$S$1021,19,FALSE))-S647)^2))</f>
        <v>8147.5931703786</v>
      </c>
      <c r="AJ647" s="2" t="s">
        <v>680</v>
      </c>
      <c r="AK647" s="2"/>
      <c r="AL647" s="2"/>
      <c r="AM647" s="2">
        <f t="shared" si="205"/>
        <v>257.24123980236908</v>
      </c>
      <c r="AN647" s="2"/>
      <c r="AO647" s="2"/>
      <c r="AP647" s="2">
        <f t="shared" si="206"/>
        <v>8070.6</v>
      </c>
      <c r="AQ647" s="2" t="s">
        <v>680</v>
      </c>
      <c r="BB647" s="2">
        <f t="shared" si="213"/>
        <v>189.94123980236907</v>
      </c>
      <c r="BC647" s="2">
        <f t="shared" si="214"/>
        <v>7603.7333333333336</v>
      </c>
      <c r="BD647" s="2" t="s">
        <v>680</v>
      </c>
      <c r="BI647">
        <f t="shared" si="215"/>
        <v>207.94123980236907</v>
      </c>
      <c r="BJ647">
        <f t="shared" si="216"/>
        <v>7844.1143281365994</v>
      </c>
      <c r="BK647" s="2" t="s">
        <v>680</v>
      </c>
      <c r="BP647">
        <f t="shared" si="217"/>
        <v>141.94123980236907</v>
      </c>
      <c r="BQ647">
        <f t="shared" si="218"/>
        <v>7501.333333333333</v>
      </c>
      <c r="BR647" s="2" t="s">
        <v>680</v>
      </c>
      <c r="BW647">
        <f t="shared" si="219"/>
        <v>157.94123980236907</v>
      </c>
      <c r="BX647">
        <f t="shared" si="220"/>
        <v>7535.4666666666662</v>
      </c>
      <c r="BY647" s="2" t="s">
        <v>680</v>
      </c>
      <c r="CD647">
        <f t="shared" si="221"/>
        <v>222.250979384163</v>
      </c>
      <c r="CE647">
        <f t="shared" si="222"/>
        <v>7889.9015716076174</v>
      </c>
      <c r="CF647" s="2" t="s">
        <v>680</v>
      </c>
    </row>
    <row r="648" spans="1:84" x14ac:dyDescent="0.35">
      <c r="A648" s="2" t="s">
        <v>681</v>
      </c>
      <c r="B648" s="3" t="s">
        <v>35</v>
      </c>
      <c r="C648" s="2">
        <v>208</v>
      </c>
      <c r="D648" s="2">
        <v>850</v>
      </c>
      <c r="E648" s="2">
        <v>300</v>
      </c>
      <c r="F648" s="2">
        <v>25</v>
      </c>
      <c r="G648" s="2">
        <v>14</v>
      </c>
      <c r="H648" s="2">
        <v>18</v>
      </c>
      <c r="I648" s="2">
        <f t="shared" si="207"/>
        <v>764</v>
      </c>
      <c r="J648" s="2">
        <f t="shared" ref="J648:J711" si="225">(2*E648/10*F648/10)+((D648-F648-F648)/10*G648/10)+((H648/10+H648/10)^2)-(PI()*H648/10*H648/10)</f>
        <v>264.78123980236904</v>
      </c>
      <c r="K648" s="2">
        <f t="shared" si="210"/>
        <v>5.72</v>
      </c>
      <c r="L648" s="2">
        <f t="shared" si="208"/>
        <v>54.571428571428569</v>
      </c>
      <c r="M648" s="2">
        <f t="shared" si="209"/>
        <v>2.8410973355292328</v>
      </c>
      <c r="N648" s="5">
        <v>319000</v>
      </c>
      <c r="O648" s="5">
        <v>11300</v>
      </c>
      <c r="P648" s="2">
        <v>34.700000000000003</v>
      </c>
      <c r="Q648" s="2">
        <v>6.5</v>
      </c>
      <c r="R648" s="5">
        <v>7520</v>
      </c>
      <c r="S648" s="2">
        <v>751</v>
      </c>
      <c r="T648" s="5">
        <v>8540</v>
      </c>
      <c r="U648" s="5">
        <v>1170</v>
      </c>
      <c r="X648" s="3" t="str" cm="1">
        <f t="array" ref="X648">_xlfn.IFS((D648/F648) &lt;= (640/SQRT($AT$32)), "Compact", L648 &lt;= ($AT$32*(0.79-(0.002*((E648-G648/2)/(2*F648))*SQRT($AT$32)))), "Non-Compact", L648 &gt; ($AT$32*(0.79-(0.002*((E648-G648/2)/(2*F648))*SQRT($AT$32)))), "Slender")</f>
        <v>Compact</v>
      </c>
      <c r="Y648" s="3" t="str" cm="1">
        <f t="array" ref="Y648">_xlfn.IFS(K648 &lt;= (65/SQRT($AT$32)), "Compact", K648 &lt;= (95/SQRT($AT$32)), "Non-Compact", K648 &gt; (95/SQRT($AT$32)), "Slender")</f>
        <v>Slender</v>
      </c>
      <c r="Z648" s="2">
        <f t="shared" si="211"/>
        <v>12</v>
      </c>
      <c r="AA648" s="2">
        <f t="shared" si="212"/>
        <v>60.714285714285715</v>
      </c>
      <c r="AB648" s="2" t="str" cm="1">
        <f t="array" ref="AB648">_xlfn.IFS(Z648 &lt;= 9, "1", Z648 &lt;= 12, "2", Z648 &lt;= 15, "3", Z648 &gt; 15, "4")</f>
        <v>2</v>
      </c>
      <c r="AC648" s="2" t="str" cm="1">
        <f t="array" ref="AC648">_xlfn.IFS(AA648 &lt;= 200, "1", L648 &lt;= 300, "2", L648 &lt;= 400, "3", L648 &gt; 400, "4")</f>
        <v>1</v>
      </c>
      <c r="AF648" s="3">
        <f t="shared" si="223"/>
        <v>318723.67206735682</v>
      </c>
      <c r="AG648" s="3"/>
      <c r="AI648" s="3">
        <f t="shared" si="224"/>
        <v>7504.9866402279495</v>
      </c>
      <c r="AJ648" s="2" t="s">
        <v>681</v>
      </c>
      <c r="AK648" s="2"/>
      <c r="AL648" s="2"/>
      <c r="AM648" s="2">
        <f t="shared" ref="AM648:AM711" si="226">SQRT(((VLOOKUP($AT$4,$A$4:$J$1021,10,FALSE))-J648)^2)</f>
        <v>240.08123980236905</v>
      </c>
      <c r="AN648" s="2"/>
      <c r="AO648" s="2"/>
      <c r="AP648" s="2">
        <f t="shared" ref="AP648:AP711" si="227">SQRT(((VLOOKUP($AT$4,$A$4:$R$1021,18,FALSE))-R648)^2)</f>
        <v>7430.6</v>
      </c>
      <c r="AQ648" s="2" t="s">
        <v>681</v>
      </c>
      <c r="BB648" s="2">
        <f t="shared" si="213"/>
        <v>172.78123980236904</v>
      </c>
      <c r="BC648" s="2">
        <f t="shared" si="214"/>
        <v>6963.7333333333336</v>
      </c>
      <c r="BD648" s="2" t="s">
        <v>681</v>
      </c>
      <c r="BI648">
        <f t="shared" si="215"/>
        <v>190.78123980236904</v>
      </c>
      <c r="BJ648">
        <f t="shared" si="216"/>
        <v>7204.1143281365994</v>
      </c>
      <c r="BK648" s="2" t="s">
        <v>681</v>
      </c>
      <c r="BP648">
        <f t="shared" si="217"/>
        <v>124.78123980236904</v>
      </c>
      <c r="BQ648">
        <f t="shared" si="218"/>
        <v>6861.333333333333</v>
      </c>
      <c r="BR648" s="2" t="s">
        <v>681</v>
      </c>
      <c r="BW648">
        <f t="shared" si="219"/>
        <v>140.78123980236904</v>
      </c>
      <c r="BX648">
        <f t="shared" si="220"/>
        <v>6895.4666666666662</v>
      </c>
      <c r="BY648" s="2" t="s">
        <v>681</v>
      </c>
      <c r="CD648">
        <f t="shared" si="221"/>
        <v>205.09097938416298</v>
      </c>
      <c r="CE648">
        <f t="shared" si="222"/>
        <v>7249.9015716076174</v>
      </c>
      <c r="CF648" s="2" t="s">
        <v>681</v>
      </c>
    </row>
    <row r="649" spans="1:84" x14ac:dyDescent="0.35">
      <c r="A649" s="2" t="s">
        <v>682</v>
      </c>
      <c r="B649" s="3" t="s">
        <v>35</v>
      </c>
      <c r="C649" s="2">
        <v>194</v>
      </c>
      <c r="D649" s="2">
        <v>850</v>
      </c>
      <c r="E649" s="2">
        <v>300</v>
      </c>
      <c r="F649" s="2">
        <v>22</v>
      </c>
      <c r="G649" s="2">
        <v>14</v>
      </c>
      <c r="H649" s="2">
        <v>18</v>
      </c>
      <c r="I649" s="2">
        <f t="shared" si="207"/>
        <v>770</v>
      </c>
      <c r="J649" s="2">
        <f t="shared" si="225"/>
        <v>247.62123980236902</v>
      </c>
      <c r="K649" s="2">
        <f t="shared" si="210"/>
        <v>6.5</v>
      </c>
      <c r="L649" s="2">
        <f t="shared" si="208"/>
        <v>55</v>
      </c>
      <c r="M649" s="2">
        <f t="shared" si="209"/>
        <v>2.8410973355292328</v>
      </c>
      <c r="N649" s="5">
        <v>292000</v>
      </c>
      <c r="O649" s="5">
        <v>9920</v>
      </c>
      <c r="P649" s="2">
        <v>34.299999999999997</v>
      </c>
      <c r="Q649" s="2">
        <v>6.3</v>
      </c>
      <c r="R649" s="5">
        <v>6870</v>
      </c>
      <c r="S649" s="2">
        <v>661</v>
      </c>
      <c r="T649" s="5">
        <v>7850</v>
      </c>
      <c r="U649" s="5">
        <v>1030</v>
      </c>
      <c r="X649" s="3" t="str" cm="1">
        <f t="array" ref="X649">_xlfn.IFS((D649/F649) &lt;= (640/SQRT($AT$32)), "Compact", L649 &lt;= ($AT$32*(0.79-(0.002*((E649-G649/2)/(2*F649))*SQRT($AT$32)))), "Non-Compact", L649 &gt; ($AT$32*(0.79-(0.002*((E649-G649/2)/(2*F649))*SQRT($AT$32)))), "Slender")</f>
        <v>Non-Compact</v>
      </c>
      <c r="Y649" s="3" t="str" cm="1">
        <f t="array" ref="Y649">_xlfn.IFS(K649 &lt;= (65/SQRT($AT$32)), "Compact", K649 &lt;= (95/SQRT($AT$32)), "Non-Compact", K649 &gt; (95/SQRT($AT$32)), "Slender")</f>
        <v>Slender</v>
      </c>
      <c r="Z649" s="2">
        <f t="shared" si="211"/>
        <v>13.636363636363637</v>
      </c>
      <c r="AA649" s="2">
        <f t="shared" si="212"/>
        <v>60.714285714285715</v>
      </c>
      <c r="AB649" s="2" t="str" cm="1">
        <f t="array" ref="AB649">_xlfn.IFS(Z649 &lt;= 9, "1", Z649 &lt;= 12, "2", Z649 &lt;= 15, "3", Z649 &gt; 15, "4")</f>
        <v>3</v>
      </c>
      <c r="AC649" s="2" t="str" cm="1">
        <f t="array" ref="AC649">_xlfn.IFS(AA649 &lt;= 200, "1", L649 &lt;= 300, "2", L649 &lt;= 400, "3", L649 &gt; 400, "4")</f>
        <v>1</v>
      </c>
      <c r="AF649" s="3">
        <f t="shared" si="223"/>
        <v>291692.3467218501</v>
      </c>
      <c r="AG649" s="3"/>
      <c r="AI649" s="3">
        <f t="shared" si="224"/>
        <v>6853.1790046663746</v>
      </c>
      <c r="AJ649" s="2" t="s">
        <v>682</v>
      </c>
      <c r="AK649" s="2"/>
      <c r="AL649" s="2"/>
      <c r="AM649" s="2">
        <f t="shared" si="226"/>
        <v>222.92123980236903</v>
      </c>
      <c r="AN649" s="2"/>
      <c r="AO649" s="2"/>
      <c r="AP649" s="2">
        <f t="shared" si="227"/>
        <v>6780.6</v>
      </c>
      <c r="AQ649" s="2" t="s">
        <v>682</v>
      </c>
      <c r="BB649" s="2">
        <f t="shared" si="213"/>
        <v>155.62123980236902</v>
      </c>
      <c r="BC649" s="2">
        <f t="shared" si="214"/>
        <v>6313.7333333333336</v>
      </c>
      <c r="BD649" s="2" t="s">
        <v>682</v>
      </c>
      <c r="BI649">
        <f t="shared" si="215"/>
        <v>173.62123980236902</v>
      </c>
      <c r="BJ649">
        <f t="shared" si="216"/>
        <v>6554.1143281365994</v>
      </c>
      <c r="BK649" s="2" t="s">
        <v>682</v>
      </c>
      <c r="BP649">
        <f t="shared" si="217"/>
        <v>107.62123980236902</v>
      </c>
      <c r="BQ649">
        <f t="shared" si="218"/>
        <v>6211.333333333333</v>
      </c>
      <c r="BR649" s="2" t="s">
        <v>682</v>
      </c>
      <c r="BW649">
        <f t="shared" si="219"/>
        <v>123.62123980236902</v>
      </c>
      <c r="BX649">
        <f t="shared" si="220"/>
        <v>6245.4666666666662</v>
      </c>
      <c r="BY649" s="2" t="s">
        <v>682</v>
      </c>
      <c r="CD649">
        <f t="shared" si="221"/>
        <v>187.93097938416295</v>
      </c>
      <c r="CE649">
        <f t="shared" si="222"/>
        <v>6599.9015716076174</v>
      </c>
      <c r="CF649" s="2" t="s">
        <v>682</v>
      </c>
    </row>
    <row r="650" spans="1:84" x14ac:dyDescent="0.35">
      <c r="A650" s="2" t="s">
        <v>663</v>
      </c>
      <c r="B650" s="3" t="s">
        <v>35</v>
      </c>
      <c r="C650" s="2">
        <v>274</v>
      </c>
      <c r="D650" s="2">
        <v>850</v>
      </c>
      <c r="E650" s="2">
        <v>250</v>
      </c>
      <c r="F650" s="2">
        <v>40</v>
      </c>
      <c r="G650" s="2">
        <v>19</v>
      </c>
      <c r="H650" s="2">
        <v>18</v>
      </c>
      <c r="I650" s="2">
        <f t="shared" si="207"/>
        <v>734</v>
      </c>
      <c r="J650" s="2">
        <f t="shared" si="225"/>
        <v>349.08123980236905</v>
      </c>
      <c r="K650" s="2">
        <f t="shared" si="210"/>
        <v>2.8875000000000002</v>
      </c>
      <c r="L650" s="2">
        <f t="shared" si="208"/>
        <v>38.631578947368418</v>
      </c>
      <c r="M650" s="2">
        <f t="shared" si="209"/>
        <v>2.6310973355292324</v>
      </c>
      <c r="N650" s="5">
        <v>405000</v>
      </c>
      <c r="O650" s="5">
        <v>10500</v>
      </c>
      <c r="P650" s="2">
        <v>34</v>
      </c>
      <c r="Q650" s="2">
        <v>5.5</v>
      </c>
      <c r="R650" s="5">
        <v>9520</v>
      </c>
      <c r="S650" s="2">
        <v>837</v>
      </c>
      <c r="T650" s="5">
        <v>11000</v>
      </c>
      <c r="U650" s="5">
        <v>1320</v>
      </c>
      <c r="X650" s="3" t="str" cm="1">
        <f t="array" ref="X650">_xlfn.IFS((D650/F650) &lt;= (640/SQRT($AT$32)), "Compact", L650 &lt;= ($AT$32*(0.79-(0.002*((E650-G650/2)/(2*F650))*SQRT($AT$32)))), "Non-Compact", L650 &gt; ($AT$32*(0.79-(0.002*((E650-G650/2)/(2*F650))*SQRT($AT$32)))), "Slender")</f>
        <v>Compact</v>
      </c>
      <c r="Y650" s="3" t="str" cm="1">
        <f t="array" ref="Y650">_xlfn.IFS(K650 &lt;= (65/SQRT($AT$32)), "Compact", K650 &lt;= (95/SQRT($AT$32)), "Non-Compact", K650 &gt; (95/SQRT($AT$32)), "Slender")</f>
        <v>Compact</v>
      </c>
      <c r="Z650" s="2">
        <f t="shared" si="211"/>
        <v>6.25</v>
      </c>
      <c r="AA650" s="2">
        <f t="shared" si="212"/>
        <v>44.736842105263158</v>
      </c>
      <c r="AB650" s="2" t="str" cm="1">
        <f t="array" ref="AB650">_xlfn.IFS(Z650 &lt;= 9, "1", Z650 &lt;= 12, "2", Z650 &lt;= 15, "3", Z650 &gt; 15, "4")</f>
        <v>1</v>
      </c>
      <c r="AC650" s="2" t="str" cm="1">
        <f t="array" ref="AC650">_xlfn.IFS(AA650 &lt;= 200, "1", L650 &lt;= 300, "2", L650 &lt;= 400, "3", L650 &gt; 400, "4")</f>
        <v>1</v>
      </c>
      <c r="AF650" s="3">
        <f t="shared" si="223"/>
        <v>404660.83816710016</v>
      </c>
      <c r="AG650" s="3"/>
      <c r="AI650" s="3">
        <f t="shared" si="224"/>
        <v>9495.3279706390349</v>
      </c>
      <c r="AJ650" s="2" t="s">
        <v>663</v>
      </c>
      <c r="AK650" s="2"/>
      <c r="AL650" s="2"/>
      <c r="AM650" s="2">
        <f t="shared" si="226"/>
        <v>324.38123980236907</v>
      </c>
      <c r="AN650" s="2"/>
      <c r="AO650" s="2"/>
      <c r="AP650" s="2">
        <f t="shared" si="227"/>
        <v>9430.6</v>
      </c>
      <c r="AQ650" s="2" t="s">
        <v>663</v>
      </c>
      <c r="BB650" s="2">
        <f t="shared" si="213"/>
        <v>257.08123980236905</v>
      </c>
      <c r="BC650" s="2">
        <f t="shared" si="214"/>
        <v>8963.7333333333336</v>
      </c>
      <c r="BD650" s="2" t="s">
        <v>663</v>
      </c>
      <c r="BI650">
        <f t="shared" si="215"/>
        <v>275.08123980236905</v>
      </c>
      <c r="BJ650">
        <f t="shared" si="216"/>
        <v>9204.1143281366003</v>
      </c>
      <c r="BK650" s="2" t="s">
        <v>663</v>
      </c>
      <c r="BP650">
        <f t="shared" si="217"/>
        <v>209.08123980236905</v>
      </c>
      <c r="BQ650">
        <f t="shared" si="218"/>
        <v>8861.3333333333339</v>
      </c>
      <c r="BR650" s="2" t="s">
        <v>663</v>
      </c>
      <c r="BW650">
        <f t="shared" si="219"/>
        <v>225.08123980236905</v>
      </c>
      <c r="BX650">
        <f t="shared" si="220"/>
        <v>8895.4666666666672</v>
      </c>
      <c r="BY650" s="2" t="s">
        <v>663</v>
      </c>
      <c r="CD650">
        <f t="shared" si="221"/>
        <v>289.39097938416296</v>
      </c>
      <c r="CE650">
        <f t="shared" si="222"/>
        <v>9249.9015716076174</v>
      </c>
      <c r="CF650" s="2" t="s">
        <v>663</v>
      </c>
    </row>
    <row r="651" spans="1:84" x14ac:dyDescent="0.35">
      <c r="A651" s="2" t="s">
        <v>659</v>
      </c>
      <c r="B651" s="3" t="s">
        <v>35</v>
      </c>
      <c r="C651" s="2">
        <v>260</v>
      </c>
      <c r="D651" s="2">
        <v>850</v>
      </c>
      <c r="E651" s="2">
        <v>250</v>
      </c>
      <c r="F651" s="2">
        <v>36</v>
      </c>
      <c r="G651" s="2">
        <v>19</v>
      </c>
      <c r="H651" s="2">
        <v>18</v>
      </c>
      <c r="I651" s="2">
        <f t="shared" si="207"/>
        <v>742</v>
      </c>
      <c r="J651" s="2">
        <f t="shared" si="225"/>
        <v>330.60123980236904</v>
      </c>
      <c r="K651" s="2">
        <f t="shared" si="210"/>
        <v>3.2083333333333335</v>
      </c>
      <c r="L651" s="2">
        <f t="shared" si="208"/>
        <v>39.05263157894737</v>
      </c>
      <c r="M651" s="2">
        <f t="shared" si="209"/>
        <v>2.6310973355292324</v>
      </c>
      <c r="N651" s="5">
        <v>377000</v>
      </c>
      <c r="O651" s="5">
        <v>9420</v>
      </c>
      <c r="P651" s="2">
        <v>33.799999999999997</v>
      </c>
      <c r="Q651" s="2">
        <v>5.3</v>
      </c>
      <c r="R651" s="5">
        <v>8870</v>
      </c>
      <c r="S651" s="2">
        <v>754</v>
      </c>
      <c r="T651" s="5">
        <v>10300</v>
      </c>
      <c r="U651" s="5">
        <v>1200</v>
      </c>
      <c r="X651" s="3" t="str" cm="1">
        <f t="array" ref="X651">_xlfn.IFS((D651/F651) &lt;= (640/SQRT($AT$32)), "Compact", L651 &lt;= ($AT$32*(0.79-(0.002*((E651-G651/2)/(2*F651))*SQRT($AT$32)))), "Non-Compact", L651 &gt; ($AT$32*(0.79-(0.002*((E651-G651/2)/(2*F651))*SQRT($AT$32)))), "Slender")</f>
        <v>Compact</v>
      </c>
      <c r="Y651" s="3" t="str" cm="1">
        <f t="array" ref="Y651">_xlfn.IFS(K651 &lt;= (65/SQRT($AT$32)), "Compact", K651 &lt;= (95/SQRT($AT$32)), "Non-Compact", K651 &gt; (95/SQRT($AT$32)), "Slender")</f>
        <v>Compact</v>
      </c>
      <c r="Z651" s="2">
        <f t="shared" si="211"/>
        <v>6.9444444444444446</v>
      </c>
      <c r="AA651" s="2">
        <f t="shared" si="212"/>
        <v>44.736842105263158</v>
      </c>
      <c r="AB651" s="2" t="str" cm="1">
        <f t="array" ref="AB651">_xlfn.IFS(Z651 &lt;= 9, "1", Z651 &lt;= 12, "2", Z651 &lt;= 15, "3", Z651 &gt; 15, "4")</f>
        <v>1</v>
      </c>
      <c r="AC651" s="2" t="str" cm="1">
        <f t="array" ref="AC651">_xlfn.IFS(AA651 &lt;= 200, "1", L651 &lt;= 300, "2", L651 &lt;= 400, "3", L651 &gt; 400, "4")</f>
        <v>1</v>
      </c>
      <c r="AF651" s="3">
        <f t="shared" si="223"/>
        <v>376642.61302473466</v>
      </c>
      <c r="AG651" s="3"/>
      <c r="AI651" s="3">
        <f t="shared" si="224"/>
        <v>8842.9114475946208</v>
      </c>
      <c r="AJ651" s="2" t="s">
        <v>659</v>
      </c>
      <c r="AK651" s="2"/>
      <c r="AL651" s="2"/>
      <c r="AM651" s="2">
        <f t="shared" si="226"/>
        <v>305.90123980236905</v>
      </c>
      <c r="AN651" s="2"/>
      <c r="AO651" s="2"/>
      <c r="AP651" s="2">
        <f t="shared" si="227"/>
        <v>8780.6</v>
      </c>
      <c r="AQ651" s="2" t="s">
        <v>659</v>
      </c>
      <c r="BB651" s="2">
        <f t="shared" si="213"/>
        <v>238.60123980236904</v>
      </c>
      <c r="BC651" s="2">
        <f t="shared" si="214"/>
        <v>8313.7333333333336</v>
      </c>
      <c r="BD651" s="2" t="s">
        <v>659</v>
      </c>
      <c r="BI651">
        <f t="shared" si="215"/>
        <v>256.60123980236904</v>
      </c>
      <c r="BJ651">
        <f t="shared" si="216"/>
        <v>8554.1143281366003</v>
      </c>
      <c r="BK651" s="2" t="s">
        <v>659</v>
      </c>
      <c r="BP651">
        <f t="shared" si="217"/>
        <v>190.60123980236904</v>
      </c>
      <c r="BQ651">
        <f t="shared" si="218"/>
        <v>8211.3333333333339</v>
      </c>
      <c r="BR651" s="2" t="s">
        <v>659</v>
      </c>
      <c r="BW651">
        <f t="shared" si="219"/>
        <v>206.60123980236904</v>
      </c>
      <c r="BX651">
        <f t="shared" si="220"/>
        <v>8245.4666666666672</v>
      </c>
      <c r="BY651" s="2" t="s">
        <v>659</v>
      </c>
      <c r="CD651">
        <f t="shared" si="221"/>
        <v>270.91097938416294</v>
      </c>
      <c r="CE651">
        <f t="shared" si="222"/>
        <v>8599.9015716076174</v>
      </c>
      <c r="CF651" s="2" t="s">
        <v>659</v>
      </c>
    </row>
    <row r="652" spans="1:84" x14ac:dyDescent="0.35">
      <c r="A652" s="2" t="s">
        <v>683</v>
      </c>
      <c r="B652" s="3" t="s">
        <v>35</v>
      </c>
      <c r="C652" s="2">
        <v>245</v>
      </c>
      <c r="D652" s="2">
        <v>850</v>
      </c>
      <c r="E652" s="2">
        <v>250</v>
      </c>
      <c r="F652" s="2">
        <v>32</v>
      </c>
      <c r="G652" s="2">
        <v>19</v>
      </c>
      <c r="H652" s="2">
        <v>18</v>
      </c>
      <c r="I652" s="2">
        <f t="shared" si="207"/>
        <v>750</v>
      </c>
      <c r="J652" s="2">
        <f t="shared" si="225"/>
        <v>312.12123980236902</v>
      </c>
      <c r="K652" s="2">
        <f t="shared" si="210"/>
        <v>3.609375</v>
      </c>
      <c r="L652" s="2">
        <f t="shared" si="208"/>
        <v>39.473684210526315</v>
      </c>
      <c r="M652" s="2">
        <f t="shared" si="209"/>
        <v>2.6310973355292324</v>
      </c>
      <c r="N652" s="5">
        <v>349000</v>
      </c>
      <c r="O652" s="5">
        <v>8380</v>
      </c>
      <c r="P652" s="2">
        <v>33.4</v>
      </c>
      <c r="Q652" s="2">
        <v>5.2</v>
      </c>
      <c r="R652" s="5">
        <v>8210</v>
      </c>
      <c r="S652" s="2">
        <v>671</v>
      </c>
      <c r="T652" s="5">
        <v>9590</v>
      </c>
      <c r="U652" s="5">
        <v>1070</v>
      </c>
      <c r="X652" s="3" t="str" cm="1">
        <f t="array" ref="X652">_xlfn.IFS((D652/F652) &lt;= (640/SQRT($AT$32)), "Compact", L652 &lt;= ($AT$32*(0.79-(0.002*((E652-G652/2)/(2*F652))*SQRT($AT$32)))), "Non-Compact", L652 &gt; ($AT$32*(0.79-(0.002*((E652-G652/2)/(2*F652))*SQRT($AT$32)))), "Slender")</f>
        <v>Compact</v>
      </c>
      <c r="Y652" s="3" t="str" cm="1">
        <f t="array" ref="Y652">_xlfn.IFS(K652 &lt;= (65/SQRT($AT$32)), "Compact", K652 &lt;= (95/SQRT($AT$32)), "Non-Compact", K652 &gt; (95/SQRT($AT$32)), "Slender")</f>
        <v>Non-Compact</v>
      </c>
      <c r="Z652" s="2">
        <f t="shared" si="211"/>
        <v>7.8125</v>
      </c>
      <c r="AA652" s="2">
        <f t="shared" si="212"/>
        <v>44.736842105263158</v>
      </c>
      <c r="AB652" s="2" t="str" cm="1">
        <f t="array" ref="AB652">_xlfn.IFS(Z652 &lt;= 9, "1", Z652 &lt;= 12, "2", Z652 &lt;= 15, "3", Z652 &gt; 15, "4")</f>
        <v>1</v>
      </c>
      <c r="AC652" s="2" t="str" cm="1">
        <f t="array" ref="AC652">_xlfn.IFS(AA652 &lt;= 200, "1", L652 &lt;= 300, "2", L652 &lt;= 400, "3", L652 &gt; 400, "4")</f>
        <v>1</v>
      </c>
      <c r="AF652" s="3">
        <f t="shared" si="223"/>
        <v>348625.74595990469</v>
      </c>
      <c r="AG652" s="3"/>
      <c r="AI652" s="3">
        <f t="shared" si="224"/>
        <v>8181.0255145672299</v>
      </c>
      <c r="AJ652" s="2" t="s">
        <v>683</v>
      </c>
      <c r="AK652" s="2"/>
      <c r="AL652" s="2"/>
      <c r="AM652" s="2">
        <f t="shared" si="226"/>
        <v>287.42123980236903</v>
      </c>
      <c r="AN652" s="2"/>
      <c r="AO652" s="2"/>
      <c r="AP652" s="2">
        <f t="shared" si="227"/>
        <v>8120.6</v>
      </c>
      <c r="AQ652" s="2" t="s">
        <v>683</v>
      </c>
      <c r="BB652" s="2">
        <f t="shared" si="213"/>
        <v>220.12123980236902</v>
      </c>
      <c r="BC652" s="2">
        <f t="shared" si="214"/>
        <v>7653.7333333333336</v>
      </c>
      <c r="BD652" s="2" t="s">
        <v>683</v>
      </c>
      <c r="BI652">
        <f t="shared" si="215"/>
        <v>238.12123980236902</v>
      </c>
      <c r="BJ652">
        <f t="shared" si="216"/>
        <v>7894.1143281365994</v>
      </c>
      <c r="BK652" s="2" t="s">
        <v>683</v>
      </c>
      <c r="BP652">
        <f t="shared" si="217"/>
        <v>172.12123980236902</v>
      </c>
      <c r="BQ652">
        <f t="shared" si="218"/>
        <v>7551.333333333333</v>
      </c>
      <c r="BR652" s="2" t="s">
        <v>683</v>
      </c>
      <c r="BW652">
        <f t="shared" si="219"/>
        <v>188.12123980236902</v>
      </c>
      <c r="BX652">
        <f t="shared" si="220"/>
        <v>7585.4666666666662</v>
      </c>
      <c r="BY652" s="2" t="s">
        <v>683</v>
      </c>
      <c r="CD652">
        <f t="shared" si="221"/>
        <v>252.43097938416295</v>
      </c>
      <c r="CE652">
        <f t="shared" si="222"/>
        <v>7939.9015716076174</v>
      </c>
      <c r="CF652" s="2" t="s">
        <v>683</v>
      </c>
    </row>
    <row r="653" spans="1:84" x14ac:dyDescent="0.35">
      <c r="A653" s="2" t="s">
        <v>684</v>
      </c>
      <c r="B653" s="3" t="s">
        <v>35</v>
      </c>
      <c r="C653" s="2">
        <v>231</v>
      </c>
      <c r="D653" s="2">
        <v>850</v>
      </c>
      <c r="E653" s="2">
        <v>250</v>
      </c>
      <c r="F653" s="2">
        <v>28</v>
      </c>
      <c r="G653" s="2">
        <v>19</v>
      </c>
      <c r="H653" s="2">
        <v>18</v>
      </c>
      <c r="I653" s="2">
        <f t="shared" si="207"/>
        <v>758</v>
      </c>
      <c r="J653" s="2">
        <f t="shared" si="225"/>
        <v>293.64123980236906</v>
      </c>
      <c r="K653" s="2">
        <f t="shared" si="210"/>
        <v>4.125</v>
      </c>
      <c r="L653" s="2">
        <f t="shared" si="208"/>
        <v>39.89473684210526</v>
      </c>
      <c r="M653" s="2">
        <f t="shared" si="209"/>
        <v>2.6310973355292324</v>
      </c>
      <c r="N653" s="5">
        <v>320000</v>
      </c>
      <c r="O653" s="5">
        <v>7340</v>
      </c>
      <c r="P653" s="2">
        <v>33</v>
      </c>
      <c r="Q653" s="2">
        <v>5</v>
      </c>
      <c r="R653" s="5">
        <v>7530</v>
      </c>
      <c r="S653" s="2">
        <v>587</v>
      </c>
      <c r="T653" s="5">
        <v>8860</v>
      </c>
      <c r="U653" s="2">
        <v>950</v>
      </c>
      <c r="X653" s="3" t="str" cm="1">
        <f t="array" ref="X653">_xlfn.IFS((D653/F653) &lt;= (640/SQRT($AT$32)), "Compact", L653 &lt;= ($AT$32*(0.79-(0.002*((E653-G653/2)/(2*F653))*SQRT($AT$32)))), "Non-Compact", L653 &gt; ($AT$32*(0.79-(0.002*((E653-G653/2)/(2*F653))*SQRT($AT$32)))), "Slender")</f>
        <v>Compact</v>
      </c>
      <c r="Y653" s="3" t="str" cm="1">
        <f t="array" ref="Y653">_xlfn.IFS(K653 &lt;= (65/SQRT($AT$32)), "Compact", K653 &lt;= (95/SQRT($AT$32)), "Non-Compact", K653 &gt; (95/SQRT($AT$32)), "Slender")</f>
        <v>Non-Compact</v>
      </c>
      <c r="Z653" s="2">
        <f t="shared" si="211"/>
        <v>8.9285714285714288</v>
      </c>
      <c r="AA653" s="2">
        <f t="shared" si="212"/>
        <v>44.736842105263158</v>
      </c>
      <c r="AB653" s="2" t="str" cm="1">
        <f t="array" ref="AB653">_xlfn.IFS(Z653 &lt;= 9, "1", Z653 &lt;= 12, "2", Z653 &lt;= 15, "3", Z653 &gt; 15, "4")</f>
        <v>1</v>
      </c>
      <c r="AC653" s="2" t="str" cm="1">
        <f t="array" ref="AC653">_xlfn.IFS(AA653 &lt;= 200, "1", L653 &lt;= 300, "2", L653 &lt;= 400, "3", L653 &gt; 400, "4")</f>
        <v>1</v>
      </c>
      <c r="AF653" s="3">
        <f t="shared" si="223"/>
        <v>319609.55984779308</v>
      </c>
      <c r="AG653" s="3"/>
      <c r="AI653" s="3">
        <f t="shared" si="224"/>
        <v>7499.8076822009252</v>
      </c>
      <c r="AJ653" s="2" t="s">
        <v>684</v>
      </c>
      <c r="AK653" s="2"/>
      <c r="AL653" s="2"/>
      <c r="AM653" s="2">
        <f t="shared" si="226"/>
        <v>268.94123980236907</v>
      </c>
      <c r="AN653" s="2"/>
      <c r="AO653" s="2"/>
      <c r="AP653" s="2">
        <f t="shared" si="227"/>
        <v>7440.6</v>
      </c>
      <c r="AQ653" s="2" t="s">
        <v>684</v>
      </c>
      <c r="BB653" s="2">
        <f t="shared" si="213"/>
        <v>201.64123980236906</v>
      </c>
      <c r="BC653" s="2">
        <f t="shared" si="214"/>
        <v>6973.7333333333336</v>
      </c>
      <c r="BD653" s="2" t="s">
        <v>684</v>
      </c>
      <c r="BI653">
        <f t="shared" si="215"/>
        <v>219.64123980236906</v>
      </c>
      <c r="BJ653">
        <f t="shared" si="216"/>
        <v>7214.1143281365994</v>
      </c>
      <c r="BK653" s="2" t="s">
        <v>684</v>
      </c>
      <c r="BP653">
        <f t="shared" si="217"/>
        <v>153.64123980236906</v>
      </c>
      <c r="BQ653">
        <f t="shared" si="218"/>
        <v>6871.333333333333</v>
      </c>
      <c r="BR653" s="2" t="s">
        <v>684</v>
      </c>
      <c r="BW653">
        <f t="shared" si="219"/>
        <v>169.64123980236906</v>
      </c>
      <c r="BX653">
        <f t="shared" si="220"/>
        <v>6905.4666666666662</v>
      </c>
      <c r="BY653" s="2" t="s">
        <v>684</v>
      </c>
      <c r="CD653">
        <f t="shared" si="221"/>
        <v>233.95097938416299</v>
      </c>
      <c r="CE653">
        <f t="shared" si="222"/>
        <v>7259.9015716076174</v>
      </c>
      <c r="CF653" s="2" t="s">
        <v>684</v>
      </c>
    </row>
    <row r="654" spans="1:84" x14ac:dyDescent="0.35">
      <c r="A654" s="2" t="s">
        <v>678</v>
      </c>
      <c r="B654" s="3" t="s">
        <v>35</v>
      </c>
      <c r="C654" s="2">
        <v>220</v>
      </c>
      <c r="D654" s="2">
        <v>850</v>
      </c>
      <c r="E654" s="2">
        <v>250</v>
      </c>
      <c r="F654" s="2">
        <v>25</v>
      </c>
      <c r="G654" s="2">
        <v>19</v>
      </c>
      <c r="H654" s="2">
        <v>18</v>
      </c>
      <c r="I654" s="2">
        <f t="shared" si="207"/>
        <v>764</v>
      </c>
      <c r="J654" s="2">
        <f t="shared" si="225"/>
        <v>279.78123980236904</v>
      </c>
      <c r="K654" s="2">
        <f t="shared" si="210"/>
        <v>4.62</v>
      </c>
      <c r="L654" s="2">
        <f t="shared" si="208"/>
        <v>40.210526315789473</v>
      </c>
      <c r="M654" s="2">
        <f t="shared" si="209"/>
        <v>2.6310973355292324</v>
      </c>
      <c r="N654" s="5">
        <v>298000</v>
      </c>
      <c r="O654" s="5">
        <v>6560</v>
      </c>
      <c r="P654" s="2">
        <v>32.6</v>
      </c>
      <c r="Q654" s="2">
        <v>4.8</v>
      </c>
      <c r="R654" s="5">
        <v>7020</v>
      </c>
      <c r="S654" s="2">
        <v>525</v>
      </c>
      <c r="T654" s="5">
        <v>8310</v>
      </c>
      <c r="U654" s="2">
        <v>857</v>
      </c>
      <c r="X654" s="3" t="str" cm="1">
        <f t="array" ref="X654">_xlfn.IFS((D654/F654) &lt;= (640/SQRT($AT$32)), "Compact", L654 &lt;= ($AT$32*(0.79-(0.002*((E654-G654/2)/(2*F654))*SQRT($AT$32)))), "Non-Compact", L654 &gt; ($AT$32*(0.79-(0.002*((E654-G654/2)/(2*F654))*SQRT($AT$32)))), "Slender")</f>
        <v>Compact</v>
      </c>
      <c r="Y654" s="3" t="str" cm="1">
        <f t="array" ref="Y654">_xlfn.IFS(K654 &lt;= (65/SQRT($AT$32)), "Compact", K654 &lt;= (95/SQRT($AT$32)), "Non-Compact", K654 &gt; (95/SQRT($AT$32)), "Slender")</f>
        <v>Non-Compact</v>
      </c>
      <c r="Z654" s="2">
        <f t="shared" si="211"/>
        <v>10</v>
      </c>
      <c r="AA654" s="2">
        <f t="shared" si="212"/>
        <v>44.736842105263158</v>
      </c>
      <c r="AB654" s="2" t="str" cm="1">
        <f t="array" ref="AB654">_xlfn.IFS(Z654 &lt;= 9, "1", Z654 &lt;= 12, "2", Z654 &lt;= 15, "3", Z654 &gt; 15, "4")</f>
        <v>2</v>
      </c>
      <c r="AC654" s="2" t="str" cm="1">
        <f t="array" ref="AC654">_xlfn.IFS(AA654 &lt;= 200, "1", L654 &lt;= 300, "2", L654 &lt;= 400, "3", L654 &gt; 400, "4")</f>
        <v>1</v>
      </c>
      <c r="AF654" s="3">
        <f t="shared" si="223"/>
        <v>297597.79291201069</v>
      </c>
      <c r="AG654" s="3"/>
      <c r="AI654" s="3">
        <f t="shared" si="224"/>
        <v>6989.471773317352</v>
      </c>
      <c r="AJ654" s="2" t="s">
        <v>678</v>
      </c>
      <c r="AK654" s="2"/>
      <c r="AL654" s="2"/>
      <c r="AM654" s="2">
        <f t="shared" si="226"/>
        <v>255.08123980236905</v>
      </c>
      <c r="AN654" s="2"/>
      <c r="AO654" s="2"/>
      <c r="AP654" s="2">
        <f t="shared" si="227"/>
        <v>6930.6</v>
      </c>
      <c r="AQ654" s="2" t="s">
        <v>678</v>
      </c>
      <c r="BB654" s="2">
        <f t="shared" si="213"/>
        <v>187.78123980236904</v>
      </c>
      <c r="BC654" s="2">
        <f t="shared" si="214"/>
        <v>6463.7333333333336</v>
      </c>
      <c r="BD654" s="2" t="s">
        <v>678</v>
      </c>
      <c r="BI654">
        <f t="shared" si="215"/>
        <v>205.78123980236904</v>
      </c>
      <c r="BJ654">
        <f t="shared" si="216"/>
        <v>6704.1143281365994</v>
      </c>
      <c r="BK654" s="2" t="s">
        <v>678</v>
      </c>
      <c r="BP654">
        <f t="shared" si="217"/>
        <v>139.78123980236904</v>
      </c>
      <c r="BQ654">
        <f t="shared" si="218"/>
        <v>6361.333333333333</v>
      </c>
      <c r="BR654" s="2" t="s">
        <v>678</v>
      </c>
      <c r="BW654">
        <f t="shared" si="219"/>
        <v>155.78123980236904</v>
      </c>
      <c r="BX654">
        <f t="shared" si="220"/>
        <v>6395.4666666666662</v>
      </c>
      <c r="BY654" s="2" t="s">
        <v>678</v>
      </c>
      <c r="CD654">
        <f t="shared" si="221"/>
        <v>220.09097938416298</v>
      </c>
      <c r="CE654">
        <f t="shared" si="222"/>
        <v>6749.9015716076174</v>
      </c>
      <c r="CF654" s="2" t="s">
        <v>678</v>
      </c>
    </row>
    <row r="655" spans="1:84" x14ac:dyDescent="0.35">
      <c r="A655" s="2" t="s">
        <v>685</v>
      </c>
      <c r="B655" s="3" t="s">
        <v>35</v>
      </c>
      <c r="C655" s="2">
        <v>209</v>
      </c>
      <c r="D655" s="2">
        <v>850</v>
      </c>
      <c r="E655" s="2">
        <v>250</v>
      </c>
      <c r="F655" s="2">
        <v>22</v>
      </c>
      <c r="G655" s="2">
        <v>19</v>
      </c>
      <c r="H655" s="2">
        <v>18</v>
      </c>
      <c r="I655" s="2">
        <f t="shared" si="207"/>
        <v>770</v>
      </c>
      <c r="J655" s="2">
        <f t="shared" si="225"/>
        <v>265.92123980236903</v>
      </c>
      <c r="K655" s="2">
        <f t="shared" si="210"/>
        <v>5.25</v>
      </c>
      <c r="L655" s="2">
        <f t="shared" si="208"/>
        <v>40.526315789473685</v>
      </c>
      <c r="M655" s="2">
        <f t="shared" si="209"/>
        <v>2.6310973355292324</v>
      </c>
      <c r="N655" s="5">
        <v>276000</v>
      </c>
      <c r="O655" s="5">
        <v>5780</v>
      </c>
      <c r="P655" s="2">
        <v>32.200000000000003</v>
      </c>
      <c r="Q655" s="2">
        <v>4.7</v>
      </c>
      <c r="R655" s="5">
        <v>6490</v>
      </c>
      <c r="S655" s="2">
        <v>462</v>
      </c>
      <c r="T655" s="5">
        <v>7750</v>
      </c>
      <c r="U655" s="2">
        <v>764</v>
      </c>
      <c r="X655" s="3" t="str" cm="1">
        <f t="array" ref="X655">_xlfn.IFS((D655/F655) &lt;= (640/SQRT($AT$32)), "Compact", L655 &lt;= ($AT$32*(0.79-(0.002*((E655-G655/2)/(2*F655))*SQRT($AT$32)))), "Non-Compact", L655 &gt; ($AT$32*(0.79-(0.002*((E655-G655/2)/(2*F655))*SQRT($AT$32)))), "Slender")</f>
        <v>Non-Compact</v>
      </c>
      <c r="Y655" s="3" t="str" cm="1">
        <f t="array" ref="Y655">_xlfn.IFS(K655 &lt;= (65/SQRT($AT$32)), "Compact", K655 &lt;= (95/SQRT($AT$32)), "Non-Compact", K655 &gt; (95/SQRT($AT$32)), "Slender")</f>
        <v>Slender</v>
      </c>
      <c r="Z655" s="2">
        <f t="shared" si="211"/>
        <v>11.363636363636363</v>
      </c>
      <c r="AA655" s="2">
        <f t="shared" si="212"/>
        <v>44.736842105263158</v>
      </c>
      <c r="AB655" s="2" t="str" cm="1">
        <f t="array" ref="AB655">_xlfn.IFS(Z655 &lt;= 9, "1", Z655 &lt;= 12, "2", Z655 &lt;= 15, "3", Z655 &gt; 15, "4")</f>
        <v>2</v>
      </c>
      <c r="AC655" s="2" t="str" cm="1">
        <f t="array" ref="AC655">_xlfn.IFS(AA655 &lt;= 200, "1", L655 &lt;= 300, "2", L655 &lt;= 400, "3", L655 &gt; 400, "4")</f>
        <v>1</v>
      </c>
      <c r="AF655" s="3">
        <f t="shared" si="223"/>
        <v>275586.35442652093</v>
      </c>
      <c r="AG655" s="3"/>
      <c r="AI655" s="3">
        <f t="shared" si="224"/>
        <v>6459.7923550219484</v>
      </c>
      <c r="AJ655" s="2" t="s">
        <v>685</v>
      </c>
      <c r="AK655" s="2"/>
      <c r="AL655" s="2"/>
      <c r="AM655" s="2">
        <f t="shared" si="226"/>
        <v>241.22123980236904</v>
      </c>
      <c r="AN655" s="2"/>
      <c r="AO655" s="2"/>
      <c r="AP655" s="2">
        <f t="shared" si="227"/>
        <v>6400.6</v>
      </c>
      <c r="AQ655" s="2" t="s">
        <v>685</v>
      </c>
      <c r="BB655" s="2">
        <f t="shared" si="213"/>
        <v>173.92123980236903</v>
      </c>
      <c r="BC655" s="2">
        <f t="shared" si="214"/>
        <v>5933.7333333333336</v>
      </c>
      <c r="BD655" s="2" t="s">
        <v>685</v>
      </c>
      <c r="BI655">
        <f t="shared" si="215"/>
        <v>191.92123980236903</v>
      </c>
      <c r="BJ655">
        <f t="shared" si="216"/>
        <v>6174.1143281365994</v>
      </c>
      <c r="BK655" s="2" t="s">
        <v>685</v>
      </c>
      <c r="BP655">
        <f t="shared" si="217"/>
        <v>125.92123980236903</v>
      </c>
      <c r="BQ655">
        <f t="shared" si="218"/>
        <v>5831.333333333333</v>
      </c>
      <c r="BR655" s="2" t="s">
        <v>685</v>
      </c>
      <c r="BW655">
        <f t="shared" si="219"/>
        <v>141.92123980236903</v>
      </c>
      <c r="BX655">
        <f t="shared" si="220"/>
        <v>5865.4666666666662</v>
      </c>
      <c r="BY655" s="2" t="s">
        <v>685</v>
      </c>
      <c r="CD655">
        <f t="shared" si="221"/>
        <v>206.23097938416296</v>
      </c>
      <c r="CE655">
        <f t="shared" si="222"/>
        <v>6219.9015716076174</v>
      </c>
      <c r="CF655" s="2" t="s">
        <v>685</v>
      </c>
    </row>
    <row r="656" spans="1:84" x14ac:dyDescent="0.35">
      <c r="A656" s="2" t="s">
        <v>669</v>
      </c>
      <c r="B656" s="3" t="s">
        <v>35</v>
      </c>
      <c r="C656" s="2">
        <v>227</v>
      </c>
      <c r="D656" s="2">
        <v>850</v>
      </c>
      <c r="E656" s="2">
        <v>250</v>
      </c>
      <c r="F656" s="2">
        <v>32</v>
      </c>
      <c r="G656" s="2">
        <v>16</v>
      </c>
      <c r="H656" s="2">
        <v>18</v>
      </c>
      <c r="I656" s="2">
        <f t="shared" si="207"/>
        <v>750</v>
      </c>
      <c r="J656" s="2">
        <f t="shared" si="225"/>
        <v>288.54123980236903</v>
      </c>
      <c r="K656" s="2">
        <f t="shared" si="210"/>
        <v>3.65625</v>
      </c>
      <c r="L656" s="2">
        <f t="shared" si="208"/>
        <v>46.875</v>
      </c>
      <c r="M656" s="2">
        <f t="shared" si="209"/>
        <v>2.6370973355292326</v>
      </c>
      <c r="N656" s="5">
        <v>337000</v>
      </c>
      <c r="O656" s="5">
        <v>8360</v>
      </c>
      <c r="P656" s="2">
        <v>34.200000000000003</v>
      </c>
      <c r="Q656" s="2">
        <v>5.4</v>
      </c>
      <c r="R656" s="5">
        <v>7920</v>
      </c>
      <c r="S656" s="2">
        <v>669</v>
      </c>
      <c r="T656" s="5">
        <v>9120</v>
      </c>
      <c r="U656" s="5">
        <v>1050</v>
      </c>
      <c r="X656" s="3" t="str" cm="1">
        <f t="array" ref="X656">_xlfn.IFS((D656/F656) &lt;= (640/SQRT($AT$32)), "Compact", L656 &lt;= ($AT$32*(0.79-(0.002*((E656-G656/2)/(2*F656))*SQRT($AT$32)))), "Non-Compact", L656 &gt; ($AT$32*(0.79-(0.002*((E656-G656/2)/(2*F656))*SQRT($AT$32)))), "Slender")</f>
        <v>Compact</v>
      </c>
      <c r="Y656" s="3" t="str" cm="1">
        <f t="array" ref="Y656">_xlfn.IFS(K656 &lt;= (65/SQRT($AT$32)), "Compact", K656 &lt;= (95/SQRT($AT$32)), "Non-Compact", K656 &gt; (95/SQRT($AT$32)), "Slender")</f>
        <v>Non-Compact</v>
      </c>
      <c r="Z656" s="2">
        <f t="shared" si="211"/>
        <v>7.8125</v>
      </c>
      <c r="AA656" s="2">
        <f t="shared" si="212"/>
        <v>53.125</v>
      </c>
      <c r="AB656" s="2" t="str" cm="1">
        <f t="array" ref="AB656">_xlfn.IFS(Z656 &lt;= 9, "1", Z656 &lt;= 12, "2", Z656 &lt;= 15, "3", Z656 &gt; 15, "4")</f>
        <v>1</v>
      </c>
      <c r="AC656" s="2" t="str" cm="1">
        <f t="array" ref="AC656">_xlfn.IFS(AA656 &lt;= 200, "1", L656 &lt;= 300, "2", L656 &lt;= 400, "3", L656 &gt; 400, "4")</f>
        <v>1</v>
      </c>
      <c r="AF656" s="3">
        <f t="shared" si="223"/>
        <v>336628.7426024403</v>
      </c>
      <c r="AG656" s="3"/>
      <c r="AI656" s="3">
        <f t="shared" si="224"/>
        <v>7893.0839897976512</v>
      </c>
      <c r="AJ656" s="2" t="s">
        <v>669</v>
      </c>
      <c r="AK656" s="2"/>
      <c r="AL656" s="2"/>
      <c r="AM656" s="2">
        <f t="shared" si="226"/>
        <v>263.84123980236905</v>
      </c>
      <c r="AN656" s="2"/>
      <c r="AO656" s="2"/>
      <c r="AP656" s="2">
        <f t="shared" si="227"/>
        <v>7830.6</v>
      </c>
      <c r="AQ656" s="2" t="s">
        <v>669</v>
      </c>
      <c r="BB656" s="2">
        <f t="shared" si="213"/>
        <v>196.54123980236903</v>
      </c>
      <c r="BC656" s="2">
        <f t="shared" si="214"/>
        <v>7363.7333333333336</v>
      </c>
      <c r="BD656" s="2" t="s">
        <v>669</v>
      </c>
      <c r="BI656">
        <f t="shared" si="215"/>
        <v>214.54123980236903</v>
      </c>
      <c r="BJ656">
        <f t="shared" si="216"/>
        <v>7604.1143281365994</v>
      </c>
      <c r="BK656" s="2" t="s">
        <v>669</v>
      </c>
      <c r="BP656">
        <f t="shared" si="217"/>
        <v>148.54123980236903</v>
      </c>
      <c r="BQ656">
        <f t="shared" si="218"/>
        <v>7261.333333333333</v>
      </c>
      <c r="BR656" s="2" t="s">
        <v>669</v>
      </c>
      <c r="BW656">
        <f t="shared" si="219"/>
        <v>164.54123980236903</v>
      </c>
      <c r="BX656">
        <f t="shared" si="220"/>
        <v>7295.4666666666662</v>
      </c>
      <c r="BY656" s="2" t="s">
        <v>669</v>
      </c>
      <c r="CD656">
        <f t="shared" si="221"/>
        <v>228.85097938416297</v>
      </c>
      <c r="CE656">
        <f t="shared" si="222"/>
        <v>7649.9015716076174</v>
      </c>
      <c r="CF656" s="2" t="s">
        <v>669</v>
      </c>
    </row>
    <row r="657" spans="1:84" x14ac:dyDescent="0.35">
      <c r="A657" s="2" t="s">
        <v>686</v>
      </c>
      <c r="B657" s="3" t="s">
        <v>35</v>
      </c>
      <c r="C657" s="2">
        <v>212</v>
      </c>
      <c r="D657" s="2">
        <v>850</v>
      </c>
      <c r="E657" s="2">
        <v>250</v>
      </c>
      <c r="F657" s="2">
        <v>28</v>
      </c>
      <c r="G657" s="2">
        <v>16</v>
      </c>
      <c r="H657" s="2">
        <v>18</v>
      </c>
      <c r="I657" s="2">
        <f t="shared" si="207"/>
        <v>758</v>
      </c>
      <c r="J657" s="2">
        <f t="shared" si="225"/>
        <v>269.82123980236906</v>
      </c>
      <c r="K657" s="2">
        <f t="shared" si="210"/>
        <v>4.1785714285714288</v>
      </c>
      <c r="L657" s="2">
        <f t="shared" si="208"/>
        <v>47.375</v>
      </c>
      <c r="M657" s="2">
        <f t="shared" si="209"/>
        <v>2.6370973355292326</v>
      </c>
      <c r="N657" s="5">
        <v>308000</v>
      </c>
      <c r="O657" s="5">
        <v>7320</v>
      </c>
      <c r="P657" s="2">
        <v>33.799999999999997</v>
      </c>
      <c r="Q657" s="2">
        <v>5.2</v>
      </c>
      <c r="R657" s="5">
        <v>7240</v>
      </c>
      <c r="S657" s="2">
        <v>586</v>
      </c>
      <c r="T657" s="5">
        <v>8390</v>
      </c>
      <c r="U657" s="2">
        <v>929</v>
      </c>
      <c r="X657" s="3" t="str" cm="1">
        <f t="array" ref="X657">_xlfn.IFS((D657/F657) &lt;= (640/SQRT($AT$32)), "Compact", L657 &lt;= ($AT$32*(0.79-(0.002*((E657-G657/2)/(2*F657))*SQRT($AT$32)))), "Non-Compact", L657 &gt; ($AT$32*(0.79-(0.002*((E657-G657/2)/(2*F657))*SQRT($AT$32)))), "Slender")</f>
        <v>Compact</v>
      </c>
      <c r="Y657" s="3" t="str" cm="1">
        <f t="array" ref="Y657">_xlfn.IFS(K657 &lt;= (65/SQRT($AT$32)), "Compact", K657 &lt;= (95/SQRT($AT$32)), "Non-Compact", K657 &gt; (95/SQRT($AT$32)), "Slender")</f>
        <v>Non-Compact</v>
      </c>
      <c r="Z657" s="2">
        <f t="shared" si="211"/>
        <v>8.9285714285714288</v>
      </c>
      <c r="AA657" s="2">
        <f t="shared" si="212"/>
        <v>53.125</v>
      </c>
      <c r="AB657" s="2" t="str" cm="1">
        <f t="array" ref="AB657">_xlfn.IFS(Z657 &lt;= 9, "1", Z657 &lt;= 12, "2", Z657 &lt;= 15, "3", Z657 &gt; 15, "4")</f>
        <v>1</v>
      </c>
      <c r="AC657" s="2" t="str" cm="1">
        <f t="array" ref="AC657">_xlfn.IFS(AA657 &lt;= 200, "1", L657 &lt;= 300, "2", L657 &lt;= 400, "3", L657 &gt; 400, "4")</f>
        <v>1</v>
      </c>
      <c r="AF657" s="3">
        <f t="shared" si="223"/>
        <v>307612.27535015572</v>
      </c>
      <c r="AG657" s="3"/>
      <c r="AI657" s="3">
        <f t="shared" si="224"/>
        <v>7212.1117898989896</v>
      </c>
      <c r="AJ657" s="2" t="s">
        <v>686</v>
      </c>
      <c r="AK657" s="2"/>
      <c r="AL657" s="2"/>
      <c r="AM657" s="2">
        <f t="shared" si="226"/>
        <v>245.12123980236908</v>
      </c>
      <c r="AN657" s="2"/>
      <c r="AO657" s="2"/>
      <c r="AP657" s="2">
        <f t="shared" si="227"/>
        <v>7150.6</v>
      </c>
      <c r="AQ657" s="2" t="s">
        <v>686</v>
      </c>
      <c r="BB657" s="2">
        <f t="shared" si="213"/>
        <v>177.82123980236906</v>
      </c>
      <c r="BC657" s="2">
        <f t="shared" si="214"/>
        <v>6683.7333333333336</v>
      </c>
      <c r="BD657" s="2" t="s">
        <v>686</v>
      </c>
      <c r="BI657">
        <f t="shared" si="215"/>
        <v>195.82123980236906</v>
      </c>
      <c r="BJ657">
        <f t="shared" si="216"/>
        <v>6924.1143281365994</v>
      </c>
      <c r="BK657" s="2" t="s">
        <v>686</v>
      </c>
      <c r="BP657">
        <f t="shared" si="217"/>
        <v>129.82123980236906</v>
      </c>
      <c r="BQ657">
        <f t="shared" si="218"/>
        <v>6581.333333333333</v>
      </c>
      <c r="BR657" s="2" t="s">
        <v>686</v>
      </c>
      <c r="BW657">
        <f t="shared" si="219"/>
        <v>145.82123980236906</v>
      </c>
      <c r="BX657">
        <f t="shared" si="220"/>
        <v>6615.4666666666662</v>
      </c>
      <c r="BY657" s="2" t="s">
        <v>686</v>
      </c>
      <c r="CD657">
        <f t="shared" si="221"/>
        <v>210.130979384163</v>
      </c>
      <c r="CE657">
        <f t="shared" si="222"/>
        <v>6969.9015716076174</v>
      </c>
      <c r="CF657" s="2" t="s">
        <v>686</v>
      </c>
    </row>
    <row r="658" spans="1:84" x14ac:dyDescent="0.35">
      <c r="A658" s="2" t="s">
        <v>687</v>
      </c>
      <c r="B658" s="3" t="s">
        <v>35</v>
      </c>
      <c r="C658" s="2">
        <v>201</v>
      </c>
      <c r="D658" s="2">
        <v>850</v>
      </c>
      <c r="E658" s="2">
        <v>250</v>
      </c>
      <c r="F658" s="2">
        <v>25</v>
      </c>
      <c r="G658" s="2">
        <v>16</v>
      </c>
      <c r="H658" s="2">
        <v>18</v>
      </c>
      <c r="I658" s="2">
        <f t="shared" si="207"/>
        <v>764</v>
      </c>
      <c r="J658" s="2">
        <f t="shared" si="225"/>
        <v>255.78123980236904</v>
      </c>
      <c r="K658" s="2">
        <f t="shared" si="210"/>
        <v>4.68</v>
      </c>
      <c r="L658" s="2">
        <f t="shared" si="208"/>
        <v>47.75</v>
      </c>
      <c r="M658" s="2">
        <f t="shared" si="209"/>
        <v>2.6370973355292326</v>
      </c>
      <c r="N658" s="5">
        <v>285000</v>
      </c>
      <c r="O658" s="5">
        <v>6540</v>
      </c>
      <c r="P658" s="2">
        <v>33.4</v>
      </c>
      <c r="Q658" s="2">
        <v>5.0999999999999996</v>
      </c>
      <c r="R658" s="5">
        <v>6720</v>
      </c>
      <c r="S658" s="2">
        <v>523</v>
      </c>
      <c r="T658" s="5">
        <v>7830</v>
      </c>
      <c r="U658" s="2">
        <v>836</v>
      </c>
      <c r="X658" s="3" t="str" cm="1">
        <f t="array" ref="X658">_xlfn.IFS((D658/F658) &lt;= (640/SQRT($AT$32)), "Compact", L658 &lt;= ($AT$32*(0.79-(0.002*((E658-G658/2)/(2*F658))*SQRT($AT$32)))), "Non-Compact", L658 &gt; ($AT$32*(0.79-(0.002*((E658-G658/2)/(2*F658))*SQRT($AT$32)))), "Slender")</f>
        <v>Compact</v>
      </c>
      <c r="Y658" s="3" t="str" cm="1">
        <f t="array" ref="Y658">_xlfn.IFS(K658 &lt;= (65/SQRT($AT$32)), "Compact", K658 &lt;= (95/SQRT($AT$32)), "Non-Compact", K658 &gt; (95/SQRT($AT$32)), "Slender")</f>
        <v>Non-Compact</v>
      </c>
      <c r="Z658" s="2">
        <f t="shared" si="211"/>
        <v>10</v>
      </c>
      <c r="AA658" s="2">
        <f t="shared" si="212"/>
        <v>53.125</v>
      </c>
      <c r="AB658" s="2" t="str" cm="1">
        <f t="array" ref="AB658">_xlfn.IFS(Z658 &lt;= 9, "1", Z658 &lt;= 12, "2", Z658 &lt;= 15, "3", Z658 &gt; 15, "4")</f>
        <v>2</v>
      </c>
      <c r="AC658" s="2" t="str" cm="1">
        <f t="array" ref="AC658">_xlfn.IFS(AA658 &lt;= 200, "1", L658 &lt;= 300, "2", L658 &lt;= 400, "3", L658 &gt; 400, "4")</f>
        <v>1</v>
      </c>
      <c r="AF658" s="3">
        <f t="shared" si="223"/>
        <v>284600.53187951003</v>
      </c>
      <c r="AG658" s="3"/>
      <c r="AI658" s="3">
        <f t="shared" si="224"/>
        <v>6691.9641414161815</v>
      </c>
      <c r="AJ658" s="2" t="s">
        <v>687</v>
      </c>
      <c r="AK658" s="2"/>
      <c r="AL658" s="2"/>
      <c r="AM658" s="2">
        <f t="shared" si="226"/>
        <v>231.08123980236905</v>
      </c>
      <c r="AN658" s="2"/>
      <c r="AO658" s="2"/>
      <c r="AP658" s="2">
        <f t="shared" si="227"/>
        <v>6630.6</v>
      </c>
      <c r="AQ658" s="2" t="s">
        <v>687</v>
      </c>
      <c r="BB658" s="2">
        <f t="shared" si="213"/>
        <v>163.78123980236904</v>
      </c>
      <c r="BC658" s="2">
        <f t="shared" si="214"/>
        <v>6163.7333333333336</v>
      </c>
      <c r="BD658" s="2" t="s">
        <v>687</v>
      </c>
      <c r="BI658">
        <f t="shared" si="215"/>
        <v>181.78123980236904</v>
      </c>
      <c r="BJ658">
        <f t="shared" si="216"/>
        <v>6404.1143281365994</v>
      </c>
      <c r="BK658" s="2" t="s">
        <v>687</v>
      </c>
      <c r="BP658">
        <f t="shared" si="217"/>
        <v>115.78123980236904</v>
      </c>
      <c r="BQ658">
        <f t="shared" si="218"/>
        <v>6061.333333333333</v>
      </c>
      <c r="BR658" s="2" t="s">
        <v>687</v>
      </c>
      <c r="BW658">
        <f t="shared" si="219"/>
        <v>131.78123980236904</v>
      </c>
      <c r="BX658">
        <f t="shared" si="220"/>
        <v>6095.4666666666662</v>
      </c>
      <c r="BY658" s="2" t="s">
        <v>687</v>
      </c>
      <c r="CD658">
        <f t="shared" si="221"/>
        <v>196.09097938416298</v>
      </c>
      <c r="CE658">
        <f t="shared" si="222"/>
        <v>6449.9015716076174</v>
      </c>
      <c r="CF658" s="2" t="s">
        <v>687</v>
      </c>
    </row>
    <row r="659" spans="1:84" x14ac:dyDescent="0.35">
      <c r="A659" s="2" t="s">
        <v>688</v>
      </c>
      <c r="B659" s="3" t="s">
        <v>35</v>
      </c>
      <c r="C659" s="2">
        <v>190</v>
      </c>
      <c r="D659" s="2">
        <v>850</v>
      </c>
      <c r="E659" s="2">
        <v>250</v>
      </c>
      <c r="F659" s="2">
        <v>22</v>
      </c>
      <c r="G659" s="2">
        <v>16</v>
      </c>
      <c r="H659" s="2">
        <v>18</v>
      </c>
      <c r="I659" s="2">
        <f t="shared" si="207"/>
        <v>770</v>
      </c>
      <c r="J659" s="2">
        <f t="shared" si="225"/>
        <v>241.74123980236905</v>
      </c>
      <c r="K659" s="2">
        <f t="shared" si="210"/>
        <v>5.3181818181818183</v>
      </c>
      <c r="L659" s="2">
        <f t="shared" si="208"/>
        <v>48.125</v>
      </c>
      <c r="M659" s="2">
        <f t="shared" si="209"/>
        <v>2.6370973355292326</v>
      </c>
      <c r="N659" s="5">
        <v>263000</v>
      </c>
      <c r="O659" s="5">
        <v>5760</v>
      </c>
      <c r="P659" s="2">
        <v>33</v>
      </c>
      <c r="Q659" s="2">
        <v>4.9000000000000004</v>
      </c>
      <c r="R659" s="5">
        <v>6180</v>
      </c>
      <c r="S659" s="2">
        <v>461</v>
      </c>
      <c r="T659" s="5">
        <v>7260</v>
      </c>
      <c r="U659" s="2">
        <v>742</v>
      </c>
      <c r="X659" s="3" t="str" cm="1">
        <f t="array" ref="X659">_xlfn.IFS((D659/F659) &lt;= (640/SQRT($AT$32)), "Compact", L659 &lt;= ($AT$32*(0.79-(0.002*((E659-G659/2)/(2*F659))*SQRT($AT$32)))), "Non-Compact", L659 &gt; ($AT$32*(0.79-(0.002*((E659-G659/2)/(2*F659))*SQRT($AT$32)))), "Slender")</f>
        <v>Non-Compact</v>
      </c>
      <c r="Y659" s="3" t="str" cm="1">
        <f t="array" ref="Y659">_xlfn.IFS(K659 &lt;= (65/SQRT($AT$32)), "Compact", K659 &lt;= (95/SQRT($AT$32)), "Non-Compact", K659 &gt; (95/SQRT($AT$32)), "Slender")</f>
        <v>Slender</v>
      </c>
      <c r="Z659" s="2">
        <f t="shared" si="211"/>
        <v>11.363636363636363</v>
      </c>
      <c r="AA659" s="2">
        <f t="shared" si="212"/>
        <v>53.125</v>
      </c>
      <c r="AB659" s="2" t="str" cm="1">
        <f t="array" ref="AB659">_xlfn.IFS(Z659 &lt;= 9, "1", Z659 &lt;= 12, "2", Z659 &lt;= 15, "3", Z659 &gt; 15, "4")</f>
        <v>2</v>
      </c>
      <c r="AC659" s="2" t="str" cm="1">
        <f t="array" ref="AC659">_xlfn.IFS(AA659 &lt;= 200, "1", L659 &lt;= 300, "2", L659 &lt;= 400, "3", L659 &gt; 400, "4")</f>
        <v>1</v>
      </c>
      <c r="AF659" s="3">
        <f t="shared" si="223"/>
        <v>262588.81611009256</v>
      </c>
      <c r="AG659" s="3"/>
      <c r="AI659" s="3">
        <f t="shared" si="224"/>
        <v>6152.7054593893899</v>
      </c>
      <c r="AJ659" s="2" t="s">
        <v>688</v>
      </c>
      <c r="AK659" s="2"/>
      <c r="AL659" s="2"/>
      <c r="AM659" s="2">
        <f t="shared" si="226"/>
        <v>217.04123980236906</v>
      </c>
      <c r="AN659" s="2"/>
      <c r="AO659" s="2"/>
      <c r="AP659" s="2">
        <f t="shared" si="227"/>
        <v>6090.6</v>
      </c>
      <c r="AQ659" s="2" t="s">
        <v>688</v>
      </c>
      <c r="BB659" s="2">
        <f t="shared" si="213"/>
        <v>149.74123980236905</v>
      </c>
      <c r="BC659" s="2">
        <f t="shared" si="214"/>
        <v>5623.7333333333336</v>
      </c>
      <c r="BD659" s="2" t="s">
        <v>688</v>
      </c>
      <c r="BI659">
        <f t="shared" si="215"/>
        <v>167.74123980236905</v>
      </c>
      <c r="BJ659">
        <f t="shared" si="216"/>
        <v>5864.1143281365994</v>
      </c>
      <c r="BK659" s="2" t="s">
        <v>688</v>
      </c>
      <c r="BP659">
        <f t="shared" si="217"/>
        <v>101.74123980236905</v>
      </c>
      <c r="BQ659">
        <f t="shared" si="218"/>
        <v>5521.333333333333</v>
      </c>
      <c r="BR659" s="2" t="s">
        <v>688</v>
      </c>
      <c r="BW659">
        <f t="shared" si="219"/>
        <v>117.74123980236905</v>
      </c>
      <c r="BX659">
        <f t="shared" si="220"/>
        <v>5555.4666666666662</v>
      </c>
      <c r="BY659" s="2" t="s">
        <v>688</v>
      </c>
      <c r="CD659">
        <f t="shared" si="221"/>
        <v>182.05097938416299</v>
      </c>
      <c r="CE659">
        <f t="shared" si="222"/>
        <v>5909.9015716076174</v>
      </c>
      <c r="CF659" s="2" t="s">
        <v>688</v>
      </c>
    </row>
    <row r="660" spans="1:84" x14ac:dyDescent="0.35">
      <c r="A660" s="2" t="s">
        <v>689</v>
      </c>
      <c r="B660" s="3" t="s">
        <v>35</v>
      </c>
      <c r="C660" s="2">
        <v>199</v>
      </c>
      <c r="D660" s="2">
        <v>850</v>
      </c>
      <c r="E660" s="2">
        <v>250</v>
      </c>
      <c r="F660" s="2">
        <v>28</v>
      </c>
      <c r="G660" s="2">
        <v>14</v>
      </c>
      <c r="H660" s="2">
        <v>18</v>
      </c>
      <c r="I660" s="2">
        <f t="shared" si="207"/>
        <v>758</v>
      </c>
      <c r="J660" s="2">
        <f t="shared" si="225"/>
        <v>253.94123980236907</v>
      </c>
      <c r="K660" s="2">
        <f t="shared" si="210"/>
        <v>4.2142857142857144</v>
      </c>
      <c r="L660" s="2">
        <f t="shared" si="208"/>
        <v>54.142857142857146</v>
      </c>
      <c r="M660" s="2">
        <f t="shared" si="209"/>
        <v>2.6410973355292326</v>
      </c>
      <c r="N660" s="5">
        <v>299000</v>
      </c>
      <c r="O660" s="5">
        <v>7310</v>
      </c>
      <c r="P660" s="2">
        <v>34.299999999999997</v>
      </c>
      <c r="Q660" s="2">
        <v>5.4</v>
      </c>
      <c r="R660" s="5">
        <v>7040</v>
      </c>
      <c r="S660" s="2">
        <v>585</v>
      </c>
      <c r="T660" s="5">
        <v>8070</v>
      </c>
      <c r="U660" s="2">
        <v>917</v>
      </c>
      <c r="X660" s="3" t="str" cm="1">
        <f t="array" ref="X660">_xlfn.IFS((D660/F660) &lt;= (640/SQRT($AT$32)), "Compact", L660 &lt;= ($AT$32*(0.79-(0.002*((E660-G660/2)/(2*F660))*SQRT($AT$32)))), "Non-Compact", L660 &gt; ($AT$32*(0.79-(0.002*((E660-G660/2)/(2*F660))*SQRT($AT$32)))), "Slender")</f>
        <v>Compact</v>
      </c>
      <c r="Y660" s="3" t="str" cm="1">
        <f t="array" ref="Y660">_xlfn.IFS(K660 &lt;= (65/SQRT($AT$32)), "Compact", K660 &lt;= (95/SQRT($AT$32)), "Non-Compact", K660 &gt; (95/SQRT($AT$32)), "Slender")</f>
        <v>Non-Compact</v>
      </c>
      <c r="Z660" s="2">
        <f t="shared" si="211"/>
        <v>8.9285714285714288</v>
      </c>
      <c r="AA660" s="2">
        <f t="shared" si="212"/>
        <v>60.714285714285715</v>
      </c>
      <c r="AB660" s="2" t="str" cm="1">
        <f t="array" ref="AB660">_xlfn.IFS(Z660 &lt;= 9, "1", Z660 &lt;= 12, "2", Z660 &lt;= 15, "3", Z660 &gt; 15, "4")</f>
        <v>1</v>
      </c>
      <c r="AC660" s="2" t="str" cm="1">
        <f t="array" ref="AC660">_xlfn.IFS(AA660 &lt;= 200, "1", L660 &lt;= 300, "2", L660 &lt;= 400, "3", L660 &gt; 400, "4")</f>
        <v>1</v>
      </c>
      <c r="AF660" s="3">
        <f t="shared" si="223"/>
        <v>298614.57574287965</v>
      </c>
      <c r="AG660" s="3"/>
      <c r="AI660" s="3">
        <f t="shared" si="224"/>
        <v>7013.7869706742595</v>
      </c>
      <c r="AJ660" s="2" t="s">
        <v>689</v>
      </c>
      <c r="AK660" s="2"/>
      <c r="AL660" s="2"/>
      <c r="AM660" s="2">
        <f t="shared" si="226"/>
        <v>229.24123980236908</v>
      </c>
      <c r="AN660" s="2"/>
      <c r="AO660" s="2"/>
      <c r="AP660" s="2">
        <f t="shared" si="227"/>
        <v>6950.6</v>
      </c>
      <c r="AQ660" s="2" t="s">
        <v>689</v>
      </c>
      <c r="BB660" s="2">
        <f t="shared" si="213"/>
        <v>161.94123980236907</v>
      </c>
      <c r="BC660" s="2">
        <f t="shared" si="214"/>
        <v>6483.7333333333336</v>
      </c>
      <c r="BD660" s="2" t="s">
        <v>689</v>
      </c>
      <c r="BI660">
        <f t="shared" si="215"/>
        <v>179.94123980236907</v>
      </c>
      <c r="BJ660">
        <f t="shared" si="216"/>
        <v>6724.1143281365994</v>
      </c>
      <c r="BK660" s="2" t="s">
        <v>689</v>
      </c>
      <c r="BP660">
        <f t="shared" si="217"/>
        <v>113.94123980236907</v>
      </c>
      <c r="BQ660">
        <f t="shared" si="218"/>
        <v>6381.333333333333</v>
      </c>
      <c r="BR660" s="2" t="s">
        <v>689</v>
      </c>
      <c r="BW660">
        <f t="shared" si="219"/>
        <v>129.94123980236907</v>
      </c>
      <c r="BX660">
        <f t="shared" si="220"/>
        <v>6415.4666666666662</v>
      </c>
      <c r="BY660" s="2" t="s">
        <v>689</v>
      </c>
      <c r="CD660">
        <f t="shared" si="221"/>
        <v>194.250979384163</v>
      </c>
      <c r="CE660">
        <f t="shared" si="222"/>
        <v>6769.9015716076174</v>
      </c>
      <c r="CF660" s="2" t="s">
        <v>689</v>
      </c>
    </row>
    <row r="661" spans="1:84" x14ac:dyDescent="0.35">
      <c r="A661" s="2" t="s">
        <v>690</v>
      </c>
      <c r="B661" s="3" t="s">
        <v>35</v>
      </c>
      <c r="C661" s="2">
        <v>188</v>
      </c>
      <c r="D661" s="2">
        <v>850</v>
      </c>
      <c r="E661" s="2">
        <v>250</v>
      </c>
      <c r="F661" s="2">
        <v>25</v>
      </c>
      <c r="G661" s="2">
        <v>14</v>
      </c>
      <c r="H661" s="2">
        <v>18</v>
      </c>
      <c r="I661" s="2">
        <f t="shared" si="207"/>
        <v>764</v>
      </c>
      <c r="J661" s="2">
        <f t="shared" si="225"/>
        <v>239.78123980236907</v>
      </c>
      <c r="K661" s="2">
        <f t="shared" si="210"/>
        <v>4.72</v>
      </c>
      <c r="L661" s="2">
        <f t="shared" si="208"/>
        <v>54.571428571428569</v>
      </c>
      <c r="M661" s="2">
        <f t="shared" si="209"/>
        <v>2.6410973355292326</v>
      </c>
      <c r="N661" s="5">
        <v>277000</v>
      </c>
      <c r="O661" s="5">
        <v>6530</v>
      </c>
      <c r="P661" s="2">
        <v>34</v>
      </c>
      <c r="Q661" s="2">
        <v>5.2</v>
      </c>
      <c r="R661" s="5">
        <v>6510</v>
      </c>
      <c r="S661" s="2">
        <v>523</v>
      </c>
      <c r="T661" s="5">
        <v>7510</v>
      </c>
      <c r="U661" s="2">
        <v>824</v>
      </c>
      <c r="X661" s="3" t="str" cm="1">
        <f t="array" ref="X661">_xlfn.IFS((D661/F661) &lt;= (640/SQRT($AT$32)), "Compact", L661 &lt;= ($AT$32*(0.79-(0.002*((E661-G661/2)/(2*F661))*SQRT($AT$32)))), "Non-Compact", L661 &gt; ($AT$32*(0.79-(0.002*((E661-G661/2)/(2*F661))*SQRT($AT$32)))), "Slender")</f>
        <v>Compact</v>
      </c>
      <c r="Y661" s="3" t="str" cm="1">
        <f t="array" ref="Y661">_xlfn.IFS(K661 &lt;= (65/SQRT($AT$32)), "Compact", K661 &lt;= (95/SQRT($AT$32)), "Non-Compact", K661 &gt; (95/SQRT($AT$32)), "Slender")</f>
        <v>Non-Compact</v>
      </c>
      <c r="Z661" s="2">
        <f t="shared" si="211"/>
        <v>10</v>
      </c>
      <c r="AA661" s="2">
        <f t="shared" si="212"/>
        <v>60.714285714285715</v>
      </c>
      <c r="AB661" s="2" t="str" cm="1">
        <f t="array" ref="AB661">_xlfn.IFS(Z661 &lt;= 9, "1", Z661 &lt;= 12, "2", Z661 &lt;= 15, "3", Z661 &gt; 15, "4")</f>
        <v>2</v>
      </c>
      <c r="AC661" s="2" t="str" cm="1">
        <f t="array" ref="AC661">_xlfn.IFS(AA661 &lt;= 200, "1", L661 &lt;= 300, "2", L661 &lt;= 400, "3", L661 &gt; 400, "4")</f>
        <v>1</v>
      </c>
      <c r="AF661" s="3">
        <f t="shared" si="223"/>
        <v>276602.39920524915</v>
      </c>
      <c r="AG661" s="3"/>
      <c r="AI661" s="3">
        <f t="shared" si="224"/>
        <v>6483.9518867739916</v>
      </c>
      <c r="AJ661" s="2" t="s">
        <v>690</v>
      </c>
      <c r="AK661" s="2"/>
      <c r="AL661" s="2"/>
      <c r="AM661" s="2">
        <f t="shared" si="226"/>
        <v>215.08123980236908</v>
      </c>
      <c r="AN661" s="2"/>
      <c r="AO661" s="2"/>
      <c r="AP661" s="2">
        <f t="shared" si="227"/>
        <v>6420.6</v>
      </c>
      <c r="AQ661" s="2" t="s">
        <v>690</v>
      </c>
      <c r="BB661" s="2">
        <f t="shared" si="213"/>
        <v>147.78123980236907</v>
      </c>
      <c r="BC661" s="2">
        <f t="shared" si="214"/>
        <v>5953.7333333333336</v>
      </c>
      <c r="BD661" s="2" t="s">
        <v>690</v>
      </c>
      <c r="BI661">
        <f t="shared" si="215"/>
        <v>165.78123980236907</v>
      </c>
      <c r="BJ661">
        <f t="shared" si="216"/>
        <v>6194.1143281365994</v>
      </c>
      <c r="BK661" s="2" t="s">
        <v>690</v>
      </c>
      <c r="BP661">
        <f t="shared" si="217"/>
        <v>99.781239802369072</v>
      </c>
      <c r="BQ661">
        <f t="shared" si="218"/>
        <v>5851.333333333333</v>
      </c>
      <c r="BR661" s="2" t="s">
        <v>690</v>
      </c>
      <c r="BW661">
        <f t="shared" si="219"/>
        <v>115.78123980236907</v>
      </c>
      <c r="BX661">
        <f t="shared" si="220"/>
        <v>5885.4666666666662</v>
      </c>
      <c r="BY661" s="2" t="s">
        <v>690</v>
      </c>
      <c r="CD661">
        <f t="shared" si="221"/>
        <v>180.09097938416301</v>
      </c>
      <c r="CE661">
        <f t="shared" si="222"/>
        <v>6239.9015716076174</v>
      </c>
      <c r="CF661" s="2" t="s">
        <v>690</v>
      </c>
    </row>
    <row r="662" spans="1:84" x14ac:dyDescent="0.35">
      <c r="A662" s="2" t="s">
        <v>691</v>
      </c>
      <c r="B662" s="3" t="s">
        <v>35</v>
      </c>
      <c r="C662" s="2">
        <v>177</v>
      </c>
      <c r="D662" s="2">
        <v>850</v>
      </c>
      <c r="E662" s="2">
        <v>250</v>
      </c>
      <c r="F662" s="2">
        <v>22</v>
      </c>
      <c r="G662" s="2">
        <v>14</v>
      </c>
      <c r="H662" s="2">
        <v>18</v>
      </c>
      <c r="I662" s="2">
        <f t="shared" si="207"/>
        <v>770</v>
      </c>
      <c r="J662" s="2">
        <f t="shared" si="225"/>
        <v>225.62123980236905</v>
      </c>
      <c r="K662" s="2">
        <f t="shared" si="210"/>
        <v>5.3636363636363633</v>
      </c>
      <c r="L662" s="2">
        <f t="shared" si="208"/>
        <v>55</v>
      </c>
      <c r="M662" s="2">
        <f t="shared" si="209"/>
        <v>2.6410973355292326</v>
      </c>
      <c r="N662" s="5">
        <v>254000</v>
      </c>
      <c r="O662" s="5">
        <v>5750</v>
      </c>
      <c r="P662" s="2">
        <v>33.6</v>
      </c>
      <c r="Q662" s="2">
        <v>5.0999999999999996</v>
      </c>
      <c r="R662" s="5">
        <v>5980</v>
      </c>
      <c r="S662" s="2">
        <v>460</v>
      </c>
      <c r="T662" s="5">
        <v>6940</v>
      </c>
      <c r="U662" s="2">
        <v>730</v>
      </c>
      <c r="X662" s="3" t="str" cm="1">
        <f t="array" ref="X662">_xlfn.IFS((D662/F662) &lt;= (640/SQRT($AT$32)), "Compact", L662 &lt;= ($AT$32*(0.79-(0.002*((E662-G662/2)/(2*F662))*SQRT($AT$32)))), "Non-Compact", L662 &gt; ($AT$32*(0.79-(0.002*((E662-G662/2)/(2*F662))*SQRT($AT$32)))), "Slender")</f>
        <v>Non-Compact</v>
      </c>
      <c r="Y662" s="3" t="str" cm="1">
        <f t="array" ref="Y662">_xlfn.IFS(K662 &lt;= (65/SQRT($AT$32)), "Compact", K662 &lt;= (95/SQRT($AT$32)), "Non-Compact", K662 &gt; (95/SQRT($AT$32)), "Slender")</f>
        <v>Slender</v>
      </c>
      <c r="Z662" s="2">
        <f t="shared" si="211"/>
        <v>11.363636363636363</v>
      </c>
      <c r="AA662" s="2">
        <f t="shared" si="212"/>
        <v>60.714285714285715</v>
      </c>
      <c r="AB662" s="2" t="str" cm="1">
        <f t="array" ref="AB662">_xlfn.IFS(Z662 &lt;= 9, "1", Z662 &lt;= 12, "2", Z662 &lt;= 15, "3", Z662 &gt; 15, "4")</f>
        <v>2</v>
      </c>
      <c r="AC662" s="2" t="str" cm="1">
        <f t="array" ref="AC662">_xlfn.IFS(AA662 &lt;= 200, "1", L662 &lt;= 300, "2", L662 &lt;= 400, "3", L662 &gt; 400, "4")</f>
        <v>1</v>
      </c>
      <c r="AF662" s="3">
        <f t="shared" si="223"/>
        <v>253590.75386555403</v>
      </c>
      <c r="AG662" s="3"/>
      <c r="AI662" s="3">
        <f t="shared" si="224"/>
        <v>5954.7196130464454</v>
      </c>
      <c r="AJ662" s="2" t="s">
        <v>691</v>
      </c>
      <c r="AK662" s="2"/>
      <c r="AL662" s="2"/>
      <c r="AM662" s="2">
        <f t="shared" si="226"/>
        <v>200.92123980236906</v>
      </c>
      <c r="AN662" s="2"/>
      <c r="AO662" s="2"/>
      <c r="AP662" s="2">
        <f t="shared" si="227"/>
        <v>5890.6</v>
      </c>
      <c r="AQ662" s="2" t="s">
        <v>691</v>
      </c>
      <c r="BB662" s="2">
        <f t="shared" si="213"/>
        <v>133.62123980236905</v>
      </c>
      <c r="BC662" s="2">
        <f t="shared" si="214"/>
        <v>5423.7333333333336</v>
      </c>
      <c r="BD662" s="2" t="s">
        <v>691</v>
      </c>
      <c r="BI662">
        <f t="shared" si="215"/>
        <v>151.62123980236905</v>
      </c>
      <c r="BJ662">
        <f t="shared" si="216"/>
        <v>5664.1143281365994</v>
      </c>
      <c r="BK662" s="2" t="s">
        <v>691</v>
      </c>
      <c r="BP662">
        <f t="shared" si="217"/>
        <v>85.621239802369047</v>
      </c>
      <c r="BQ662">
        <f t="shared" si="218"/>
        <v>5321.333333333333</v>
      </c>
      <c r="BR662" s="2" t="s">
        <v>691</v>
      </c>
      <c r="BW662">
        <f t="shared" si="219"/>
        <v>101.62123980236905</v>
      </c>
      <c r="BX662">
        <f t="shared" si="220"/>
        <v>5355.4666666666662</v>
      </c>
      <c r="BY662" s="2" t="s">
        <v>691</v>
      </c>
      <c r="CD662">
        <f t="shared" si="221"/>
        <v>165.93097938416298</v>
      </c>
      <c r="CE662">
        <f t="shared" si="222"/>
        <v>5709.9015716076174</v>
      </c>
      <c r="CF662" s="2" t="s">
        <v>691</v>
      </c>
    </row>
    <row r="663" spans="1:84" x14ac:dyDescent="0.35">
      <c r="A663" s="2" t="s">
        <v>692</v>
      </c>
      <c r="B663" s="3" t="s">
        <v>35</v>
      </c>
      <c r="C663" s="2">
        <v>378</v>
      </c>
      <c r="D663" s="2">
        <v>800</v>
      </c>
      <c r="E663" s="2">
        <v>400</v>
      </c>
      <c r="F663" s="2">
        <v>40</v>
      </c>
      <c r="G663" s="2">
        <v>22</v>
      </c>
      <c r="H663" s="2">
        <v>18</v>
      </c>
      <c r="I663" s="2">
        <f t="shared" si="207"/>
        <v>684</v>
      </c>
      <c r="J663" s="2">
        <f t="shared" si="225"/>
        <v>481.18123980236902</v>
      </c>
      <c r="K663" s="2">
        <f t="shared" si="210"/>
        <v>4.7249999999999996</v>
      </c>
      <c r="L663" s="2">
        <f t="shared" si="208"/>
        <v>31.09090909090909</v>
      </c>
      <c r="M663" s="2">
        <f t="shared" si="209"/>
        <v>3.1250973355292326</v>
      </c>
      <c r="N663" s="5">
        <v>534000</v>
      </c>
      <c r="O663" s="5">
        <v>42700</v>
      </c>
      <c r="P663" s="2">
        <v>33.299999999999997</v>
      </c>
      <c r="Q663" s="2">
        <v>9.4</v>
      </c>
      <c r="R663" s="5">
        <v>13400</v>
      </c>
      <c r="S663" s="5">
        <v>2140</v>
      </c>
      <c r="T663" s="5">
        <v>15100</v>
      </c>
      <c r="U663" s="5">
        <v>3290</v>
      </c>
      <c r="X663" s="3" t="str" cm="1">
        <f t="array" ref="X663">_xlfn.IFS((D663/F663) &lt;= (640/SQRT($AT$32)), "Compact", L663 &lt;= ($AT$32*(0.79-(0.002*((E663-G663/2)/(2*F663))*SQRT($AT$32)))), "Non-Compact", L663 &gt; ($AT$32*(0.79-(0.002*((E663-G663/2)/(2*F663))*SQRT($AT$32)))), "Slender")</f>
        <v>Compact</v>
      </c>
      <c r="Y663" s="3" t="str" cm="1">
        <f t="array" ref="Y663">_xlfn.IFS(K663 &lt;= (65/SQRT($AT$32)), "Compact", K663 &lt;= (95/SQRT($AT$32)), "Non-Compact", K663 &gt; (95/SQRT($AT$32)), "Slender")</f>
        <v>Non-Compact</v>
      </c>
      <c r="Z663" s="2">
        <f t="shared" si="211"/>
        <v>10</v>
      </c>
      <c r="AA663" s="2">
        <f t="shared" si="212"/>
        <v>36.363636363636367</v>
      </c>
      <c r="AB663" s="2" t="str" cm="1">
        <f t="array" ref="AB663">_xlfn.IFS(Z663 &lt;= 9, "1", Z663 &lt;= 12, "2", Z663 &lt;= 15, "3", Z663 &gt; 15, "4")</f>
        <v>2</v>
      </c>
      <c r="AC663" s="2" t="str" cm="1">
        <f t="array" ref="AC663">_xlfn.IFS(AA663 &lt;= 200, "1", L663 &lt;= 300, "2", L663 &lt;= 400, "3", L663 &gt; 400, "4")</f>
        <v>1</v>
      </c>
      <c r="AF663" s="3">
        <f t="shared" si="223"/>
        <v>535221.77514194988</v>
      </c>
      <c r="AG663" s="3"/>
      <c r="AI663" s="3">
        <f t="shared" si="224"/>
        <v>13497.767729146921</v>
      </c>
      <c r="AJ663" s="2" t="s">
        <v>692</v>
      </c>
      <c r="AK663" s="2"/>
      <c r="AL663" s="2"/>
      <c r="AM663" s="2">
        <f t="shared" si="226"/>
        <v>456.48123980236903</v>
      </c>
      <c r="AN663" s="2"/>
      <c r="AO663" s="2"/>
      <c r="AP663" s="2">
        <f t="shared" si="227"/>
        <v>13310.6</v>
      </c>
      <c r="AQ663" s="2" t="s">
        <v>692</v>
      </c>
      <c r="BB663" s="2">
        <f t="shared" si="213"/>
        <v>389.18123980236902</v>
      </c>
      <c r="BC663" s="2">
        <f t="shared" si="214"/>
        <v>12843.733333333334</v>
      </c>
      <c r="BD663" s="2" t="s">
        <v>692</v>
      </c>
      <c r="BI663">
        <f t="shared" si="215"/>
        <v>407.18123980236902</v>
      </c>
      <c r="BJ663">
        <f t="shared" si="216"/>
        <v>13084.1143281366</v>
      </c>
      <c r="BK663" s="2" t="s">
        <v>692</v>
      </c>
      <c r="BP663">
        <f t="shared" si="217"/>
        <v>341.18123980236902</v>
      </c>
      <c r="BQ663">
        <f t="shared" si="218"/>
        <v>12741.333333333334</v>
      </c>
      <c r="BR663" s="2" t="s">
        <v>692</v>
      </c>
      <c r="BW663">
        <f t="shared" si="219"/>
        <v>357.18123980236902</v>
      </c>
      <c r="BX663">
        <f t="shared" si="220"/>
        <v>12775.466666666667</v>
      </c>
      <c r="BY663" s="2" t="s">
        <v>692</v>
      </c>
      <c r="CD663">
        <f t="shared" si="221"/>
        <v>421.49097938416293</v>
      </c>
      <c r="CE663">
        <f t="shared" si="222"/>
        <v>13129.901571607617</v>
      </c>
      <c r="CF663" s="2" t="s">
        <v>692</v>
      </c>
    </row>
    <row r="664" spans="1:84" x14ac:dyDescent="0.35">
      <c r="A664" s="2" t="s">
        <v>693</v>
      </c>
      <c r="B664" s="3" t="s">
        <v>35</v>
      </c>
      <c r="C664" s="2">
        <v>354</v>
      </c>
      <c r="D664" s="2">
        <v>800</v>
      </c>
      <c r="E664" s="2">
        <v>400</v>
      </c>
      <c r="F664" s="2">
        <v>36</v>
      </c>
      <c r="G664" s="2">
        <v>22</v>
      </c>
      <c r="H664" s="2">
        <v>18</v>
      </c>
      <c r="I664" s="2">
        <f t="shared" si="207"/>
        <v>692</v>
      </c>
      <c r="J664" s="2">
        <f t="shared" si="225"/>
        <v>450.94123980236901</v>
      </c>
      <c r="K664" s="2">
        <f t="shared" si="210"/>
        <v>5.25</v>
      </c>
      <c r="L664" s="2">
        <f t="shared" si="208"/>
        <v>31.454545454545453</v>
      </c>
      <c r="M664" s="2">
        <f t="shared" si="209"/>
        <v>3.1250973355292326</v>
      </c>
      <c r="N664" s="5">
        <v>495000</v>
      </c>
      <c r="O664" s="5">
        <v>38500</v>
      </c>
      <c r="P664" s="2">
        <v>33.1</v>
      </c>
      <c r="Q664" s="2">
        <v>9.1999999999999993</v>
      </c>
      <c r="R664" s="5">
        <v>12400</v>
      </c>
      <c r="S664" s="5">
        <v>1920</v>
      </c>
      <c r="T664" s="5">
        <v>14000</v>
      </c>
      <c r="U664" s="5">
        <v>2970</v>
      </c>
      <c r="X664" s="3" t="str" cm="1">
        <f t="array" ref="X664">_xlfn.IFS((D664/F664) &lt;= (640/SQRT($AT$32)), "Compact", L664 &lt;= ($AT$32*(0.79-(0.002*((E664-G664/2)/(2*F664))*SQRT($AT$32)))), "Non-Compact", L664 &gt; ($AT$32*(0.79-(0.002*((E664-G664/2)/(2*F664))*SQRT($AT$32)))), "Slender")</f>
        <v>Compact</v>
      </c>
      <c r="Y664" s="3" t="str" cm="1">
        <f t="array" ref="Y664">_xlfn.IFS(K664 &lt;= (65/SQRT($AT$32)), "Compact", K664 &lt;= (95/SQRT($AT$32)), "Non-Compact", K664 &gt; (95/SQRT($AT$32)), "Slender")</f>
        <v>Slender</v>
      </c>
      <c r="Z664" s="2">
        <f t="shared" si="211"/>
        <v>11.111111111111111</v>
      </c>
      <c r="AA664" s="2">
        <f t="shared" si="212"/>
        <v>36.363636363636367</v>
      </c>
      <c r="AB664" s="2" t="str" cm="1">
        <f t="array" ref="AB664">_xlfn.IFS(Z664 &lt;= 9, "1", Z664 &lt;= 12, "2", Z664 &lt;= 15, "3", Z664 &gt; 15, "4")</f>
        <v>2</v>
      </c>
      <c r="AC664" s="2" t="str" cm="1">
        <f t="array" ref="AC664">_xlfn.IFS(AA664 &lt;= 200, "1", L664 &lt;= 300, "2", L664 &lt;= 400, "3", L664 &gt; 400, "4")</f>
        <v>1</v>
      </c>
      <c r="AF664" s="3">
        <f t="shared" si="223"/>
        <v>496012.56897996046</v>
      </c>
      <c r="AG664" s="3"/>
      <c r="AI664" s="3">
        <f t="shared" si="224"/>
        <v>12477.540529687732</v>
      </c>
      <c r="AJ664" s="2" t="s">
        <v>693</v>
      </c>
      <c r="AK664" s="2"/>
      <c r="AL664" s="2"/>
      <c r="AM664" s="2">
        <f t="shared" si="226"/>
        <v>426.24123980236902</v>
      </c>
      <c r="AN664" s="2"/>
      <c r="AO664" s="2"/>
      <c r="AP664" s="2">
        <f t="shared" si="227"/>
        <v>12310.6</v>
      </c>
      <c r="AQ664" s="2" t="s">
        <v>693</v>
      </c>
      <c r="BB664" s="2">
        <f t="shared" si="213"/>
        <v>358.94123980236901</v>
      </c>
      <c r="BC664" s="2">
        <f t="shared" si="214"/>
        <v>11843.733333333334</v>
      </c>
      <c r="BD664" s="2" t="s">
        <v>693</v>
      </c>
      <c r="BI664">
        <f t="shared" si="215"/>
        <v>376.94123980236901</v>
      </c>
      <c r="BJ664">
        <f t="shared" si="216"/>
        <v>12084.1143281366</v>
      </c>
      <c r="BK664" s="2" t="s">
        <v>693</v>
      </c>
      <c r="BP664">
        <f t="shared" si="217"/>
        <v>310.94123980236901</v>
      </c>
      <c r="BQ664">
        <f t="shared" si="218"/>
        <v>11741.333333333334</v>
      </c>
      <c r="BR664" s="2" t="s">
        <v>693</v>
      </c>
      <c r="BW664">
        <f t="shared" si="219"/>
        <v>326.94123980236901</v>
      </c>
      <c r="BX664">
        <f t="shared" si="220"/>
        <v>11775.466666666667</v>
      </c>
      <c r="BY664" s="2" t="s">
        <v>693</v>
      </c>
      <c r="CD664">
        <f t="shared" si="221"/>
        <v>391.25097938416292</v>
      </c>
      <c r="CE664">
        <f t="shared" si="222"/>
        <v>12129.901571607617</v>
      </c>
      <c r="CF664" s="2" t="s">
        <v>693</v>
      </c>
    </row>
    <row r="665" spans="1:84" x14ac:dyDescent="0.35">
      <c r="A665" s="2" t="s">
        <v>694</v>
      </c>
      <c r="B665" s="3" t="s">
        <v>35</v>
      </c>
      <c r="C665" s="2">
        <v>330</v>
      </c>
      <c r="D665" s="2">
        <v>800</v>
      </c>
      <c r="E665" s="2">
        <v>400</v>
      </c>
      <c r="F665" s="2">
        <v>32</v>
      </c>
      <c r="G665" s="2">
        <v>22</v>
      </c>
      <c r="H665" s="2">
        <v>18</v>
      </c>
      <c r="I665" s="2">
        <f t="shared" si="207"/>
        <v>700</v>
      </c>
      <c r="J665" s="2">
        <f t="shared" si="225"/>
        <v>420.701239802369</v>
      </c>
      <c r="K665" s="2">
        <f t="shared" si="210"/>
        <v>5.90625</v>
      </c>
      <c r="L665" s="2">
        <f t="shared" si="208"/>
        <v>31.818181818181817</v>
      </c>
      <c r="M665" s="2">
        <f t="shared" si="209"/>
        <v>3.1250973355292326</v>
      </c>
      <c r="N665" s="5">
        <v>454000</v>
      </c>
      <c r="O665" s="5">
        <v>34200</v>
      </c>
      <c r="P665" s="2">
        <v>32.9</v>
      </c>
      <c r="Q665" s="2">
        <v>9</v>
      </c>
      <c r="R665" s="5">
        <v>11400</v>
      </c>
      <c r="S665" s="5">
        <v>1710</v>
      </c>
      <c r="T665" s="5">
        <v>12900</v>
      </c>
      <c r="U665" s="5">
        <v>2650</v>
      </c>
      <c r="X665" s="3" t="str" cm="1">
        <f t="array" ref="X665">_xlfn.IFS((D665/F665) &lt;= (640/SQRT($AT$32)), "Compact", L665 &lt;= ($AT$32*(0.79-(0.002*((E665-G665/2)/(2*F665))*SQRT($AT$32)))), "Non-Compact", L665 &gt; ($AT$32*(0.79-(0.002*((E665-G665/2)/(2*F665))*SQRT($AT$32)))), "Slender")</f>
        <v>Compact</v>
      </c>
      <c r="Y665" s="3" t="str" cm="1">
        <f t="array" ref="Y665">_xlfn.IFS(K665 &lt;= (65/SQRT($AT$32)), "Compact", K665 &lt;= (95/SQRT($AT$32)), "Non-Compact", K665 &gt; (95/SQRT($AT$32)), "Slender")</f>
        <v>Slender</v>
      </c>
      <c r="Z665" s="2">
        <f t="shared" si="211"/>
        <v>12.5</v>
      </c>
      <c r="AA665" s="2">
        <f t="shared" si="212"/>
        <v>36.363636363636367</v>
      </c>
      <c r="AB665" s="2" t="str" cm="1">
        <f t="array" ref="AB665">_xlfn.IFS(Z665 &lt;= 9, "1", Z665 &lt;= 12, "2", Z665 &lt;= 15, "3", Z665 &gt; 15, "4")</f>
        <v>3</v>
      </c>
      <c r="AC665" s="2" t="str" cm="1">
        <f t="array" ref="AC665">_xlfn.IFS(AA665 &lt;= 200, "1", L665 &lt;= 300, "2", L665 &lt;= 400, "3", L665 &gt; 400, "4")</f>
        <v>1</v>
      </c>
      <c r="AF665" s="3">
        <f t="shared" si="223"/>
        <v>454804.28602432937</v>
      </c>
      <c r="AG665" s="3"/>
      <c r="AI665" s="3">
        <f t="shared" si="224"/>
        <v>11459.431908694252</v>
      </c>
      <c r="AJ665" s="2" t="s">
        <v>694</v>
      </c>
      <c r="AK665" s="2"/>
      <c r="AL665" s="2"/>
      <c r="AM665" s="2">
        <f t="shared" si="226"/>
        <v>396.00123980236901</v>
      </c>
      <c r="AN665" s="2"/>
      <c r="AO665" s="2"/>
      <c r="AP665" s="2">
        <f t="shared" si="227"/>
        <v>11310.6</v>
      </c>
      <c r="AQ665" s="2" t="s">
        <v>694</v>
      </c>
      <c r="BB665" s="2">
        <f t="shared" si="213"/>
        <v>328.701239802369</v>
      </c>
      <c r="BC665" s="2">
        <f t="shared" si="214"/>
        <v>10843.733333333334</v>
      </c>
      <c r="BD665" s="2" t="s">
        <v>694</v>
      </c>
      <c r="BI665">
        <f t="shared" si="215"/>
        <v>346.701239802369</v>
      </c>
      <c r="BJ665">
        <f t="shared" si="216"/>
        <v>11084.1143281366</v>
      </c>
      <c r="BK665" s="2" t="s">
        <v>694</v>
      </c>
      <c r="BP665">
        <f t="shared" si="217"/>
        <v>280.701239802369</v>
      </c>
      <c r="BQ665">
        <f t="shared" si="218"/>
        <v>10741.333333333334</v>
      </c>
      <c r="BR665" s="2" t="s">
        <v>694</v>
      </c>
      <c r="BW665">
        <f t="shared" si="219"/>
        <v>296.701239802369</v>
      </c>
      <c r="BX665">
        <f t="shared" si="220"/>
        <v>10775.466666666667</v>
      </c>
      <c r="BY665" s="2" t="s">
        <v>694</v>
      </c>
      <c r="CD665">
        <f t="shared" si="221"/>
        <v>361.01097938416291</v>
      </c>
      <c r="CE665">
        <f t="shared" si="222"/>
        <v>11129.901571607617</v>
      </c>
      <c r="CF665" s="2" t="s">
        <v>694</v>
      </c>
    </row>
    <row r="666" spans="1:84" x14ac:dyDescent="0.35">
      <c r="A666" s="2" t="s">
        <v>695</v>
      </c>
      <c r="B666" s="3" t="s">
        <v>35</v>
      </c>
      <c r="C666" s="2">
        <v>307</v>
      </c>
      <c r="D666" s="2">
        <v>800</v>
      </c>
      <c r="E666" s="2">
        <v>400</v>
      </c>
      <c r="F666" s="2">
        <v>28</v>
      </c>
      <c r="G666" s="2">
        <v>22</v>
      </c>
      <c r="H666" s="2">
        <v>18</v>
      </c>
      <c r="I666" s="2">
        <f t="shared" si="207"/>
        <v>708</v>
      </c>
      <c r="J666" s="2">
        <f t="shared" si="225"/>
        <v>390.46123980236905</v>
      </c>
      <c r="K666" s="2">
        <f t="shared" si="210"/>
        <v>6.75</v>
      </c>
      <c r="L666" s="2">
        <f t="shared" si="208"/>
        <v>32.18181818181818</v>
      </c>
      <c r="M666" s="2">
        <f t="shared" si="209"/>
        <v>3.1250973355292326</v>
      </c>
      <c r="N666" s="5">
        <v>413000</v>
      </c>
      <c r="O666" s="5">
        <v>29900</v>
      </c>
      <c r="P666" s="2">
        <v>32.5</v>
      </c>
      <c r="Q666" s="2">
        <v>8.8000000000000007</v>
      </c>
      <c r="R666" s="5">
        <v>10300</v>
      </c>
      <c r="S666" s="5">
        <v>1500</v>
      </c>
      <c r="T666" s="5">
        <v>11800</v>
      </c>
      <c r="U666" s="5">
        <v>2330</v>
      </c>
      <c r="X666" s="3" t="str" cm="1">
        <f t="array" ref="X666">_xlfn.IFS((D666/F666) &lt;= (640/SQRT($AT$32)), "Compact", L666 &lt;= ($AT$32*(0.79-(0.002*((E666-G666/2)/(2*F666))*SQRT($AT$32)))), "Non-Compact", L666 &gt; ($AT$32*(0.79-(0.002*((E666-G666/2)/(2*F666))*SQRT($AT$32)))), "Slender")</f>
        <v>Compact</v>
      </c>
      <c r="Y666" s="3" t="str" cm="1">
        <f t="array" ref="Y666">_xlfn.IFS(K666 &lt;= (65/SQRT($AT$32)), "Compact", K666 &lt;= (95/SQRT($AT$32)), "Non-Compact", K666 &gt; (95/SQRT($AT$32)), "Slender")</f>
        <v>Slender</v>
      </c>
      <c r="Z666" s="2">
        <f t="shared" si="211"/>
        <v>14.285714285714286</v>
      </c>
      <c r="AA666" s="2">
        <f t="shared" si="212"/>
        <v>36.363636363636367</v>
      </c>
      <c r="AB666" s="2" t="str" cm="1">
        <f t="array" ref="AB666">_xlfn.IFS(Z666 &lt;= 9, "1", Z666 &lt;= 12, "2", Z666 &lt;= 15, "3", Z666 &gt; 15, "4")</f>
        <v>3</v>
      </c>
      <c r="AC666" s="2" t="str" cm="1">
        <f t="array" ref="AC666">_xlfn.IFS(AA666 &lt;= 200, "1", L666 &lt;= 300, "2", L666 &lt;= 400, "3", L666 &gt; 400, "4")</f>
        <v>1</v>
      </c>
      <c r="AF666" s="3">
        <f t="shared" si="223"/>
        <v>413599.30921859626</v>
      </c>
      <c r="AG666" s="3"/>
      <c r="AI666" s="3">
        <f t="shared" si="224"/>
        <v>10343.317730302981</v>
      </c>
      <c r="AJ666" s="2" t="s">
        <v>695</v>
      </c>
      <c r="AK666" s="2"/>
      <c r="AL666" s="2"/>
      <c r="AM666" s="2">
        <f t="shared" si="226"/>
        <v>365.76123980236906</v>
      </c>
      <c r="AN666" s="2"/>
      <c r="AO666" s="2"/>
      <c r="AP666" s="2">
        <f t="shared" si="227"/>
        <v>10210.6</v>
      </c>
      <c r="AQ666" s="2" t="s">
        <v>695</v>
      </c>
      <c r="BB666" s="2">
        <f t="shared" si="213"/>
        <v>298.46123980236905</v>
      </c>
      <c r="BC666" s="2">
        <f t="shared" si="214"/>
        <v>9743.7333333333336</v>
      </c>
      <c r="BD666" s="2" t="s">
        <v>695</v>
      </c>
      <c r="BI666">
        <f t="shared" si="215"/>
        <v>316.46123980236905</v>
      </c>
      <c r="BJ666">
        <f t="shared" si="216"/>
        <v>9984.1143281366003</v>
      </c>
      <c r="BK666" s="2" t="s">
        <v>695</v>
      </c>
      <c r="BP666">
        <f t="shared" si="217"/>
        <v>250.46123980236905</v>
      </c>
      <c r="BQ666">
        <f t="shared" si="218"/>
        <v>9641.3333333333339</v>
      </c>
      <c r="BR666" s="2" t="s">
        <v>695</v>
      </c>
      <c r="BW666">
        <f t="shared" si="219"/>
        <v>266.46123980236905</v>
      </c>
      <c r="BX666">
        <f t="shared" si="220"/>
        <v>9675.4666666666672</v>
      </c>
      <c r="BY666" s="2" t="s">
        <v>695</v>
      </c>
      <c r="CD666">
        <f t="shared" si="221"/>
        <v>330.77097938416296</v>
      </c>
      <c r="CE666">
        <f t="shared" si="222"/>
        <v>10029.901571607617</v>
      </c>
      <c r="CF666" s="2" t="s">
        <v>695</v>
      </c>
    </row>
    <row r="667" spans="1:84" x14ac:dyDescent="0.35">
      <c r="A667" s="2" t="s">
        <v>696</v>
      </c>
      <c r="B667" s="3" t="s">
        <v>35</v>
      </c>
      <c r="C667" s="2">
        <v>361</v>
      </c>
      <c r="D667" s="2">
        <v>800</v>
      </c>
      <c r="E667" s="2">
        <v>400</v>
      </c>
      <c r="F667" s="2">
        <v>40</v>
      </c>
      <c r="G667" s="2">
        <v>19</v>
      </c>
      <c r="H667" s="2">
        <v>18</v>
      </c>
      <c r="I667" s="2">
        <f t="shared" si="207"/>
        <v>684</v>
      </c>
      <c r="J667" s="2">
        <f t="shared" si="225"/>
        <v>459.58123980236905</v>
      </c>
      <c r="K667" s="2">
        <f t="shared" si="210"/>
        <v>4.7625000000000002</v>
      </c>
      <c r="L667" s="2">
        <f t="shared" si="208"/>
        <v>36</v>
      </c>
      <c r="M667" s="2">
        <f t="shared" si="209"/>
        <v>3.1310973355292324</v>
      </c>
      <c r="N667" s="5">
        <v>525000</v>
      </c>
      <c r="O667" s="5">
        <v>42700</v>
      </c>
      <c r="P667" s="2">
        <v>33.799999999999997</v>
      </c>
      <c r="Q667" s="2">
        <v>9.6</v>
      </c>
      <c r="R667" s="5">
        <v>13100</v>
      </c>
      <c r="S667" s="5">
        <v>2140</v>
      </c>
      <c r="T667" s="5">
        <v>14700</v>
      </c>
      <c r="U667" s="5">
        <v>3270</v>
      </c>
      <c r="X667" s="3" t="str" cm="1">
        <f t="array" ref="X667">_xlfn.IFS((D667/F667) &lt;= (640/SQRT($AT$32)), "Compact", L667 &lt;= ($AT$32*(0.79-(0.002*((E667-G667/2)/(2*F667))*SQRT($AT$32)))), "Non-Compact", L667 &gt; ($AT$32*(0.79-(0.002*((E667-G667/2)/(2*F667))*SQRT($AT$32)))), "Slender")</f>
        <v>Compact</v>
      </c>
      <c r="Y667" s="3" t="str" cm="1">
        <f t="array" ref="Y667">_xlfn.IFS(K667 &lt;= (65/SQRT($AT$32)), "Compact", K667 &lt;= (95/SQRT($AT$32)), "Non-Compact", K667 &gt; (95/SQRT($AT$32)), "Slender")</f>
        <v>Non-Compact</v>
      </c>
      <c r="Z667" s="2">
        <f t="shared" si="211"/>
        <v>10</v>
      </c>
      <c r="AA667" s="2">
        <f t="shared" si="212"/>
        <v>42.10526315789474</v>
      </c>
      <c r="AB667" s="2" t="str" cm="1">
        <f t="array" ref="AB667">_xlfn.IFS(Z667 &lt;= 9, "1", Z667 &lt;= 12, "2", Z667 &lt;= 15, "3", Z667 &gt; 15, "4")</f>
        <v>2</v>
      </c>
      <c r="AC667" s="2" t="str" cm="1">
        <f t="array" ref="AC667">_xlfn.IFS(AA667 &lt;= 200, "1", L667 &lt;= 300, "2", L667 &lt;= 400, "3", L667 &gt; 400, "4")</f>
        <v>1</v>
      </c>
      <c r="AF667" s="3">
        <f t="shared" si="223"/>
        <v>526250.74307415471</v>
      </c>
      <c r="AG667" s="3"/>
      <c r="AI667" s="3">
        <f t="shared" si="224"/>
        <v>13202.021575122502</v>
      </c>
      <c r="AJ667" s="2" t="s">
        <v>696</v>
      </c>
      <c r="AK667" s="2"/>
      <c r="AL667" s="2"/>
      <c r="AM667" s="2">
        <f t="shared" si="226"/>
        <v>434.88123980236907</v>
      </c>
      <c r="AN667" s="2"/>
      <c r="AO667" s="2"/>
      <c r="AP667" s="2">
        <f t="shared" si="227"/>
        <v>13010.6</v>
      </c>
      <c r="AQ667" s="2" t="s">
        <v>696</v>
      </c>
      <c r="BB667" s="2">
        <f t="shared" si="213"/>
        <v>367.58123980236905</v>
      </c>
      <c r="BC667" s="2">
        <f t="shared" si="214"/>
        <v>12543.733333333334</v>
      </c>
      <c r="BD667" s="2" t="s">
        <v>696</v>
      </c>
      <c r="BI667">
        <f t="shared" si="215"/>
        <v>385.58123980236905</v>
      </c>
      <c r="BJ667">
        <f t="shared" si="216"/>
        <v>12784.1143281366</v>
      </c>
      <c r="BK667" s="2" t="s">
        <v>696</v>
      </c>
      <c r="BP667">
        <f t="shared" si="217"/>
        <v>319.58123980236905</v>
      </c>
      <c r="BQ667">
        <f t="shared" si="218"/>
        <v>12441.333333333334</v>
      </c>
      <c r="BR667" s="2" t="s">
        <v>696</v>
      </c>
      <c r="BW667">
        <f t="shared" si="219"/>
        <v>335.58123980236905</v>
      </c>
      <c r="BX667">
        <f t="shared" si="220"/>
        <v>12475.466666666667</v>
      </c>
      <c r="BY667" s="2" t="s">
        <v>696</v>
      </c>
      <c r="CD667">
        <f t="shared" si="221"/>
        <v>399.89097938416296</v>
      </c>
      <c r="CE667">
        <f t="shared" si="222"/>
        <v>12829.901571607617</v>
      </c>
      <c r="CF667" s="2" t="s">
        <v>696</v>
      </c>
    </row>
    <row r="668" spans="1:84" x14ac:dyDescent="0.35">
      <c r="A668" s="2" t="s">
        <v>660</v>
      </c>
      <c r="B668" s="3" t="s">
        <v>35</v>
      </c>
      <c r="C668" s="2">
        <v>337</v>
      </c>
      <c r="D668" s="2">
        <v>800</v>
      </c>
      <c r="E668" s="2">
        <v>400</v>
      </c>
      <c r="F668" s="2">
        <v>36</v>
      </c>
      <c r="G668" s="2">
        <v>19</v>
      </c>
      <c r="H668" s="2">
        <v>18</v>
      </c>
      <c r="I668" s="2">
        <f t="shared" si="207"/>
        <v>692</v>
      </c>
      <c r="J668" s="2">
        <f t="shared" si="225"/>
        <v>429.10123980236904</v>
      </c>
      <c r="K668" s="2">
        <f t="shared" si="210"/>
        <v>5.291666666666667</v>
      </c>
      <c r="L668" s="2">
        <f t="shared" si="208"/>
        <v>36.421052631578945</v>
      </c>
      <c r="M668" s="2">
        <f t="shared" si="209"/>
        <v>3.1310973355292324</v>
      </c>
      <c r="N668" s="5">
        <v>485000</v>
      </c>
      <c r="O668" s="5">
        <v>38400</v>
      </c>
      <c r="P668" s="2">
        <v>33.6</v>
      </c>
      <c r="Q668" s="2">
        <v>9.5</v>
      </c>
      <c r="R668" s="5">
        <v>12100</v>
      </c>
      <c r="S668" s="5">
        <v>1920</v>
      </c>
      <c r="T668" s="5">
        <v>13600</v>
      </c>
      <c r="U668" s="5">
        <v>2950</v>
      </c>
      <c r="X668" s="3" t="str" cm="1">
        <f t="array" ref="X668">_xlfn.IFS((D668/F668) &lt;= (640/SQRT($AT$32)), "Compact", L668 &lt;= ($AT$32*(0.79-(0.002*((E668-G668/2)/(2*F668))*SQRT($AT$32)))), "Non-Compact", L668 &gt; ($AT$32*(0.79-(0.002*((E668-G668/2)/(2*F668))*SQRT($AT$32)))), "Slender")</f>
        <v>Compact</v>
      </c>
      <c r="Y668" s="3" t="str" cm="1">
        <f t="array" ref="Y668">_xlfn.IFS(K668 &lt;= (65/SQRT($AT$32)), "Compact", K668 &lt;= (95/SQRT($AT$32)), "Non-Compact", K668 &gt; (95/SQRT($AT$32)), "Slender")</f>
        <v>Slender</v>
      </c>
      <c r="Z668" s="2">
        <f t="shared" si="211"/>
        <v>11.111111111111111</v>
      </c>
      <c r="AA668" s="2">
        <f t="shared" si="212"/>
        <v>42.10526315789474</v>
      </c>
      <c r="AB668" s="2" t="str" cm="1">
        <f t="array" ref="AB668">_xlfn.IFS(Z668 &lt;= 9, "1", Z668 &lt;= 12, "2", Z668 &lt;= 15, "3", Z668 &gt; 15, "4")</f>
        <v>2</v>
      </c>
      <c r="AC668" s="2" t="str" cm="1">
        <f t="array" ref="AC668">_xlfn.IFS(AA668 &lt;= 200, "1", L668 &lt;= 300, "2", L668 &lt;= 400, "3", L668 &gt; 400, "4")</f>
        <v>1</v>
      </c>
      <c r="AF668" s="3">
        <f t="shared" si="223"/>
        <v>486035.23595116026</v>
      </c>
      <c r="AG668" s="3"/>
      <c r="AI668" s="3">
        <f t="shared" si="224"/>
        <v>12181.652501610773</v>
      </c>
      <c r="AJ668" s="2" t="s">
        <v>660</v>
      </c>
      <c r="AK668" s="2"/>
      <c r="AL668" s="2"/>
      <c r="AM668" s="2">
        <f t="shared" si="226"/>
        <v>404.40123980236905</v>
      </c>
      <c r="AN668" s="2"/>
      <c r="AO668" s="2"/>
      <c r="AP668" s="2">
        <f t="shared" si="227"/>
        <v>12010.6</v>
      </c>
      <c r="AQ668" s="2" t="s">
        <v>660</v>
      </c>
      <c r="BB668" s="2">
        <f t="shared" si="213"/>
        <v>337.10123980236904</v>
      </c>
      <c r="BC668" s="2">
        <f t="shared" si="214"/>
        <v>11543.733333333334</v>
      </c>
      <c r="BD668" s="2" t="s">
        <v>660</v>
      </c>
      <c r="BI668">
        <f t="shared" si="215"/>
        <v>355.10123980236904</v>
      </c>
      <c r="BJ668">
        <f t="shared" si="216"/>
        <v>11784.1143281366</v>
      </c>
      <c r="BK668" s="2" t="s">
        <v>660</v>
      </c>
      <c r="BP668">
        <f t="shared" si="217"/>
        <v>289.10123980236904</v>
      </c>
      <c r="BQ668">
        <f t="shared" si="218"/>
        <v>11441.333333333334</v>
      </c>
      <c r="BR668" s="2" t="s">
        <v>660</v>
      </c>
      <c r="BW668">
        <f t="shared" si="219"/>
        <v>305.10123980236904</v>
      </c>
      <c r="BX668">
        <f t="shared" si="220"/>
        <v>11475.466666666667</v>
      </c>
      <c r="BY668" s="2" t="s">
        <v>660</v>
      </c>
      <c r="CD668">
        <f t="shared" si="221"/>
        <v>369.41097938416294</v>
      </c>
      <c r="CE668">
        <f t="shared" si="222"/>
        <v>11829.901571607617</v>
      </c>
      <c r="CF668" s="2" t="s">
        <v>660</v>
      </c>
    </row>
    <row r="669" spans="1:84" x14ac:dyDescent="0.35">
      <c r="A669" s="2" t="s">
        <v>697</v>
      </c>
      <c r="B669" s="3" t="s">
        <v>35</v>
      </c>
      <c r="C669" s="2">
        <v>313</v>
      </c>
      <c r="D669" s="2">
        <v>800</v>
      </c>
      <c r="E669" s="2">
        <v>400</v>
      </c>
      <c r="F669" s="2">
        <v>32</v>
      </c>
      <c r="G669" s="2">
        <v>19</v>
      </c>
      <c r="H669" s="2">
        <v>18</v>
      </c>
      <c r="I669" s="2">
        <f t="shared" si="207"/>
        <v>700</v>
      </c>
      <c r="J669" s="2">
        <f t="shared" si="225"/>
        <v>398.62123980236902</v>
      </c>
      <c r="K669" s="2">
        <f t="shared" si="210"/>
        <v>5.953125</v>
      </c>
      <c r="L669" s="2">
        <f t="shared" si="208"/>
        <v>36.842105263157897</v>
      </c>
      <c r="M669" s="2">
        <f t="shared" si="209"/>
        <v>3.1310973355292324</v>
      </c>
      <c r="N669" s="5">
        <v>445000</v>
      </c>
      <c r="O669" s="5">
        <v>34200</v>
      </c>
      <c r="P669" s="2">
        <v>33.4</v>
      </c>
      <c r="Q669" s="2">
        <v>9.3000000000000007</v>
      </c>
      <c r="R669" s="5">
        <v>11100</v>
      </c>
      <c r="S669" s="5">
        <v>1710</v>
      </c>
      <c r="T669" s="5">
        <v>12500</v>
      </c>
      <c r="U669" s="5">
        <v>2630</v>
      </c>
      <c r="X669" s="3" t="str" cm="1">
        <f t="array" ref="X669">_xlfn.IFS((D669/F669) &lt;= (640/SQRT($AT$32)), "Compact", L669 &lt;= ($AT$32*(0.79-(0.002*((E669-G669/2)/(2*F669))*SQRT($AT$32)))), "Non-Compact", L669 &gt; ($AT$32*(0.79-(0.002*((E669-G669/2)/(2*F669))*SQRT($AT$32)))), "Slender")</f>
        <v>Compact</v>
      </c>
      <c r="Y669" s="3" t="str" cm="1">
        <f t="array" ref="Y669">_xlfn.IFS(K669 &lt;= (65/SQRT($AT$32)), "Compact", K669 &lt;= (95/SQRT($AT$32)), "Non-Compact", K669 &gt; (95/SQRT($AT$32)), "Slender")</f>
        <v>Slender</v>
      </c>
      <c r="Z669" s="2">
        <f t="shared" si="211"/>
        <v>12.5</v>
      </c>
      <c r="AA669" s="2">
        <f t="shared" si="212"/>
        <v>42.10526315789474</v>
      </c>
      <c r="AB669" s="2" t="str" cm="1">
        <f t="array" ref="AB669">_xlfn.IFS(Z669 &lt;= 9, "1", Z669 &lt;= 12, "2", Z669 &lt;= 15, "3", Z669 &gt; 15, "4")</f>
        <v>3</v>
      </c>
      <c r="AC669" s="2" t="str" cm="1">
        <f t="array" ref="AC669">_xlfn.IFS(AA669 &lt;= 200, "1", L669 &lt;= 300, "2", L669 &lt;= 400, "3", L669 &gt; 400, "4")</f>
        <v>1</v>
      </c>
      <c r="AF669" s="3">
        <f t="shared" si="223"/>
        <v>445830.0512371278</v>
      </c>
      <c r="AG669" s="3"/>
      <c r="AI669" s="3">
        <f t="shared" si="224"/>
        <v>11163.432253120005</v>
      </c>
      <c r="AJ669" s="2" t="s">
        <v>697</v>
      </c>
      <c r="AK669" s="2"/>
      <c r="AL669" s="2"/>
      <c r="AM669" s="2">
        <f t="shared" si="226"/>
        <v>373.92123980236903</v>
      </c>
      <c r="AN669" s="2"/>
      <c r="AO669" s="2"/>
      <c r="AP669" s="2">
        <f t="shared" si="227"/>
        <v>11010.6</v>
      </c>
      <c r="AQ669" s="2" t="s">
        <v>697</v>
      </c>
      <c r="BB669" s="2">
        <f t="shared" si="213"/>
        <v>306.62123980236902</v>
      </c>
      <c r="BC669" s="2">
        <f t="shared" si="214"/>
        <v>10543.733333333334</v>
      </c>
      <c r="BD669" s="2" t="s">
        <v>697</v>
      </c>
      <c r="BI669">
        <f t="shared" si="215"/>
        <v>324.62123980236902</v>
      </c>
      <c r="BJ669">
        <f t="shared" si="216"/>
        <v>10784.1143281366</v>
      </c>
      <c r="BK669" s="2" t="s">
        <v>697</v>
      </c>
      <c r="BP669">
        <f t="shared" si="217"/>
        <v>258.62123980236902</v>
      </c>
      <c r="BQ669">
        <f t="shared" si="218"/>
        <v>10441.333333333334</v>
      </c>
      <c r="BR669" s="2" t="s">
        <v>697</v>
      </c>
      <c r="BW669">
        <f t="shared" si="219"/>
        <v>274.62123980236902</v>
      </c>
      <c r="BX669">
        <f t="shared" si="220"/>
        <v>10475.466666666667</v>
      </c>
      <c r="BY669" s="2" t="s">
        <v>697</v>
      </c>
      <c r="CD669">
        <f t="shared" si="221"/>
        <v>338.93097938416292</v>
      </c>
      <c r="CE669">
        <f t="shared" si="222"/>
        <v>10829.901571607617</v>
      </c>
      <c r="CF669" s="2" t="s">
        <v>697</v>
      </c>
    </row>
    <row r="670" spans="1:84" x14ac:dyDescent="0.35">
      <c r="A670" s="2" t="s">
        <v>698</v>
      </c>
      <c r="B670" s="3" t="s">
        <v>35</v>
      </c>
      <c r="C670" s="2">
        <v>289</v>
      </c>
      <c r="D670" s="2">
        <v>800</v>
      </c>
      <c r="E670" s="2">
        <v>400</v>
      </c>
      <c r="F670" s="2">
        <v>28</v>
      </c>
      <c r="G670" s="2">
        <v>19</v>
      </c>
      <c r="H670" s="2">
        <v>18</v>
      </c>
      <c r="I670" s="2">
        <f t="shared" si="207"/>
        <v>708</v>
      </c>
      <c r="J670" s="2">
        <f t="shared" si="225"/>
        <v>368.14123980236906</v>
      </c>
      <c r="K670" s="2">
        <f t="shared" si="210"/>
        <v>6.8035714285714288</v>
      </c>
      <c r="L670" s="2">
        <f t="shared" si="208"/>
        <v>37.263157894736842</v>
      </c>
      <c r="M670" s="2">
        <f t="shared" si="209"/>
        <v>3.1310973355292324</v>
      </c>
      <c r="N670" s="5">
        <v>403000</v>
      </c>
      <c r="O670" s="5">
        <v>29900</v>
      </c>
      <c r="P670" s="2">
        <v>33.1</v>
      </c>
      <c r="Q670" s="2">
        <v>9</v>
      </c>
      <c r="R670" s="5">
        <v>10100</v>
      </c>
      <c r="S670" s="5">
        <v>1500</v>
      </c>
      <c r="T670" s="5">
        <v>11400</v>
      </c>
      <c r="U670" s="5">
        <v>2310</v>
      </c>
      <c r="X670" s="3" t="str" cm="1">
        <f t="array" ref="X670">_xlfn.IFS((D670/F670) &lt;= (640/SQRT($AT$32)), "Compact", L670 &lt;= ($AT$32*(0.79-(0.002*((E670-G670/2)/(2*F670))*SQRT($AT$32)))), "Non-Compact", L670 &gt; ($AT$32*(0.79-(0.002*((E670-G670/2)/(2*F670))*SQRT($AT$32)))), "Slender")</f>
        <v>Compact</v>
      </c>
      <c r="Y670" s="3" t="str" cm="1">
        <f t="array" ref="Y670">_xlfn.IFS(K670 &lt;= (65/SQRT($AT$32)), "Compact", K670 &lt;= (95/SQRT($AT$32)), "Non-Compact", K670 &gt; (95/SQRT($AT$32)), "Slender")</f>
        <v>Slender</v>
      </c>
      <c r="Z670" s="2">
        <f t="shared" si="211"/>
        <v>14.285714285714286</v>
      </c>
      <c r="AA670" s="2">
        <f t="shared" si="212"/>
        <v>42.10526315789474</v>
      </c>
      <c r="AB670" s="2" t="str" cm="1">
        <f t="array" ref="AB670">_xlfn.IFS(Z670 &lt;= 9, "1", Z670 &lt;= 12, "2", Z670 &lt;= 15, "3", Z670 &gt; 15, "4")</f>
        <v>3</v>
      </c>
      <c r="AC670" s="2" t="str" cm="1">
        <f t="array" ref="AC670">_xlfn.IFS(AA670 &lt;= 200, "1", L670 &lt;= 300, "2", L670 &lt;= 400, "3", L670 &gt; 400, "4")</f>
        <v>1</v>
      </c>
      <c r="AF670" s="3">
        <f t="shared" si="223"/>
        <v>403625.8522271585</v>
      </c>
      <c r="AG670" s="3"/>
      <c r="AI670" s="3">
        <f t="shared" si="224"/>
        <v>10145.934243331169</v>
      </c>
      <c r="AJ670" s="2" t="s">
        <v>698</v>
      </c>
      <c r="AK670" s="2"/>
      <c r="AL670" s="2"/>
      <c r="AM670" s="2">
        <f t="shared" si="226"/>
        <v>343.44123980236907</v>
      </c>
      <c r="AN670" s="2"/>
      <c r="AO670" s="2"/>
      <c r="AP670" s="2">
        <f t="shared" si="227"/>
        <v>10010.6</v>
      </c>
      <c r="AQ670" s="2" t="s">
        <v>698</v>
      </c>
      <c r="BB670" s="2">
        <f t="shared" si="213"/>
        <v>276.14123980236906</v>
      </c>
      <c r="BC670" s="2">
        <f t="shared" si="214"/>
        <v>9543.7333333333336</v>
      </c>
      <c r="BD670" s="2" t="s">
        <v>698</v>
      </c>
      <c r="BI670">
        <f t="shared" si="215"/>
        <v>294.14123980236906</v>
      </c>
      <c r="BJ670">
        <f t="shared" si="216"/>
        <v>9784.1143281366003</v>
      </c>
      <c r="BK670" s="2" t="s">
        <v>698</v>
      </c>
      <c r="BP670">
        <f t="shared" si="217"/>
        <v>228.14123980236906</v>
      </c>
      <c r="BQ670">
        <f t="shared" si="218"/>
        <v>9441.3333333333339</v>
      </c>
      <c r="BR670" s="2" t="s">
        <v>698</v>
      </c>
      <c r="BW670">
        <f t="shared" si="219"/>
        <v>244.14123980236906</v>
      </c>
      <c r="BX670">
        <f t="shared" si="220"/>
        <v>9475.4666666666672</v>
      </c>
      <c r="BY670" s="2" t="s">
        <v>698</v>
      </c>
      <c r="CD670">
        <f t="shared" si="221"/>
        <v>308.45097938416296</v>
      </c>
      <c r="CE670">
        <f t="shared" si="222"/>
        <v>9829.9015716076174</v>
      </c>
      <c r="CF670" s="2" t="s">
        <v>698</v>
      </c>
    </row>
    <row r="671" spans="1:84" x14ac:dyDescent="0.35">
      <c r="A671" s="2" t="s">
        <v>699</v>
      </c>
      <c r="B671" s="3" t="s">
        <v>35</v>
      </c>
      <c r="C671" s="2">
        <v>271</v>
      </c>
      <c r="D671" s="2">
        <v>800</v>
      </c>
      <c r="E671" s="2">
        <v>400</v>
      </c>
      <c r="F671" s="2">
        <v>25</v>
      </c>
      <c r="G671" s="2">
        <v>19</v>
      </c>
      <c r="H671" s="2">
        <v>18</v>
      </c>
      <c r="I671" s="2">
        <f t="shared" si="207"/>
        <v>714</v>
      </c>
      <c r="J671" s="2">
        <f t="shared" si="225"/>
        <v>345.28123980236904</v>
      </c>
      <c r="K671" s="2">
        <f t="shared" si="210"/>
        <v>7.62</v>
      </c>
      <c r="L671" s="2">
        <f t="shared" si="208"/>
        <v>37.578947368421055</v>
      </c>
      <c r="M671" s="2">
        <f t="shared" si="209"/>
        <v>3.1310973355292324</v>
      </c>
      <c r="N671" s="5">
        <v>371000</v>
      </c>
      <c r="O671" s="5">
        <v>26700</v>
      </c>
      <c r="P671" s="2">
        <v>32.799999999999997</v>
      </c>
      <c r="Q671" s="2">
        <v>8.8000000000000007</v>
      </c>
      <c r="R671" s="5">
        <v>9280</v>
      </c>
      <c r="S671" s="5">
        <v>1340</v>
      </c>
      <c r="T671" s="5">
        <v>10500</v>
      </c>
      <c r="U671" s="5">
        <v>2070</v>
      </c>
      <c r="X671" s="3" t="str" cm="1">
        <f t="array" ref="X671">_xlfn.IFS((D671/F671) &lt;= (640/SQRT($AT$32)), "Compact", L671 &lt;= ($AT$32*(0.79-(0.002*((E671-G671/2)/(2*F671))*SQRT($AT$32)))), "Non-Compact", L671 &gt; ($AT$32*(0.79-(0.002*((E671-G671/2)/(2*F671))*SQRT($AT$32)))), "Slender")</f>
        <v>Compact</v>
      </c>
      <c r="Y671" s="3" t="str" cm="1">
        <f t="array" ref="Y671">_xlfn.IFS(K671 &lt;= (65/SQRT($AT$32)), "Compact", K671 &lt;= (95/SQRT($AT$32)), "Non-Compact", K671 &gt; (95/SQRT($AT$32)), "Slender")</f>
        <v>Slender</v>
      </c>
      <c r="Z671" s="2">
        <f t="shared" si="211"/>
        <v>16</v>
      </c>
      <c r="AA671" s="2">
        <f t="shared" si="212"/>
        <v>42.10526315789474</v>
      </c>
      <c r="AB671" s="2" t="str" cm="1">
        <f t="array" ref="AB671">_xlfn.IFS(Z671 &lt;= 9, "1", Z671 &lt;= 12, "2", Z671 &lt;= 15, "3", Z671 &gt; 15, "4")</f>
        <v>4</v>
      </c>
      <c r="AC671" s="2" t="str" cm="1">
        <f t="array" ref="AC671">_xlfn.IFS(AA671 &lt;= 200, "1", L671 &lt;= 300, "2", L671 &lt;= 400, "3", L671 &gt; 400, "4")</f>
        <v>1</v>
      </c>
      <c r="AF671" s="3">
        <f t="shared" si="223"/>
        <v>371478.04859251104</v>
      </c>
      <c r="AG671" s="3"/>
      <c r="AI671" s="3">
        <f t="shared" si="224"/>
        <v>9313.9975128834976</v>
      </c>
      <c r="AJ671" s="2" t="s">
        <v>699</v>
      </c>
      <c r="AK671" s="2"/>
      <c r="AL671" s="2"/>
      <c r="AM671" s="2">
        <f t="shared" si="226"/>
        <v>320.58123980236905</v>
      </c>
      <c r="AN671" s="2"/>
      <c r="AO671" s="2"/>
      <c r="AP671" s="2">
        <f t="shared" si="227"/>
        <v>9190.6</v>
      </c>
      <c r="AQ671" s="2" t="s">
        <v>699</v>
      </c>
      <c r="BB671" s="2">
        <f t="shared" si="213"/>
        <v>253.28123980236904</v>
      </c>
      <c r="BC671" s="2">
        <f t="shared" si="214"/>
        <v>8723.7333333333336</v>
      </c>
      <c r="BD671" s="2" t="s">
        <v>699</v>
      </c>
      <c r="BI671">
        <f t="shared" si="215"/>
        <v>271.28123980236904</v>
      </c>
      <c r="BJ671">
        <f t="shared" si="216"/>
        <v>8964.1143281366003</v>
      </c>
      <c r="BK671" s="2" t="s">
        <v>699</v>
      </c>
      <c r="BP671">
        <f t="shared" si="217"/>
        <v>205.28123980236904</v>
      </c>
      <c r="BQ671">
        <f t="shared" si="218"/>
        <v>8621.3333333333339</v>
      </c>
      <c r="BR671" s="2" t="s">
        <v>699</v>
      </c>
      <c r="BW671">
        <f t="shared" si="219"/>
        <v>221.28123980236904</v>
      </c>
      <c r="BX671">
        <f t="shared" si="220"/>
        <v>8655.4666666666672</v>
      </c>
      <c r="BY671" s="2" t="s">
        <v>699</v>
      </c>
      <c r="CD671">
        <f t="shared" si="221"/>
        <v>285.59097938416295</v>
      </c>
      <c r="CE671">
        <f t="shared" si="222"/>
        <v>9009.9015716076174</v>
      </c>
      <c r="CF671" s="2" t="s">
        <v>699</v>
      </c>
    </row>
    <row r="672" spans="1:84" x14ac:dyDescent="0.35">
      <c r="A672" s="2" t="s">
        <v>655</v>
      </c>
      <c r="B672" s="3" t="s">
        <v>35</v>
      </c>
      <c r="C672" s="2">
        <v>320</v>
      </c>
      <c r="D672" s="2">
        <v>800</v>
      </c>
      <c r="E672" s="2">
        <v>400</v>
      </c>
      <c r="F672" s="2">
        <v>36</v>
      </c>
      <c r="G672" s="2">
        <v>16</v>
      </c>
      <c r="H672" s="2">
        <v>18</v>
      </c>
      <c r="I672" s="2">
        <f t="shared" si="207"/>
        <v>692</v>
      </c>
      <c r="J672" s="2">
        <f t="shared" si="225"/>
        <v>407.26123980236906</v>
      </c>
      <c r="K672" s="2">
        <f t="shared" si="210"/>
        <v>5.333333333333333</v>
      </c>
      <c r="L672" s="2">
        <f t="shared" si="208"/>
        <v>43.25</v>
      </c>
      <c r="M672" s="2">
        <f t="shared" si="209"/>
        <v>3.1370973355292326</v>
      </c>
      <c r="N672" s="5">
        <v>476000</v>
      </c>
      <c r="O672" s="5">
        <v>38400</v>
      </c>
      <c r="P672" s="2">
        <v>34.200000000000003</v>
      </c>
      <c r="Q672" s="2">
        <v>9.6999999999999993</v>
      </c>
      <c r="R672" s="5">
        <v>11900</v>
      </c>
      <c r="S672" s="5">
        <v>1920</v>
      </c>
      <c r="T672" s="5">
        <v>13200</v>
      </c>
      <c r="U672" s="5">
        <v>2930</v>
      </c>
      <c r="X672" s="3" t="str" cm="1">
        <f t="array" ref="X672">_xlfn.IFS((D672/F672) &lt;= (640/SQRT($AT$32)), "Compact", L672 &lt;= ($AT$32*(0.79-(0.002*((E672-G672/2)/(2*F672))*SQRT($AT$32)))), "Non-Compact", L672 &gt; ($AT$32*(0.79-(0.002*((E672-G672/2)/(2*F672))*SQRT($AT$32)))), "Slender")</f>
        <v>Compact</v>
      </c>
      <c r="Y672" s="3" t="str" cm="1">
        <f t="array" ref="Y672">_xlfn.IFS(K672 &lt;= (65/SQRT($AT$32)), "Compact", K672 &lt;= (95/SQRT($AT$32)), "Non-Compact", K672 &gt; (95/SQRT($AT$32)), "Slender")</f>
        <v>Slender</v>
      </c>
      <c r="Z672" s="2">
        <f t="shared" si="211"/>
        <v>11.111111111111111</v>
      </c>
      <c r="AA672" s="2">
        <f t="shared" si="212"/>
        <v>50</v>
      </c>
      <c r="AB672" s="2" t="str" cm="1">
        <f t="array" ref="AB672">_xlfn.IFS(Z672 &lt;= 9, "1", Z672 &lt;= 12, "2", Z672 &lt;= 15, "3", Z672 &gt; 15, "4")</f>
        <v>2</v>
      </c>
      <c r="AC672" s="2" t="str" cm="1">
        <f t="array" ref="AC672">_xlfn.IFS(AA672 &lt;= 200, "1", L672 &lt;= 300, "2", L672 &lt;= 400, "3", L672 &gt; 400, "4")</f>
        <v>1</v>
      </c>
      <c r="AF672" s="3">
        <f t="shared" si="223"/>
        <v>477063.67141724384</v>
      </c>
      <c r="AG672" s="3"/>
      <c r="AI672" s="3">
        <f t="shared" si="224"/>
        <v>11984.507402058711</v>
      </c>
      <c r="AJ672" s="2" t="s">
        <v>655</v>
      </c>
      <c r="AK672" s="2"/>
      <c r="AL672" s="2"/>
      <c r="AM672" s="2">
        <f t="shared" si="226"/>
        <v>382.56123980236907</v>
      </c>
      <c r="AN672" s="2"/>
      <c r="AO672" s="2"/>
      <c r="AP672" s="2">
        <f t="shared" si="227"/>
        <v>11810.6</v>
      </c>
      <c r="AQ672" s="2" t="s">
        <v>655</v>
      </c>
      <c r="BB672" s="2">
        <f t="shared" si="213"/>
        <v>315.26123980236906</v>
      </c>
      <c r="BC672" s="2">
        <f t="shared" si="214"/>
        <v>11343.733333333334</v>
      </c>
      <c r="BD672" s="2" t="s">
        <v>655</v>
      </c>
      <c r="BI672">
        <f t="shared" si="215"/>
        <v>333.26123980236906</v>
      </c>
      <c r="BJ672">
        <f t="shared" si="216"/>
        <v>11584.1143281366</v>
      </c>
      <c r="BK672" s="2" t="s">
        <v>655</v>
      </c>
      <c r="BP672">
        <f t="shared" si="217"/>
        <v>267.26123980236906</v>
      </c>
      <c r="BQ672">
        <f t="shared" si="218"/>
        <v>11241.333333333334</v>
      </c>
      <c r="BR672" s="2" t="s">
        <v>655</v>
      </c>
      <c r="BW672">
        <f t="shared" si="219"/>
        <v>283.26123980236906</v>
      </c>
      <c r="BX672">
        <f t="shared" si="220"/>
        <v>11275.466666666667</v>
      </c>
      <c r="BY672" s="2" t="s">
        <v>655</v>
      </c>
      <c r="CD672">
        <f t="shared" si="221"/>
        <v>347.57097938416297</v>
      </c>
      <c r="CE672">
        <f t="shared" si="222"/>
        <v>11629.901571607617</v>
      </c>
      <c r="CF672" s="2" t="s">
        <v>655</v>
      </c>
    </row>
    <row r="673" spans="1:84" x14ac:dyDescent="0.35">
      <c r="A673" s="2" t="s">
        <v>656</v>
      </c>
      <c r="B673" s="3" t="s">
        <v>35</v>
      </c>
      <c r="C673" s="2">
        <v>296</v>
      </c>
      <c r="D673" s="2">
        <v>800</v>
      </c>
      <c r="E673" s="2">
        <v>400</v>
      </c>
      <c r="F673" s="2">
        <v>32</v>
      </c>
      <c r="G673" s="2">
        <v>16</v>
      </c>
      <c r="H673" s="2">
        <v>18</v>
      </c>
      <c r="I673" s="2">
        <f t="shared" si="207"/>
        <v>700</v>
      </c>
      <c r="J673" s="2">
        <f t="shared" si="225"/>
        <v>376.54123980236903</v>
      </c>
      <c r="K673" s="2">
        <f t="shared" si="210"/>
        <v>6</v>
      </c>
      <c r="L673" s="2">
        <f t="shared" si="208"/>
        <v>43.75</v>
      </c>
      <c r="M673" s="2">
        <f t="shared" si="209"/>
        <v>3.1370973355292326</v>
      </c>
      <c r="N673" s="5">
        <v>435000</v>
      </c>
      <c r="O673" s="5">
        <v>34200</v>
      </c>
      <c r="P673" s="2">
        <v>34</v>
      </c>
      <c r="Q673" s="2">
        <v>9.5</v>
      </c>
      <c r="R673" s="5">
        <v>10900</v>
      </c>
      <c r="S673" s="5">
        <v>1710</v>
      </c>
      <c r="T673" s="5">
        <v>12100</v>
      </c>
      <c r="U673" s="5">
        <v>2610</v>
      </c>
      <c r="X673" s="3" t="str" cm="1">
        <f t="array" ref="X673">_xlfn.IFS((D673/F673) &lt;= (640/SQRT($AT$32)), "Compact", L673 &lt;= ($AT$32*(0.79-(0.002*((E673-G673/2)/(2*F673))*SQRT($AT$32)))), "Non-Compact", L673 &gt; ($AT$32*(0.79-(0.002*((E673-G673/2)/(2*F673))*SQRT($AT$32)))), "Slender")</f>
        <v>Compact</v>
      </c>
      <c r="Y673" s="3" t="str" cm="1">
        <f t="array" ref="Y673">_xlfn.IFS(K673 &lt;= (65/SQRT($AT$32)), "Compact", K673 &lt;= (95/SQRT($AT$32)), "Non-Compact", K673 &gt; (95/SQRT($AT$32)), "Slender")</f>
        <v>Slender</v>
      </c>
      <c r="Z673" s="2">
        <f t="shared" si="211"/>
        <v>12.5</v>
      </c>
      <c r="AA673" s="2">
        <f t="shared" si="212"/>
        <v>50</v>
      </c>
      <c r="AB673" s="2" t="str" cm="1">
        <f t="array" ref="AB673">_xlfn.IFS(Z673 &lt;= 9, "1", Z673 &lt;= 12, "2", Z673 &lt;= 15, "3", Z673 &gt; 15, "4")</f>
        <v>3</v>
      </c>
      <c r="AC673" s="2" t="str" cm="1">
        <f t="array" ref="AC673">_xlfn.IFS(AA673 &lt;= 200, "1", L673 &lt;= 300, "2", L673 &lt;= 400, "3", L673 &gt; 400, "4")</f>
        <v>1</v>
      </c>
      <c r="AF673" s="3">
        <f t="shared" si="223"/>
        <v>435859.92541882076</v>
      </c>
      <c r="AG673" s="3"/>
      <c r="AI673" s="3">
        <f t="shared" si="224"/>
        <v>10966.219935328672</v>
      </c>
      <c r="AJ673" s="2" t="s">
        <v>656</v>
      </c>
      <c r="AK673" s="2"/>
      <c r="AL673" s="2"/>
      <c r="AM673" s="2">
        <f t="shared" si="226"/>
        <v>351.84123980236905</v>
      </c>
      <c r="AN673" s="2"/>
      <c r="AO673" s="2"/>
      <c r="AP673" s="2">
        <f t="shared" si="227"/>
        <v>10810.6</v>
      </c>
      <c r="AQ673" s="2" t="s">
        <v>656</v>
      </c>
      <c r="BB673" s="2">
        <f t="shared" si="213"/>
        <v>284.54123980236903</v>
      </c>
      <c r="BC673" s="2">
        <f t="shared" si="214"/>
        <v>10343.733333333334</v>
      </c>
      <c r="BD673" s="2" t="s">
        <v>656</v>
      </c>
      <c r="BI673">
        <f t="shared" si="215"/>
        <v>302.54123980236903</v>
      </c>
      <c r="BJ673">
        <f t="shared" si="216"/>
        <v>10584.1143281366</v>
      </c>
      <c r="BK673" s="2" t="s">
        <v>656</v>
      </c>
      <c r="BP673">
        <f t="shared" si="217"/>
        <v>236.54123980236903</v>
      </c>
      <c r="BQ673">
        <f t="shared" si="218"/>
        <v>10241.333333333334</v>
      </c>
      <c r="BR673" s="2" t="s">
        <v>656</v>
      </c>
      <c r="BW673">
        <f t="shared" si="219"/>
        <v>252.54123980236903</v>
      </c>
      <c r="BX673">
        <f t="shared" si="220"/>
        <v>10275.466666666667</v>
      </c>
      <c r="BY673" s="2" t="s">
        <v>656</v>
      </c>
      <c r="CD673">
        <f t="shared" si="221"/>
        <v>316.85097938416294</v>
      </c>
      <c r="CE673">
        <f t="shared" si="222"/>
        <v>10629.901571607617</v>
      </c>
      <c r="CF673" s="2" t="s">
        <v>656</v>
      </c>
    </row>
    <row r="674" spans="1:84" x14ac:dyDescent="0.35">
      <c r="A674" s="2" t="s">
        <v>699</v>
      </c>
      <c r="B674" s="3" t="s">
        <v>35</v>
      </c>
      <c r="C674" s="2">
        <v>271</v>
      </c>
      <c r="D674" s="2">
        <v>800</v>
      </c>
      <c r="E674" s="2">
        <v>400</v>
      </c>
      <c r="F674" s="2">
        <v>28</v>
      </c>
      <c r="G674" s="2">
        <v>16</v>
      </c>
      <c r="H674" s="2">
        <v>18</v>
      </c>
      <c r="I674" s="2">
        <f t="shared" si="207"/>
        <v>708</v>
      </c>
      <c r="J674" s="2">
        <f t="shared" si="225"/>
        <v>345.82123980236906</v>
      </c>
      <c r="K674" s="2">
        <f t="shared" si="210"/>
        <v>6.8571428571428568</v>
      </c>
      <c r="L674" s="2">
        <f t="shared" si="208"/>
        <v>44.25</v>
      </c>
      <c r="M674" s="2">
        <f t="shared" si="209"/>
        <v>3.1370973355292326</v>
      </c>
      <c r="N674" s="5">
        <v>393000</v>
      </c>
      <c r="O674" s="5">
        <v>29900</v>
      </c>
      <c r="P674" s="2">
        <v>33.700000000000003</v>
      </c>
      <c r="Q674" s="2">
        <v>9.3000000000000007</v>
      </c>
      <c r="R674" s="5">
        <v>9810</v>
      </c>
      <c r="S674" s="5">
        <v>1490</v>
      </c>
      <c r="T674" s="5">
        <v>11000</v>
      </c>
      <c r="U674" s="5">
        <v>2290</v>
      </c>
      <c r="X674" s="3" t="str" cm="1">
        <f t="array" ref="X674">_xlfn.IFS((D674/F674) &lt;= (640/SQRT($AT$32)), "Compact", L674 &lt;= ($AT$32*(0.79-(0.002*((E674-G674/2)/(2*F674))*SQRT($AT$32)))), "Non-Compact", L674 &gt; ($AT$32*(0.79-(0.002*((E674-G674/2)/(2*F674))*SQRT($AT$32)))), "Slender")</f>
        <v>Compact</v>
      </c>
      <c r="Y674" s="3" t="str" cm="1">
        <f t="array" ref="Y674">_xlfn.IFS(K674 &lt;= (65/SQRT($AT$32)), "Compact", K674 &lt;= (95/SQRT($AT$32)), "Non-Compact", K674 &gt; (95/SQRT($AT$32)), "Slender")</f>
        <v>Slender</v>
      </c>
      <c r="Z674" s="2">
        <f t="shared" si="211"/>
        <v>14.285714285714286</v>
      </c>
      <c r="AA674" s="2">
        <f t="shared" si="212"/>
        <v>50</v>
      </c>
      <c r="AB674" s="2" t="str" cm="1">
        <f t="array" ref="AB674">_xlfn.IFS(Z674 &lt;= 9, "1", Z674 &lt;= 12, "2", Z674 &lt;= 15, "3", Z674 &gt; 15, "4")</f>
        <v>3</v>
      </c>
      <c r="AC674" s="2" t="str" cm="1">
        <f t="array" ref="AC674">_xlfn.IFS(AA674 &lt;= 200, "1", L674 &lt;= 300, "2", L674 &lt;= 400, "3", L674 &gt; 400, "4")</f>
        <v>1</v>
      </c>
      <c r="AF674" s="3">
        <f t="shared" si="223"/>
        <v>393653.74199428107</v>
      </c>
      <c r="AG674" s="3"/>
      <c r="AI674" s="3">
        <f t="shared" si="224"/>
        <v>9858.4306900236406</v>
      </c>
      <c r="AJ674" s="2" t="s">
        <v>699</v>
      </c>
      <c r="AK674" s="2"/>
      <c r="AL674" s="2"/>
      <c r="AM674" s="2">
        <f t="shared" si="226"/>
        <v>321.12123980236908</v>
      </c>
      <c r="AN674" s="2"/>
      <c r="AO674" s="2"/>
      <c r="AP674" s="2">
        <f t="shared" si="227"/>
        <v>9720.6</v>
      </c>
      <c r="AQ674" s="2" t="s">
        <v>699</v>
      </c>
      <c r="BB674" s="2">
        <f t="shared" si="213"/>
        <v>253.82123980236906</v>
      </c>
      <c r="BC674" s="2">
        <f t="shared" si="214"/>
        <v>9253.7333333333336</v>
      </c>
      <c r="BD674" s="2" t="s">
        <v>699</v>
      </c>
      <c r="BI674">
        <f t="shared" si="215"/>
        <v>271.82123980236906</v>
      </c>
      <c r="BJ674">
        <f t="shared" si="216"/>
        <v>9494.1143281366003</v>
      </c>
      <c r="BK674" s="2" t="s">
        <v>699</v>
      </c>
      <c r="BP674">
        <f t="shared" si="217"/>
        <v>205.82123980236906</v>
      </c>
      <c r="BQ674">
        <f t="shared" si="218"/>
        <v>9151.3333333333339</v>
      </c>
      <c r="BR674" s="2" t="s">
        <v>699</v>
      </c>
      <c r="BW674">
        <f t="shared" si="219"/>
        <v>221.82123980236906</v>
      </c>
      <c r="BX674">
        <f t="shared" si="220"/>
        <v>9185.4666666666672</v>
      </c>
      <c r="BY674" s="2" t="s">
        <v>699</v>
      </c>
      <c r="CD674">
        <f t="shared" si="221"/>
        <v>286.13097938416297</v>
      </c>
      <c r="CE674">
        <f t="shared" si="222"/>
        <v>9539.9015716076174</v>
      </c>
      <c r="CF674" s="2" t="s">
        <v>699</v>
      </c>
    </row>
    <row r="675" spans="1:84" x14ac:dyDescent="0.35">
      <c r="A675" s="2" t="s">
        <v>700</v>
      </c>
      <c r="B675" s="3" t="s">
        <v>35</v>
      </c>
      <c r="C675" s="2">
        <v>253</v>
      </c>
      <c r="D675" s="2">
        <v>800</v>
      </c>
      <c r="E675" s="2">
        <v>400</v>
      </c>
      <c r="F675" s="2">
        <v>25</v>
      </c>
      <c r="G675" s="2">
        <v>16</v>
      </c>
      <c r="H675" s="2">
        <v>18</v>
      </c>
      <c r="I675" s="2">
        <f t="shared" si="207"/>
        <v>714</v>
      </c>
      <c r="J675" s="2">
        <f t="shared" si="225"/>
        <v>322.78123980236904</v>
      </c>
      <c r="K675" s="2">
        <f t="shared" si="210"/>
        <v>7.68</v>
      </c>
      <c r="L675" s="2">
        <f t="shared" si="208"/>
        <v>44.625</v>
      </c>
      <c r="M675" s="2">
        <f t="shared" si="209"/>
        <v>3.1370973355292326</v>
      </c>
      <c r="N675" s="5">
        <v>360000</v>
      </c>
      <c r="O675" s="5">
        <v>26700</v>
      </c>
      <c r="P675" s="2">
        <v>33.4</v>
      </c>
      <c r="Q675" s="2">
        <v>9.1</v>
      </c>
      <c r="R675" s="5">
        <v>9010</v>
      </c>
      <c r="S675" s="5">
        <v>1330</v>
      </c>
      <c r="T675" s="5">
        <v>10100</v>
      </c>
      <c r="U675" s="5">
        <v>2050</v>
      </c>
      <c r="X675" s="3" t="str" cm="1">
        <f t="array" ref="X675">_xlfn.IFS((D675/F675) &lt;= (640/SQRT($AT$32)), "Compact", L675 &lt;= ($AT$32*(0.79-(0.002*((E675-G675/2)/(2*F675))*SQRT($AT$32)))), "Non-Compact", L675 &gt; ($AT$32*(0.79-(0.002*((E675-G675/2)/(2*F675))*SQRT($AT$32)))), "Slender")</f>
        <v>Compact</v>
      </c>
      <c r="Y675" s="3" t="str" cm="1">
        <f t="array" ref="Y675">_xlfn.IFS(K675 &lt;= (65/SQRT($AT$32)), "Compact", K675 &lt;= (95/SQRT($AT$32)), "Non-Compact", K675 &gt; (95/SQRT($AT$32)), "Slender")</f>
        <v>Slender</v>
      </c>
      <c r="Z675" s="2">
        <f t="shared" si="211"/>
        <v>16</v>
      </c>
      <c r="AA675" s="2">
        <f t="shared" si="212"/>
        <v>50</v>
      </c>
      <c r="AB675" s="2" t="str" cm="1">
        <f t="array" ref="AB675">_xlfn.IFS(Z675 &lt;= 9, "1", Z675 &lt;= 12, "2", Z675 &lt;= 15, "3", Z675 &gt; 15, "4")</f>
        <v>4</v>
      </c>
      <c r="AC675" s="2" t="str" cm="1">
        <f t="array" ref="AC675">_xlfn.IFS(AA675 &lt;= 200, "1", L675 &lt;= 300, "2", L675 &lt;= 400, "3", L675 &gt; 400, "4")</f>
        <v>1</v>
      </c>
      <c r="AF675" s="3">
        <f t="shared" si="223"/>
        <v>360507.0381921829</v>
      </c>
      <c r="AG675" s="3"/>
      <c r="AI675" s="3">
        <f t="shared" si="224"/>
        <v>9046.2394214391643</v>
      </c>
      <c r="AJ675" s="2" t="s">
        <v>700</v>
      </c>
      <c r="AK675" s="2"/>
      <c r="AL675" s="2"/>
      <c r="AM675" s="2">
        <f t="shared" si="226"/>
        <v>298.08123980236905</v>
      </c>
      <c r="AN675" s="2"/>
      <c r="AO675" s="2"/>
      <c r="AP675" s="2">
        <f t="shared" si="227"/>
        <v>8920.6</v>
      </c>
      <c r="AQ675" s="2" t="s">
        <v>700</v>
      </c>
      <c r="BB675" s="2">
        <f t="shared" si="213"/>
        <v>230.78123980236904</v>
      </c>
      <c r="BC675" s="2">
        <f t="shared" si="214"/>
        <v>8453.7333333333336</v>
      </c>
      <c r="BD675" s="2" t="s">
        <v>700</v>
      </c>
      <c r="BI675">
        <f t="shared" si="215"/>
        <v>248.78123980236904</v>
      </c>
      <c r="BJ675">
        <f t="shared" si="216"/>
        <v>8694.1143281366003</v>
      </c>
      <c r="BK675" s="2" t="s">
        <v>700</v>
      </c>
      <c r="BP675">
        <f t="shared" si="217"/>
        <v>182.78123980236904</v>
      </c>
      <c r="BQ675">
        <f t="shared" si="218"/>
        <v>8351.3333333333339</v>
      </c>
      <c r="BR675" s="2" t="s">
        <v>700</v>
      </c>
      <c r="BW675">
        <f t="shared" si="219"/>
        <v>198.78123980236904</v>
      </c>
      <c r="BX675">
        <f t="shared" si="220"/>
        <v>8385.4666666666672</v>
      </c>
      <c r="BY675" s="2" t="s">
        <v>700</v>
      </c>
      <c r="CD675">
        <f t="shared" si="221"/>
        <v>263.09097938416295</v>
      </c>
      <c r="CE675">
        <f t="shared" si="222"/>
        <v>8739.9015716076174</v>
      </c>
      <c r="CF675" s="2" t="s">
        <v>700</v>
      </c>
    </row>
    <row r="676" spans="1:84" x14ac:dyDescent="0.35">
      <c r="A676" s="2" t="s">
        <v>659</v>
      </c>
      <c r="B676" s="3" t="s">
        <v>35</v>
      </c>
      <c r="C676" s="2">
        <v>260</v>
      </c>
      <c r="D676" s="2">
        <v>800</v>
      </c>
      <c r="E676" s="2">
        <v>400</v>
      </c>
      <c r="F676" s="2">
        <v>28</v>
      </c>
      <c r="G676" s="2">
        <v>14</v>
      </c>
      <c r="H676" s="2">
        <v>18</v>
      </c>
      <c r="I676" s="2">
        <f t="shared" si="207"/>
        <v>708</v>
      </c>
      <c r="J676" s="2">
        <f t="shared" si="225"/>
        <v>330.94123980236907</v>
      </c>
      <c r="K676" s="2">
        <f t="shared" si="210"/>
        <v>6.8928571428571432</v>
      </c>
      <c r="L676" s="2">
        <f t="shared" si="208"/>
        <v>50.571428571428569</v>
      </c>
      <c r="M676" s="2">
        <f t="shared" si="209"/>
        <v>3.1410973355292326</v>
      </c>
      <c r="N676" s="5">
        <v>386000</v>
      </c>
      <c r="O676" s="5">
        <v>29900</v>
      </c>
      <c r="P676" s="2">
        <v>34.1</v>
      </c>
      <c r="Q676" s="2">
        <v>9.5</v>
      </c>
      <c r="R676" s="5">
        <v>9640</v>
      </c>
      <c r="S676" s="5">
        <v>1490</v>
      </c>
      <c r="T676" s="5">
        <v>10700</v>
      </c>
      <c r="U676" s="5">
        <v>2280</v>
      </c>
      <c r="X676" s="3" t="str" cm="1">
        <f t="array" ref="X676">_xlfn.IFS((D676/F676) &lt;= (640/SQRT($AT$32)), "Compact", L676 &lt;= ($AT$32*(0.79-(0.002*((E676-G676/2)/(2*F676))*SQRT($AT$32)))), "Non-Compact", L676 &gt; ($AT$32*(0.79-(0.002*((E676-G676/2)/(2*F676))*SQRT($AT$32)))), "Slender")</f>
        <v>Compact</v>
      </c>
      <c r="Y676" s="3" t="str" cm="1">
        <f t="array" ref="Y676">_xlfn.IFS(K676 &lt;= (65/SQRT($AT$32)), "Compact", K676 &lt;= (95/SQRT($AT$32)), "Non-Compact", K676 &gt; (95/SQRT($AT$32)), "Slender")</f>
        <v>Slender</v>
      </c>
      <c r="Z676" s="2">
        <f t="shared" si="211"/>
        <v>14.285714285714286</v>
      </c>
      <c r="AA676" s="2">
        <f t="shared" si="212"/>
        <v>57.142857142857146</v>
      </c>
      <c r="AB676" s="2" t="str" cm="1">
        <f t="array" ref="AB676">_xlfn.IFS(Z676 &lt;= 9, "1", Z676 &lt;= 12, "2", Z676 &lt;= 15, "3", Z676 &gt; 15, "4")</f>
        <v>3</v>
      </c>
      <c r="AC676" s="2" t="str" cm="1">
        <f t="array" ref="AC676">_xlfn.IFS(AA676 &lt;= 200, "1", L676 &lt;= 300, "2", L676 &lt;= 400, "3", L676 &gt; 400, "4")</f>
        <v>1</v>
      </c>
      <c r="AF676" s="3">
        <f t="shared" si="223"/>
        <v>386674.12195038341</v>
      </c>
      <c r="AG676" s="3"/>
      <c r="AI676" s="3">
        <f t="shared" si="224"/>
        <v>9690.848862199844</v>
      </c>
      <c r="AJ676" s="2" t="s">
        <v>659</v>
      </c>
      <c r="AK676" s="2"/>
      <c r="AL676" s="2"/>
      <c r="AM676" s="2">
        <f t="shared" si="226"/>
        <v>306.24123980236908</v>
      </c>
      <c r="AN676" s="2"/>
      <c r="AO676" s="2"/>
      <c r="AP676" s="2">
        <f t="shared" si="227"/>
        <v>9550.6</v>
      </c>
      <c r="AQ676" s="2" t="s">
        <v>659</v>
      </c>
      <c r="BB676" s="2">
        <f t="shared" si="213"/>
        <v>238.94123980236907</v>
      </c>
      <c r="BC676" s="2">
        <f t="shared" si="214"/>
        <v>9083.7333333333336</v>
      </c>
      <c r="BD676" s="2" t="s">
        <v>659</v>
      </c>
      <c r="BI676">
        <f t="shared" si="215"/>
        <v>256.94123980236907</v>
      </c>
      <c r="BJ676">
        <f t="shared" si="216"/>
        <v>9324.1143281366003</v>
      </c>
      <c r="BK676" s="2" t="s">
        <v>659</v>
      </c>
      <c r="BP676">
        <f t="shared" si="217"/>
        <v>190.94123980236907</v>
      </c>
      <c r="BQ676">
        <f t="shared" si="218"/>
        <v>8981.3333333333339</v>
      </c>
      <c r="BR676" s="2" t="s">
        <v>659</v>
      </c>
      <c r="BW676">
        <f t="shared" si="219"/>
        <v>206.94123980236907</v>
      </c>
      <c r="BX676">
        <f t="shared" si="220"/>
        <v>9015.4666666666672</v>
      </c>
      <c r="BY676" s="2" t="s">
        <v>659</v>
      </c>
      <c r="CD676">
        <f t="shared" si="221"/>
        <v>271.25097938416297</v>
      </c>
      <c r="CE676">
        <f t="shared" si="222"/>
        <v>9369.9015716076174</v>
      </c>
      <c r="CF676" s="2" t="s">
        <v>659</v>
      </c>
    </row>
    <row r="677" spans="1:84" x14ac:dyDescent="0.35">
      <c r="A677" s="2" t="s">
        <v>701</v>
      </c>
      <c r="B677" s="3" t="s">
        <v>35</v>
      </c>
      <c r="C677" s="2">
        <v>242</v>
      </c>
      <c r="D677" s="2">
        <v>800</v>
      </c>
      <c r="E677" s="2">
        <v>400</v>
      </c>
      <c r="F677" s="2">
        <v>25</v>
      </c>
      <c r="G677" s="2">
        <v>14</v>
      </c>
      <c r="H677" s="2">
        <v>18</v>
      </c>
      <c r="I677" s="2">
        <f t="shared" si="207"/>
        <v>714</v>
      </c>
      <c r="J677" s="2">
        <f t="shared" si="225"/>
        <v>307.78123980236904</v>
      </c>
      <c r="K677" s="2">
        <f t="shared" si="210"/>
        <v>7.72</v>
      </c>
      <c r="L677" s="2">
        <f t="shared" si="208"/>
        <v>51</v>
      </c>
      <c r="M677" s="2">
        <f t="shared" si="209"/>
        <v>3.1410973355292326</v>
      </c>
      <c r="N677" s="5">
        <v>353000</v>
      </c>
      <c r="O677" s="5">
        <v>26700</v>
      </c>
      <c r="P677" s="2">
        <v>33.9</v>
      </c>
      <c r="Q677" s="2">
        <v>9.3000000000000007</v>
      </c>
      <c r="R677" s="5">
        <v>8840</v>
      </c>
      <c r="S677" s="5">
        <v>1330</v>
      </c>
      <c r="T677" s="5">
        <v>9820</v>
      </c>
      <c r="U677" s="5">
        <v>2040</v>
      </c>
      <c r="X677" s="3" t="str" cm="1">
        <f t="array" ref="X677">_xlfn.IFS((D677/F677) &lt;= (640/SQRT($AT$32)), "Compact", L677 &lt;= ($AT$32*(0.79-(0.002*((E677-G677/2)/(2*F677))*SQRT($AT$32)))), "Non-Compact", L677 &gt; ($AT$32*(0.79-(0.002*((E677-G677/2)/(2*F677))*SQRT($AT$32)))), "Slender")</f>
        <v>Compact</v>
      </c>
      <c r="Y677" s="3" t="str" cm="1">
        <f t="array" ref="Y677">_xlfn.IFS(K677 &lt;= (65/SQRT($AT$32)), "Compact", K677 &lt;= (95/SQRT($AT$32)), "Non-Compact", K677 &gt; (95/SQRT($AT$32)), "Slender")</f>
        <v>Slender</v>
      </c>
      <c r="Z677" s="2">
        <f t="shared" si="211"/>
        <v>16</v>
      </c>
      <c r="AA677" s="2">
        <f t="shared" si="212"/>
        <v>57.142857142857146</v>
      </c>
      <c r="AB677" s="2" t="str" cm="1">
        <f t="array" ref="AB677">_xlfn.IFS(Z677 &lt;= 9, "1", Z677 &lt;= 12, "2", Z677 &lt;= 15, "3", Z677 &gt; 15, "4")</f>
        <v>4</v>
      </c>
      <c r="AC677" s="2" t="str" cm="1">
        <f t="array" ref="AC677">_xlfn.IFS(AA677 &lt;= 200, "1", L677 &lt;= 300, "2", L677 &lt;= 400, "3", L677 &gt; 400, "4")</f>
        <v>1</v>
      </c>
      <c r="AF677" s="3">
        <f t="shared" si="223"/>
        <v>353526.42416953784</v>
      </c>
      <c r="AG677" s="3"/>
      <c r="AI677" s="3">
        <f t="shared" si="224"/>
        <v>8878.6453735916257</v>
      </c>
      <c r="AJ677" s="2" t="s">
        <v>701</v>
      </c>
      <c r="AK677" s="2"/>
      <c r="AL677" s="2"/>
      <c r="AM677" s="2">
        <f t="shared" si="226"/>
        <v>283.08123980236905</v>
      </c>
      <c r="AN677" s="2"/>
      <c r="AO677" s="2"/>
      <c r="AP677" s="2">
        <f t="shared" si="227"/>
        <v>8750.6</v>
      </c>
      <c r="AQ677" s="2" t="s">
        <v>701</v>
      </c>
      <c r="BB677" s="2">
        <f t="shared" si="213"/>
        <v>215.78123980236904</v>
      </c>
      <c r="BC677" s="2">
        <f t="shared" si="214"/>
        <v>8283.7333333333336</v>
      </c>
      <c r="BD677" s="2" t="s">
        <v>701</v>
      </c>
      <c r="BI677">
        <f t="shared" si="215"/>
        <v>233.78123980236904</v>
      </c>
      <c r="BJ677">
        <f t="shared" si="216"/>
        <v>8524.1143281366003</v>
      </c>
      <c r="BK677" s="2" t="s">
        <v>701</v>
      </c>
      <c r="BP677">
        <f t="shared" si="217"/>
        <v>167.78123980236904</v>
      </c>
      <c r="BQ677">
        <f t="shared" si="218"/>
        <v>8181.333333333333</v>
      </c>
      <c r="BR677" s="2" t="s">
        <v>701</v>
      </c>
      <c r="BW677">
        <f t="shared" si="219"/>
        <v>183.78123980236904</v>
      </c>
      <c r="BX677">
        <f t="shared" si="220"/>
        <v>8215.4666666666672</v>
      </c>
      <c r="BY677" s="2" t="s">
        <v>701</v>
      </c>
      <c r="CD677">
        <f t="shared" si="221"/>
        <v>248.09097938416298</v>
      </c>
      <c r="CE677">
        <f t="shared" si="222"/>
        <v>8569.9015716076174</v>
      </c>
      <c r="CF677" s="2" t="s">
        <v>701</v>
      </c>
    </row>
    <row r="678" spans="1:84" x14ac:dyDescent="0.35">
      <c r="A678" s="2" t="s">
        <v>702</v>
      </c>
      <c r="B678" s="3" t="s">
        <v>35</v>
      </c>
      <c r="C678" s="2">
        <v>346</v>
      </c>
      <c r="D678" s="2">
        <v>800</v>
      </c>
      <c r="E678" s="2">
        <v>350</v>
      </c>
      <c r="F678" s="2">
        <v>40</v>
      </c>
      <c r="G678" s="2">
        <v>22</v>
      </c>
      <c r="H678" s="2">
        <v>18</v>
      </c>
      <c r="I678" s="2">
        <f t="shared" si="207"/>
        <v>684</v>
      </c>
      <c r="J678" s="2">
        <f t="shared" si="225"/>
        <v>441.18123980236902</v>
      </c>
      <c r="K678" s="2">
        <f t="shared" si="210"/>
        <v>4.0999999999999996</v>
      </c>
      <c r="L678" s="2">
        <f t="shared" si="208"/>
        <v>31.09090909090909</v>
      </c>
      <c r="M678" s="2">
        <f t="shared" si="209"/>
        <v>2.9250973355292325</v>
      </c>
      <c r="N678" s="5">
        <v>477000</v>
      </c>
      <c r="O678" s="5">
        <v>28700</v>
      </c>
      <c r="P678" s="2">
        <v>32.9</v>
      </c>
      <c r="Q678" s="2">
        <v>8.1</v>
      </c>
      <c r="R678" s="5">
        <v>11900</v>
      </c>
      <c r="S678" s="5">
        <v>1640</v>
      </c>
      <c r="T678" s="5">
        <v>13600</v>
      </c>
      <c r="U678" s="5">
        <v>2540</v>
      </c>
      <c r="X678" s="3" t="str" cm="1">
        <f t="array" ref="X678">_xlfn.IFS((D678/F678) &lt;= (640/SQRT($AT$32)), "Compact", L678 &lt;= ($AT$32*(0.79-(0.002*((E678-G678/2)/(2*F678))*SQRT($AT$32)))), "Non-Compact", L678 &gt; ($AT$32*(0.79-(0.002*((E678-G678/2)/(2*F678))*SQRT($AT$32)))), "Slender")</f>
        <v>Compact</v>
      </c>
      <c r="Y678" s="3" t="str" cm="1">
        <f t="array" ref="Y678">_xlfn.IFS(K678 &lt;= (65/SQRT($AT$32)), "Compact", K678 &lt;= (95/SQRT($AT$32)), "Non-Compact", K678 &gt; (95/SQRT($AT$32)), "Slender")</f>
        <v>Non-Compact</v>
      </c>
      <c r="Z678" s="2">
        <f t="shared" si="211"/>
        <v>8.75</v>
      </c>
      <c r="AA678" s="2">
        <f t="shared" si="212"/>
        <v>36.363636363636367</v>
      </c>
      <c r="AB678" s="2" t="str" cm="1">
        <f t="array" ref="AB678">_xlfn.IFS(Z678 &lt;= 9, "1", Z678 &lt;= 12, "2", Z678 &lt;= 15, "3", Z678 &gt; 15, "4")</f>
        <v>1</v>
      </c>
      <c r="AC678" s="2" t="str" cm="1">
        <f t="array" ref="AC678">_xlfn.IFS(AA678 &lt;= 200, "1", L678 &lt;= 300, "2", L678 &lt;= 400, "3", L678 &gt; 400, "4")</f>
        <v>1</v>
      </c>
      <c r="AF678" s="3">
        <f t="shared" si="223"/>
        <v>477382.45610422257</v>
      </c>
      <c r="AG678" s="3"/>
      <c r="AI678" s="3">
        <f t="shared" si="224"/>
        <v>11942.438765595578</v>
      </c>
      <c r="AJ678" s="2" t="s">
        <v>702</v>
      </c>
      <c r="AK678" s="2"/>
      <c r="AL678" s="2"/>
      <c r="AM678" s="2">
        <f t="shared" si="226"/>
        <v>416.48123980236903</v>
      </c>
      <c r="AN678" s="2"/>
      <c r="AO678" s="2"/>
      <c r="AP678" s="2">
        <f t="shared" si="227"/>
        <v>11810.6</v>
      </c>
      <c r="AQ678" s="2" t="s">
        <v>702</v>
      </c>
      <c r="BB678" s="2">
        <f t="shared" si="213"/>
        <v>349.18123980236902</v>
      </c>
      <c r="BC678" s="2">
        <f t="shared" si="214"/>
        <v>11343.733333333334</v>
      </c>
      <c r="BD678" s="2" t="s">
        <v>702</v>
      </c>
      <c r="BI678">
        <f t="shared" si="215"/>
        <v>367.18123980236902</v>
      </c>
      <c r="BJ678">
        <f t="shared" si="216"/>
        <v>11584.1143281366</v>
      </c>
      <c r="BK678" s="2" t="s">
        <v>702</v>
      </c>
      <c r="BP678">
        <f t="shared" si="217"/>
        <v>301.18123980236902</v>
      </c>
      <c r="BQ678">
        <f t="shared" si="218"/>
        <v>11241.333333333334</v>
      </c>
      <c r="BR678" s="2" t="s">
        <v>702</v>
      </c>
      <c r="BW678">
        <f t="shared" si="219"/>
        <v>317.18123980236902</v>
      </c>
      <c r="BX678">
        <f t="shared" si="220"/>
        <v>11275.466666666667</v>
      </c>
      <c r="BY678" s="2" t="s">
        <v>702</v>
      </c>
      <c r="CD678">
        <f t="shared" si="221"/>
        <v>381.49097938416293</v>
      </c>
      <c r="CE678">
        <f t="shared" si="222"/>
        <v>11629.901571607617</v>
      </c>
      <c r="CF678" s="2" t="s">
        <v>702</v>
      </c>
    </row>
    <row r="679" spans="1:84" x14ac:dyDescent="0.35">
      <c r="A679" s="2" t="s">
        <v>703</v>
      </c>
      <c r="B679" s="3" t="s">
        <v>35</v>
      </c>
      <c r="C679" s="2">
        <v>326</v>
      </c>
      <c r="D679" s="2">
        <v>800</v>
      </c>
      <c r="E679" s="2">
        <v>350</v>
      </c>
      <c r="F679" s="2">
        <v>36</v>
      </c>
      <c r="G679" s="2">
        <v>22</v>
      </c>
      <c r="H679" s="2">
        <v>18</v>
      </c>
      <c r="I679" s="2">
        <f t="shared" si="207"/>
        <v>692</v>
      </c>
      <c r="J679" s="2">
        <f t="shared" si="225"/>
        <v>414.94123980236901</v>
      </c>
      <c r="K679" s="2">
        <f t="shared" si="210"/>
        <v>4.5555555555555554</v>
      </c>
      <c r="L679" s="2">
        <f t="shared" si="208"/>
        <v>31.454545454545453</v>
      </c>
      <c r="M679" s="2">
        <f t="shared" si="209"/>
        <v>2.9250973355292325</v>
      </c>
      <c r="N679" s="5">
        <v>442000</v>
      </c>
      <c r="O679" s="5">
        <v>25800</v>
      </c>
      <c r="P679" s="2">
        <v>32.700000000000003</v>
      </c>
      <c r="Q679" s="2">
        <v>7.9</v>
      </c>
      <c r="R679" s="5">
        <v>11100</v>
      </c>
      <c r="S679" s="5">
        <v>1470</v>
      </c>
      <c r="T679" s="5">
        <v>12600</v>
      </c>
      <c r="U679" s="5">
        <v>2300</v>
      </c>
      <c r="X679" s="3" t="str" cm="1">
        <f t="array" ref="X679">_xlfn.IFS((D679/F679) &lt;= (640/SQRT($AT$32)), "Compact", L679 &lt;= ($AT$32*(0.79-(0.002*((E679-G679/2)/(2*F679))*SQRT($AT$32)))), "Non-Compact", L679 &gt; ($AT$32*(0.79-(0.002*((E679-G679/2)/(2*F679))*SQRT($AT$32)))), "Slender")</f>
        <v>Compact</v>
      </c>
      <c r="Y679" s="3" t="str" cm="1">
        <f t="array" ref="Y679">_xlfn.IFS(K679 &lt;= (65/SQRT($AT$32)), "Compact", K679 &lt;= (95/SQRT($AT$32)), "Non-Compact", K679 &gt; (95/SQRT($AT$32)), "Slender")</f>
        <v>Non-Compact</v>
      </c>
      <c r="Z679" s="2">
        <f t="shared" si="211"/>
        <v>9.7222222222222214</v>
      </c>
      <c r="AA679" s="2">
        <f t="shared" si="212"/>
        <v>36.363636363636367</v>
      </c>
      <c r="AB679" s="2" t="str" cm="1">
        <f t="array" ref="AB679">_xlfn.IFS(Z679 &lt;= 9, "1", Z679 &lt;= 12, "2", Z679 &lt;= 15, "3", Z679 &gt; 15, "4")</f>
        <v>2</v>
      </c>
      <c r="AC679" s="2" t="str" cm="1">
        <f t="array" ref="AC679">_xlfn.IFS(AA679 &lt;= 200, "1", L679 &lt;= 300, "2", L679 &lt;= 400, "3", L679 &gt; 400, "4")</f>
        <v>1</v>
      </c>
      <c r="AF679" s="3">
        <f t="shared" si="223"/>
        <v>442272.45832868683</v>
      </c>
      <c r="AG679" s="3"/>
      <c r="AI679" s="3">
        <f t="shared" si="224"/>
        <v>11128.64581474314</v>
      </c>
      <c r="AJ679" s="2" t="s">
        <v>703</v>
      </c>
      <c r="AK679" s="2"/>
      <c r="AL679" s="2"/>
      <c r="AM679" s="2">
        <f t="shared" si="226"/>
        <v>390.24123980236902</v>
      </c>
      <c r="AN679" s="2"/>
      <c r="AO679" s="2"/>
      <c r="AP679" s="2">
        <f t="shared" si="227"/>
        <v>11010.6</v>
      </c>
      <c r="AQ679" s="2" t="s">
        <v>703</v>
      </c>
      <c r="BB679" s="2">
        <f t="shared" si="213"/>
        <v>322.94123980236901</v>
      </c>
      <c r="BC679" s="2">
        <f t="shared" si="214"/>
        <v>10543.733333333334</v>
      </c>
      <c r="BD679" s="2" t="s">
        <v>703</v>
      </c>
      <c r="BI679">
        <f t="shared" si="215"/>
        <v>340.94123980236901</v>
      </c>
      <c r="BJ679">
        <f t="shared" si="216"/>
        <v>10784.1143281366</v>
      </c>
      <c r="BK679" s="2" t="s">
        <v>703</v>
      </c>
      <c r="BP679">
        <f t="shared" si="217"/>
        <v>274.94123980236901</v>
      </c>
      <c r="BQ679">
        <f t="shared" si="218"/>
        <v>10441.333333333334</v>
      </c>
      <c r="BR679" s="2" t="s">
        <v>703</v>
      </c>
      <c r="BW679">
        <f t="shared" si="219"/>
        <v>290.94123980236901</v>
      </c>
      <c r="BX679">
        <f t="shared" si="220"/>
        <v>10475.466666666667</v>
      </c>
      <c r="BY679" s="2" t="s">
        <v>703</v>
      </c>
      <c r="CD679">
        <f t="shared" si="221"/>
        <v>355.25097938416292</v>
      </c>
      <c r="CE679">
        <f t="shared" si="222"/>
        <v>10829.901571607617</v>
      </c>
      <c r="CF679" s="2" t="s">
        <v>703</v>
      </c>
    </row>
    <row r="680" spans="1:84" x14ac:dyDescent="0.35">
      <c r="A680" s="2" t="s">
        <v>704</v>
      </c>
      <c r="B680" s="3" t="s">
        <v>35</v>
      </c>
      <c r="C680" s="2">
        <v>305</v>
      </c>
      <c r="D680" s="2">
        <v>800</v>
      </c>
      <c r="E680" s="2">
        <v>350</v>
      </c>
      <c r="F680" s="2">
        <v>32</v>
      </c>
      <c r="G680" s="2">
        <v>22</v>
      </c>
      <c r="H680" s="2">
        <v>18</v>
      </c>
      <c r="I680" s="2">
        <f t="shared" si="207"/>
        <v>700</v>
      </c>
      <c r="J680" s="2">
        <f t="shared" si="225"/>
        <v>388.701239802369</v>
      </c>
      <c r="K680" s="2">
        <f t="shared" si="210"/>
        <v>5.125</v>
      </c>
      <c r="L680" s="2">
        <f t="shared" si="208"/>
        <v>31.818181818181817</v>
      </c>
      <c r="M680" s="2">
        <f t="shared" si="209"/>
        <v>2.9250973355292325</v>
      </c>
      <c r="N680" s="5">
        <v>407000</v>
      </c>
      <c r="O680" s="5">
        <v>22900</v>
      </c>
      <c r="P680" s="2">
        <v>32.4</v>
      </c>
      <c r="Q680" s="2">
        <v>7.7</v>
      </c>
      <c r="R680" s="5">
        <v>10200</v>
      </c>
      <c r="S680" s="5">
        <v>1310</v>
      </c>
      <c r="T680" s="5">
        <v>11700</v>
      </c>
      <c r="U680" s="5">
        <v>2050</v>
      </c>
      <c r="X680" s="3" t="str" cm="1">
        <f t="array" ref="X680">_xlfn.IFS((D680/F680) &lt;= (640/SQRT($AT$32)), "Compact", L680 &lt;= ($AT$32*(0.79-(0.002*((E680-G680/2)/(2*F680))*SQRT($AT$32)))), "Non-Compact", L680 &gt; ($AT$32*(0.79-(0.002*((E680-G680/2)/(2*F680))*SQRT($AT$32)))), "Slender")</f>
        <v>Compact</v>
      </c>
      <c r="Y680" s="3" t="str" cm="1">
        <f t="array" ref="Y680">_xlfn.IFS(K680 &lt;= (65/SQRT($AT$32)), "Compact", K680 &lt;= (95/SQRT($AT$32)), "Non-Compact", K680 &gt; (95/SQRT($AT$32)), "Slender")</f>
        <v>Slender</v>
      </c>
      <c r="Z680" s="2">
        <f t="shared" si="211"/>
        <v>10.9375</v>
      </c>
      <c r="AA680" s="2">
        <f t="shared" si="212"/>
        <v>36.363636363636367</v>
      </c>
      <c r="AB680" s="2" t="str" cm="1">
        <f t="array" ref="AB680">_xlfn.IFS(Z680 &lt;= 9, "1", Z680 &lt;= 12, "2", Z680 &lt;= 15, "3", Z680 &gt; 15, "4")</f>
        <v>2</v>
      </c>
      <c r="AC680" s="2" t="str" cm="1">
        <f t="array" ref="AC680">_xlfn.IFS(AA680 &lt;= 200, "1", L680 &lt;= 300, "2", L680 &lt;= 400, "3", L680 &gt; 400, "4")</f>
        <v>1</v>
      </c>
      <c r="AF680" s="3">
        <f t="shared" si="223"/>
        <v>407164.17499099794</v>
      </c>
      <c r="AG680" s="3"/>
      <c r="AI680" s="3">
        <f t="shared" si="224"/>
        <v>10217.770288570789</v>
      </c>
      <c r="AJ680" s="2" t="s">
        <v>704</v>
      </c>
      <c r="AK680" s="2"/>
      <c r="AL680" s="2"/>
      <c r="AM680" s="2">
        <f t="shared" si="226"/>
        <v>364.00123980236901</v>
      </c>
      <c r="AN680" s="2"/>
      <c r="AO680" s="2"/>
      <c r="AP680" s="2">
        <f t="shared" si="227"/>
        <v>10110.6</v>
      </c>
      <c r="AQ680" s="2" t="s">
        <v>704</v>
      </c>
      <c r="BB680" s="2">
        <f t="shared" si="213"/>
        <v>296.701239802369</v>
      </c>
      <c r="BC680" s="2">
        <f t="shared" si="214"/>
        <v>9643.7333333333336</v>
      </c>
      <c r="BD680" s="2" t="s">
        <v>704</v>
      </c>
      <c r="BI680">
        <f t="shared" si="215"/>
        <v>314.701239802369</v>
      </c>
      <c r="BJ680">
        <f t="shared" si="216"/>
        <v>9884.1143281366003</v>
      </c>
      <c r="BK680" s="2" t="s">
        <v>704</v>
      </c>
      <c r="BP680">
        <f t="shared" si="217"/>
        <v>248.701239802369</v>
      </c>
      <c r="BQ680">
        <f t="shared" si="218"/>
        <v>9541.3333333333339</v>
      </c>
      <c r="BR680" s="2" t="s">
        <v>704</v>
      </c>
      <c r="BW680">
        <f t="shared" si="219"/>
        <v>264.701239802369</v>
      </c>
      <c r="BX680">
        <f t="shared" si="220"/>
        <v>9575.4666666666672</v>
      </c>
      <c r="BY680" s="2" t="s">
        <v>704</v>
      </c>
      <c r="CD680">
        <f t="shared" si="221"/>
        <v>329.01097938416291</v>
      </c>
      <c r="CE680">
        <f t="shared" si="222"/>
        <v>9929.9015716076174</v>
      </c>
      <c r="CF680" s="2" t="s">
        <v>704</v>
      </c>
    </row>
    <row r="681" spans="1:84" x14ac:dyDescent="0.35">
      <c r="A681" s="2" t="s">
        <v>705</v>
      </c>
      <c r="B681" s="3" t="s">
        <v>35</v>
      </c>
      <c r="C681" s="2">
        <v>285</v>
      </c>
      <c r="D681" s="2">
        <v>800</v>
      </c>
      <c r="E681" s="2">
        <v>350</v>
      </c>
      <c r="F681" s="2">
        <v>28</v>
      </c>
      <c r="G681" s="2">
        <v>22</v>
      </c>
      <c r="H681" s="2">
        <v>18</v>
      </c>
      <c r="I681" s="2">
        <f t="shared" si="207"/>
        <v>708</v>
      </c>
      <c r="J681" s="2">
        <f t="shared" si="225"/>
        <v>362.46123980236905</v>
      </c>
      <c r="K681" s="2">
        <f t="shared" si="210"/>
        <v>5.8571428571428568</v>
      </c>
      <c r="L681" s="2">
        <f t="shared" si="208"/>
        <v>32.18181818181818</v>
      </c>
      <c r="M681" s="2">
        <f t="shared" si="209"/>
        <v>2.9250973355292325</v>
      </c>
      <c r="N681" s="5">
        <v>371000</v>
      </c>
      <c r="O681" s="5">
        <v>20100</v>
      </c>
      <c r="P681" s="2">
        <v>32</v>
      </c>
      <c r="Q681" s="2">
        <v>7.4</v>
      </c>
      <c r="R681" s="5">
        <v>9290</v>
      </c>
      <c r="S681" s="5">
        <v>1150</v>
      </c>
      <c r="T681" s="5">
        <v>10700</v>
      </c>
      <c r="U681" s="5">
        <v>1810</v>
      </c>
      <c r="X681" s="3" t="str" cm="1">
        <f t="array" ref="X681">_xlfn.IFS((D681/F681) &lt;= (640/SQRT($AT$32)), "Compact", L681 &lt;= ($AT$32*(0.79-(0.002*((E681-G681/2)/(2*F681))*SQRT($AT$32)))), "Non-Compact", L681 &gt; ($AT$32*(0.79-(0.002*((E681-G681/2)/(2*F681))*SQRT($AT$32)))), "Slender")</f>
        <v>Compact</v>
      </c>
      <c r="Y681" s="3" t="str" cm="1">
        <f t="array" ref="Y681">_xlfn.IFS(K681 &lt;= (65/SQRT($AT$32)), "Compact", K681 &lt;= (95/SQRT($AT$32)), "Non-Compact", K681 &gt; (95/SQRT($AT$32)), "Slender")</f>
        <v>Slender</v>
      </c>
      <c r="Z681" s="2">
        <f t="shared" si="211"/>
        <v>12.5</v>
      </c>
      <c r="AA681" s="2">
        <f t="shared" si="212"/>
        <v>36.363636363636367</v>
      </c>
      <c r="AB681" s="2" t="str" cm="1">
        <f t="array" ref="AB681">_xlfn.IFS(Z681 &lt;= 9, "1", Z681 &lt;= 12, "2", Z681 &lt;= 15, "3", Z681 &gt; 15, "4")</f>
        <v>3</v>
      </c>
      <c r="AC681" s="2" t="str" cm="1">
        <f t="array" ref="AC681">_xlfn.IFS(AA681 &lt;= 200, "1", L681 &lt;= 300, "2", L681 &lt;= 400, "3", L681 &gt; 400, "4")</f>
        <v>1</v>
      </c>
      <c r="AF681" s="3">
        <f t="shared" si="223"/>
        <v>371064.8803054528</v>
      </c>
      <c r="AG681" s="3"/>
      <c r="AI681" s="3">
        <f t="shared" si="224"/>
        <v>9297.6335521464807</v>
      </c>
      <c r="AJ681" s="2" t="s">
        <v>705</v>
      </c>
      <c r="AK681" s="2"/>
      <c r="AL681" s="2"/>
      <c r="AM681" s="2">
        <f t="shared" si="226"/>
        <v>337.76123980236906</v>
      </c>
      <c r="AN681" s="2"/>
      <c r="AO681" s="2"/>
      <c r="AP681" s="2">
        <f t="shared" si="227"/>
        <v>9200.6</v>
      </c>
      <c r="AQ681" s="2" t="s">
        <v>705</v>
      </c>
      <c r="BB681" s="2">
        <f t="shared" si="213"/>
        <v>270.46123980236905</v>
      </c>
      <c r="BC681" s="2">
        <f t="shared" si="214"/>
        <v>8733.7333333333336</v>
      </c>
      <c r="BD681" s="2" t="s">
        <v>705</v>
      </c>
      <c r="BI681">
        <f t="shared" si="215"/>
        <v>288.46123980236905</v>
      </c>
      <c r="BJ681">
        <f t="shared" si="216"/>
        <v>8974.1143281366003</v>
      </c>
      <c r="BK681" s="2" t="s">
        <v>705</v>
      </c>
      <c r="BP681">
        <f t="shared" si="217"/>
        <v>222.46123980236905</v>
      </c>
      <c r="BQ681">
        <f t="shared" si="218"/>
        <v>8631.3333333333339</v>
      </c>
      <c r="BR681" s="2" t="s">
        <v>705</v>
      </c>
      <c r="BW681">
        <f t="shared" si="219"/>
        <v>238.46123980236905</v>
      </c>
      <c r="BX681">
        <f t="shared" si="220"/>
        <v>8665.4666666666672</v>
      </c>
      <c r="BY681" s="2" t="s">
        <v>705</v>
      </c>
      <c r="CD681">
        <f t="shared" si="221"/>
        <v>302.77097938416296</v>
      </c>
      <c r="CE681">
        <f t="shared" si="222"/>
        <v>9019.9015716076174</v>
      </c>
      <c r="CF681" s="2" t="s">
        <v>705</v>
      </c>
    </row>
    <row r="682" spans="1:84" x14ac:dyDescent="0.35">
      <c r="A682" s="2" t="s">
        <v>706</v>
      </c>
      <c r="B682" s="3" t="s">
        <v>35</v>
      </c>
      <c r="C682" s="2">
        <v>329</v>
      </c>
      <c r="D682" s="2">
        <v>800</v>
      </c>
      <c r="E682" s="2">
        <v>350</v>
      </c>
      <c r="F682" s="2">
        <v>40</v>
      </c>
      <c r="G682" s="2">
        <v>19</v>
      </c>
      <c r="H682" s="2">
        <v>18</v>
      </c>
      <c r="I682" s="2">
        <f t="shared" si="207"/>
        <v>684</v>
      </c>
      <c r="J682" s="2">
        <f t="shared" si="225"/>
        <v>419.58123980236905</v>
      </c>
      <c r="K682" s="2">
        <f t="shared" si="210"/>
        <v>4.1375000000000002</v>
      </c>
      <c r="L682" s="2">
        <f t="shared" si="208"/>
        <v>36</v>
      </c>
      <c r="M682" s="2">
        <f t="shared" si="209"/>
        <v>2.9310973355292327</v>
      </c>
      <c r="N682" s="5">
        <v>467000</v>
      </c>
      <c r="O682" s="5">
        <v>28600</v>
      </c>
      <c r="P682" s="2">
        <v>33.4</v>
      </c>
      <c r="Q682" s="2">
        <v>8.3000000000000007</v>
      </c>
      <c r="R682" s="5">
        <v>11700</v>
      </c>
      <c r="S682" s="5">
        <v>1640</v>
      </c>
      <c r="T682" s="5">
        <v>13200</v>
      </c>
      <c r="U682" s="5">
        <v>2520</v>
      </c>
      <c r="X682" s="3" t="str" cm="1">
        <f t="array" ref="X682">_xlfn.IFS((D682/F682) &lt;= (640/SQRT($AT$32)), "Compact", L682 &lt;= ($AT$32*(0.79-(0.002*((E682-G682/2)/(2*F682))*SQRT($AT$32)))), "Non-Compact", L682 &gt; ($AT$32*(0.79-(0.002*((E682-G682/2)/(2*F682))*SQRT($AT$32)))), "Slender")</f>
        <v>Compact</v>
      </c>
      <c r="Y682" s="3" t="str" cm="1">
        <f t="array" ref="Y682">_xlfn.IFS(K682 &lt;= (65/SQRT($AT$32)), "Compact", K682 &lt;= (95/SQRT($AT$32)), "Non-Compact", K682 &gt; (95/SQRT($AT$32)), "Slender")</f>
        <v>Non-Compact</v>
      </c>
      <c r="Z682" s="2">
        <f t="shared" si="211"/>
        <v>8.75</v>
      </c>
      <c r="AA682" s="2">
        <f t="shared" si="212"/>
        <v>42.10526315789474</v>
      </c>
      <c r="AB682" s="2" t="str" cm="1">
        <f t="array" ref="AB682">_xlfn.IFS(Z682 &lt;= 9, "1", Z682 &lt;= 12, "2", Z682 &lt;= 15, "3", Z682 &gt; 15, "4")</f>
        <v>1</v>
      </c>
      <c r="AC682" s="2" t="str" cm="1">
        <f t="array" ref="AC682">_xlfn.IFS(AA682 &lt;= 200, "1", L682 &lt;= 300, "2", L682 &lt;= 400, "3", L682 &gt; 400, "4")</f>
        <v>1</v>
      </c>
      <c r="AF682" s="3">
        <f t="shared" si="223"/>
        <v>467394.64202759106</v>
      </c>
      <c r="AG682" s="3"/>
      <c r="AI682" s="3">
        <f t="shared" si="224"/>
        <v>11744.684060033289</v>
      </c>
      <c r="AJ682" s="2" t="s">
        <v>706</v>
      </c>
      <c r="AK682" s="2"/>
      <c r="AL682" s="2"/>
      <c r="AM682" s="2">
        <f t="shared" si="226"/>
        <v>394.88123980236907</v>
      </c>
      <c r="AN682" s="2"/>
      <c r="AO682" s="2"/>
      <c r="AP682" s="2">
        <f t="shared" si="227"/>
        <v>11610.6</v>
      </c>
      <c r="AQ682" s="2" t="s">
        <v>706</v>
      </c>
      <c r="BB682" s="2">
        <f t="shared" si="213"/>
        <v>327.58123980236905</v>
      </c>
      <c r="BC682" s="2">
        <f t="shared" si="214"/>
        <v>11143.733333333334</v>
      </c>
      <c r="BD682" s="2" t="s">
        <v>706</v>
      </c>
      <c r="BI682">
        <f t="shared" si="215"/>
        <v>345.58123980236905</v>
      </c>
      <c r="BJ682">
        <f t="shared" si="216"/>
        <v>11384.1143281366</v>
      </c>
      <c r="BK682" s="2" t="s">
        <v>706</v>
      </c>
      <c r="BP682">
        <f t="shared" si="217"/>
        <v>279.58123980236905</v>
      </c>
      <c r="BQ682">
        <f t="shared" si="218"/>
        <v>11041.333333333334</v>
      </c>
      <c r="BR682" s="2" t="s">
        <v>706</v>
      </c>
      <c r="BW682">
        <f t="shared" si="219"/>
        <v>295.58123980236905</v>
      </c>
      <c r="BX682">
        <f t="shared" si="220"/>
        <v>11075.466666666667</v>
      </c>
      <c r="BY682" s="2" t="s">
        <v>706</v>
      </c>
      <c r="CD682">
        <f t="shared" si="221"/>
        <v>359.89097938416296</v>
      </c>
      <c r="CE682">
        <f t="shared" si="222"/>
        <v>11429.901571607617</v>
      </c>
      <c r="CF682" s="2" t="s">
        <v>706</v>
      </c>
    </row>
    <row r="683" spans="1:84" x14ac:dyDescent="0.35">
      <c r="A683" s="2" t="s">
        <v>707</v>
      </c>
      <c r="B683" s="3" t="s">
        <v>35</v>
      </c>
      <c r="C683" s="2">
        <v>309</v>
      </c>
      <c r="D683" s="2">
        <v>800</v>
      </c>
      <c r="E683" s="2">
        <v>350</v>
      </c>
      <c r="F683" s="2">
        <v>36</v>
      </c>
      <c r="G683" s="2">
        <v>19</v>
      </c>
      <c r="H683" s="2">
        <v>18</v>
      </c>
      <c r="I683" s="2">
        <f t="shared" si="207"/>
        <v>692</v>
      </c>
      <c r="J683" s="2">
        <f t="shared" si="225"/>
        <v>393.10123980236904</v>
      </c>
      <c r="K683" s="2">
        <f t="shared" si="210"/>
        <v>4.5972222222222223</v>
      </c>
      <c r="L683" s="2">
        <f t="shared" si="208"/>
        <v>36.421052631578945</v>
      </c>
      <c r="M683" s="2">
        <f t="shared" si="209"/>
        <v>2.9310973355292327</v>
      </c>
      <c r="N683" s="5">
        <v>433000</v>
      </c>
      <c r="O683" s="5">
        <v>25800</v>
      </c>
      <c r="P683" s="2">
        <v>33.200000000000003</v>
      </c>
      <c r="Q683" s="2">
        <v>8.1</v>
      </c>
      <c r="R683" s="5">
        <v>10800</v>
      </c>
      <c r="S683" s="5">
        <v>1470</v>
      </c>
      <c r="T683" s="5">
        <v>12200</v>
      </c>
      <c r="U683" s="5">
        <v>2270</v>
      </c>
      <c r="X683" s="3" t="str" cm="1">
        <f t="array" ref="X683">_xlfn.IFS((D683/F683) &lt;= (640/SQRT($AT$32)), "Compact", L683 &lt;= ($AT$32*(0.79-(0.002*((E683-G683/2)/(2*F683))*SQRT($AT$32)))), "Non-Compact", L683 &gt; ($AT$32*(0.79-(0.002*((E683-G683/2)/(2*F683))*SQRT($AT$32)))), "Slender")</f>
        <v>Compact</v>
      </c>
      <c r="Y683" s="3" t="str" cm="1">
        <f t="array" ref="Y683">_xlfn.IFS(K683 &lt;= (65/SQRT($AT$32)), "Compact", K683 &lt;= (95/SQRT($AT$32)), "Non-Compact", K683 &gt; (95/SQRT($AT$32)), "Slender")</f>
        <v>Non-Compact</v>
      </c>
      <c r="Z683" s="2">
        <f t="shared" si="211"/>
        <v>9.7222222222222214</v>
      </c>
      <c r="AA683" s="2">
        <f t="shared" si="212"/>
        <v>42.10526315789474</v>
      </c>
      <c r="AB683" s="2" t="str" cm="1">
        <f t="array" ref="AB683">_xlfn.IFS(Z683 &lt;= 9, "1", Z683 &lt;= 12, "2", Z683 &lt;= 15, "3", Z683 &gt; 15, "4")</f>
        <v>2</v>
      </c>
      <c r="AC683" s="2" t="str" cm="1">
        <f t="array" ref="AC683">_xlfn.IFS(AA683 &lt;= 200, "1", L683 &lt;= 300, "2", L683 &lt;= 400, "3", L683 &gt; 400, "4")</f>
        <v>1</v>
      </c>
      <c r="AF683" s="3">
        <f t="shared" si="223"/>
        <v>433287.92205195379</v>
      </c>
      <c r="AG683" s="3"/>
      <c r="AI683" s="3">
        <f t="shared" si="224"/>
        <v>10831.915697142404</v>
      </c>
      <c r="AJ683" s="2" t="s">
        <v>707</v>
      </c>
      <c r="AK683" s="2"/>
      <c r="AL683" s="2"/>
      <c r="AM683" s="2">
        <f t="shared" si="226"/>
        <v>368.40123980236905</v>
      </c>
      <c r="AN683" s="2"/>
      <c r="AO683" s="2"/>
      <c r="AP683" s="2">
        <f t="shared" si="227"/>
        <v>10710.6</v>
      </c>
      <c r="AQ683" s="2" t="s">
        <v>707</v>
      </c>
      <c r="BB683" s="2">
        <f t="shared" si="213"/>
        <v>301.10123980236904</v>
      </c>
      <c r="BC683" s="2">
        <f t="shared" si="214"/>
        <v>10243.733333333334</v>
      </c>
      <c r="BD683" s="2" t="s">
        <v>707</v>
      </c>
      <c r="BI683">
        <f t="shared" si="215"/>
        <v>319.10123980236904</v>
      </c>
      <c r="BJ683">
        <f t="shared" si="216"/>
        <v>10484.1143281366</v>
      </c>
      <c r="BK683" s="2" t="s">
        <v>707</v>
      </c>
      <c r="BP683">
        <f t="shared" si="217"/>
        <v>253.10123980236904</v>
      </c>
      <c r="BQ683">
        <f t="shared" si="218"/>
        <v>10141.333333333334</v>
      </c>
      <c r="BR683" s="2" t="s">
        <v>707</v>
      </c>
      <c r="BW683">
        <f t="shared" si="219"/>
        <v>269.10123980236904</v>
      </c>
      <c r="BX683">
        <f t="shared" si="220"/>
        <v>10175.466666666667</v>
      </c>
      <c r="BY683" s="2" t="s">
        <v>707</v>
      </c>
      <c r="CD683">
        <f t="shared" si="221"/>
        <v>333.41097938416294</v>
      </c>
      <c r="CE683">
        <f t="shared" si="222"/>
        <v>10529.901571607617</v>
      </c>
      <c r="CF683" s="2" t="s">
        <v>707</v>
      </c>
    </row>
    <row r="684" spans="1:84" x14ac:dyDescent="0.35">
      <c r="A684" s="2" t="s">
        <v>708</v>
      </c>
      <c r="B684" s="3" t="s">
        <v>35</v>
      </c>
      <c r="C684" s="2">
        <v>288</v>
      </c>
      <c r="D684" s="2">
        <v>800</v>
      </c>
      <c r="E684" s="2">
        <v>350</v>
      </c>
      <c r="F684" s="2">
        <v>32</v>
      </c>
      <c r="G684" s="2">
        <v>19</v>
      </c>
      <c r="H684" s="2">
        <v>18</v>
      </c>
      <c r="I684" s="2">
        <f t="shared" ref="I684:I747" si="228">D684-(2*(H684+F684))</f>
        <v>700</v>
      </c>
      <c r="J684" s="2">
        <f t="shared" si="225"/>
        <v>366.62123980236902</v>
      </c>
      <c r="K684" s="2">
        <f t="shared" si="210"/>
        <v>5.171875</v>
      </c>
      <c r="L684" s="2">
        <f t="shared" ref="L684:L747" si="229">I684/G684</f>
        <v>36.842105263157897</v>
      </c>
      <c r="M684" s="2">
        <f t="shared" ref="M684:M747" si="230">(E684*2+F684*4+((E684-G684)/2-H684)*4+2*PI()*H684+(D684-2*F684-2*H684)*2)/1000</f>
        <v>2.9310973355292327</v>
      </c>
      <c r="N684" s="5">
        <v>397000</v>
      </c>
      <c r="O684" s="5">
        <v>22900</v>
      </c>
      <c r="P684" s="2">
        <v>32.9</v>
      </c>
      <c r="Q684" s="2">
        <v>7.9</v>
      </c>
      <c r="R684" s="5">
        <v>9930</v>
      </c>
      <c r="S684" s="5">
        <v>1310</v>
      </c>
      <c r="T684" s="5">
        <v>11300</v>
      </c>
      <c r="U684" s="5">
        <v>2030</v>
      </c>
      <c r="X684" s="3" t="str" cm="1">
        <f t="array" ref="X684">_xlfn.IFS((D684/F684) &lt;= (640/SQRT($AT$32)), "Compact", L684 &lt;= ($AT$32*(0.79-(0.002*((E684-G684/2)/(2*F684))*SQRT($AT$32)))), "Non-Compact", L684 &gt; ($AT$32*(0.79-(0.002*((E684-G684/2)/(2*F684))*SQRT($AT$32)))), "Slender")</f>
        <v>Compact</v>
      </c>
      <c r="Y684" s="3" t="str" cm="1">
        <f t="array" ref="Y684">_xlfn.IFS(K684 &lt;= (65/SQRT($AT$32)), "Compact", K684 &lt;= (95/SQRT($AT$32)), "Non-Compact", K684 &gt; (95/SQRT($AT$32)), "Slender")</f>
        <v>Slender</v>
      </c>
      <c r="Z684" s="2">
        <f t="shared" si="211"/>
        <v>10.9375</v>
      </c>
      <c r="AA684" s="2">
        <f t="shared" si="212"/>
        <v>42.10526315789474</v>
      </c>
      <c r="AB684" s="2" t="str" cm="1">
        <f t="array" ref="AB684">_xlfn.IFS(Z684 &lt;= 9, "1", Z684 &lt;= 12, "2", Z684 &lt;= 15, "3", Z684 &gt; 15, "4")</f>
        <v>2</v>
      </c>
      <c r="AC684" s="2" t="str" cm="1">
        <f t="array" ref="AC684">_xlfn.IFS(AA684 &lt;= 200, "1", L684 &lt;= 300, "2", L684 &lt;= 400, "3", L684 &gt; 400, "4")</f>
        <v>1</v>
      </c>
      <c r="AF684" s="3">
        <f t="shared" si="223"/>
        <v>397180.19260292931</v>
      </c>
      <c r="AG684" s="3"/>
      <c r="AI684" s="3">
        <f t="shared" si="224"/>
        <v>9950.6786537401567</v>
      </c>
      <c r="AJ684" s="2" t="s">
        <v>708</v>
      </c>
      <c r="AK684" s="2"/>
      <c r="AL684" s="2"/>
      <c r="AM684" s="2">
        <f t="shared" si="226"/>
        <v>341.92123980236903</v>
      </c>
      <c r="AN684" s="2"/>
      <c r="AO684" s="2"/>
      <c r="AP684" s="2">
        <f t="shared" si="227"/>
        <v>9840.6</v>
      </c>
      <c r="AQ684" s="2" t="s">
        <v>708</v>
      </c>
      <c r="BB684" s="2">
        <f t="shared" si="213"/>
        <v>274.62123980236902</v>
      </c>
      <c r="BC684" s="2">
        <f t="shared" si="214"/>
        <v>9373.7333333333336</v>
      </c>
      <c r="BD684" s="2" t="s">
        <v>708</v>
      </c>
      <c r="BI684">
        <f t="shared" si="215"/>
        <v>292.62123980236902</v>
      </c>
      <c r="BJ684">
        <f t="shared" si="216"/>
        <v>9614.1143281366003</v>
      </c>
      <c r="BK684" s="2" t="s">
        <v>708</v>
      </c>
      <c r="BP684">
        <f t="shared" si="217"/>
        <v>226.62123980236902</v>
      </c>
      <c r="BQ684">
        <f t="shared" si="218"/>
        <v>9271.3333333333339</v>
      </c>
      <c r="BR684" s="2" t="s">
        <v>708</v>
      </c>
      <c r="BW684">
        <f t="shared" si="219"/>
        <v>242.62123980236902</v>
      </c>
      <c r="BX684">
        <f t="shared" si="220"/>
        <v>9305.4666666666672</v>
      </c>
      <c r="BY684" s="2" t="s">
        <v>708</v>
      </c>
      <c r="CD684">
        <f t="shared" si="221"/>
        <v>306.93097938416292</v>
      </c>
      <c r="CE684">
        <f t="shared" si="222"/>
        <v>9659.9015716076174</v>
      </c>
      <c r="CF684" s="2" t="s">
        <v>708</v>
      </c>
    </row>
    <row r="685" spans="1:84" x14ac:dyDescent="0.35">
      <c r="A685" s="2" t="s">
        <v>709</v>
      </c>
      <c r="B685" s="3" t="s">
        <v>35</v>
      </c>
      <c r="C685" s="2">
        <v>267</v>
      </c>
      <c r="D685" s="2">
        <v>800</v>
      </c>
      <c r="E685" s="2">
        <v>350</v>
      </c>
      <c r="F685" s="2">
        <v>28</v>
      </c>
      <c r="G685" s="2">
        <v>19</v>
      </c>
      <c r="H685" s="2">
        <v>18</v>
      </c>
      <c r="I685" s="2">
        <f t="shared" si="228"/>
        <v>708</v>
      </c>
      <c r="J685" s="2">
        <f t="shared" si="225"/>
        <v>340.14123980236906</v>
      </c>
      <c r="K685" s="2">
        <f t="shared" ref="K685:K748" si="231">((E685-G685)/2)/F685</f>
        <v>5.9107142857142856</v>
      </c>
      <c r="L685" s="2">
        <f t="shared" si="229"/>
        <v>37.263157894736842</v>
      </c>
      <c r="M685" s="2">
        <f t="shared" si="230"/>
        <v>2.9310973355292327</v>
      </c>
      <c r="N685" s="5">
        <v>361000</v>
      </c>
      <c r="O685" s="5">
        <v>20100</v>
      </c>
      <c r="P685" s="2">
        <v>32.6</v>
      </c>
      <c r="Q685" s="2">
        <v>7.7</v>
      </c>
      <c r="R685" s="5">
        <v>9030</v>
      </c>
      <c r="S685" s="5">
        <v>1150</v>
      </c>
      <c r="T685" s="5">
        <v>10300</v>
      </c>
      <c r="U685" s="5">
        <v>1790</v>
      </c>
      <c r="X685" s="3" t="str" cm="1">
        <f t="array" ref="X685">_xlfn.IFS((D685/F685) &lt;= (640/SQRT($AT$32)), "Compact", L685 &lt;= ($AT$32*(0.79-(0.002*((E685-G685/2)/(2*F685))*SQRT($AT$32)))), "Non-Compact", L685 &gt; ($AT$32*(0.79-(0.002*((E685-G685/2)/(2*F685))*SQRT($AT$32)))), "Slender")</f>
        <v>Compact</v>
      </c>
      <c r="Y685" s="3" t="str" cm="1">
        <f t="array" ref="Y685">_xlfn.IFS(K685 &lt;= (65/SQRT($AT$32)), "Compact", K685 &lt;= (95/SQRT($AT$32)), "Non-Compact", K685 &gt; (95/SQRT($AT$32)), "Slender")</f>
        <v>Slender</v>
      </c>
      <c r="Z685" s="2">
        <f t="shared" si="211"/>
        <v>12.5</v>
      </c>
      <c r="AA685" s="2">
        <f t="shared" si="212"/>
        <v>42.10526315789474</v>
      </c>
      <c r="AB685" s="2" t="str" cm="1">
        <f t="array" ref="AB685">_xlfn.IFS(Z685 &lt;= 9, "1", Z685 &lt;= 12, "2", Z685 &lt;= 15, "3", Z685 &gt; 15, "4")</f>
        <v>3</v>
      </c>
      <c r="AC685" s="2" t="str" cm="1">
        <f t="array" ref="AC685">_xlfn.IFS(AA685 &lt;= 200, "1", L685 &lt;= 300, "2", L685 &lt;= 400, "3", L685 &gt; 400, "4")</f>
        <v>1</v>
      </c>
      <c r="AF685" s="3">
        <f t="shared" si="223"/>
        <v>361079.74935753457</v>
      </c>
      <c r="AG685" s="3"/>
      <c r="AI685" s="3">
        <f t="shared" si="224"/>
        <v>9040.4246399159802</v>
      </c>
      <c r="AJ685" s="2" t="s">
        <v>709</v>
      </c>
      <c r="AK685" s="2"/>
      <c r="AL685" s="2"/>
      <c r="AM685" s="2">
        <f t="shared" si="226"/>
        <v>315.44123980236907</v>
      </c>
      <c r="AN685" s="2"/>
      <c r="AO685" s="2"/>
      <c r="AP685" s="2">
        <f t="shared" si="227"/>
        <v>8940.6</v>
      </c>
      <c r="AQ685" s="2" t="s">
        <v>709</v>
      </c>
      <c r="BB685" s="2">
        <f t="shared" si="213"/>
        <v>248.14123980236906</v>
      </c>
      <c r="BC685" s="2">
        <f t="shared" si="214"/>
        <v>8473.7333333333336</v>
      </c>
      <c r="BD685" s="2" t="s">
        <v>709</v>
      </c>
      <c r="BI685">
        <f t="shared" si="215"/>
        <v>266.14123980236906</v>
      </c>
      <c r="BJ685">
        <f t="shared" si="216"/>
        <v>8714.1143281366003</v>
      </c>
      <c r="BK685" s="2" t="s">
        <v>709</v>
      </c>
      <c r="BP685">
        <f t="shared" si="217"/>
        <v>200.14123980236906</v>
      </c>
      <c r="BQ685">
        <f t="shared" si="218"/>
        <v>8371.3333333333339</v>
      </c>
      <c r="BR685" s="2" t="s">
        <v>709</v>
      </c>
      <c r="BW685">
        <f t="shared" si="219"/>
        <v>216.14123980236906</v>
      </c>
      <c r="BX685">
        <f t="shared" si="220"/>
        <v>8405.4666666666672</v>
      </c>
      <c r="BY685" s="2" t="s">
        <v>709</v>
      </c>
      <c r="CD685">
        <f t="shared" si="221"/>
        <v>280.45097938416296</v>
      </c>
      <c r="CE685">
        <f t="shared" si="222"/>
        <v>8759.9015716076174</v>
      </c>
      <c r="CF685" s="2" t="s">
        <v>709</v>
      </c>
    </row>
    <row r="686" spans="1:84" x14ac:dyDescent="0.35">
      <c r="A686" s="2" t="s">
        <v>710</v>
      </c>
      <c r="B686" s="3" t="s">
        <v>35</v>
      </c>
      <c r="C686" s="2">
        <v>251</v>
      </c>
      <c r="D686" s="2">
        <v>800</v>
      </c>
      <c r="E686" s="2">
        <v>350</v>
      </c>
      <c r="F686" s="2">
        <v>25</v>
      </c>
      <c r="G686" s="2">
        <v>19</v>
      </c>
      <c r="H686" s="2">
        <v>18</v>
      </c>
      <c r="I686" s="2">
        <f t="shared" si="228"/>
        <v>714</v>
      </c>
      <c r="J686" s="2">
        <f t="shared" si="225"/>
        <v>320.28123980236904</v>
      </c>
      <c r="K686" s="2">
        <f t="shared" si="231"/>
        <v>6.62</v>
      </c>
      <c r="L686" s="2">
        <f t="shared" si="229"/>
        <v>37.578947368421055</v>
      </c>
      <c r="M686" s="2">
        <f t="shared" si="230"/>
        <v>2.9310973355292327</v>
      </c>
      <c r="N686" s="5">
        <v>333000</v>
      </c>
      <c r="O686" s="5">
        <v>17900</v>
      </c>
      <c r="P686" s="2">
        <v>32.299999999999997</v>
      </c>
      <c r="Q686" s="2">
        <v>7.5</v>
      </c>
      <c r="R686" s="5">
        <v>8340</v>
      </c>
      <c r="S686" s="5">
        <v>1020</v>
      </c>
      <c r="T686" s="5">
        <v>9560</v>
      </c>
      <c r="U686" s="5">
        <v>1600</v>
      </c>
      <c r="X686" s="3" t="str" cm="1">
        <f t="array" ref="X686">_xlfn.IFS((D686/F686) &lt;= (640/SQRT($AT$32)), "Compact", L686 &lt;= ($AT$32*(0.79-(0.002*((E686-G686/2)/(2*F686))*SQRT($AT$32)))), "Non-Compact", L686 &gt; ($AT$32*(0.79-(0.002*((E686-G686/2)/(2*F686))*SQRT($AT$32)))), "Slender")</f>
        <v>Compact</v>
      </c>
      <c r="Y686" s="3" t="str" cm="1">
        <f t="array" ref="Y686">_xlfn.IFS(K686 &lt;= (65/SQRT($AT$32)), "Compact", K686 &lt;= (95/SQRT($AT$32)), "Non-Compact", K686 &gt; (95/SQRT($AT$32)), "Slender")</f>
        <v>Slender</v>
      </c>
      <c r="Z686" s="2">
        <f t="shared" si="211"/>
        <v>14</v>
      </c>
      <c r="AA686" s="2">
        <f t="shared" si="212"/>
        <v>42.10526315789474</v>
      </c>
      <c r="AB686" s="2" t="str" cm="1">
        <f t="array" ref="AB686">_xlfn.IFS(Z686 &lt;= 9, "1", Z686 &lt;= 12, "2", Z686 &lt;= 15, "3", Z686 &gt; 15, "4")</f>
        <v>3</v>
      </c>
      <c r="AC686" s="2" t="str" cm="1">
        <f t="array" ref="AC686">_xlfn.IFS(AA686 &lt;= 200, "1", L686 &lt;= 300, "2", L686 &lt;= 400, "3", L686 &gt; 400, "4")</f>
        <v>1</v>
      </c>
      <c r="AF686" s="3">
        <f t="shared" si="223"/>
        <v>333001.68377367104</v>
      </c>
      <c r="AG686" s="3"/>
      <c r="AI686" s="3">
        <f t="shared" si="224"/>
        <v>8342.2620235760987</v>
      </c>
      <c r="AJ686" s="2" t="s">
        <v>710</v>
      </c>
      <c r="AK686" s="2"/>
      <c r="AL686" s="2"/>
      <c r="AM686" s="2">
        <f t="shared" si="226"/>
        <v>295.58123980236905</v>
      </c>
      <c r="AN686" s="2"/>
      <c r="AO686" s="2"/>
      <c r="AP686" s="2">
        <f t="shared" si="227"/>
        <v>8250.6</v>
      </c>
      <c r="AQ686" s="2" t="s">
        <v>710</v>
      </c>
      <c r="BB686" s="2">
        <f t="shared" si="213"/>
        <v>228.28123980236904</v>
      </c>
      <c r="BC686" s="2">
        <f t="shared" si="214"/>
        <v>7783.7333333333336</v>
      </c>
      <c r="BD686" s="2" t="s">
        <v>710</v>
      </c>
      <c r="BI686">
        <f t="shared" si="215"/>
        <v>246.28123980236904</v>
      </c>
      <c r="BJ686">
        <f t="shared" si="216"/>
        <v>8024.1143281365994</v>
      </c>
      <c r="BK686" s="2" t="s">
        <v>710</v>
      </c>
      <c r="BP686">
        <f t="shared" si="217"/>
        <v>180.28123980236904</v>
      </c>
      <c r="BQ686">
        <f t="shared" si="218"/>
        <v>7681.333333333333</v>
      </c>
      <c r="BR686" s="2" t="s">
        <v>710</v>
      </c>
      <c r="BW686">
        <f t="shared" si="219"/>
        <v>196.28123980236904</v>
      </c>
      <c r="BX686">
        <f t="shared" si="220"/>
        <v>7715.4666666666662</v>
      </c>
      <c r="BY686" s="2" t="s">
        <v>710</v>
      </c>
      <c r="CD686">
        <f t="shared" si="221"/>
        <v>260.59097938416295</v>
      </c>
      <c r="CE686">
        <f t="shared" si="222"/>
        <v>8069.9015716076174</v>
      </c>
      <c r="CF686" s="2" t="s">
        <v>710</v>
      </c>
    </row>
    <row r="687" spans="1:84" x14ac:dyDescent="0.35">
      <c r="A687" s="2" t="s">
        <v>711</v>
      </c>
      <c r="B687" s="3" t="s">
        <v>35</v>
      </c>
      <c r="C687" s="2">
        <v>291</v>
      </c>
      <c r="D687" s="2">
        <v>800</v>
      </c>
      <c r="E687" s="2">
        <v>350</v>
      </c>
      <c r="F687" s="2">
        <v>36</v>
      </c>
      <c r="G687" s="2">
        <v>16</v>
      </c>
      <c r="H687" s="2">
        <v>18</v>
      </c>
      <c r="I687" s="2">
        <f t="shared" si="228"/>
        <v>692</v>
      </c>
      <c r="J687" s="2">
        <f t="shared" si="225"/>
        <v>371.26123980236906</v>
      </c>
      <c r="K687" s="2">
        <f t="shared" si="231"/>
        <v>4.6388888888888893</v>
      </c>
      <c r="L687" s="2">
        <f t="shared" si="229"/>
        <v>43.25</v>
      </c>
      <c r="M687" s="2">
        <f t="shared" si="230"/>
        <v>2.9370973355292325</v>
      </c>
      <c r="N687" s="5">
        <v>423000</v>
      </c>
      <c r="O687" s="5">
        <v>25800</v>
      </c>
      <c r="P687" s="2">
        <v>33.799999999999997</v>
      </c>
      <c r="Q687" s="2">
        <v>8.3000000000000007</v>
      </c>
      <c r="R687" s="5">
        <v>10600</v>
      </c>
      <c r="S687" s="5">
        <v>1470</v>
      </c>
      <c r="T687" s="5">
        <v>11800</v>
      </c>
      <c r="U687" s="5">
        <v>2250</v>
      </c>
      <c r="X687" s="3" t="str" cm="1">
        <f t="array" ref="X687">_xlfn.IFS((D687/F687) &lt;= (640/SQRT($AT$32)), "Compact", L687 &lt;= ($AT$32*(0.79-(0.002*((E687-G687/2)/(2*F687))*SQRT($AT$32)))), "Non-Compact", L687 &gt; ($AT$32*(0.79-(0.002*((E687-G687/2)/(2*F687))*SQRT($AT$32)))), "Slender")</f>
        <v>Compact</v>
      </c>
      <c r="Y687" s="3" t="str" cm="1">
        <f t="array" ref="Y687">_xlfn.IFS(K687 &lt;= (65/SQRT($AT$32)), "Compact", K687 &lt;= (95/SQRT($AT$32)), "Non-Compact", K687 &gt; (95/SQRT($AT$32)), "Slender")</f>
        <v>Non-Compact</v>
      </c>
      <c r="Z687" s="2">
        <f t="shared" si="211"/>
        <v>9.7222222222222214</v>
      </c>
      <c r="AA687" s="2">
        <f t="shared" si="212"/>
        <v>50</v>
      </c>
      <c r="AB687" s="2" t="str" cm="1">
        <f t="array" ref="AB687">_xlfn.IFS(Z687 &lt;= 9, "1", Z687 &lt;= 12, "2", Z687 &lt;= 15, "3", Z687 &gt; 15, "4")</f>
        <v>2</v>
      </c>
      <c r="AC687" s="2" t="str" cm="1">
        <f t="array" ref="AC687">_xlfn.IFS(AA687 &lt;= 200, "1", L687 &lt;= 300, "2", L687 &lt;= 400, "3", L687 &gt; 400, "4")</f>
        <v>1</v>
      </c>
      <c r="AF687" s="3">
        <f t="shared" si="223"/>
        <v>423305.87451168214</v>
      </c>
      <c r="AG687" s="3"/>
      <c r="AI687" s="3">
        <f t="shared" si="224"/>
        <v>10634.197556468471</v>
      </c>
      <c r="AJ687" s="2" t="s">
        <v>711</v>
      </c>
      <c r="AK687" s="2"/>
      <c r="AL687" s="2"/>
      <c r="AM687" s="2">
        <f t="shared" si="226"/>
        <v>346.56123980236907</v>
      </c>
      <c r="AN687" s="2"/>
      <c r="AO687" s="2"/>
      <c r="AP687" s="2">
        <f t="shared" si="227"/>
        <v>10510.6</v>
      </c>
      <c r="AQ687" s="2" t="s">
        <v>711</v>
      </c>
      <c r="BB687" s="2">
        <f t="shared" si="213"/>
        <v>279.26123980236906</v>
      </c>
      <c r="BC687" s="2">
        <f t="shared" si="214"/>
        <v>10043.733333333334</v>
      </c>
      <c r="BD687" s="2" t="s">
        <v>711</v>
      </c>
      <c r="BI687">
        <f t="shared" si="215"/>
        <v>297.26123980236906</v>
      </c>
      <c r="BJ687">
        <f t="shared" si="216"/>
        <v>10284.1143281366</v>
      </c>
      <c r="BK687" s="2" t="s">
        <v>711</v>
      </c>
      <c r="BP687">
        <f t="shared" si="217"/>
        <v>231.26123980236906</v>
      </c>
      <c r="BQ687">
        <f t="shared" si="218"/>
        <v>9941.3333333333339</v>
      </c>
      <c r="BR687" s="2" t="s">
        <v>711</v>
      </c>
      <c r="BW687">
        <f t="shared" si="219"/>
        <v>247.26123980236906</v>
      </c>
      <c r="BX687">
        <f t="shared" si="220"/>
        <v>9975.4666666666672</v>
      </c>
      <c r="BY687" s="2" t="s">
        <v>711</v>
      </c>
      <c r="CD687">
        <f t="shared" si="221"/>
        <v>311.57097938416297</v>
      </c>
      <c r="CE687">
        <f t="shared" si="222"/>
        <v>10329.901571607617</v>
      </c>
      <c r="CF687" s="2" t="s">
        <v>711</v>
      </c>
    </row>
    <row r="688" spans="1:84" x14ac:dyDescent="0.35">
      <c r="A688" s="2" t="s">
        <v>712</v>
      </c>
      <c r="B688" s="3" t="s">
        <v>35</v>
      </c>
      <c r="C688" s="2">
        <v>270</v>
      </c>
      <c r="D688" s="2">
        <v>800</v>
      </c>
      <c r="E688" s="2">
        <v>350</v>
      </c>
      <c r="F688" s="2">
        <v>32</v>
      </c>
      <c r="G688" s="2">
        <v>16</v>
      </c>
      <c r="H688" s="2">
        <v>18</v>
      </c>
      <c r="I688" s="2">
        <f t="shared" si="228"/>
        <v>700</v>
      </c>
      <c r="J688" s="2">
        <f t="shared" si="225"/>
        <v>344.54123980236903</v>
      </c>
      <c r="K688" s="2">
        <f t="shared" si="231"/>
        <v>5.21875</v>
      </c>
      <c r="L688" s="2">
        <f t="shared" si="229"/>
        <v>43.75</v>
      </c>
      <c r="M688" s="2">
        <f t="shared" si="230"/>
        <v>2.9370973355292325</v>
      </c>
      <c r="N688" s="5">
        <v>387000</v>
      </c>
      <c r="O688" s="5">
        <v>22900</v>
      </c>
      <c r="P688" s="2">
        <v>33.5</v>
      </c>
      <c r="Q688" s="2">
        <v>8.1999999999999993</v>
      </c>
      <c r="R688" s="5">
        <v>9680</v>
      </c>
      <c r="S688" s="5">
        <v>1310</v>
      </c>
      <c r="T688" s="5">
        <v>10900</v>
      </c>
      <c r="U688" s="5">
        <v>2010</v>
      </c>
      <c r="X688" s="3" t="str" cm="1">
        <f t="array" ref="X688">_xlfn.IFS((D688/F688) &lt;= (640/SQRT($AT$32)), "Compact", L688 &lt;= ($AT$32*(0.79-(0.002*((E688-G688/2)/(2*F688))*SQRT($AT$32)))), "Non-Compact", L688 &gt; ($AT$32*(0.79-(0.002*((E688-G688/2)/(2*F688))*SQRT($AT$32)))), "Slender")</f>
        <v>Compact</v>
      </c>
      <c r="Y688" s="3" t="str" cm="1">
        <f t="array" ref="Y688">_xlfn.IFS(K688 &lt;= (65/SQRT($AT$32)), "Compact", K688 &lt;= (95/SQRT($AT$32)), "Non-Compact", K688 &gt; (95/SQRT($AT$32)), "Slender")</f>
        <v>Slender</v>
      </c>
      <c r="Z688" s="2">
        <f t="shared" si="211"/>
        <v>10.9375</v>
      </c>
      <c r="AA688" s="2">
        <f t="shared" si="212"/>
        <v>50</v>
      </c>
      <c r="AB688" s="2" t="str" cm="1">
        <f t="array" ref="AB688">_xlfn.IFS(Z688 &lt;= 9, "1", Z688 &lt;= 12, "2", Z688 &lt;= 15, "3", Z688 &gt; 15, "4")</f>
        <v>2</v>
      </c>
      <c r="AC688" s="2" t="str" cm="1">
        <f t="array" ref="AC688">_xlfn.IFS(AA688 &lt;= 200, "1", L688 &lt;= 300, "2", L688 &lt;= 400, "3", L688 &gt; 400, "4")</f>
        <v>1</v>
      </c>
      <c r="AF688" s="3">
        <f t="shared" si="223"/>
        <v>387197.03691544436</v>
      </c>
      <c r="AG688" s="3"/>
      <c r="AI688" s="3">
        <f t="shared" si="224"/>
        <v>9703.5151192750764</v>
      </c>
      <c r="AJ688" s="2" t="s">
        <v>712</v>
      </c>
      <c r="AK688" s="2"/>
      <c r="AL688" s="2"/>
      <c r="AM688" s="2">
        <f t="shared" si="226"/>
        <v>319.84123980236905</v>
      </c>
      <c r="AN688" s="2"/>
      <c r="AO688" s="2"/>
      <c r="AP688" s="2">
        <f t="shared" si="227"/>
        <v>9590.6</v>
      </c>
      <c r="AQ688" s="2" t="s">
        <v>712</v>
      </c>
      <c r="BB688" s="2">
        <f t="shared" si="213"/>
        <v>252.54123980236903</v>
      </c>
      <c r="BC688" s="2">
        <f t="shared" si="214"/>
        <v>9123.7333333333336</v>
      </c>
      <c r="BD688" s="2" t="s">
        <v>712</v>
      </c>
      <c r="BI688">
        <f t="shared" si="215"/>
        <v>270.54123980236903</v>
      </c>
      <c r="BJ688">
        <f t="shared" si="216"/>
        <v>9364.1143281366003</v>
      </c>
      <c r="BK688" s="2" t="s">
        <v>712</v>
      </c>
      <c r="BP688">
        <f t="shared" si="217"/>
        <v>204.54123980236903</v>
      </c>
      <c r="BQ688">
        <f t="shared" si="218"/>
        <v>9021.3333333333339</v>
      </c>
      <c r="BR688" s="2" t="s">
        <v>712</v>
      </c>
      <c r="BW688">
        <f t="shared" si="219"/>
        <v>220.54123980236903</v>
      </c>
      <c r="BX688">
        <f t="shared" si="220"/>
        <v>9055.4666666666672</v>
      </c>
      <c r="BY688" s="2" t="s">
        <v>712</v>
      </c>
      <c r="CD688">
        <f t="shared" si="221"/>
        <v>284.85097938416294</v>
      </c>
      <c r="CE688">
        <f t="shared" si="222"/>
        <v>9409.9015716076174</v>
      </c>
      <c r="CF688" s="2" t="s">
        <v>712</v>
      </c>
    </row>
    <row r="689" spans="1:84" x14ac:dyDescent="0.35">
      <c r="A689" s="2" t="s">
        <v>713</v>
      </c>
      <c r="B689" s="3" t="s">
        <v>35</v>
      </c>
      <c r="C689" s="2">
        <v>249</v>
      </c>
      <c r="D689" s="2">
        <v>800</v>
      </c>
      <c r="E689" s="2">
        <v>350</v>
      </c>
      <c r="F689" s="2">
        <v>28</v>
      </c>
      <c r="G689" s="2">
        <v>16</v>
      </c>
      <c r="H689" s="2">
        <v>18</v>
      </c>
      <c r="I689" s="2">
        <f t="shared" si="228"/>
        <v>708</v>
      </c>
      <c r="J689" s="2">
        <f t="shared" si="225"/>
        <v>317.82123980236906</v>
      </c>
      <c r="K689" s="2">
        <f t="shared" si="231"/>
        <v>5.9642857142857144</v>
      </c>
      <c r="L689" s="2">
        <f t="shared" si="229"/>
        <v>44.25</v>
      </c>
      <c r="M689" s="2">
        <f t="shared" si="230"/>
        <v>2.9370973355292325</v>
      </c>
      <c r="N689" s="5">
        <v>351000</v>
      </c>
      <c r="O689" s="5">
        <v>20000</v>
      </c>
      <c r="P689" s="2">
        <v>33.200000000000003</v>
      </c>
      <c r="Q689" s="2">
        <v>7.9</v>
      </c>
      <c r="R689" s="5">
        <v>8770</v>
      </c>
      <c r="S689" s="5">
        <v>1150</v>
      </c>
      <c r="T689" s="5">
        <v>9880</v>
      </c>
      <c r="U689" s="5">
        <v>1770</v>
      </c>
      <c r="X689" s="3" t="str" cm="1">
        <f t="array" ref="X689">_xlfn.IFS((D689/F689) &lt;= (640/SQRT($AT$32)), "Compact", L689 &lt;= ($AT$32*(0.79-(0.002*((E689-G689/2)/(2*F689))*SQRT($AT$32)))), "Non-Compact", L689 &gt; ($AT$32*(0.79-(0.002*((E689-G689/2)/(2*F689))*SQRT($AT$32)))), "Slender")</f>
        <v>Compact</v>
      </c>
      <c r="Y689" s="3" t="str" cm="1">
        <f t="array" ref="Y689">_xlfn.IFS(K689 &lt;= (65/SQRT($AT$32)), "Compact", K689 &lt;= (95/SQRT($AT$32)), "Non-Compact", K689 &gt; (95/SQRT($AT$32)), "Slender")</f>
        <v>Slender</v>
      </c>
      <c r="Z689" s="2">
        <f t="shared" si="211"/>
        <v>12.5</v>
      </c>
      <c r="AA689" s="2">
        <f t="shared" si="212"/>
        <v>50</v>
      </c>
      <c r="AB689" s="2" t="str" cm="1">
        <f t="array" ref="AB689">_xlfn.IFS(Z689 &lt;= 9, "1", Z689 &lt;= 12, "2", Z689 &lt;= 15, "3", Z689 &gt; 15, "4")</f>
        <v>3</v>
      </c>
      <c r="AC689" s="2" t="str" cm="1">
        <f t="array" ref="AC689">_xlfn.IFS(AA689 &lt;= 200, "1", L689 &lt;= 300, "2", L689 &lt;= 400, "3", L689 &gt; 400, "4")</f>
        <v>1</v>
      </c>
      <c r="AF689" s="3">
        <f t="shared" si="223"/>
        <v>351089.7996184167</v>
      </c>
      <c r="AG689" s="3"/>
      <c r="AI689" s="3">
        <f t="shared" si="224"/>
        <v>8783.3800822917819</v>
      </c>
      <c r="AJ689" s="2" t="s">
        <v>713</v>
      </c>
      <c r="AK689" s="2"/>
      <c r="AL689" s="2"/>
      <c r="AM689" s="2">
        <f t="shared" si="226"/>
        <v>293.12123980236908</v>
      </c>
      <c r="AN689" s="2"/>
      <c r="AO689" s="2"/>
      <c r="AP689" s="2">
        <f t="shared" si="227"/>
        <v>8680.6</v>
      </c>
      <c r="AQ689" s="2" t="s">
        <v>713</v>
      </c>
      <c r="BB689" s="2">
        <f t="shared" si="213"/>
        <v>225.82123980236906</v>
      </c>
      <c r="BC689" s="2">
        <f t="shared" si="214"/>
        <v>8213.7333333333336</v>
      </c>
      <c r="BD689" s="2" t="s">
        <v>713</v>
      </c>
      <c r="BI689">
        <f t="shared" si="215"/>
        <v>243.82123980236906</v>
      </c>
      <c r="BJ689">
        <f t="shared" si="216"/>
        <v>8454.1143281366003</v>
      </c>
      <c r="BK689" s="2" t="s">
        <v>713</v>
      </c>
      <c r="BP689">
        <f t="shared" si="217"/>
        <v>177.82123980236906</v>
      </c>
      <c r="BQ689">
        <f t="shared" si="218"/>
        <v>8111.333333333333</v>
      </c>
      <c r="BR689" s="2" t="s">
        <v>713</v>
      </c>
      <c r="BW689">
        <f t="shared" si="219"/>
        <v>193.82123980236906</v>
      </c>
      <c r="BX689">
        <f t="shared" si="220"/>
        <v>8145.4666666666662</v>
      </c>
      <c r="BY689" s="2" t="s">
        <v>713</v>
      </c>
      <c r="CD689">
        <f t="shared" si="221"/>
        <v>258.13097938416297</v>
      </c>
      <c r="CE689">
        <f t="shared" si="222"/>
        <v>8499.9015716076174</v>
      </c>
      <c r="CF689" s="2" t="s">
        <v>713</v>
      </c>
    </row>
    <row r="690" spans="1:84" x14ac:dyDescent="0.35">
      <c r="A690" s="2" t="s">
        <v>714</v>
      </c>
      <c r="B690" s="3" t="s">
        <v>35</v>
      </c>
      <c r="C690" s="2">
        <v>234</v>
      </c>
      <c r="D690" s="2">
        <v>800</v>
      </c>
      <c r="E690" s="2">
        <v>350</v>
      </c>
      <c r="F690" s="2">
        <v>25</v>
      </c>
      <c r="G690" s="2">
        <v>16</v>
      </c>
      <c r="H690" s="2">
        <v>18</v>
      </c>
      <c r="I690" s="2">
        <f t="shared" si="228"/>
        <v>714</v>
      </c>
      <c r="J690" s="2">
        <f t="shared" si="225"/>
        <v>297.78123980236904</v>
      </c>
      <c r="K690" s="2">
        <f t="shared" si="231"/>
        <v>6.68</v>
      </c>
      <c r="L690" s="2">
        <f t="shared" si="229"/>
        <v>44.625</v>
      </c>
      <c r="M690" s="2">
        <f t="shared" si="230"/>
        <v>2.9370973355292325</v>
      </c>
      <c r="N690" s="5">
        <v>323000</v>
      </c>
      <c r="O690" s="5">
        <v>17900</v>
      </c>
      <c r="P690" s="2">
        <v>32.9</v>
      </c>
      <c r="Q690" s="2">
        <v>7.8</v>
      </c>
      <c r="R690" s="5">
        <v>8070</v>
      </c>
      <c r="S690" s="5">
        <v>1020</v>
      </c>
      <c r="T690" s="5">
        <v>9130</v>
      </c>
      <c r="U690" s="5">
        <v>1580</v>
      </c>
      <c r="X690" s="3" t="str" cm="1">
        <f t="array" ref="X690">_xlfn.IFS((D690/F690) &lt;= (640/SQRT($AT$32)), "Compact", L690 &lt;= ($AT$32*(0.79-(0.002*((E690-G690/2)/(2*F690))*SQRT($AT$32)))), "Non-Compact", L690 &gt; ($AT$32*(0.79-(0.002*((E690-G690/2)/(2*F690))*SQRT($AT$32)))), "Slender")</f>
        <v>Compact</v>
      </c>
      <c r="Y690" s="3" t="str" cm="1">
        <f t="array" ref="Y690">_xlfn.IFS(K690 &lt;= (65/SQRT($AT$32)), "Compact", K690 &lt;= (95/SQRT($AT$32)), "Non-Compact", K690 &gt; (95/SQRT($AT$32)), "Slender")</f>
        <v>Slender</v>
      </c>
      <c r="Z690" s="2">
        <f t="shared" si="211"/>
        <v>14</v>
      </c>
      <c r="AA690" s="2">
        <f t="shared" si="212"/>
        <v>50</v>
      </c>
      <c r="AB690" s="2" t="str" cm="1">
        <f t="array" ref="AB690">_xlfn.IFS(Z690 &lt;= 9, "1", Z690 &lt;= 12, "2", Z690 &lt;= 15, "3", Z690 &gt; 15, "4")</f>
        <v>3</v>
      </c>
      <c r="AC690" s="2" t="str" cm="1">
        <f t="array" ref="AC690">_xlfn.IFS(AA690 &lt;= 200, "1", L690 &lt;= 300, "2", L690 &lt;= 400, "3", L690 &gt; 400, "4")</f>
        <v>1</v>
      </c>
      <c r="AF690" s="3">
        <f t="shared" si="223"/>
        <v>323016.34849663568</v>
      </c>
      <c r="AG690" s="3"/>
      <c r="AI690" s="3">
        <f t="shared" si="224"/>
        <v>8075.3273413527959</v>
      </c>
      <c r="AJ690" s="2" t="s">
        <v>714</v>
      </c>
      <c r="AK690" s="2"/>
      <c r="AL690" s="2"/>
      <c r="AM690" s="2">
        <f t="shared" si="226"/>
        <v>273.08123980236905</v>
      </c>
      <c r="AN690" s="2"/>
      <c r="AO690" s="2"/>
      <c r="AP690" s="2">
        <f t="shared" si="227"/>
        <v>7980.6</v>
      </c>
      <c r="AQ690" s="2" t="s">
        <v>714</v>
      </c>
      <c r="BB690" s="2">
        <f t="shared" si="213"/>
        <v>205.78123980236904</v>
      </c>
      <c r="BC690" s="2">
        <f t="shared" si="214"/>
        <v>7513.7333333333336</v>
      </c>
      <c r="BD690" s="2" t="s">
        <v>714</v>
      </c>
      <c r="BI690">
        <f t="shared" si="215"/>
        <v>223.78123980236904</v>
      </c>
      <c r="BJ690">
        <f t="shared" si="216"/>
        <v>7754.1143281365994</v>
      </c>
      <c r="BK690" s="2" t="s">
        <v>714</v>
      </c>
      <c r="BP690">
        <f t="shared" si="217"/>
        <v>157.78123980236904</v>
      </c>
      <c r="BQ690">
        <f t="shared" si="218"/>
        <v>7411.333333333333</v>
      </c>
      <c r="BR690" s="2" t="s">
        <v>714</v>
      </c>
      <c r="BW690">
        <f t="shared" si="219"/>
        <v>173.78123980236904</v>
      </c>
      <c r="BX690">
        <f t="shared" si="220"/>
        <v>7445.4666666666662</v>
      </c>
      <c r="BY690" s="2" t="s">
        <v>714</v>
      </c>
      <c r="CD690">
        <f t="shared" si="221"/>
        <v>238.09097938416298</v>
      </c>
      <c r="CE690">
        <f t="shared" si="222"/>
        <v>7799.9015716076174</v>
      </c>
      <c r="CF690" s="2" t="s">
        <v>714</v>
      </c>
    </row>
    <row r="691" spans="1:84" x14ac:dyDescent="0.35">
      <c r="A691" s="2" t="s">
        <v>715</v>
      </c>
      <c r="B691" s="3" t="s">
        <v>35</v>
      </c>
      <c r="C691" s="2">
        <v>259</v>
      </c>
      <c r="D691" s="2">
        <v>800</v>
      </c>
      <c r="E691" s="2">
        <v>350</v>
      </c>
      <c r="F691" s="2">
        <v>32</v>
      </c>
      <c r="G691" s="2">
        <v>14</v>
      </c>
      <c r="H691" s="2">
        <v>18</v>
      </c>
      <c r="I691" s="2">
        <f t="shared" si="228"/>
        <v>700</v>
      </c>
      <c r="J691" s="2">
        <f t="shared" si="225"/>
        <v>329.82123980236901</v>
      </c>
      <c r="K691" s="2">
        <f t="shared" si="231"/>
        <v>5.25</v>
      </c>
      <c r="L691" s="2">
        <f t="shared" si="229"/>
        <v>50</v>
      </c>
      <c r="M691" s="2">
        <f t="shared" si="230"/>
        <v>2.9410973355292325</v>
      </c>
      <c r="N691" s="5">
        <v>381000</v>
      </c>
      <c r="O691" s="5">
        <v>22900</v>
      </c>
      <c r="P691" s="2">
        <v>34</v>
      </c>
      <c r="Q691" s="2">
        <v>8.3000000000000007</v>
      </c>
      <c r="R691" s="5">
        <v>9520</v>
      </c>
      <c r="S691" s="5">
        <v>1310</v>
      </c>
      <c r="T691" s="5">
        <v>10600</v>
      </c>
      <c r="U691" s="5">
        <v>2000</v>
      </c>
      <c r="X691" s="3" t="str" cm="1">
        <f t="array" ref="X691">_xlfn.IFS((D691/F691) &lt;= (640/SQRT($AT$32)), "Compact", L691 &lt;= ($AT$32*(0.79-(0.002*((E691-G691/2)/(2*F691))*SQRT($AT$32)))), "Non-Compact", L691 &gt; ($AT$32*(0.79-(0.002*((E691-G691/2)/(2*F691))*SQRT($AT$32)))), "Slender")</f>
        <v>Compact</v>
      </c>
      <c r="Y691" s="3" t="str" cm="1">
        <f t="array" ref="Y691">_xlfn.IFS(K691 &lt;= (65/SQRT($AT$32)), "Compact", K691 &lt;= (95/SQRT($AT$32)), "Non-Compact", K691 &gt; (95/SQRT($AT$32)), "Slender")</f>
        <v>Slender</v>
      </c>
      <c r="Z691" s="2">
        <f t="shared" si="211"/>
        <v>10.9375</v>
      </c>
      <c r="AA691" s="2">
        <f t="shared" si="212"/>
        <v>57.142857142857146</v>
      </c>
      <c r="AB691" s="2" t="str" cm="1">
        <f t="array" ref="AB691">_xlfn.IFS(Z691 &lt;= 9, "1", Z691 &lt;= 12, "2", Z691 &lt;= 15, "3", Z691 &gt; 15, "4")</f>
        <v>2</v>
      </c>
      <c r="AC691" s="2" t="str" cm="1">
        <f t="array" ref="AC691">_xlfn.IFS(AA691 &lt;= 200, "1", L691 &lt;= 300, "2", L691 &lt;= 400, "3", L691 &gt; 400, "4")</f>
        <v>1</v>
      </c>
      <c r="AF691" s="3">
        <f t="shared" si="223"/>
        <v>381207.56733845145</v>
      </c>
      <c r="AG691" s="3"/>
      <c r="AI691" s="3">
        <f t="shared" si="224"/>
        <v>9545.4079886613545</v>
      </c>
      <c r="AJ691" s="2" t="s">
        <v>715</v>
      </c>
      <c r="AK691" s="2"/>
      <c r="AL691" s="2"/>
      <c r="AM691" s="2">
        <f t="shared" si="226"/>
        <v>305.12123980236902</v>
      </c>
      <c r="AN691" s="2"/>
      <c r="AO691" s="2"/>
      <c r="AP691" s="2">
        <f t="shared" si="227"/>
        <v>9430.6</v>
      </c>
      <c r="AQ691" s="2" t="s">
        <v>715</v>
      </c>
      <c r="BB691" s="2">
        <f t="shared" si="213"/>
        <v>237.82123980236901</v>
      </c>
      <c r="BC691" s="2">
        <f t="shared" si="214"/>
        <v>8963.7333333333336</v>
      </c>
      <c r="BD691" s="2" t="s">
        <v>715</v>
      </c>
      <c r="BI691">
        <f t="shared" si="215"/>
        <v>255.82123980236901</v>
      </c>
      <c r="BJ691">
        <f t="shared" si="216"/>
        <v>9204.1143281366003</v>
      </c>
      <c r="BK691" s="2" t="s">
        <v>715</v>
      </c>
      <c r="BP691">
        <f t="shared" si="217"/>
        <v>189.82123980236901</v>
      </c>
      <c r="BQ691">
        <f t="shared" si="218"/>
        <v>8861.3333333333339</v>
      </c>
      <c r="BR691" s="2" t="s">
        <v>715</v>
      </c>
      <c r="BW691">
        <f t="shared" si="219"/>
        <v>205.82123980236901</v>
      </c>
      <c r="BX691">
        <f t="shared" si="220"/>
        <v>8895.4666666666672</v>
      </c>
      <c r="BY691" s="2" t="s">
        <v>715</v>
      </c>
      <c r="CD691">
        <f t="shared" si="221"/>
        <v>270.13097938416291</v>
      </c>
      <c r="CE691">
        <f t="shared" si="222"/>
        <v>9249.9015716076174</v>
      </c>
      <c r="CF691" s="2" t="s">
        <v>715</v>
      </c>
    </row>
    <row r="692" spans="1:84" x14ac:dyDescent="0.35">
      <c r="A692" s="2" t="s">
        <v>716</v>
      </c>
      <c r="B692" s="3" t="s">
        <v>35</v>
      </c>
      <c r="C692" s="2">
        <v>238</v>
      </c>
      <c r="D692" s="2">
        <v>800</v>
      </c>
      <c r="E692" s="2">
        <v>350</v>
      </c>
      <c r="F692" s="2">
        <v>28</v>
      </c>
      <c r="G692" s="2">
        <v>14</v>
      </c>
      <c r="H692" s="2">
        <v>18</v>
      </c>
      <c r="I692" s="2">
        <f t="shared" si="228"/>
        <v>708</v>
      </c>
      <c r="J692" s="2">
        <f t="shared" si="225"/>
        <v>302.94123980236907</v>
      </c>
      <c r="K692" s="2">
        <f t="shared" si="231"/>
        <v>6</v>
      </c>
      <c r="L692" s="2">
        <f t="shared" si="229"/>
        <v>50.571428571428569</v>
      </c>
      <c r="M692" s="2">
        <f t="shared" si="230"/>
        <v>2.9410973355292325</v>
      </c>
      <c r="N692" s="5">
        <v>344000</v>
      </c>
      <c r="O692" s="5">
        <v>20000</v>
      </c>
      <c r="P692" s="2">
        <v>33.700000000000003</v>
      </c>
      <c r="Q692" s="2">
        <v>8.1</v>
      </c>
      <c r="R692" s="5">
        <v>8600</v>
      </c>
      <c r="S692" s="5">
        <v>1140</v>
      </c>
      <c r="T692" s="5">
        <v>9610</v>
      </c>
      <c r="U692" s="5">
        <v>1750</v>
      </c>
      <c r="X692" s="3" t="str" cm="1">
        <f t="array" ref="X692">_xlfn.IFS((D692/F692) &lt;= (640/SQRT($AT$32)), "Compact", L692 &lt;= ($AT$32*(0.79-(0.002*((E692-G692/2)/(2*F692))*SQRT($AT$32)))), "Non-Compact", L692 &gt; ($AT$32*(0.79-(0.002*((E692-G692/2)/(2*F692))*SQRT($AT$32)))), "Slender")</f>
        <v>Compact</v>
      </c>
      <c r="Y692" s="3" t="str" cm="1">
        <f t="array" ref="Y692">_xlfn.IFS(K692 &lt;= (65/SQRT($AT$32)), "Compact", K692 &lt;= (95/SQRT($AT$32)), "Non-Compact", K692 &gt; (95/SQRT($AT$32)), "Slender")</f>
        <v>Slender</v>
      </c>
      <c r="Z692" s="2">
        <f t="shared" si="211"/>
        <v>12.5</v>
      </c>
      <c r="AA692" s="2">
        <f t="shared" si="212"/>
        <v>57.142857142857146</v>
      </c>
      <c r="AB692" s="2" t="str" cm="1">
        <f t="array" ref="AB692">_xlfn.IFS(Z692 &lt;= 9, "1", Z692 &lt;= 12, "2", Z692 &lt;= 15, "3", Z692 &gt; 15, "4")</f>
        <v>3</v>
      </c>
      <c r="AC692" s="2" t="str" cm="1">
        <f t="array" ref="AC692">_xlfn.IFS(AA692 &lt;= 200, "1", L692 &lt;= 300, "2", L692 &lt;= 400, "3", L692 &gt; 400, "4")</f>
        <v>1</v>
      </c>
      <c r="AF692" s="3">
        <f t="shared" si="223"/>
        <v>344101.22841411072</v>
      </c>
      <c r="AG692" s="3"/>
      <c r="AI692" s="3">
        <f t="shared" si="224"/>
        <v>8614.115373617884</v>
      </c>
      <c r="AJ692" s="2" t="s">
        <v>716</v>
      </c>
      <c r="AK692" s="2"/>
      <c r="AL692" s="2"/>
      <c r="AM692" s="2">
        <f t="shared" si="226"/>
        <v>278.24123980236908</v>
      </c>
      <c r="AN692" s="2"/>
      <c r="AO692" s="2"/>
      <c r="AP692" s="2">
        <f t="shared" si="227"/>
        <v>8510.6</v>
      </c>
      <c r="AQ692" s="2" t="s">
        <v>716</v>
      </c>
      <c r="BB692" s="2">
        <f t="shared" si="213"/>
        <v>210.94123980236907</v>
      </c>
      <c r="BC692" s="2">
        <f t="shared" si="214"/>
        <v>8043.7333333333336</v>
      </c>
      <c r="BD692" s="2" t="s">
        <v>716</v>
      </c>
      <c r="BI692">
        <f t="shared" si="215"/>
        <v>228.94123980236907</v>
      </c>
      <c r="BJ692">
        <f t="shared" si="216"/>
        <v>8284.1143281366003</v>
      </c>
      <c r="BK692" s="2" t="s">
        <v>716</v>
      </c>
      <c r="BP692">
        <f t="shared" si="217"/>
        <v>162.94123980236907</v>
      </c>
      <c r="BQ692">
        <f t="shared" si="218"/>
        <v>7941.333333333333</v>
      </c>
      <c r="BR692" s="2" t="s">
        <v>716</v>
      </c>
      <c r="BW692">
        <f t="shared" si="219"/>
        <v>178.94123980236907</v>
      </c>
      <c r="BX692">
        <f t="shared" si="220"/>
        <v>7975.4666666666662</v>
      </c>
      <c r="BY692" s="2" t="s">
        <v>716</v>
      </c>
      <c r="CD692">
        <f t="shared" si="221"/>
        <v>243.250979384163</v>
      </c>
      <c r="CE692">
        <f t="shared" si="222"/>
        <v>8329.9015716076174</v>
      </c>
      <c r="CF692" s="2" t="s">
        <v>716</v>
      </c>
    </row>
    <row r="693" spans="1:84" x14ac:dyDescent="0.35">
      <c r="A693" s="2" t="s">
        <v>717</v>
      </c>
      <c r="B693" s="3" t="s">
        <v>35</v>
      </c>
      <c r="C693" s="2">
        <v>222</v>
      </c>
      <c r="D693" s="2">
        <v>800</v>
      </c>
      <c r="E693" s="2">
        <v>350</v>
      </c>
      <c r="F693" s="2">
        <v>25</v>
      </c>
      <c r="G693" s="2">
        <v>14</v>
      </c>
      <c r="H693" s="2">
        <v>18</v>
      </c>
      <c r="I693" s="2">
        <f t="shared" si="228"/>
        <v>714</v>
      </c>
      <c r="J693" s="2">
        <f t="shared" si="225"/>
        <v>282.78123980236904</v>
      </c>
      <c r="K693" s="2">
        <f t="shared" si="231"/>
        <v>6.72</v>
      </c>
      <c r="L693" s="2">
        <f t="shared" si="229"/>
        <v>51</v>
      </c>
      <c r="M693" s="2">
        <f t="shared" si="230"/>
        <v>2.9410973355292325</v>
      </c>
      <c r="N693" s="5">
        <v>316000</v>
      </c>
      <c r="O693" s="5">
        <v>17900</v>
      </c>
      <c r="P693" s="2">
        <v>33.4</v>
      </c>
      <c r="Q693" s="2">
        <v>8</v>
      </c>
      <c r="R693" s="5">
        <v>7900</v>
      </c>
      <c r="S693" s="5">
        <v>1020</v>
      </c>
      <c r="T693" s="5">
        <v>8850</v>
      </c>
      <c r="U693" s="5">
        <v>1570</v>
      </c>
      <c r="X693" s="3" t="str" cm="1">
        <f t="array" ref="X693">_xlfn.IFS((D693/F693) &lt;= (640/SQRT($AT$32)), "Compact", L693 &lt;= ($AT$32*(0.79-(0.002*((E693-G693/2)/(2*F693))*SQRT($AT$32)))), "Non-Compact", L693 &gt; ($AT$32*(0.79-(0.002*((E693-G693/2)/(2*F693))*SQRT($AT$32)))), "Slender")</f>
        <v>Compact</v>
      </c>
      <c r="Y693" s="3" t="str" cm="1">
        <f t="array" ref="Y693">_xlfn.IFS(K693 &lt;= (65/SQRT($AT$32)), "Compact", K693 &lt;= (95/SQRT($AT$32)), "Non-Compact", K693 &gt; (95/SQRT($AT$32)), "Slender")</f>
        <v>Slender</v>
      </c>
      <c r="Z693" s="2">
        <f t="shared" si="211"/>
        <v>14</v>
      </c>
      <c r="AA693" s="2">
        <f t="shared" si="212"/>
        <v>57.142857142857146</v>
      </c>
      <c r="AB693" s="2" t="str" cm="1">
        <f t="array" ref="AB693">_xlfn.IFS(Z693 &lt;= 9, "1", Z693 &lt;= 12, "2", Z693 &lt;= 15, "3", Z693 &gt; 15, "4")</f>
        <v>3</v>
      </c>
      <c r="AC693" s="2" t="str" cm="1">
        <f t="array" ref="AC693">_xlfn.IFS(AA693 &lt;= 200, "1", L693 &lt;= 300, "2", L693 &lt;= 400, "3", L693 &gt; 400, "4")</f>
        <v>1</v>
      </c>
      <c r="AF693" s="3">
        <f t="shared" si="223"/>
        <v>316027.16559830739</v>
      </c>
      <c r="AG693" s="3"/>
      <c r="AI693" s="3">
        <f t="shared" si="224"/>
        <v>7907.3641417352219</v>
      </c>
      <c r="AJ693" s="2" t="s">
        <v>717</v>
      </c>
      <c r="AK693" s="2"/>
      <c r="AL693" s="2"/>
      <c r="AM693" s="2">
        <f t="shared" si="226"/>
        <v>258.08123980236905</v>
      </c>
      <c r="AN693" s="2"/>
      <c r="AO693" s="2"/>
      <c r="AP693" s="2">
        <f t="shared" si="227"/>
        <v>7810.6</v>
      </c>
      <c r="AQ693" s="2" t="s">
        <v>717</v>
      </c>
      <c r="BB693" s="2">
        <f t="shared" si="213"/>
        <v>190.78123980236904</v>
      </c>
      <c r="BC693" s="2">
        <f t="shared" si="214"/>
        <v>7343.7333333333336</v>
      </c>
      <c r="BD693" s="2" t="s">
        <v>717</v>
      </c>
      <c r="BI693">
        <f t="shared" si="215"/>
        <v>208.78123980236904</v>
      </c>
      <c r="BJ693">
        <f t="shared" si="216"/>
        <v>7584.1143281365994</v>
      </c>
      <c r="BK693" s="2" t="s">
        <v>717</v>
      </c>
      <c r="BP693">
        <f t="shared" si="217"/>
        <v>142.78123980236904</v>
      </c>
      <c r="BQ693">
        <f t="shared" si="218"/>
        <v>7241.333333333333</v>
      </c>
      <c r="BR693" s="2" t="s">
        <v>717</v>
      </c>
      <c r="BW693">
        <f t="shared" si="219"/>
        <v>158.78123980236904</v>
      </c>
      <c r="BX693">
        <f t="shared" si="220"/>
        <v>7275.4666666666662</v>
      </c>
      <c r="BY693" s="2" t="s">
        <v>717</v>
      </c>
      <c r="CD693">
        <f t="shared" si="221"/>
        <v>223.09097938416298</v>
      </c>
      <c r="CE693">
        <f t="shared" si="222"/>
        <v>7629.9015716076174</v>
      </c>
      <c r="CF693" s="2" t="s">
        <v>717</v>
      </c>
    </row>
    <row r="694" spans="1:84" x14ac:dyDescent="0.35">
      <c r="A694" s="2" t="s">
        <v>718</v>
      </c>
      <c r="B694" s="3" t="s">
        <v>35</v>
      </c>
      <c r="C694" s="2">
        <v>315</v>
      </c>
      <c r="D694" s="2">
        <v>800</v>
      </c>
      <c r="E694" s="2">
        <v>300</v>
      </c>
      <c r="F694" s="2">
        <v>40</v>
      </c>
      <c r="G694" s="2">
        <v>22</v>
      </c>
      <c r="H694" s="2">
        <v>18</v>
      </c>
      <c r="I694" s="2">
        <f t="shared" si="228"/>
        <v>684</v>
      </c>
      <c r="J694" s="2">
        <f t="shared" si="225"/>
        <v>401.18123980236902</v>
      </c>
      <c r="K694" s="2">
        <f t="shared" si="231"/>
        <v>3.4750000000000001</v>
      </c>
      <c r="L694" s="2">
        <f t="shared" si="229"/>
        <v>31.09090909090909</v>
      </c>
      <c r="M694" s="2">
        <f t="shared" si="230"/>
        <v>2.7250973355292327</v>
      </c>
      <c r="N694" s="5">
        <v>419000</v>
      </c>
      <c r="O694" s="5">
        <v>18100</v>
      </c>
      <c r="P694" s="2">
        <v>32.299999999999997</v>
      </c>
      <c r="Q694" s="2">
        <v>6.7</v>
      </c>
      <c r="R694" s="5">
        <v>10500</v>
      </c>
      <c r="S694" s="5">
        <v>1200</v>
      </c>
      <c r="T694" s="5">
        <v>12100</v>
      </c>
      <c r="U694" s="5">
        <v>1890</v>
      </c>
      <c r="X694" s="3" t="str" cm="1">
        <f t="array" ref="X694">_xlfn.IFS((D694/F694) &lt;= (640/SQRT($AT$32)), "Compact", L694 &lt;= ($AT$32*(0.79-(0.002*((E694-G694/2)/(2*F694))*SQRT($AT$32)))), "Non-Compact", L694 &gt; ($AT$32*(0.79-(0.002*((E694-G694/2)/(2*F694))*SQRT($AT$32)))), "Slender")</f>
        <v>Compact</v>
      </c>
      <c r="Y694" s="3" t="str" cm="1">
        <f t="array" ref="Y694">_xlfn.IFS(K694 &lt;= (65/SQRT($AT$32)), "Compact", K694 &lt;= (95/SQRT($AT$32)), "Non-Compact", K694 &gt; (95/SQRT($AT$32)), "Slender")</f>
        <v>Compact</v>
      </c>
      <c r="Z694" s="2">
        <f t="shared" si="211"/>
        <v>7.5</v>
      </c>
      <c r="AA694" s="2">
        <f t="shared" si="212"/>
        <v>36.363636363636367</v>
      </c>
      <c r="AB694" s="2" t="str" cm="1">
        <f t="array" ref="AB694">_xlfn.IFS(Z694 &lt;= 9, "1", Z694 &lt;= 12, "2", Z694 &lt;= 15, "3", Z694 &gt; 15, "4")</f>
        <v>1</v>
      </c>
      <c r="AC694" s="2" t="str" cm="1">
        <f t="array" ref="AC694">_xlfn.IFS(AA694 &lt;= 200, "1", L694 &lt;= 300, "2", L694 &lt;= 400, "3", L694 &gt; 400, "4")</f>
        <v>1</v>
      </c>
      <c r="AF694" s="3">
        <f t="shared" si="223"/>
        <v>418912.93988858833</v>
      </c>
      <c r="AG694" s="3"/>
      <c r="AI694" s="3">
        <f t="shared" si="224"/>
        <v>10500.844807442876</v>
      </c>
      <c r="AJ694" s="2" t="s">
        <v>718</v>
      </c>
      <c r="AK694" s="2"/>
      <c r="AL694" s="2"/>
      <c r="AM694" s="2">
        <f t="shared" si="226"/>
        <v>376.48123980236903</v>
      </c>
      <c r="AN694" s="2"/>
      <c r="AO694" s="2"/>
      <c r="AP694" s="2">
        <f t="shared" si="227"/>
        <v>10410.6</v>
      </c>
      <c r="AQ694" s="2" t="s">
        <v>718</v>
      </c>
      <c r="BB694" s="2">
        <f t="shared" si="213"/>
        <v>309.18123980236902</v>
      </c>
      <c r="BC694" s="2">
        <f t="shared" si="214"/>
        <v>9943.7333333333336</v>
      </c>
      <c r="BD694" s="2" t="s">
        <v>718</v>
      </c>
      <c r="BI694">
        <f t="shared" si="215"/>
        <v>327.18123980236902</v>
      </c>
      <c r="BJ694">
        <f t="shared" si="216"/>
        <v>10184.1143281366</v>
      </c>
      <c r="BK694" s="2" t="s">
        <v>718</v>
      </c>
      <c r="BP694">
        <f t="shared" si="217"/>
        <v>261.18123980236902</v>
      </c>
      <c r="BQ694">
        <f t="shared" si="218"/>
        <v>9841.3333333333339</v>
      </c>
      <c r="BR694" s="2" t="s">
        <v>718</v>
      </c>
      <c r="BW694">
        <f t="shared" si="219"/>
        <v>277.18123980236902</v>
      </c>
      <c r="BX694">
        <f t="shared" si="220"/>
        <v>9875.4666666666672</v>
      </c>
      <c r="BY694" s="2" t="s">
        <v>718</v>
      </c>
      <c r="CD694">
        <f t="shared" si="221"/>
        <v>341.49097938416293</v>
      </c>
      <c r="CE694">
        <f t="shared" si="222"/>
        <v>10229.901571607617</v>
      </c>
      <c r="CF694" s="2" t="s">
        <v>718</v>
      </c>
    </row>
    <row r="695" spans="1:84" x14ac:dyDescent="0.35">
      <c r="A695" s="2" t="s">
        <v>719</v>
      </c>
      <c r="B695" s="3" t="s">
        <v>35</v>
      </c>
      <c r="C695" s="2">
        <v>297</v>
      </c>
      <c r="D695" s="2">
        <v>800</v>
      </c>
      <c r="E695" s="2">
        <v>300</v>
      </c>
      <c r="F695" s="2">
        <v>36</v>
      </c>
      <c r="G695" s="2">
        <v>22</v>
      </c>
      <c r="H695" s="2">
        <v>18</v>
      </c>
      <c r="I695" s="2">
        <f t="shared" si="228"/>
        <v>692</v>
      </c>
      <c r="J695" s="2">
        <f t="shared" si="225"/>
        <v>378.94123980236901</v>
      </c>
      <c r="K695" s="2">
        <f t="shared" si="231"/>
        <v>3.8611111111111112</v>
      </c>
      <c r="L695" s="2">
        <f t="shared" si="229"/>
        <v>31.454545454545453</v>
      </c>
      <c r="M695" s="2">
        <f t="shared" si="230"/>
        <v>2.7250973355292327</v>
      </c>
      <c r="N695" s="5">
        <v>390000</v>
      </c>
      <c r="O695" s="5">
        <v>16300</v>
      </c>
      <c r="P695" s="2">
        <v>32.1</v>
      </c>
      <c r="Q695" s="2">
        <v>6.6</v>
      </c>
      <c r="R695" s="5">
        <v>9740</v>
      </c>
      <c r="S695" s="5">
        <v>1080</v>
      </c>
      <c r="T695" s="5">
        <v>11300</v>
      </c>
      <c r="U695" s="5">
        <v>1710</v>
      </c>
      <c r="X695" s="3" t="str" cm="1">
        <f t="array" ref="X695">_xlfn.IFS((D695/F695) &lt;= (640/SQRT($AT$32)), "Compact", L695 &lt;= ($AT$32*(0.79-(0.002*((E695-G695/2)/(2*F695))*SQRT($AT$32)))), "Non-Compact", L695 &gt; ($AT$32*(0.79-(0.002*((E695-G695/2)/(2*F695))*SQRT($AT$32)))), "Slender")</f>
        <v>Compact</v>
      </c>
      <c r="Y695" s="3" t="str" cm="1">
        <f t="array" ref="Y695">_xlfn.IFS(K695 &lt;= (65/SQRT($AT$32)), "Compact", K695 &lt;= (95/SQRT($AT$32)), "Non-Compact", K695 &gt; (95/SQRT($AT$32)), "Slender")</f>
        <v>Non-Compact</v>
      </c>
      <c r="Z695" s="2">
        <f t="shared" si="211"/>
        <v>8.3333333333333339</v>
      </c>
      <c r="AA695" s="2">
        <f t="shared" si="212"/>
        <v>36.363636363636367</v>
      </c>
      <c r="AB695" s="2" t="str" cm="1">
        <f t="array" ref="AB695">_xlfn.IFS(Z695 &lt;= 9, "1", Z695 &lt;= 12, "2", Z695 &lt;= 15, "3", Z695 &gt; 15, "4")</f>
        <v>1</v>
      </c>
      <c r="AC695" s="2" t="str" cm="1">
        <f t="array" ref="AC695">_xlfn.IFS(AA695 &lt;= 200, "1", L695 &lt;= 300, "2", L695 &lt;= 400, "3", L695 &gt; 400, "4")</f>
        <v>1</v>
      </c>
      <c r="AF695" s="3">
        <f t="shared" si="223"/>
        <v>389862.90309043258</v>
      </c>
      <c r="AG695" s="3"/>
      <c r="AI695" s="3">
        <f t="shared" si="224"/>
        <v>9734.2228077027285</v>
      </c>
      <c r="AJ695" s="2" t="s">
        <v>719</v>
      </c>
      <c r="AK695" s="2"/>
      <c r="AL695" s="2"/>
      <c r="AM695" s="2">
        <f t="shared" si="226"/>
        <v>354.24123980236902</v>
      </c>
      <c r="AN695" s="2"/>
      <c r="AO695" s="2"/>
      <c r="AP695" s="2">
        <f t="shared" si="227"/>
        <v>9650.6</v>
      </c>
      <c r="AQ695" s="2" t="s">
        <v>719</v>
      </c>
      <c r="BB695" s="2">
        <f t="shared" si="213"/>
        <v>286.94123980236901</v>
      </c>
      <c r="BC695" s="2">
        <f t="shared" si="214"/>
        <v>9183.7333333333336</v>
      </c>
      <c r="BD695" s="2" t="s">
        <v>719</v>
      </c>
      <c r="BI695">
        <f t="shared" si="215"/>
        <v>304.94123980236901</v>
      </c>
      <c r="BJ695">
        <f t="shared" si="216"/>
        <v>9424.1143281366003</v>
      </c>
      <c r="BK695" s="2" t="s">
        <v>719</v>
      </c>
      <c r="BP695">
        <f t="shared" si="217"/>
        <v>238.94123980236901</v>
      </c>
      <c r="BQ695">
        <f t="shared" si="218"/>
        <v>9081.3333333333339</v>
      </c>
      <c r="BR695" s="2" t="s">
        <v>719</v>
      </c>
      <c r="BW695">
        <f t="shared" si="219"/>
        <v>254.94123980236901</v>
      </c>
      <c r="BX695">
        <f t="shared" si="220"/>
        <v>9115.4666666666672</v>
      </c>
      <c r="BY695" s="2" t="s">
        <v>719</v>
      </c>
      <c r="CD695">
        <f t="shared" si="221"/>
        <v>319.25097938416292</v>
      </c>
      <c r="CE695">
        <f t="shared" si="222"/>
        <v>9469.9015716076174</v>
      </c>
      <c r="CF695" s="2" t="s">
        <v>719</v>
      </c>
    </row>
    <row r="696" spans="1:84" x14ac:dyDescent="0.35">
      <c r="A696" s="2" t="s">
        <v>720</v>
      </c>
      <c r="B696" s="3" t="s">
        <v>35</v>
      </c>
      <c r="C696" s="2">
        <v>280</v>
      </c>
      <c r="D696" s="2">
        <v>800</v>
      </c>
      <c r="E696" s="2">
        <v>300</v>
      </c>
      <c r="F696" s="2">
        <v>32</v>
      </c>
      <c r="G696" s="2">
        <v>22</v>
      </c>
      <c r="H696" s="2">
        <v>18</v>
      </c>
      <c r="I696" s="2">
        <f t="shared" si="228"/>
        <v>700</v>
      </c>
      <c r="J696" s="2">
        <f t="shared" si="225"/>
        <v>356.701239802369</v>
      </c>
      <c r="K696" s="2">
        <f t="shared" si="231"/>
        <v>4.34375</v>
      </c>
      <c r="L696" s="2">
        <f t="shared" si="229"/>
        <v>31.818181818181817</v>
      </c>
      <c r="M696" s="2">
        <f t="shared" si="230"/>
        <v>2.7250973355292327</v>
      </c>
      <c r="N696" s="5">
        <v>360000</v>
      </c>
      <c r="O696" s="5">
        <v>14500</v>
      </c>
      <c r="P696" s="2">
        <v>31.8</v>
      </c>
      <c r="Q696" s="2">
        <v>6.4</v>
      </c>
      <c r="R696" s="5">
        <v>9000</v>
      </c>
      <c r="S696" s="2">
        <v>965</v>
      </c>
      <c r="T696" s="5">
        <v>10500</v>
      </c>
      <c r="U696" s="5">
        <v>1530</v>
      </c>
      <c r="X696" s="3" t="str" cm="1">
        <f t="array" ref="X696">_xlfn.IFS((D696/F696) &lt;= (640/SQRT($AT$32)), "Compact", L696 &lt;= ($AT$32*(0.79-(0.002*((E696-G696/2)/(2*F696))*SQRT($AT$32)))), "Non-Compact", L696 &gt; ($AT$32*(0.79-(0.002*((E696-G696/2)/(2*F696))*SQRT($AT$32)))), "Slender")</f>
        <v>Compact</v>
      </c>
      <c r="Y696" s="3" t="str" cm="1">
        <f t="array" ref="Y696">_xlfn.IFS(K696 &lt;= (65/SQRT($AT$32)), "Compact", K696 &lt;= (95/SQRT($AT$32)), "Non-Compact", K696 &gt; (95/SQRT($AT$32)), "Slender")</f>
        <v>Non-Compact</v>
      </c>
      <c r="Z696" s="2">
        <f t="shared" si="211"/>
        <v>9.375</v>
      </c>
      <c r="AA696" s="2">
        <f t="shared" si="212"/>
        <v>36.363636363636367</v>
      </c>
      <c r="AB696" s="2" t="str" cm="1">
        <f t="array" ref="AB696">_xlfn.IFS(Z696 &lt;= 9, "1", Z696 &lt;= 12, "2", Z696 &lt;= 15, "3", Z696 &gt; 15, "4")</f>
        <v>2</v>
      </c>
      <c r="AC696" s="2" t="str" cm="1">
        <f t="array" ref="AC696">_xlfn.IFS(AA696 &lt;= 200, "1", L696 &lt;= 300, "2", L696 &lt;= 400, "3", L696 &gt; 400, "4")</f>
        <v>1</v>
      </c>
      <c r="AF696" s="3">
        <f t="shared" si="223"/>
        <v>359814.59004062077</v>
      </c>
      <c r="AG696" s="3"/>
      <c r="AI696" s="3">
        <f t="shared" si="224"/>
        <v>8988.4249827208314</v>
      </c>
      <c r="AJ696" s="2" t="s">
        <v>720</v>
      </c>
      <c r="AK696" s="2"/>
      <c r="AL696" s="2"/>
      <c r="AM696" s="2">
        <f t="shared" si="226"/>
        <v>332.00123980236901</v>
      </c>
      <c r="AN696" s="2"/>
      <c r="AO696" s="2"/>
      <c r="AP696" s="2">
        <f t="shared" si="227"/>
        <v>8910.6</v>
      </c>
      <c r="AQ696" s="2" t="s">
        <v>720</v>
      </c>
      <c r="BB696" s="2">
        <f t="shared" si="213"/>
        <v>264.701239802369</v>
      </c>
      <c r="BC696" s="2">
        <f t="shared" si="214"/>
        <v>8443.7333333333336</v>
      </c>
      <c r="BD696" s="2" t="s">
        <v>720</v>
      </c>
      <c r="BI696">
        <f t="shared" si="215"/>
        <v>282.701239802369</v>
      </c>
      <c r="BJ696">
        <f t="shared" si="216"/>
        <v>8684.1143281366003</v>
      </c>
      <c r="BK696" s="2" t="s">
        <v>720</v>
      </c>
      <c r="BP696">
        <f t="shared" si="217"/>
        <v>216.701239802369</v>
      </c>
      <c r="BQ696">
        <f t="shared" si="218"/>
        <v>8341.3333333333339</v>
      </c>
      <c r="BR696" s="2" t="s">
        <v>720</v>
      </c>
      <c r="BW696">
        <f t="shared" si="219"/>
        <v>232.701239802369</v>
      </c>
      <c r="BX696">
        <f t="shared" si="220"/>
        <v>8375.4666666666672</v>
      </c>
      <c r="BY696" s="2" t="s">
        <v>720</v>
      </c>
      <c r="CD696">
        <f t="shared" si="221"/>
        <v>297.01097938416291</v>
      </c>
      <c r="CE696">
        <f t="shared" si="222"/>
        <v>8729.9015716076174</v>
      </c>
      <c r="CF696" s="2" t="s">
        <v>720</v>
      </c>
    </row>
    <row r="697" spans="1:84" x14ac:dyDescent="0.35">
      <c r="A697" s="2" t="s">
        <v>721</v>
      </c>
      <c r="B697" s="3" t="s">
        <v>35</v>
      </c>
      <c r="C697" s="2">
        <v>263</v>
      </c>
      <c r="D697" s="2">
        <v>800</v>
      </c>
      <c r="E697" s="2">
        <v>300</v>
      </c>
      <c r="F697" s="2">
        <v>28</v>
      </c>
      <c r="G697" s="2">
        <v>22</v>
      </c>
      <c r="H697" s="2">
        <v>18</v>
      </c>
      <c r="I697" s="2">
        <f t="shared" si="228"/>
        <v>708</v>
      </c>
      <c r="J697" s="2">
        <f t="shared" si="225"/>
        <v>334.46123980236905</v>
      </c>
      <c r="K697" s="2">
        <f t="shared" si="231"/>
        <v>4.9642857142857144</v>
      </c>
      <c r="L697" s="2">
        <f t="shared" si="229"/>
        <v>32.18181818181818</v>
      </c>
      <c r="M697" s="2">
        <f t="shared" si="230"/>
        <v>2.7250973355292327</v>
      </c>
      <c r="N697" s="5">
        <v>330000</v>
      </c>
      <c r="O697" s="5">
        <v>12700</v>
      </c>
      <c r="P697" s="2">
        <v>31.4</v>
      </c>
      <c r="Q697" s="2">
        <v>6.2</v>
      </c>
      <c r="R697" s="5">
        <v>8240</v>
      </c>
      <c r="S697" s="2">
        <v>845</v>
      </c>
      <c r="T697" s="5">
        <v>9630</v>
      </c>
      <c r="U697" s="5">
        <v>1350</v>
      </c>
      <c r="X697" s="3" t="str" cm="1">
        <f t="array" ref="X697">_xlfn.IFS((D697/F697) &lt;= (640/SQRT($AT$32)), "Compact", L697 &lt;= ($AT$32*(0.79-(0.002*((E697-G697/2)/(2*F697))*SQRT($AT$32)))), "Non-Compact", L697 &gt; ($AT$32*(0.79-(0.002*((E697-G697/2)/(2*F697))*SQRT($AT$32)))), "Slender")</f>
        <v>Compact</v>
      </c>
      <c r="Y697" s="3" t="str" cm="1">
        <f t="array" ref="Y697">_xlfn.IFS(K697 &lt;= (65/SQRT($AT$32)), "Compact", K697 &lt;= (95/SQRT($AT$32)), "Non-Compact", K697 &gt; (95/SQRT($AT$32)), "Slender")</f>
        <v>Non-Compact</v>
      </c>
      <c r="Z697" s="2">
        <f t="shared" si="211"/>
        <v>10.714285714285714</v>
      </c>
      <c r="AA697" s="2">
        <f t="shared" si="212"/>
        <v>36.363636363636367</v>
      </c>
      <c r="AB697" s="2" t="str" cm="1">
        <f t="array" ref="AB697">_xlfn.IFS(Z697 &lt;= 9, "1", Z697 &lt;= 12, "2", Z697 &lt;= 15, "3", Z697 &gt; 15, "4")</f>
        <v>2</v>
      </c>
      <c r="AC697" s="2" t="str" cm="1">
        <f t="array" ref="AC697">_xlfn.IFS(AA697 &lt;= 200, "1", L697 &lt;= 300, "2", L697 &lt;= 400, "3", L697 &gt; 400, "4")</f>
        <v>1</v>
      </c>
      <c r="AF697" s="3">
        <f t="shared" si="223"/>
        <v>329767.30463479849</v>
      </c>
      <c r="AG697" s="3"/>
      <c r="AI697" s="3">
        <f t="shared" si="224"/>
        <v>8222.8666333584661</v>
      </c>
      <c r="AJ697" s="2" t="s">
        <v>721</v>
      </c>
      <c r="AK697" s="2"/>
      <c r="AL697" s="2"/>
      <c r="AM697" s="2">
        <f t="shared" si="226"/>
        <v>309.76123980236906</v>
      </c>
      <c r="AN697" s="2"/>
      <c r="AO697" s="2"/>
      <c r="AP697" s="2">
        <f t="shared" si="227"/>
        <v>8150.6</v>
      </c>
      <c r="AQ697" s="2" t="s">
        <v>721</v>
      </c>
      <c r="BB697" s="2">
        <f t="shared" si="213"/>
        <v>242.46123980236905</v>
      </c>
      <c r="BC697" s="2">
        <f t="shared" si="214"/>
        <v>7683.7333333333336</v>
      </c>
      <c r="BD697" s="2" t="s">
        <v>721</v>
      </c>
      <c r="BI697">
        <f t="shared" si="215"/>
        <v>260.46123980236905</v>
      </c>
      <c r="BJ697">
        <f t="shared" si="216"/>
        <v>7924.1143281365994</v>
      </c>
      <c r="BK697" s="2" t="s">
        <v>721</v>
      </c>
      <c r="BP697">
        <f t="shared" si="217"/>
        <v>194.46123980236905</v>
      </c>
      <c r="BQ697">
        <f t="shared" si="218"/>
        <v>7581.333333333333</v>
      </c>
      <c r="BR697" s="2" t="s">
        <v>721</v>
      </c>
      <c r="BW697">
        <f t="shared" si="219"/>
        <v>210.46123980236905</v>
      </c>
      <c r="BX697">
        <f t="shared" si="220"/>
        <v>7615.4666666666662</v>
      </c>
      <c r="BY697" s="2" t="s">
        <v>721</v>
      </c>
      <c r="CD697">
        <f t="shared" si="221"/>
        <v>274.77097938416296</v>
      </c>
      <c r="CE697">
        <f t="shared" si="222"/>
        <v>7969.9015716076174</v>
      </c>
      <c r="CF697" s="2" t="s">
        <v>721</v>
      </c>
    </row>
    <row r="698" spans="1:84" x14ac:dyDescent="0.35">
      <c r="A698" s="2" t="s">
        <v>713</v>
      </c>
      <c r="B698" s="3" t="s">
        <v>35</v>
      </c>
      <c r="C698" s="2">
        <v>249</v>
      </c>
      <c r="D698" s="2">
        <v>800</v>
      </c>
      <c r="E698" s="2">
        <v>300</v>
      </c>
      <c r="F698" s="2">
        <v>25</v>
      </c>
      <c r="G698" s="2">
        <v>22</v>
      </c>
      <c r="H698" s="2">
        <v>18</v>
      </c>
      <c r="I698" s="2">
        <f t="shared" si="228"/>
        <v>714</v>
      </c>
      <c r="J698" s="2">
        <f t="shared" si="225"/>
        <v>317.78123980236904</v>
      </c>
      <c r="K698" s="2">
        <f t="shared" si="231"/>
        <v>5.56</v>
      </c>
      <c r="L698" s="2">
        <f t="shared" si="229"/>
        <v>32.454545454545453</v>
      </c>
      <c r="M698" s="2">
        <f t="shared" si="230"/>
        <v>2.7250973355292327</v>
      </c>
      <c r="N698" s="5">
        <v>306000</v>
      </c>
      <c r="O698" s="5">
        <v>11300</v>
      </c>
      <c r="P698" s="2">
        <v>31.1</v>
      </c>
      <c r="Q698" s="2">
        <v>6</v>
      </c>
      <c r="R698" s="5">
        <v>7660</v>
      </c>
      <c r="S698" s="2">
        <v>755</v>
      </c>
      <c r="T698" s="5">
        <v>9010</v>
      </c>
      <c r="U698" s="5">
        <v>1220</v>
      </c>
      <c r="X698" s="3" t="str" cm="1">
        <f t="array" ref="X698">_xlfn.IFS((D698/F698) &lt;= (640/SQRT($AT$32)), "Compact", L698 &lt;= ($AT$32*(0.79-(0.002*((E698-G698/2)/(2*F698))*SQRT($AT$32)))), "Non-Compact", L698 &gt; ($AT$32*(0.79-(0.002*((E698-G698/2)/(2*F698))*SQRT($AT$32)))), "Slender")</f>
        <v>Compact</v>
      </c>
      <c r="Y698" s="3" t="str" cm="1">
        <f t="array" ref="Y698">_xlfn.IFS(K698 &lt;= (65/SQRT($AT$32)), "Compact", K698 &lt;= (95/SQRT($AT$32)), "Non-Compact", K698 &gt; (95/SQRT($AT$32)), "Slender")</f>
        <v>Slender</v>
      </c>
      <c r="Z698" s="2">
        <f t="shared" si="211"/>
        <v>12</v>
      </c>
      <c r="AA698" s="2">
        <f t="shared" si="212"/>
        <v>36.363636363636367</v>
      </c>
      <c r="AB698" s="2" t="str" cm="1">
        <f t="array" ref="AB698">_xlfn.IFS(Z698 &lt;= 9, "1", Z698 &lt;= 12, "2", Z698 &lt;= 15, "3", Z698 &gt; 15, "4")</f>
        <v>2</v>
      </c>
      <c r="AC698" s="2" t="str" cm="1">
        <f t="array" ref="AC698">_xlfn.IFS(AA698 &lt;= 200, "1", L698 &lt;= 300, "2", L698 &lt;= 400, "3", L698 &gt; 400, "4")</f>
        <v>1</v>
      </c>
      <c r="AF698" s="3">
        <f t="shared" si="223"/>
        <v>305731.8746975853</v>
      </c>
      <c r="AG698" s="3"/>
      <c r="AI698" s="3">
        <f t="shared" si="224"/>
        <v>7639.2956265613921</v>
      </c>
      <c r="AJ698" s="2" t="s">
        <v>713</v>
      </c>
      <c r="AK698" s="2"/>
      <c r="AL698" s="2"/>
      <c r="AM698" s="2">
        <f t="shared" si="226"/>
        <v>293.08123980236905</v>
      </c>
      <c r="AN698" s="2"/>
      <c r="AO698" s="2"/>
      <c r="AP698" s="2">
        <f t="shared" si="227"/>
        <v>7570.6</v>
      </c>
      <c r="AQ698" s="2" t="s">
        <v>713</v>
      </c>
      <c r="BB698" s="2">
        <f t="shared" si="213"/>
        <v>225.78123980236904</v>
      </c>
      <c r="BC698" s="2">
        <f t="shared" si="214"/>
        <v>7103.7333333333336</v>
      </c>
      <c r="BD698" s="2" t="s">
        <v>713</v>
      </c>
      <c r="BI698">
        <f t="shared" si="215"/>
        <v>243.78123980236904</v>
      </c>
      <c r="BJ698">
        <f t="shared" si="216"/>
        <v>7344.1143281365994</v>
      </c>
      <c r="BK698" s="2" t="s">
        <v>713</v>
      </c>
      <c r="BP698">
        <f t="shared" si="217"/>
        <v>177.78123980236904</v>
      </c>
      <c r="BQ698">
        <f t="shared" si="218"/>
        <v>7001.333333333333</v>
      </c>
      <c r="BR698" s="2" t="s">
        <v>713</v>
      </c>
      <c r="BW698">
        <f t="shared" si="219"/>
        <v>193.78123980236904</v>
      </c>
      <c r="BX698">
        <f t="shared" si="220"/>
        <v>7035.4666666666662</v>
      </c>
      <c r="BY698" s="2" t="s">
        <v>713</v>
      </c>
      <c r="CD698">
        <f t="shared" si="221"/>
        <v>258.09097938416295</v>
      </c>
      <c r="CE698">
        <f t="shared" si="222"/>
        <v>7389.9015716076174</v>
      </c>
      <c r="CF698" s="2" t="s">
        <v>713</v>
      </c>
    </row>
    <row r="699" spans="1:84" x14ac:dyDescent="0.35">
      <c r="A699" s="2" t="s">
        <v>722</v>
      </c>
      <c r="B699" s="3" t="s">
        <v>35</v>
      </c>
      <c r="C699" s="2">
        <v>298</v>
      </c>
      <c r="D699" s="2">
        <v>800</v>
      </c>
      <c r="E699" s="2">
        <v>300</v>
      </c>
      <c r="F699" s="2">
        <v>40</v>
      </c>
      <c r="G699" s="2">
        <v>19</v>
      </c>
      <c r="H699" s="2">
        <v>18</v>
      </c>
      <c r="I699" s="2">
        <f t="shared" si="228"/>
        <v>684</v>
      </c>
      <c r="J699" s="2">
        <f t="shared" si="225"/>
        <v>379.58123980236905</v>
      </c>
      <c r="K699" s="2">
        <f t="shared" si="231"/>
        <v>3.5125000000000002</v>
      </c>
      <c r="L699" s="2">
        <f t="shared" si="229"/>
        <v>36</v>
      </c>
      <c r="M699" s="2">
        <f t="shared" si="230"/>
        <v>2.7310973355292325</v>
      </c>
      <c r="N699" s="5">
        <v>410000</v>
      </c>
      <c r="O699" s="5">
        <v>18000</v>
      </c>
      <c r="P699" s="2">
        <v>32.799999999999997</v>
      </c>
      <c r="Q699" s="2">
        <v>6.9</v>
      </c>
      <c r="R699" s="5">
        <v>10200</v>
      </c>
      <c r="S699" s="5">
        <v>1200</v>
      </c>
      <c r="T699" s="5">
        <v>11700</v>
      </c>
      <c r="U699" s="5">
        <v>1870</v>
      </c>
      <c r="X699" s="3" t="str" cm="1">
        <f t="array" ref="X699">_xlfn.IFS((D699/F699) &lt;= (640/SQRT($AT$32)), "Compact", L699 &lt;= ($AT$32*(0.79-(0.002*((E699-G699/2)/(2*F699))*SQRT($AT$32)))), "Non-Compact", L699 &gt; ($AT$32*(0.79-(0.002*((E699-G699/2)/(2*F699))*SQRT($AT$32)))), "Slender")</f>
        <v>Compact</v>
      </c>
      <c r="Y699" s="3" t="str" cm="1">
        <f t="array" ref="Y699">_xlfn.IFS(K699 &lt;= (65/SQRT($AT$32)), "Compact", K699 &lt;= (95/SQRT($AT$32)), "Non-Compact", K699 &gt; (95/SQRT($AT$32)), "Slender")</f>
        <v>Non-Compact</v>
      </c>
      <c r="Z699" s="2">
        <f t="shared" si="211"/>
        <v>7.5</v>
      </c>
      <c r="AA699" s="2">
        <f t="shared" si="212"/>
        <v>42.10526315789474</v>
      </c>
      <c r="AB699" s="2" t="str" cm="1">
        <f t="array" ref="AB699">_xlfn.IFS(Z699 &lt;= 9, "1", Z699 &lt;= 12, "2", Z699 &lt;= 15, "3", Z699 &gt; 15, "4")</f>
        <v>1</v>
      </c>
      <c r="AC699" s="2" t="str" cm="1">
        <f t="array" ref="AC699">_xlfn.IFS(AA699 &lt;= 200, "1", L699 &lt;= 300, "2", L699 &lt;= 400, "3", L699 &gt; 400, "4")</f>
        <v>1</v>
      </c>
      <c r="AF699" s="3">
        <f t="shared" si="223"/>
        <v>409917.02722148539</v>
      </c>
      <c r="AG699" s="3"/>
      <c r="AI699" s="3">
        <f t="shared" si="224"/>
        <v>10203.498501494476</v>
      </c>
      <c r="AJ699" s="2" t="s">
        <v>722</v>
      </c>
      <c r="AK699" s="2"/>
      <c r="AL699" s="2"/>
      <c r="AM699" s="2">
        <f t="shared" si="226"/>
        <v>354.88123980236907</v>
      </c>
      <c r="AN699" s="2"/>
      <c r="AO699" s="2"/>
      <c r="AP699" s="2">
        <f t="shared" si="227"/>
        <v>10110.6</v>
      </c>
      <c r="AQ699" s="2" t="s">
        <v>722</v>
      </c>
      <c r="BB699" s="2">
        <f t="shared" si="213"/>
        <v>287.58123980236905</v>
      </c>
      <c r="BC699" s="2">
        <f t="shared" si="214"/>
        <v>9643.7333333333336</v>
      </c>
      <c r="BD699" s="2" t="s">
        <v>722</v>
      </c>
      <c r="BI699">
        <f t="shared" si="215"/>
        <v>305.58123980236905</v>
      </c>
      <c r="BJ699">
        <f t="shared" si="216"/>
        <v>9884.1143281366003</v>
      </c>
      <c r="BK699" s="2" t="s">
        <v>722</v>
      </c>
      <c r="BP699">
        <f t="shared" si="217"/>
        <v>239.58123980236905</v>
      </c>
      <c r="BQ699">
        <f t="shared" si="218"/>
        <v>9541.3333333333339</v>
      </c>
      <c r="BR699" s="2" t="s">
        <v>722</v>
      </c>
      <c r="BW699">
        <f t="shared" si="219"/>
        <v>255.58123980236905</v>
      </c>
      <c r="BX699">
        <f t="shared" si="220"/>
        <v>9575.4666666666672</v>
      </c>
      <c r="BY699" s="2" t="s">
        <v>722</v>
      </c>
      <c r="CD699">
        <f t="shared" si="221"/>
        <v>319.89097938416296</v>
      </c>
      <c r="CE699">
        <f t="shared" si="222"/>
        <v>9929.9015716076174</v>
      </c>
      <c r="CF699" s="2" t="s">
        <v>722</v>
      </c>
    </row>
    <row r="700" spans="1:84" x14ac:dyDescent="0.35">
      <c r="A700" s="2" t="s">
        <v>720</v>
      </c>
      <c r="B700" s="3" t="s">
        <v>35</v>
      </c>
      <c r="C700" s="2">
        <v>280</v>
      </c>
      <c r="D700" s="2">
        <v>800</v>
      </c>
      <c r="E700" s="2">
        <v>300</v>
      </c>
      <c r="F700" s="2">
        <v>36</v>
      </c>
      <c r="G700" s="2">
        <v>19</v>
      </c>
      <c r="H700" s="2">
        <v>18</v>
      </c>
      <c r="I700" s="2">
        <f t="shared" si="228"/>
        <v>692</v>
      </c>
      <c r="J700" s="2">
        <f t="shared" si="225"/>
        <v>357.10123980236904</v>
      </c>
      <c r="K700" s="2">
        <f t="shared" si="231"/>
        <v>3.9027777777777777</v>
      </c>
      <c r="L700" s="2">
        <f t="shared" si="229"/>
        <v>36.421052631578945</v>
      </c>
      <c r="M700" s="2">
        <f t="shared" si="230"/>
        <v>2.7310973355292325</v>
      </c>
      <c r="N700" s="5">
        <v>380000</v>
      </c>
      <c r="O700" s="5">
        <v>16200</v>
      </c>
      <c r="P700" s="2">
        <v>32.6</v>
      </c>
      <c r="Q700" s="2">
        <v>6.8</v>
      </c>
      <c r="R700" s="5">
        <v>9500</v>
      </c>
      <c r="S700" s="5">
        <v>1080</v>
      </c>
      <c r="T700" s="5">
        <v>10900</v>
      </c>
      <c r="U700" s="5">
        <v>1690</v>
      </c>
      <c r="X700" s="3" t="str" cm="1">
        <f t="array" ref="X700">_xlfn.IFS((D700/F700) &lt;= (640/SQRT($AT$32)), "Compact", L700 &lt;= ($AT$32*(0.79-(0.002*((E700-G700/2)/(2*F700))*SQRT($AT$32)))), "Non-Compact", L700 &gt; ($AT$32*(0.79-(0.002*((E700-G700/2)/(2*F700))*SQRT($AT$32)))), "Slender")</f>
        <v>Compact</v>
      </c>
      <c r="Y700" s="3" t="str" cm="1">
        <f t="array" ref="Y700">_xlfn.IFS(K700 &lt;= (65/SQRT($AT$32)), "Compact", K700 &lt;= (95/SQRT($AT$32)), "Non-Compact", K700 &gt; (95/SQRT($AT$32)), "Slender")</f>
        <v>Non-Compact</v>
      </c>
      <c r="Z700" s="2">
        <f t="shared" si="211"/>
        <v>8.3333333333333339</v>
      </c>
      <c r="AA700" s="2">
        <f t="shared" si="212"/>
        <v>42.10526315789474</v>
      </c>
      <c r="AB700" s="2" t="str" cm="1">
        <f t="array" ref="AB700">_xlfn.IFS(Z700 &lt;= 9, "1", Z700 &lt;= 12, "2", Z700 &lt;= 15, "3", Z700 &gt; 15, "4")</f>
        <v>1</v>
      </c>
      <c r="AC700" s="2" t="str" cm="1">
        <f t="array" ref="AC700">_xlfn.IFS(AA700 &lt;= 200, "1", L700 &lt;= 300, "2", L700 &lt;= 400, "3", L700 &gt; 400, "4")</f>
        <v>1</v>
      </c>
      <c r="AF700" s="3">
        <f t="shared" si="223"/>
        <v>379867.48374413414</v>
      </c>
      <c r="AG700" s="3"/>
      <c r="AI700" s="3">
        <f t="shared" si="224"/>
        <v>9496.336434120265</v>
      </c>
      <c r="AJ700" s="2" t="s">
        <v>720</v>
      </c>
      <c r="AK700" s="2"/>
      <c r="AL700" s="2"/>
      <c r="AM700" s="2">
        <f t="shared" si="226"/>
        <v>332.40123980236905</v>
      </c>
      <c r="AN700" s="2"/>
      <c r="AO700" s="2"/>
      <c r="AP700" s="2">
        <f t="shared" si="227"/>
        <v>9410.6</v>
      </c>
      <c r="AQ700" s="2" t="s">
        <v>720</v>
      </c>
      <c r="BB700" s="2">
        <f t="shared" si="213"/>
        <v>265.10123980236904</v>
      </c>
      <c r="BC700" s="2">
        <f t="shared" si="214"/>
        <v>8943.7333333333336</v>
      </c>
      <c r="BD700" s="2" t="s">
        <v>720</v>
      </c>
      <c r="BI700">
        <f t="shared" si="215"/>
        <v>283.10123980236904</v>
      </c>
      <c r="BJ700">
        <f t="shared" si="216"/>
        <v>9184.1143281366003</v>
      </c>
      <c r="BK700" s="2" t="s">
        <v>720</v>
      </c>
      <c r="BP700">
        <f t="shared" si="217"/>
        <v>217.10123980236904</v>
      </c>
      <c r="BQ700">
        <f t="shared" si="218"/>
        <v>8841.3333333333339</v>
      </c>
      <c r="BR700" s="2" t="s">
        <v>720</v>
      </c>
      <c r="BW700">
        <f t="shared" si="219"/>
        <v>233.10123980236904</v>
      </c>
      <c r="BX700">
        <f t="shared" si="220"/>
        <v>8875.4666666666672</v>
      </c>
      <c r="BY700" s="2" t="s">
        <v>720</v>
      </c>
      <c r="CD700">
        <f t="shared" si="221"/>
        <v>297.41097938416294</v>
      </c>
      <c r="CE700">
        <f t="shared" si="222"/>
        <v>9229.9015716076174</v>
      </c>
      <c r="CF700" s="2" t="s">
        <v>720</v>
      </c>
    </row>
    <row r="701" spans="1:84" x14ac:dyDescent="0.35">
      <c r="A701" s="2" t="s">
        <v>721</v>
      </c>
      <c r="B701" s="3" t="s">
        <v>35</v>
      </c>
      <c r="C701" s="2">
        <v>263</v>
      </c>
      <c r="D701" s="2">
        <v>800</v>
      </c>
      <c r="E701" s="2">
        <v>300</v>
      </c>
      <c r="F701" s="2">
        <v>32</v>
      </c>
      <c r="G701" s="2">
        <v>19</v>
      </c>
      <c r="H701" s="2">
        <v>18</v>
      </c>
      <c r="I701" s="2">
        <f t="shared" si="228"/>
        <v>700</v>
      </c>
      <c r="J701" s="2">
        <f t="shared" si="225"/>
        <v>334.62123980236902</v>
      </c>
      <c r="K701" s="2">
        <f t="shared" si="231"/>
        <v>4.390625</v>
      </c>
      <c r="L701" s="2">
        <f t="shared" si="229"/>
        <v>36.842105263157897</v>
      </c>
      <c r="M701" s="2">
        <f t="shared" si="230"/>
        <v>2.7310973355292325</v>
      </c>
      <c r="N701" s="5">
        <v>350000</v>
      </c>
      <c r="O701" s="5">
        <v>14400</v>
      </c>
      <c r="P701" s="2">
        <v>32.299999999999997</v>
      </c>
      <c r="Q701" s="2">
        <v>6.6</v>
      </c>
      <c r="R701" s="5">
        <v>8750</v>
      </c>
      <c r="S701" s="2">
        <v>963</v>
      </c>
      <c r="T701" s="5">
        <v>10000</v>
      </c>
      <c r="U701" s="5">
        <v>1510</v>
      </c>
      <c r="X701" s="3" t="str" cm="1">
        <f t="array" ref="X701">_xlfn.IFS((D701/F701) &lt;= (640/SQRT($AT$32)), "Compact", L701 &lt;= ($AT$32*(0.79-(0.002*((E701-G701/2)/(2*F701))*SQRT($AT$32)))), "Non-Compact", L701 &gt; ($AT$32*(0.79-(0.002*((E701-G701/2)/(2*F701))*SQRT($AT$32)))), "Slender")</f>
        <v>Compact</v>
      </c>
      <c r="Y701" s="3" t="str" cm="1">
        <f t="array" ref="Y701">_xlfn.IFS(K701 &lt;= (65/SQRT($AT$32)), "Compact", K701 &lt;= (95/SQRT($AT$32)), "Non-Compact", K701 &gt; (95/SQRT($AT$32)), "Slender")</f>
        <v>Non-Compact</v>
      </c>
      <c r="Z701" s="2">
        <f t="shared" si="211"/>
        <v>9.375</v>
      </c>
      <c r="AA701" s="2">
        <f t="shared" si="212"/>
        <v>42.10526315789474</v>
      </c>
      <c r="AB701" s="2" t="str" cm="1">
        <f t="array" ref="AB701">_xlfn.IFS(Z701 &lt;= 9, "1", Z701 &lt;= 12, "2", Z701 &lt;= 15, "3", Z701 &gt; 15, "4")</f>
        <v>2</v>
      </c>
      <c r="AC701" s="2" t="str" cm="1">
        <f t="array" ref="AC701">_xlfn.IFS(AA701 &lt;= 200, "1", L701 &lt;= 300, "2", L701 &lt;= 400, "3", L701 &gt; 400, "4")</f>
        <v>1</v>
      </c>
      <c r="AF701" s="3">
        <f t="shared" si="223"/>
        <v>349818.69762221118</v>
      </c>
      <c r="AG701" s="3"/>
      <c r="AI701" s="3">
        <f t="shared" si="224"/>
        <v>8740.4377504790918</v>
      </c>
      <c r="AJ701" s="2" t="s">
        <v>721</v>
      </c>
      <c r="AK701" s="2"/>
      <c r="AL701" s="2"/>
      <c r="AM701" s="2">
        <f t="shared" si="226"/>
        <v>309.92123980236903</v>
      </c>
      <c r="AN701" s="2"/>
      <c r="AO701" s="2"/>
      <c r="AP701" s="2">
        <f t="shared" si="227"/>
        <v>8660.6</v>
      </c>
      <c r="AQ701" s="2" t="s">
        <v>721</v>
      </c>
      <c r="BB701" s="2">
        <f t="shared" si="213"/>
        <v>242.62123980236902</v>
      </c>
      <c r="BC701" s="2">
        <f t="shared" si="214"/>
        <v>8193.7333333333336</v>
      </c>
      <c r="BD701" s="2" t="s">
        <v>721</v>
      </c>
      <c r="BI701">
        <f t="shared" si="215"/>
        <v>260.62123980236902</v>
      </c>
      <c r="BJ701">
        <f t="shared" si="216"/>
        <v>8434.1143281366003</v>
      </c>
      <c r="BK701" s="2" t="s">
        <v>721</v>
      </c>
      <c r="BP701">
        <f t="shared" si="217"/>
        <v>194.62123980236902</v>
      </c>
      <c r="BQ701">
        <f t="shared" si="218"/>
        <v>8091.333333333333</v>
      </c>
      <c r="BR701" s="2" t="s">
        <v>721</v>
      </c>
      <c r="BW701">
        <f t="shared" si="219"/>
        <v>210.62123980236902</v>
      </c>
      <c r="BX701">
        <f t="shared" si="220"/>
        <v>8125.4666666666662</v>
      </c>
      <c r="BY701" s="2" t="s">
        <v>721</v>
      </c>
      <c r="CD701">
        <f t="shared" si="221"/>
        <v>274.93097938416292</v>
      </c>
      <c r="CE701">
        <f t="shared" si="222"/>
        <v>8479.9015716076174</v>
      </c>
      <c r="CF701" s="2" t="s">
        <v>721</v>
      </c>
    </row>
    <row r="702" spans="1:84" x14ac:dyDescent="0.35">
      <c r="A702" s="2" t="s">
        <v>723</v>
      </c>
      <c r="B702" s="3" t="s">
        <v>35</v>
      </c>
      <c r="C702" s="2">
        <v>245</v>
      </c>
      <c r="D702" s="2">
        <v>800</v>
      </c>
      <c r="E702" s="2">
        <v>300</v>
      </c>
      <c r="F702" s="2">
        <v>28</v>
      </c>
      <c r="G702" s="2">
        <v>19</v>
      </c>
      <c r="H702" s="2">
        <v>18</v>
      </c>
      <c r="I702" s="2">
        <f t="shared" si="228"/>
        <v>708</v>
      </c>
      <c r="J702" s="2">
        <f t="shared" si="225"/>
        <v>312.14123980236906</v>
      </c>
      <c r="K702" s="2">
        <f t="shared" si="231"/>
        <v>5.0178571428571432</v>
      </c>
      <c r="L702" s="2">
        <f t="shared" si="229"/>
        <v>37.263157894736842</v>
      </c>
      <c r="M702" s="2">
        <f t="shared" si="230"/>
        <v>2.7310973355292325</v>
      </c>
      <c r="N702" s="5">
        <v>319000</v>
      </c>
      <c r="O702" s="5">
        <v>12600</v>
      </c>
      <c r="P702" s="2">
        <v>32</v>
      </c>
      <c r="Q702" s="2">
        <v>6.4</v>
      </c>
      <c r="R702" s="5">
        <v>7980</v>
      </c>
      <c r="S702" s="2">
        <v>843</v>
      </c>
      <c r="T702" s="5">
        <v>9220</v>
      </c>
      <c r="U702" s="5">
        <v>1330</v>
      </c>
      <c r="X702" s="3" t="str" cm="1">
        <f t="array" ref="X702">_xlfn.IFS((D702/F702) &lt;= (640/SQRT($AT$32)), "Compact", L702 &lt;= ($AT$32*(0.79-(0.002*((E702-G702/2)/(2*F702))*SQRT($AT$32)))), "Non-Compact", L702 &gt; ($AT$32*(0.79-(0.002*((E702-G702/2)/(2*F702))*SQRT($AT$32)))), "Slender")</f>
        <v>Compact</v>
      </c>
      <c r="Y702" s="3" t="str" cm="1">
        <f t="array" ref="Y702">_xlfn.IFS(K702 &lt;= (65/SQRT($AT$32)), "Compact", K702 &lt;= (95/SQRT($AT$32)), "Non-Compact", K702 &gt; (95/SQRT($AT$32)), "Slender")</f>
        <v>Non-Compact</v>
      </c>
      <c r="Z702" s="2">
        <f t="shared" si="211"/>
        <v>10.714285714285714</v>
      </c>
      <c r="AA702" s="2">
        <f t="shared" si="212"/>
        <v>42.10526315789474</v>
      </c>
      <c r="AB702" s="2" t="str" cm="1">
        <f t="array" ref="AB702">_xlfn.IFS(Z702 &lt;= 9, "1", Z702 &lt;= 12, "2", Z702 &lt;= 15, "3", Z702 &gt; 15, "4")</f>
        <v>2</v>
      </c>
      <c r="AC702" s="2" t="str" cm="1">
        <f t="array" ref="AC702">_xlfn.IFS(AA702 &lt;= 200, "1", L702 &lt;= 300, "2", L702 &lt;= 400, "3", L702 &gt; 400, "4")</f>
        <v>1</v>
      </c>
      <c r="AF702" s="3">
        <f t="shared" si="223"/>
        <v>318771.64429431298</v>
      </c>
      <c r="AG702" s="3"/>
      <c r="AI702" s="3">
        <f t="shared" si="224"/>
        <v>7965.0217871641762</v>
      </c>
      <c r="AJ702" s="2" t="s">
        <v>723</v>
      </c>
      <c r="AK702" s="2"/>
      <c r="AL702" s="2"/>
      <c r="AM702" s="2">
        <f t="shared" si="226"/>
        <v>287.44123980236907</v>
      </c>
      <c r="AN702" s="2"/>
      <c r="AO702" s="2"/>
      <c r="AP702" s="2">
        <f t="shared" si="227"/>
        <v>7890.6</v>
      </c>
      <c r="AQ702" s="2" t="s">
        <v>723</v>
      </c>
      <c r="BB702" s="2">
        <f t="shared" si="213"/>
        <v>220.14123980236906</v>
      </c>
      <c r="BC702" s="2">
        <f t="shared" si="214"/>
        <v>7423.7333333333336</v>
      </c>
      <c r="BD702" s="2" t="s">
        <v>723</v>
      </c>
      <c r="BI702">
        <f t="shared" si="215"/>
        <v>238.14123980236906</v>
      </c>
      <c r="BJ702">
        <f t="shared" si="216"/>
        <v>7664.1143281365994</v>
      </c>
      <c r="BK702" s="2" t="s">
        <v>723</v>
      </c>
      <c r="BP702">
        <f t="shared" si="217"/>
        <v>172.14123980236906</v>
      </c>
      <c r="BQ702">
        <f t="shared" si="218"/>
        <v>7321.333333333333</v>
      </c>
      <c r="BR702" s="2" t="s">
        <v>723</v>
      </c>
      <c r="BW702">
        <f t="shared" si="219"/>
        <v>188.14123980236906</v>
      </c>
      <c r="BX702">
        <f t="shared" si="220"/>
        <v>7355.4666666666662</v>
      </c>
      <c r="BY702" s="2" t="s">
        <v>723</v>
      </c>
      <c r="CD702">
        <f t="shared" si="221"/>
        <v>252.45097938416299</v>
      </c>
      <c r="CE702">
        <f t="shared" si="222"/>
        <v>7709.9015716076174</v>
      </c>
      <c r="CF702" s="2" t="s">
        <v>723</v>
      </c>
    </row>
    <row r="703" spans="1:84" x14ac:dyDescent="0.35">
      <c r="A703" s="2" t="s">
        <v>724</v>
      </c>
      <c r="B703" s="3" t="s">
        <v>35</v>
      </c>
      <c r="C703" s="2">
        <v>232</v>
      </c>
      <c r="D703" s="2">
        <v>800</v>
      </c>
      <c r="E703" s="2">
        <v>300</v>
      </c>
      <c r="F703" s="2">
        <v>25</v>
      </c>
      <c r="G703" s="2">
        <v>19</v>
      </c>
      <c r="H703" s="2">
        <v>18</v>
      </c>
      <c r="I703" s="2">
        <f t="shared" si="228"/>
        <v>714</v>
      </c>
      <c r="J703" s="2">
        <f t="shared" si="225"/>
        <v>295.28123980236904</v>
      </c>
      <c r="K703" s="2">
        <f t="shared" si="231"/>
        <v>5.62</v>
      </c>
      <c r="L703" s="2">
        <f t="shared" si="229"/>
        <v>37.578947368421055</v>
      </c>
      <c r="M703" s="2">
        <f t="shared" si="230"/>
        <v>2.7310973355292325</v>
      </c>
      <c r="N703" s="5">
        <v>296000</v>
      </c>
      <c r="O703" s="5">
        <v>11300</v>
      </c>
      <c r="P703" s="2">
        <v>31.7</v>
      </c>
      <c r="Q703" s="2">
        <v>6.2</v>
      </c>
      <c r="R703" s="5">
        <v>7400</v>
      </c>
      <c r="S703" s="2">
        <v>753</v>
      </c>
      <c r="T703" s="5">
        <v>8590</v>
      </c>
      <c r="U703" s="5">
        <v>1200</v>
      </c>
      <c r="X703" s="3" t="str" cm="1">
        <f t="array" ref="X703">_xlfn.IFS((D703/F703) &lt;= (640/SQRT($AT$32)), "Compact", L703 &lt;= ($AT$32*(0.79-(0.002*((E703-G703/2)/(2*F703))*SQRT($AT$32)))), "Non-Compact", L703 &gt; ($AT$32*(0.79-(0.002*((E703-G703/2)/(2*F703))*SQRT($AT$32)))), "Slender")</f>
        <v>Compact</v>
      </c>
      <c r="Y703" s="3" t="str" cm="1">
        <f t="array" ref="Y703">_xlfn.IFS(K703 &lt;= (65/SQRT($AT$32)), "Compact", K703 &lt;= (95/SQRT($AT$32)), "Non-Compact", K703 &gt; (95/SQRT($AT$32)), "Slender")</f>
        <v>Slender</v>
      </c>
      <c r="Z703" s="2">
        <f t="shared" si="211"/>
        <v>12</v>
      </c>
      <c r="AA703" s="2">
        <f t="shared" si="212"/>
        <v>42.10526315789474</v>
      </c>
      <c r="AB703" s="2" t="str" cm="1">
        <f t="array" ref="AB703">_xlfn.IFS(Z703 &lt;= 9, "1", Z703 &lt;= 12, "2", Z703 &lt;= 15, "3", Z703 &gt; 15, "4")</f>
        <v>2</v>
      </c>
      <c r="AC703" s="2" t="str" cm="1">
        <f t="array" ref="AC703">_xlfn.IFS(AA703 &lt;= 200, "1", L703 &lt;= 300, "2", L703 &lt;= 400, "3", L703 &gt; 400, "4")</f>
        <v>1</v>
      </c>
      <c r="AF703" s="3">
        <f t="shared" si="223"/>
        <v>295738.76852063206</v>
      </c>
      <c r="AG703" s="3"/>
      <c r="AI703" s="3">
        <f t="shared" si="224"/>
        <v>7381.5197669585632</v>
      </c>
      <c r="AJ703" s="2" t="s">
        <v>724</v>
      </c>
      <c r="AK703" s="2"/>
      <c r="AL703" s="2"/>
      <c r="AM703" s="2">
        <f t="shared" si="226"/>
        <v>270.58123980236905</v>
      </c>
      <c r="AN703" s="2"/>
      <c r="AO703" s="2"/>
      <c r="AP703" s="2">
        <f t="shared" si="227"/>
        <v>7310.6</v>
      </c>
      <c r="AQ703" s="2" t="s">
        <v>724</v>
      </c>
      <c r="BB703" s="2">
        <f t="shared" si="213"/>
        <v>203.28123980236904</v>
      </c>
      <c r="BC703" s="2">
        <f t="shared" si="214"/>
        <v>6843.7333333333336</v>
      </c>
      <c r="BD703" s="2" t="s">
        <v>724</v>
      </c>
      <c r="BI703">
        <f t="shared" si="215"/>
        <v>221.28123980236904</v>
      </c>
      <c r="BJ703">
        <f t="shared" si="216"/>
        <v>7084.1143281365994</v>
      </c>
      <c r="BK703" s="2" t="s">
        <v>724</v>
      </c>
      <c r="BP703">
        <f t="shared" si="217"/>
        <v>155.28123980236904</v>
      </c>
      <c r="BQ703">
        <f t="shared" si="218"/>
        <v>6741.333333333333</v>
      </c>
      <c r="BR703" s="2" t="s">
        <v>724</v>
      </c>
      <c r="BW703">
        <f t="shared" si="219"/>
        <v>171.28123980236904</v>
      </c>
      <c r="BX703">
        <f t="shared" si="220"/>
        <v>6775.4666666666662</v>
      </c>
      <c r="BY703" s="2" t="s">
        <v>724</v>
      </c>
      <c r="CD703">
        <f t="shared" si="221"/>
        <v>235.59097938416298</v>
      </c>
      <c r="CE703">
        <f t="shared" si="222"/>
        <v>7129.9015716076174</v>
      </c>
      <c r="CF703" s="2" t="s">
        <v>724</v>
      </c>
    </row>
    <row r="704" spans="1:84" x14ac:dyDescent="0.35">
      <c r="A704" s="2" t="s">
        <v>725</v>
      </c>
      <c r="B704" s="3" t="s">
        <v>35</v>
      </c>
      <c r="C704" s="2">
        <v>219</v>
      </c>
      <c r="D704" s="2">
        <v>800</v>
      </c>
      <c r="E704" s="2">
        <v>300</v>
      </c>
      <c r="F704" s="2">
        <v>22</v>
      </c>
      <c r="G704" s="2">
        <v>19</v>
      </c>
      <c r="H704" s="2">
        <v>18</v>
      </c>
      <c r="I704" s="2">
        <f t="shared" si="228"/>
        <v>720</v>
      </c>
      <c r="J704" s="2">
        <f t="shared" si="225"/>
        <v>278.42123980236903</v>
      </c>
      <c r="K704" s="2">
        <f t="shared" si="231"/>
        <v>6.3863636363636367</v>
      </c>
      <c r="L704" s="2">
        <f t="shared" si="229"/>
        <v>37.89473684210526</v>
      </c>
      <c r="M704" s="2">
        <f t="shared" si="230"/>
        <v>2.7310973355292325</v>
      </c>
      <c r="N704" s="5">
        <v>272000</v>
      </c>
      <c r="O704" s="5">
        <v>9950</v>
      </c>
      <c r="P704" s="2">
        <v>31.3</v>
      </c>
      <c r="Q704" s="2">
        <v>6</v>
      </c>
      <c r="R704" s="5">
        <v>6800</v>
      </c>
      <c r="S704" s="2">
        <v>663</v>
      </c>
      <c r="T704" s="5">
        <v>7950</v>
      </c>
      <c r="U704" s="5">
        <v>1060</v>
      </c>
      <c r="X704" s="3" t="str" cm="1">
        <f t="array" ref="X704">_xlfn.IFS((D704/F704) &lt;= (640/SQRT($AT$32)), "Compact", L704 &lt;= ($AT$32*(0.79-(0.002*((E704-G704/2)/(2*F704))*SQRT($AT$32)))), "Non-Compact", L704 &gt; ($AT$32*(0.79-(0.002*((E704-G704/2)/(2*F704))*SQRT($AT$32)))), "Slender")</f>
        <v>Non-Compact</v>
      </c>
      <c r="Y704" s="3" t="str" cm="1">
        <f t="array" ref="Y704">_xlfn.IFS(K704 &lt;= (65/SQRT($AT$32)), "Compact", K704 &lt;= (95/SQRT($AT$32)), "Non-Compact", K704 &gt; (95/SQRT($AT$32)), "Slender")</f>
        <v>Slender</v>
      </c>
      <c r="Z704" s="2">
        <f t="shared" si="211"/>
        <v>13.636363636363637</v>
      </c>
      <c r="AA704" s="2">
        <f t="shared" si="212"/>
        <v>42.10526315789474</v>
      </c>
      <c r="AB704" s="2" t="str" cm="1">
        <f t="array" ref="AB704">_xlfn.IFS(Z704 &lt;= 9, "1", Z704 &lt;= 12, "2", Z704 &lt;= 15, "3", Z704 &gt; 15, "4")</f>
        <v>3</v>
      </c>
      <c r="AC704" s="2" t="str" cm="1">
        <f t="array" ref="AC704">_xlfn.IFS(AA704 &lt;= 200, "1", L704 &lt;= 300, "2", L704 &lt;= 400, "3", L704 &gt; 400, "4")</f>
        <v>1</v>
      </c>
      <c r="AF704" s="3">
        <f t="shared" si="223"/>
        <v>271705.39138209977</v>
      </c>
      <c r="AG704" s="3"/>
      <c r="AI704" s="3">
        <f t="shared" si="224"/>
        <v>6778.8105202904153</v>
      </c>
      <c r="AJ704" s="2" t="s">
        <v>725</v>
      </c>
      <c r="AK704" s="2"/>
      <c r="AL704" s="2"/>
      <c r="AM704" s="2">
        <f t="shared" si="226"/>
        <v>253.72123980236904</v>
      </c>
      <c r="AN704" s="2"/>
      <c r="AO704" s="2"/>
      <c r="AP704" s="2">
        <f t="shared" si="227"/>
        <v>6710.6</v>
      </c>
      <c r="AQ704" s="2" t="s">
        <v>725</v>
      </c>
      <c r="BB704" s="2">
        <f t="shared" si="213"/>
        <v>186.42123980236903</v>
      </c>
      <c r="BC704" s="2">
        <f t="shared" si="214"/>
        <v>6243.7333333333336</v>
      </c>
      <c r="BD704" s="2" t="s">
        <v>725</v>
      </c>
      <c r="BI704">
        <f t="shared" si="215"/>
        <v>204.42123980236903</v>
      </c>
      <c r="BJ704">
        <f t="shared" si="216"/>
        <v>6484.1143281365994</v>
      </c>
      <c r="BK704" s="2" t="s">
        <v>725</v>
      </c>
      <c r="BP704">
        <f t="shared" si="217"/>
        <v>138.42123980236903</v>
      </c>
      <c r="BQ704">
        <f t="shared" si="218"/>
        <v>6141.333333333333</v>
      </c>
      <c r="BR704" s="2" t="s">
        <v>725</v>
      </c>
      <c r="BW704">
        <f t="shared" si="219"/>
        <v>154.42123980236903</v>
      </c>
      <c r="BX704">
        <f t="shared" si="220"/>
        <v>6175.4666666666662</v>
      </c>
      <c r="BY704" s="2" t="s">
        <v>725</v>
      </c>
      <c r="CD704">
        <f t="shared" si="221"/>
        <v>218.73097938416296</v>
      </c>
      <c r="CE704">
        <f t="shared" si="222"/>
        <v>6529.9015716076174</v>
      </c>
      <c r="CF704" s="2" t="s">
        <v>725</v>
      </c>
    </row>
    <row r="705" spans="1:84" x14ac:dyDescent="0.35">
      <c r="A705" s="2" t="s">
        <v>721</v>
      </c>
      <c r="B705" s="3" t="s">
        <v>35</v>
      </c>
      <c r="C705" s="2">
        <v>263</v>
      </c>
      <c r="D705" s="2">
        <v>800</v>
      </c>
      <c r="E705" s="2">
        <v>300</v>
      </c>
      <c r="F705" s="2">
        <v>36</v>
      </c>
      <c r="G705" s="2">
        <v>16</v>
      </c>
      <c r="H705" s="2">
        <v>18</v>
      </c>
      <c r="I705" s="2">
        <f t="shared" si="228"/>
        <v>692</v>
      </c>
      <c r="J705" s="2">
        <f t="shared" si="225"/>
        <v>335.26123980236906</v>
      </c>
      <c r="K705" s="2">
        <f t="shared" si="231"/>
        <v>3.9444444444444446</v>
      </c>
      <c r="L705" s="2">
        <f t="shared" si="229"/>
        <v>43.25</v>
      </c>
      <c r="M705" s="2">
        <f t="shared" si="230"/>
        <v>2.7370973355292327</v>
      </c>
      <c r="N705" s="5">
        <v>370000</v>
      </c>
      <c r="O705" s="5">
        <v>16200</v>
      </c>
      <c r="P705" s="2">
        <v>33.200000000000003</v>
      </c>
      <c r="Q705" s="2">
        <v>7</v>
      </c>
      <c r="R705" s="5">
        <v>9260</v>
      </c>
      <c r="S705" s="5">
        <v>1080</v>
      </c>
      <c r="T705" s="5">
        <v>10500</v>
      </c>
      <c r="U705" s="5">
        <v>1670</v>
      </c>
      <c r="X705" s="3" t="str" cm="1">
        <f t="array" ref="X705">_xlfn.IFS((D705/F705) &lt;= (640/SQRT($AT$32)), "Compact", L705 &lt;= ($AT$32*(0.79-(0.002*((E705-G705/2)/(2*F705))*SQRT($AT$32)))), "Non-Compact", L705 &gt; ($AT$32*(0.79-(0.002*((E705-G705/2)/(2*F705))*SQRT($AT$32)))), "Slender")</f>
        <v>Compact</v>
      </c>
      <c r="Y705" s="3" t="str" cm="1">
        <f t="array" ref="Y705">_xlfn.IFS(K705 &lt;= (65/SQRT($AT$32)), "Compact", K705 &lt;= (95/SQRT($AT$32)), "Non-Compact", K705 &gt; (95/SQRT($AT$32)), "Slender")</f>
        <v>Non-Compact</v>
      </c>
      <c r="Z705" s="2">
        <f t="shared" si="211"/>
        <v>8.3333333333333339</v>
      </c>
      <c r="AA705" s="2">
        <f t="shared" si="212"/>
        <v>50</v>
      </c>
      <c r="AB705" s="2" t="str" cm="1">
        <f t="array" ref="AB705">_xlfn.IFS(Z705 &lt;= 9, "1", Z705 &lt;= 12, "2", Z705 &lt;= 15, "3", Z705 &gt; 15, "4")</f>
        <v>1</v>
      </c>
      <c r="AC705" s="2" t="str" cm="1">
        <f t="array" ref="AC705">_xlfn.IFS(AA705 &lt;= 200, "1", L705 &lt;= 300, "2", L705 &lt;= 400, "3", L705 &gt; 400, "4")</f>
        <v>1</v>
      </c>
      <c r="AF705" s="3">
        <f t="shared" si="223"/>
        <v>369876.66215388611</v>
      </c>
      <c r="AG705" s="3"/>
      <c r="AI705" s="3">
        <f t="shared" si="224"/>
        <v>9258.5591573419242</v>
      </c>
      <c r="AJ705" s="2" t="s">
        <v>721</v>
      </c>
      <c r="AK705" s="2"/>
      <c r="AL705" s="2"/>
      <c r="AM705" s="2">
        <f t="shared" si="226"/>
        <v>310.56123980236907</v>
      </c>
      <c r="AN705" s="2"/>
      <c r="AO705" s="2"/>
      <c r="AP705" s="2">
        <f t="shared" si="227"/>
        <v>9170.6</v>
      </c>
      <c r="AQ705" s="2" t="s">
        <v>721</v>
      </c>
      <c r="BB705" s="2">
        <f t="shared" si="213"/>
        <v>243.26123980236906</v>
      </c>
      <c r="BC705" s="2">
        <f t="shared" si="214"/>
        <v>8703.7333333333336</v>
      </c>
      <c r="BD705" s="2" t="s">
        <v>721</v>
      </c>
      <c r="BI705">
        <f t="shared" si="215"/>
        <v>261.26123980236906</v>
      </c>
      <c r="BJ705">
        <f t="shared" si="216"/>
        <v>8944.1143281366003</v>
      </c>
      <c r="BK705" s="2" t="s">
        <v>721</v>
      </c>
      <c r="BP705">
        <f t="shared" si="217"/>
        <v>195.26123980236906</v>
      </c>
      <c r="BQ705">
        <f t="shared" si="218"/>
        <v>8601.3333333333339</v>
      </c>
      <c r="BR705" s="2" t="s">
        <v>721</v>
      </c>
      <c r="BW705">
        <f t="shared" si="219"/>
        <v>211.26123980236906</v>
      </c>
      <c r="BX705">
        <f t="shared" si="220"/>
        <v>8635.4666666666672</v>
      </c>
      <c r="BY705" s="2" t="s">
        <v>721</v>
      </c>
      <c r="CD705">
        <f t="shared" si="221"/>
        <v>275.57097938416297</v>
      </c>
      <c r="CE705">
        <f t="shared" si="222"/>
        <v>8989.9015716076174</v>
      </c>
      <c r="CF705" s="2" t="s">
        <v>721</v>
      </c>
    </row>
    <row r="706" spans="1:84" x14ac:dyDescent="0.35">
      <c r="A706" s="2" t="s">
        <v>723</v>
      </c>
      <c r="B706" s="3" t="s">
        <v>35</v>
      </c>
      <c r="C706" s="2">
        <v>245</v>
      </c>
      <c r="D706" s="2">
        <v>800</v>
      </c>
      <c r="E706" s="2">
        <v>300</v>
      </c>
      <c r="F706" s="2">
        <v>32</v>
      </c>
      <c r="G706" s="2">
        <v>16</v>
      </c>
      <c r="H706" s="2">
        <v>18</v>
      </c>
      <c r="I706" s="2">
        <f t="shared" si="228"/>
        <v>700</v>
      </c>
      <c r="J706" s="2">
        <f t="shared" si="225"/>
        <v>312.54123980236903</v>
      </c>
      <c r="K706" s="2">
        <f t="shared" si="231"/>
        <v>4.4375</v>
      </c>
      <c r="L706" s="2">
        <f t="shared" si="229"/>
        <v>43.75</v>
      </c>
      <c r="M706" s="2">
        <f t="shared" si="230"/>
        <v>2.7370973355292327</v>
      </c>
      <c r="N706" s="5">
        <v>340000</v>
      </c>
      <c r="O706" s="5">
        <v>14400</v>
      </c>
      <c r="P706" s="2">
        <v>33</v>
      </c>
      <c r="Q706" s="2">
        <v>6.8</v>
      </c>
      <c r="R706" s="5">
        <v>8500</v>
      </c>
      <c r="S706" s="2">
        <v>962</v>
      </c>
      <c r="T706" s="5">
        <v>9640</v>
      </c>
      <c r="U706" s="5">
        <v>1490</v>
      </c>
      <c r="X706" s="3" t="str" cm="1">
        <f t="array" ref="X706">_xlfn.IFS((D706/F706) &lt;= (640/SQRT($AT$32)), "Compact", L706 &lt;= ($AT$32*(0.79-(0.002*((E706-G706/2)/(2*F706))*SQRT($AT$32)))), "Non-Compact", L706 &gt; ($AT$32*(0.79-(0.002*((E706-G706/2)/(2*F706))*SQRT($AT$32)))), "Slender")</f>
        <v>Compact</v>
      </c>
      <c r="Y706" s="3" t="str" cm="1">
        <f t="array" ref="Y706">_xlfn.IFS(K706 &lt;= (65/SQRT($AT$32)), "Compact", K706 &lt;= (95/SQRT($AT$32)), "Non-Compact", K706 &gt; (95/SQRT($AT$32)), "Slender")</f>
        <v>Non-Compact</v>
      </c>
      <c r="Z706" s="2">
        <f t="shared" si="211"/>
        <v>9.375</v>
      </c>
      <c r="AA706" s="2">
        <f t="shared" si="212"/>
        <v>50</v>
      </c>
      <c r="AB706" s="2" t="str" cm="1">
        <f t="array" ref="AB706">_xlfn.IFS(Z706 &lt;= 9, "1", Z706 &lt;= 12, "2", Z706 &lt;= 15, "3", Z706 &gt; 15, "4")</f>
        <v>2</v>
      </c>
      <c r="AC706" s="2" t="str" cm="1">
        <f t="array" ref="AC706">_xlfn.IFS(AA706 &lt;= 200, "1", L706 &lt;= 300, "2", L706 &lt;= 400, "3", L706 &gt; 400, "4")</f>
        <v>1</v>
      </c>
      <c r="AF706" s="3">
        <f t="shared" si="223"/>
        <v>339827.25200622156</v>
      </c>
      <c r="AG706" s="3"/>
      <c r="AI706" s="3">
        <f t="shared" si="224"/>
        <v>8492.6785686260373</v>
      </c>
      <c r="AJ706" s="2" t="s">
        <v>723</v>
      </c>
      <c r="AK706" s="2"/>
      <c r="AL706" s="2"/>
      <c r="AM706" s="2">
        <f t="shared" si="226"/>
        <v>287.84123980236905</v>
      </c>
      <c r="AN706" s="2"/>
      <c r="AO706" s="2"/>
      <c r="AP706" s="2">
        <f t="shared" si="227"/>
        <v>8410.6</v>
      </c>
      <c r="AQ706" s="2" t="s">
        <v>723</v>
      </c>
      <c r="BB706" s="2">
        <f t="shared" si="213"/>
        <v>220.54123980236903</v>
      </c>
      <c r="BC706" s="2">
        <f t="shared" si="214"/>
        <v>7943.7333333333336</v>
      </c>
      <c r="BD706" s="2" t="s">
        <v>723</v>
      </c>
      <c r="BI706">
        <f t="shared" si="215"/>
        <v>238.54123980236903</v>
      </c>
      <c r="BJ706">
        <f t="shared" si="216"/>
        <v>8184.1143281365994</v>
      </c>
      <c r="BK706" s="2" t="s">
        <v>723</v>
      </c>
      <c r="BP706">
        <f t="shared" si="217"/>
        <v>172.54123980236903</v>
      </c>
      <c r="BQ706">
        <f t="shared" si="218"/>
        <v>7841.333333333333</v>
      </c>
      <c r="BR706" s="2" t="s">
        <v>723</v>
      </c>
      <c r="BW706">
        <f t="shared" si="219"/>
        <v>188.54123980236903</v>
      </c>
      <c r="BX706">
        <f t="shared" si="220"/>
        <v>7875.4666666666662</v>
      </c>
      <c r="BY706" s="2" t="s">
        <v>723</v>
      </c>
      <c r="CD706">
        <f t="shared" si="221"/>
        <v>252.85097938416297</v>
      </c>
      <c r="CE706">
        <f t="shared" si="222"/>
        <v>8229.9015716076174</v>
      </c>
      <c r="CF706" s="2" t="s">
        <v>723</v>
      </c>
    </row>
    <row r="707" spans="1:84" x14ac:dyDescent="0.35">
      <c r="A707" s="2" t="s">
        <v>726</v>
      </c>
      <c r="B707" s="3" t="s">
        <v>35</v>
      </c>
      <c r="C707" s="2">
        <v>228</v>
      </c>
      <c r="D707" s="2">
        <v>800</v>
      </c>
      <c r="E707" s="2">
        <v>300</v>
      </c>
      <c r="F707" s="2">
        <v>28</v>
      </c>
      <c r="G707" s="2">
        <v>16</v>
      </c>
      <c r="H707" s="2">
        <v>18</v>
      </c>
      <c r="I707" s="2">
        <f t="shared" si="228"/>
        <v>708</v>
      </c>
      <c r="J707" s="2">
        <f t="shared" si="225"/>
        <v>289.82123980236906</v>
      </c>
      <c r="K707" s="2">
        <f t="shared" si="231"/>
        <v>5.0714285714285712</v>
      </c>
      <c r="L707" s="2">
        <f t="shared" si="229"/>
        <v>44.25</v>
      </c>
      <c r="M707" s="2">
        <f t="shared" si="230"/>
        <v>2.7370973355292327</v>
      </c>
      <c r="N707" s="5">
        <v>309000</v>
      </c>
      <c r="O707" s="5">
        <v>12600</v>
      </c>
      <c r="P707" s="2">
        <v>32.700000000000003</v>
      </c>
      <c r="Q707" s="2">
        <v>6.6</v>
      </c>
      <c r="R707" s="5">
        <v>7730</v>
      </c>
      <c r="S707" s="2">
        <v>842</v>
      </c>
      <c r="T707" s="5">
        <v>8800</v>
      </c>
      <c r="U707" s="5">
        <v>1310</v>
      </c>
      <c r="X707" s="3" t="str" cm="1">
        <f t="array" ref="X707">_xlfn.IFS((D707/F707) &lt;= (640/SQRT($AT$32)), "Compact", L707 &lt;= ($AT$32*(0.79-(0.002*((E707-G707/2)/(2*F707))*SQRT($AT$32)))), "Non-Compact", L707 &gt; ($AT$32*(0.79-(0.002*((E707-G707/2)/(2*F707))*SQRT($AT$32)))), "Slender")</f>
        <v>Compact</v>
      </c>
      <c r="Y707" s="3" t="str" cm="1">
        <f t="array" ref="Y707">_xlfn.IFS(K707 &lt;= (65/SQRT($AT$32)), "Compact", K707 &lt;= (95/SQRT($AT$32)), "Non-Compact", K707 &gt; (95/SQRT($AT$32)), "Slender")</f>
        <v>Non-Compact</v>
      </c>
      <c r="Z707" s="2">
        <f t="shared" si="211"/>
        <v>10.714285714285714</v>
      </c>
      <c r="AA707" s="2">
        <f t="shared" si="212"/>
        <v>50</v>
      </c>
      <c r="AB707" s="2" t="str" cm="1">
        <f t="array" ref="AB707">_xlfn.IFS(Z707 &lt;= 9, "1", Z707 &lt;= 12, "2", Z707 &lt;= 15, "3", Z707 &gt; 15, "4")</f>
        <v>2</v>
      </c>
      <c r="AC707" s="2" t="str" cm="1">
        <f t="array" ref="AC707">_xlfn.IFS(AA707 &lt;= 200, "1", L707 &lt;= 300, "2", L707 &lt;= 400, "3", L707 &gt; 400, "4")</f>
        <v>1</v>
      </c>
      <c r="AF707" s="3">
        <f t="shared" si="223"/>
        <v>308779.53495350044</v>
      </c>
      <c r="AG707" s="3"/>
      <c r="AI707" s="3">
        <f t="shared" si="224"/>
        <v>7717.3278581384639</v>
      </c>
      <c r="AJ707" s="2" t="s">
        <v>726</v>
      </c>
      <c r="AK707" s="2"/>
      <c r="AL707" s="2"/>
      <c r="AM707" s="2">
        <f t="shared" si="226"/>
        <v>265.12123980236908</v>
      </c>
      <c r="AN707" s="2"/>
      <c r="AO707" s="2"/>
      <c r="AP707" s="2">
        <f t="shared" si="227"/>
        <v>7640.6</v>
      </c>
      <c r="AQ707" s="2" t="s">
        <v>726</v>
      </c>
      <c r="BB707" s="2">
        <f t="shared" si="213"/>
        <v>197.82123980236906</v>
      </c>
      <c r="BC707" s="2">
        <f t="shared" si="214"/>
        <v>7173.7333333333336</v>
      </c>
      <c r="BD707" s="2" t="s">
        <v>726</v>
      </c>
      <c r="BI707">
        <f t="shared" si="215"/>
        <v>215.82123980236906</v>
      </c>
      <c r="BJ707">
        <f t="shared" si="216"/>
        <v>7414.1143281365994</v>
      </c>
      <c r="BK707" s="2" t="s">
        <v>726</v>
      </c>
      <c r="BP707">
        <f t="shared" si="217"/>
        <v>149.82123980236906</v>
      </c>
      <c r="BQ707">
        <f t="shared" si="218"/>
        <v>7071.333333333333</v>
      </c>
      <c r="BR707" s="2" t="s">
        <v>726</v>
      </c>
      <c r="BW707">
        <f t="shared" si="219"/>
        <v>165.82123980236906</v>
      </c>
      <c r="BX707">
        <f t="shared" si="220"/>
        <v>7105.4666666666662</v>
      </c>
      <c r="BY707" s="2" t="s">
        <v>726</v>
      </c>
      <c r="CD707">
        <f t="shared" si="221"/>
        <v>230.130979384163</v>
      </c>
      <c r="CE707">
        <f t="shared" si="222"/>
        <v>7459.9015716076174</v>
      </c>
      <c r="CF707" s="2" t="s">
        <v>726</v>
      </c>
    </row>
    <row r="708" spans="1:84" x14ac:dyDescent="0.35">
      <c r="A708" s="2" t="s">
        <v>727</v>
      </c>
      <c r="B708" s="3" t="s">
        <v>35</v>
      </c>
      <c r="C708" s="2">
        <v>214</v>
      </c>
      <c r="D708" s="2">
        <v>800</v>
      </c>
      <c r="E708" s="2">
        <v>300</v>
      </c>
      <c r="F708" s="2">
        <v>25</v>
      </c>
      <c r="G708" s="2">
        <v>16</v>
      </c>
      <c r="H708" s="2">
        <v>18</v>
      </c>
      <c r="I708" s="2">
        <f t="shared" si="228"/>
        <v>714</v>
      </c>
      <c r="J708" s="2">
        <f t="shared" si="225"/>
        <v>272.78123980236904</v>
      </c>
      <c r="K708" s="2">
        <f t="shared" si="231"/>
        <v>5.68</v>
      </c>
      <c r="L708" s="2">
        <f t="shared" si="229"/>
        <v>44.625</v>
      </c>
      <c r="M708" s="2">
        <f t="shared" si="230"/>
        <v>2.7370973355292327</v>
      </c>
      <c r="N708" s="5">
        <v>285000</v>
      </c>
      <c r="O708" s="5">
        <v>11300</v>
      </c>
      <c r="P708" s="2">
        <v>32.299999999999997</v>
      </c>
      <c r="Q708" s="2">
        <v>6.4</v>
      </c>
      <c r="R708" s="5">
        <v>7130</v>
      </c>
      <c r="S708" s="2">
        <v>752</v>
      </c>
      <c r="T708" s="5">
        <v>8170</v>
      </c>
      <c r="U708" s="5">
        <v>1180</v>
      </c>
      <c r="X708" s="3" t="str" cm="1">
        <f t="array" ref="X708">_xlfn.IFS((D708/F708) &lt;= (640/SQRT($AT$32)), "Compact", L708 &lt;= ($AT$32*(0.79-(0.002*((E708-G708/2)/(2*F708))*SQRT($AT$32)))), "Non-Compact", L708 &gt; ($AT$32*(0.79-(0.002*((E708-G708/2)/(2*F708))*SQRT($AT$32)))), "Slender")</f>
        <v>Compact</v>
      </c>
      <c r="Y708" s="3" t="str" cm="1">
        <f t="array" ref="Y708">_xlfn.IFS(K708 &lt;= (65/SQRT($AT$32)), "Compact", K708 &lt;= (95/SQRT($AT$32)), "Non-Compact", K708 &gt; (95/SQRT($AT$32)), "Slender")</f>
        <v>Slender</v>
      </c>
      <c r="Z708" s="2">
        <f t="shared" ref="Z708:Z771" si="232">E708/F708</f>
        <v>12</v>
      </c>
      <c r="AA708" s="2">
        <f t="shared" ref="AA708:AA771" si="233">D708/G708</f>
        <v>50</v>
      </c>
      <c r="AB708" s="2" t="str" cm="1">
        <f t="array" ref="AB708">_xlfn.IFS(Z708 &lt;= 9, "1", Z708 &lt;= 12, "2", Z708 &lt;= 15, "3", Z708 &gt; 15, "4")</f>
        <v>2</v>
      </c>
      <c r="AC708" s="2" t="str" cm="1">
        <f t="array" ref="AC708">_xlfn.IFS(AA708 &lt;= 200, "1", L708 &lt;= 300, "2", L708 &lt;= 400, "3", L708 &gt; 400, "4")</f>
        <v>1</v>
      </c>
      <c r="AF708" s="3">
        <f t="shared" si="223"/>
        <v>284746.91079290042</v>
      </c>
      <c r="AG708" s="3"/>
      <c r="AI708" s="3">
        <f t="shared" si="224"/>
        <v>7114.110434200471</v>
      </c>
      <c r="AJ708" s="2" t="s">
        <v>727</v>
      </c>
      <c r="AK708" s="2"/>
      <c r="AL708" s="2"/>
      <c r="AM708" s="2">
        <f t="shared" si="226"/>
        <v>248.08123980236905</v>
      </c>
      <c r="AN708" s="2"/>
      <c r="AO708" s="2"/>
      <c r="AP708" s="2">
        <f t="shared" si="227"/>
        <v>7040.6</v>
      </c>
      <c r="AQ708" s="2" t="s">
        <v>727</v>
      </c>
      <c r="BB708" s="2">
        <f t="shared" si="213"/>
        <v>180.78123980236904</v>
      </c>
      <c r="BC708" s="2">
        <f t="shared" si="214"/>
        <v>6573.7333333333336</v>
      </c>
      <c r="BD708" s="2" t="s">
        <v>727</v>
      </c>
      <c r="BI708">
        <f t="shared" si="215"/>
        <v>198.78123980236904</v>
      </c>
      <c r="BJ708">
        <f t="shared" si="216"/>
        <v>6814.1143281365994</v>
      </c>
      <c r="BK708" s="2" t="s">
        <v>727</v>
      </c>
      <c r="BP708">
        <f t="shared" si="217"/>
        <v>132.78123980236904</v>
      </c>
      <c r="BQ708">
        <f t="shared" si="218"/>
        <v>6471.333333333333</v>
      </c>
      <c r="BR708" s="2" t="s">
        <v>727</v>
      </c>
      <c r="BW708">
        <f t="shared" si="219"/>
        <v>148.78123980236904</v>
      </c>
      <c r="BX708">
        <f t="shared" si="220"/>
        <v>6505.4666666666662</v>
      </c>
      <c r="BY708" s="2" t="s">
        <v>727</v>
      </c>
      <c r="CD708">
        <f t="shared" si="221"/>
        <v>213.09097938416298</v>
      </c>
      <c r="CE708">
        <f t="shared" si="222"/>
        <v>6859.9015716076174</v>
      </c>
      <c r="CF708" s="2" t="s">
        <v>727</v>
      </c>
    </row>
    <row r="709" spans="1:84" x14ac:dyDescent="0.35">
      <c r="A709" s="2" t="s">
        <v>728</v>
      </c>
      <c r="B709" s="3" t="s">
        <v>35</v>
      </c>
      <c r="C709" s="2">
        <v>201</v>
      </c>
      <c r="D709" s="2">
        <v>800</v>
      </c>
      <c r="E709" s="2">
        <v>300</v>
      </c>
      <c r="F709" s="2">
        <v>22</v>
      </c>
      <c r="G709" s="2">
        <v>16</v>
      </c>
      <c r="H709" s="2">
        <v>18</v>
      </c>
      <c r="I709" s="2">
        <f t="shared" si="228"/>
        <v>720</v>
      </c>
      <c r="J709" s="2">
        <f t="shared" si="225"/>
        <v>255.74123980236902</v>
      </c>
      <c r="K709" s="2">
        <f t="shared" si="231"/>
        <v>6.4545454545454541</v>
      </c>
      <c r="L709" s="2">
        <f t="shared" si="229"/>
        <v>45</v>
      </c>
      <c r="M709" s="2">
        <f t="shared" si="230"/>
        <v>2.7370973355292327</v>
      </c>
      <c r="N709" s="5">
        <v>261000</v>
      </c>
      <c r="O709" s="5">
        <v>9930</v>
      </c>
      <c r="P709" s="2">
        <v>32</v>
      </c>
      <c r="Q709" s="2">
        <v>6.2</v>
      </c>
      <c r="R709" s="5">
        <v>6530</v>
      </c>
      <c r="S709" s="2">
        <v>662</v>
      </c>
      <c r="T709" s="5">
        <v>7520</v>
      </c>
      <c r="U709" s="5">
        <v>1040</v>
      </c>
      <c r="X709" s="3" t="str" cm="1">
        <f t="array" ref="X709">_xlfn.IFS((D709/F709) &lt;= (640/SQRT($AT$32)), "Compact", L709 &lt;= ($AT$32*(0.79-(0.002*((E709-G709/2)/(2*F709))*SQRT($AT$32)))), "Non-Compact", L709 &gt; ($AT$32*(0.79-(0.002*((E709-G709/2)/(2*F709))*SQRT($AT$32)))), "Slender")</f>
        <v>Non-Compact</v>
      </c>
      <c r="Y709" s="3" t="str" cm="1">
        <f t="array" ref="Y709">_xlfn.IFS(K709 &lt;= (65/SQRT($AT$32)), "Compact", K709 &lt;= (95/SQRT($AT$32)), "Non-Compact", K709 &gt; (95/SQRT($AT$32)), "Slender")</f>
        <v>Slender</v>
      </c>
      <c r="Z709" s="2">
        <f t="shared" si="232"/>
        <v>13.636363636363637</v>
      </c>
      <c r="AA709" s="2">
        <f t="shared" si="233"/>
        <v>50</v>
      </c>
      <c r="AB709" s="2" t="str" cm="1">
        <f t="array" ref="AB709">_xlfn.IFS(Z709 &lt;= 9, "1", Z709 &lt;= 12, "2", Z709 &lt;= 15, "3", Z709 &gt; 15, "4")</f>
        <v>3</v>
      </c>
      <c r="AC709" s="2" t="str" cm="1">
        <f t="array" ref="AC709">_xlfn.IFS(AA709 &lt;= 200, "1", L709 &lt;= 300, "2", L709 &lt;= 400, "3", L709 &gt; 400, "4")</f>
        <v>1</v>
      </c>
      <c r="AF709" s="3">
        <f t="shared" si="223"/>
        <v>260712.12573660628</v>
      </c>
      <c r="AG709" s="3"/>
      <c r="AI709" s="3">
        <f t="shared" si="224"/>
        <v>6511.5424647313794</v>
      </c>
      <c r="AJ709" s="2" t="s">
        <v>728</v>
      </c>
      <c r="AK709" s="2"/>
      <c r="AL709" s="2"/>
      <c r="AM709" s="2">
        <f t="shared" si="226"/>
        <v>231.04123980236903</v>
      </c>
      <c r="AN709" s="2"/>
      <c r="AO709" s="2"/>
      <c r="AP709" s="2">
        <f t="shared" si="227"/>
        <v>6440.6</v>
      </c>
      <c r="AQ709" s="2" t="s">
        <v>728</v>
      </c>
      <c r="BB709" s="2">
        <f t="shared" ref="BB709:BB772" si="234">SQRT(($J$1022-J709)^2)</f>
        <v>163.74123980236902</v>
      </c>
      <c r="BC709" s="2">
        <f t="shared" ref="BC709:BC772" si="235">SQRT(($R$1022-R709)^2)</f>
        <v>5973.7333333333336</v>
      </c>
      <c r="BD709" s="2" t="s">
        <v>728</v>
      </c>
      <c r="BI709">
        <f t="shared" ref="BI709:BI772" si="236">SQRT(($J$1023-J709)^2)</f>
        <v>181.74123980236902</v>
      </c>
      <c r="BJ709">
        <f t="shared" ref="BJ709:BJ772" si="237">SQRT(($R$1023-R709)^2)</f>
        <v>6214.1143281365994</v>
      </c>
      <c r="BK709" s="2" t="s">
        <v>728</v>
      </c>
      <c r="BP709">
        <f t="shared" ref="BP709:BP772" si="238">SQRT(($J$1024-J709)^2)</f>
        <v>115.74123980236902</v>
      </c>
      <c r="BQ709">
        <f t="shared" ref="BQ709:BQ772" si="239">SQRT(($R$1024-R709)^2)</f>
        <v>5871.333333333333</v>
      </c>
      <c r="BR709" s="2" t="s">
        <v>728</v>
      </c>
      <c r="BW709">
        <f t="shared" ref="BW709:BW772" si="240">SQRT(($J$1025-J709)^2)</f>
        <v>131.74123980236902</v>
      </c>
      <c r="BX709">
        <f t="shared" ref="BX709:BX772" si="241">SQRT(($R$1025-R709)^2)</f>
        <v>5905.4666666666662</v>
      </c>
      <c r="BY709" s="2" t="s">
        <v>728</v>
      </c>
      <c r="CD709">
        <f t="shared" ref="CD709:CD772" si="242">SQRT(($J$1026-J709)^2)</f>
        <v>196.05097938416296</v>
      </c>
      <c r="CE709">
        <f t="shared" ref="CE709:CE772" si="243">SQRT(($R$1026-R709)^2)</f>
        <v>6259.9015716076174</v>
      </c>
      <c r="CF709" s="2" t="s">
        <v>728</v>
      </c>
    </row>
    <row r="710" spans="1:84" x14ac:dyDescent="0.35">
      <c r="A710" s="2" t="s">
        <v>714</v>
      </c>
      <c r="B710" s="3" t="s">
        <v>35</v>
      </c>
      <c r="C710" s="2">
        <v>234</v>
      </c>
      <c r="D710" s="2">
        <v>800</v>
      </c>
      <c r="E710" s="2">
        <v>300</v>
      </c>
      <c r="F710" s="2">
        <v>32</v>
      </c>
      <c r="G710" s="2">
        <v>14</v>
      </c>
      <c r="H710" s="2">
        <v>18</v>
      </c>
      <c r="I710" s="2">
        <f t="shared" si="228"/>
        <v>700</v>
      </c>
      <c r="J710" s="2">
        <f t="shared" si="225"/>
        <v>297.82123980236901</v>
      </c>
      <c r="K710" s="2">
        <f t="shared" si="231"/>
        <v>4.46875</v>
      </c>
      <c r="L710" s="2">
        <f t="shared" si="229"/>
        <v>50</v>
      </c>
      <c r="M710" s="2">
        <f t="shared" si="230"/>
        <v>2.7410973355292327</v>
      </c>
      <c r="N710" s="5">
        <v>333000</v>
      </c>
      <c r="O710" s="5">
        <v>14400</v>
      </c>
      <c r="P710" s="2">
        <v>33.5</v>
      </c>
      <c r="Q710" s="2">
        <v>7</v>
      </c>
      <c r="R710" s="5">
        <v>8340</v>
      </c>
      <c r="S710" s="2">
        <v>961</v>
      </c>
      <c r="T710" s="5">
        <v>9370</v>
      </c>
      <c r="U710" s="5">
        <v>1480</v>
      </c>
      <c r="X710" s="3" t="str" cm="1">
        <f t="array" ref="X710">_xlfn.IFS((D710/F710) &lt;= (640/SQRT($AT$32)), "Compact", L710 &lt;= ($AT$32*(0.79-(0.002*((E710-G710/2)/(2*F710))*SQRT($AT$32)))), "Non-Compact", L710 &gt; ($AT$32*(0.79-(0.002*((E710-G710/2)/(2*F710))*SQRT($AT$32)))), "Slender")</f>
        <v>Compact</v>
      </c>
      <c r="Y710" s="3" t="str" cm="1">
        <f t="array" ref="Y710">_xlfn.IFS(K710 &lt;= (65/SQRT($AT$32)), "Compact", K710 &lt;= (95/SQRT($AT$32)), "Non-Compact", K710 &gt; (95/SQRT($AT$32)), "Slender")</f>
        <v>Non-Compact</v>
      </c>
      <c r="Z710" s="2">
        <f t="shared" si="232"/>
        <v>9.375</v>
      </c>
      <c r="AA710" s="2">
        <f t="shared" si="233"/>
        <v>57.142857142857146</v>
      </c>
      <c r="AB710" s="2" t="str" cm="1">
        <f t="array" ref="AB710">_xlfn.IFS(Z710 &lt;= 9, "1", Z710 &lt;= 12, "2", Z710 &lt;= 15, "3", Z710 &gt; 15, "4")</f>
        <v>2</v>
      </c>
      <c r="AC710" s="2" t="str" cm="1">
        <f t="array" ref="AC710">_xlfn.IFS(AA710 &lt;= 200, "1", L710 &lt;= 300, "2", L710 &lt;= 400, "3", L710 &gt; 400, "4")</f>
        <v>1</v>
      </c>
      <c r="AF710" s="3">
        <f t="shared" si="223"/>
        <v>332833.54579444061</v>
      </c>
      <c r="AG710" s="3"/>
      <c r="AI710" s="3">
        <f t="shared" si="224"/>
        <v>8334.1428155509784</v>
      </c>
      <c r="AJ710" s="2" t="s">
        <v>714</v>
      </c>
      <c r="AK710" s="2"/>
      <c r="AL710" s="2"/>
      <c r="AM710" s="2">
        <f t="shared" si="226"/>
        <v>273.12123980236902</v>
      </c>
      <c r="AN710" s="2"/>
      <c r="AO710" s="2"/>
      <c r="AP710" s="2">
        <f t="shared" si="227"/>
        <v>8250.6</v>
      </c>
      <c r="AQ710" s="2" t="s">
        <v>714</v>
      </c>
      <c r="BB710" s="2">
        <f t="shared" si="234"/>
        <v>205.82123980236901</v>
      </c>
      <c r="BC710" s="2">
        <f t="shared" si="235"/>
        <v>7783.7333333333336</v>
      </c>
      <c r="BD710" s="2" t="s">
        <v>714</v>
      </c>
      <c r="BI710">
        <f t="shared" si="236"/>
        <v>223.82123980236901</v>
      </c>
      <c r="BJ710">
        <f t="shared" si="237"/>
        <v>8024.1143281365994</v>
      </c>
      <c r="BK710" s="2" t="s">
        <v>714</v>
      </c>
      <c r="BP710">
        <f t="shared" si="238"/>
        <v>157.82123980236901</v>
      </c>
      <c r="BQ710">
        <f t="shared" si="239"/>
        <v>7681.333333333333</v>
      </c>
      <c r="BR710" s="2" t="s">
        <v>714</v>
      </c>
      <c r="BW710">
        <f t="shared" si="240"/>
        <v>173.82123980236901</v>
      </c>
      <c r="BX710">
        <f t="shared" si="241"/>
        <v>7715.4666666666662</v>
      </c>
      <c r="BY710" s="2" t="s">
        <v>714</v>
      </c>
      <c r="CD710">
        <f t="shared" si="242"/>
        <v>238.13097938416294</v>
      </c>
      <c r="CE710">
        <f t="shared" si="243"/>
        <v>8069.9015716076174</v>
      </c>
      <c r="CF710" s="2" t="s">
        <v>714</v>
      </c>
    </row>
    <row r="711" spans="1:84" x14ac:dyDescent="0.35">
      <c r="A711" s="2" t="s">
        <v>729</v>
      </c>
      <c r="B711" s="3" t="s">
        <v>35</v>
      </c>
      <c r="C711" s="2">
        <v>216</v>
      </c>
      <c r="D711" s="2">
        <v>800</v>
      </c>
      <c r="E711" s="2">
        <v>300</v>
      </c>
      <c r="F711" s="2">
        <v>28</v>
      </c>
      <c r="G711" s="2">
        <v>14</v>
      </c>
      <c r="H711" s="2">
        <v>18</v>
      </c>
      <c r="I711" s="2">
        <f t="shared" si="228"/>
        <v>708</v>
      </c>
      <c r="J711" s="2">
        <f t="shared" si="225"/>
        <v>274.94123980236907</v>
      </c>
      <c r="K711" s="2">
        <f t="shared" si="231"/>
        <v>5.1071428571428568</v>
      </c>
      <c r="L711" s="2">
        <f t="shared" si="229"/>
        <v>50.571428571428569</v>
      </c>
      <c r="M711" s="2">
        <f t="shared" si="230"/>
        <v>2.7410973355292327</v>
      </c>
      <c r="N711" s="5">
        <v>302000</v>
      </c>
      <c r="O711" s="5">
        <v>12600</v>
      </c>
      <c r="P711" s="2">
        <v>33.200000000000003</v>
      </c>
      <c r="Q711" s="2">
        <v>6.8</v>
      </c>
      <c r="R711" s="5">
        <v>7560</v>
      </c>
      <c r="S711" s="2">
        <v>841</v>
      </c>
      <c r="T711" s="5">
        <v>8520</v>
      </c>
      <c r="U711" s="5">
        <v>1300</v>
      </c>
      <c r="X711" s="3" t="str" cm="1">
        <f t="array" ref="X711">_xlfn.IFS((D711/F711) &lt;= (640/SQRT($AT$32)), "Compact", L711 &lt;= ($AT$32*(0.79-(0.002*((E711-G711/2)/(2*F711))*SQRT($AT$32)))), "Non-Compact", L711 &gt; ($AT$32*(0.79-(0.002*((E711-G711/2)/(2*F711))*SQRT($AT$32)))), "Slender")</f>
        <v>Compact</v>
      </c>
      <c r="Y711" s="3" t="str" cm="1">
        <f t="array" ref="Y711">_xlfn.IFS(K711 &lt;= (65/SQRT($AT$32)), "Compact", K711 &lt;= (95/SQRT($AT$32)), "Non-Compact", K711 &gt; (95/SQRT($AT$32)), "Slender")</f>
        <v>Non-Compact</v>
      </c>
      <c r="Z711" s="2">
        <f t="shared" si="232"/>
        <v>10.714285714285714</v>
      </c>
      <c r="AA711" s="2">
        <f t="shared" si="233"/>
        <v>57.142857142857146</v>
      </c>
      <c r="AB711" s="2" t="str" cm="1">
        <f t="array" ref="AB711">_xlfn.IFS(Z711 &lt;= 9, "1", Z711 &lt;= 12, "2", Z711 &lt;= 15, "3", Z711 &gt; 15, "4")</f>
        <v>2</v>
      </c>
      <c r="AC711" s="2" t="str" cm="1">
        <f t="array" ref="AC711">_xlfn.IFS(AA711 &lt;= 200, "1", L711 &lt;= 300, "2", L711 &lt;= 400, "3", L711 &gt; 400, "4")</f>
        <v>1</v>
      </c>
      <c r="AF711" s="3">
        <f t="shared" ref="AF711:AF774" si="244">SQRT((((VLOOKUP($AT$4,$A$4:$D$1021,4,FALSE))-D711)^2)+(((VLOOKUP($AT$4,$A$4:$E$1021,5,FALSE))-E711)^2)+(((VLOOKUP($AT$4,$A$4:$N$1021,14,FALSE))-N711)^2)+(((VLOOKUP($AT$4,$A$4:$O$1021,15,FALSE))-O711)^2))</f>
        <v>301785.36943679029</v>
      </c>
      <c r="AG711" s="3"/>
      <c r="AI711" s="3">
        <f t="shared" ref="AI711:AI774" si="245">SQRT((((VLOOKUP($AT$4,$A$4:$D$1021,4,FALSE))-D711)^2)+(((VLOOKUP($AT$4,$A$4:$E$1021,5,FALSE))-E711)^2)+(((VLOOKUP($AT$4,$A$4:$R$1021,18,FALSE))-R711)^2)+(((VLOOKUP($AT$4,$A$4:$S$1021,19,FALSE))-S711)^2))</f>
        <v>7548.9485671847051</v>
      </c>
      <c r="AJ711" s="2" t="s">
        <v>729</v>
      </c>
      <c r="AK711" s="2"/>
      <c r="AL711" s="2"/>
      <c r="AM711" s="2">
        <f t="shared" si="226"/>
        <v>250.24123980236908</v>
      </c>
      <c r="AN711" s="2"/>
      <c r="AO711" s="2"/>
      <c r="AP711" s="2">
        <f t="shared" si="227"/>
        <v>7470.6</v>
      </c>
      <c r="AQ711" s="2" t="s">
        <v>729</v>
      </c>
      <c r="BB711" s="2">
        <f t="shared" si="234"/>
        <v>182.94123980236907</v>
      </c>
      <c r="BC711" s="2">
        <f t="shared" si="235"/>
        <v>7003.7333333333336</v>
      </c>
      <c r="BD711" s="2" t="s">
        <v>729</v>
      </c>
      <c r="BI711">
        <f t="shared" si="236"/>
        <v>200.94123980236907</v>
      </c>
      <c r="BJ711">
        <f t="shared" si="237"/>
        <v>7244.1143281365994</v>
      </c>
      <c r="BK711" s="2" t="s">
        <v>729</v>
      </c>
      <c r="BP711">
        <f t="shared" si="238"/>
        <v>134.94123980236907</v>
      </c>
      <c r="BQ711">
        <f t="shared" si="239"/>
        <v>6901.333333333333</v>
      </c>
      <c r="BR711" s="2" t="s">
        <v>729</v>
      </c>
      <c r="BW711">
        <f t="shared" si="240"/>
        <v>150.94123980236907</v>
      </c>
      <c r="BX711">
        <f t="shared" si="241"/>
        <v>6935.4666666666662</v>
      </c>
      <c r="BY711" s="2" t="s">
        <v>729</v>
      </c>
      <c r="CD711">
        <f t="shared" si="242"/>
        <v>215.250979384163</v>
      </c>
      <c r="CE711">
        <f t="shared" si="243"/>
        <v>7289.9015716076174</v>
      </c>
      <c r="CF711" s="2" t="s">
        <v>729</v>
      </c>
    </row>
    <row r="712" spans="1:84" x14ac:dyDescent="0.35">
      <c r="A712" s="2" t="s">
        <v>730</v>
      </c>
      <c r="B712" s="3" t="s">
        <v>35</v>
      </c>
      <c r="C712" s="2">
        <v>202</v>
      </c>
      <c r="D712" s="2">
        <v>800</v>
      </c>
      <c r="E712" s="2">
        <v>300</v>
      </c>
      <c r="F712" s="2">
        <v>25</v>
      </c>
      <c r="G712" s="2">
        <v>14</v>
      </c>
      <c r="H712" s="2">
        <v>18</v>
      </c>
      <c r="I712" s="2">
        <f t="shared" si="228"/>
        <v>714</v>
      </c>
      <c r="J712" s="2">
        <f t="shared" ref="J712:J775" si="246">(2*E712/10*F712/10)+((D712-F712-F712)/10*G712/10)+((H712/10+H712/10)^2)-(PI()*H712/10*H712/10)</f>
        <v>257.78123980236904</v>
      </c>
      <c r="K712" s="2">
        <f t="shared" si="231"/>
        <v>5.72</v>
      </c>
      <c r="L712" s="2">
        <f t="shared" si="229"/>
        <v>51</v>
      </c>
      <c r="M712" s="2">
        <f>(E712*2+F712*4+((E712-G712)/2-H712)*4+2*PI()*H712+(D712-2*F712-2*H712)*2)/1000</f>
        <v>2.7410973355292327</v>
      </c>
      <c r="N712" s="5">
        <v>278000</v>
      </c>
      <c r="O712" s="5">
        <v>11300</v>
      </c>
      <c r="P712" s="2">
        <v>32.9</v>
      </c>
      <c r="Q712" s="2">
        <v>6.6</v>
      </c>
      <c r="R712" s="5">
        <v>6960</v>
      </c>
      <c r="S712" s="2">
        <v>751</v>
      </c>
      <c r="T712" s="5">
        <v>7880</v>
      </c>
      <c r="U712" s="5">
        <v>1160</v>
      </c>
      <c r="X712" s="3" t="str" cm="1">
        <f t="array" ref="X712">_xlfn.IFS((D712/F712) &lt;= (640/SQRT($AT$32)), "Compact", L712 &lt;= ($AT$32*(0.79-(0.002*((E712-G712/2)/(2*F712))*SQRT($AT$32)))), "Non-Compact", L712 &gt; ($AT$32*(0.79-(0.002*((E712-G712/2)/(2*F712))*SQRT($AT$32)))), "Slender")</f>
        <v>Compact</v>
      </c>
      <c r="Y712" s="3" t="str" cm="1">
        <f t="array" ref="Y712">_xlfn.IFS(K712 &lt;= (65/SQRT($AT$32)), "Compact", K712 &lt;= (95/SQRT($AT$32)), "Non-Compact", K712 &gt; (95/SQRT($AT$32)), "Slender")</f>
        <v>Slender</v>
      </c>
      <c r="Z712" s="2">
        <f t="shared" si="232"/>
        <v>12</v>
      </c>
      <c r="AA712" s="2">
        <f t="shared" si="233"/>
        <v>57.142857142857146</v>
      </c>
      <c r="AB712" s="2" t="str" cm="1">
        <f t="array" ref="AB712">_xlfn.IFS(Z712 &lt;= 9, "1", Z712 &lt;= 12, "2", Z712 &lt;= 15, "3", Z712 &gt; 15, "4")</f>
        <v>2</v>
      </c>
      <c r="AC712" s="2" t="str" cm="1">
        <f t="array" ref="AC712">_xlfn.IFS(AA712 &lt;= 200, "1", L712 &lt;= 300, "2", L712 &lt;= 400, "3", L712 &gt; 400, "4")</f>
        <v>1</v>
      </c>
      <c r="AF712" s="3">
        <f t="shared" si="244"/>
        <v>277752.42790315987</v>
      </c>
      <c r="AG712" s="3"/>
      <c r="AI712" s="3">
        <f t="shared" si="245"/>
        <v>6945.8061065653137</v>
      </c>
      <c r="AJ712" s="2" t="s">
        <v>730</v>
      </c>
      <c r="AK712" s="2"/>
      <c r="AL712" s="2"/>
      <c r="AM712" s="2">
        <f t="shared" ref="AM712:AM775" si="247">SQRT(((VLOOKUP($AT$4,$A$4:$J$1021,10,FALSE))-J712)^2)</f>
        <v>233.08123980236905</v>
      </c>
      <c r="AN712" s="2"/>
      <c r="AO712" s="2"/>
      <c r="AP712" s="2">
        <f t="shared" ref="AP712:AP775" si="248">SQRT(((VLOOKUP($AT$4,$A$4:$R$1021,18,FALSE))-R712)^2)</f>
        <v>6870.6</v>
      </c>
      <c r="AQ712" s="2" t="s">
        <v>730</v>
      </c>
      <c r="BB712" s="2">
        <f t="shared" si="234"/>
        <v>165.78123980236904</v>
      </c>
      <c r="BC712" s="2">
        <f t="shared" si="235"/>
        <v>6403.7333333333336</v>
      </c>
      <c r="BD712" s="2" t="s">
        <v>730</v>
      </c>
      <c r="BI712">
        <f t="shared" si="236"/>
        <v>183.78123980236904</v>
      </c>
      <c r="BJ712">
        <f t="shared" si="237"/>
        <v>6644.1143281365994</v>
      </c>
      <c r="BK712" s="2" t="s">
        <v>730</v>
      </c>
      <c r="BP712">
        <f t="shared" si="238"/>
        <v>117.78123980236904</v>
      </c>
      <c r="BQ712">
        <f t="shared" si="239"/>
        <v>6301.333333333333</v>
      </c>
      <c r="BR712" s="2" t="s">
        <v>730</v>
      </c>
      <c r="BW712">
        <f t="shared" si="240"/>
        <v>133.78123980236904</v>
      </c>
      <c r="BX712">
        <f t="shared" si="241"/>
        <v>6335.4666666666662</v>
      </c>
      <c r="BY712" s="2" t="s">
        <v>730</v>
      </c>
      <c r="CD712">
        <f t="shared" si="242"/>
        <v>198.09097938416298</v>
      </c>
      <c r="CE712">
        <f t="shared" si="243"/>
        <v>6689.9015716076174</v>
      </c>
      <c r="CF712" s="2" t="s">
        <v>730</v>
      </c>
    </row>
    <row r="713" spans="1:84" x14ac:dyDescent="0.35">
      <c r="A713" s="2" t="s">
        <v>731</v>
      </c>
      <c r="B713" s="3" t="s">
        <v>35</v>
      </c>
      <c r="C713" s="2">
        <v>189</v>
      </c>
      <c r="D713" s="2">
        <v>800</v>
      </c>
      <c r="E713" s="2">
        <v>300</v>
      </c>
      <c r="F713" s="2">
        <v>22</v>
      </c>
      <c r="G713" s="2">
        <v>14</v>
      </c>
      <c r="H713" s="2">
        <v>18</v>
      </c>
      <c r="I713" s="2">
        <f t="shared" si="228"/>
        <v>720</v>
      </c>
      <c r="J713" s="2">
        <f t="shared" si="246"/>
        <v>240.62123980236905</v>
      </c>
      <c r="K713" s="2">
        <f t="shared" si="231"/>
        <v>6.5</v>
      </c>
      <c r="L713" s="2">
        <f t="shared" si="229"/>
        <v>51.428571428571431</v>
      </c>
      <c r="M713" s="2">
        <f t="shared" si="230"/>
        <v>2.7410973355292327</v>
      </c>
      <c r="N713" s="5">
        <v>254000</v>
      </c>
      <c r="O713" s="5">
        <v>9920</v>
      </c>
      <c r="P713" s="2">
        <v>32.5</v>
      </c>
      <c r="Q713" s="2">
        <v>6.4</v>
      </c>
      <c r="R713" s="5">
        <v>6350</v>
      </c>
      <c r="S713" s="2">
        <v>661</v>
      </c>
      <c r="T713" s="5">
        <v>7240</v>
      </c>
      <c r="U713" s="5">
        <v>1030</v>
      </c>
      <c r="X713" s="3" t="str" cm="1">
        <f t="array" ref="X713">_xlfn.IFS((D713/F713) &lt;= (640/SQRT($AT$32)), "Compact", L713 &lt;= ($AT$32*(0.79-(0.002*((E713-G713/2)/(2*F713))*SQRT($AT$32)))), "Non-Compact", L713 &gt; ($AT$32*(0.79-(0.002*((E713-G713/2)/(2*F713))*SQRT($AT$32)))), "Slender")</f>
        <v>Non-Compact</v>
      </c>
      <c r="Y713" s="3" t="str" cm="1">
        <f t="array" ref="Y713">_xlfn.IFS(K713 &lt;= (65/SQRT($AT$32)), "Compact", K713 &lt;= (95/SQRT($AT$32)), "Non-Compact", K713 &gt; (95/SQRT($AT$32)), "Slender")</f>
        <v>Slender</v>
      </c>
      <c r="Z713" s="2">
        <f t="shared" si="232"/>
        <v>13.636363636363637</v>
      </c>
      <c r="AA713" s="2">
        <f t="shared" si="233"/>
        <v>57.142857142857146</v>
      </c>
      <c r="AB713" s="2" t="str" cm="1">
        <f t="array" ref="AB713">_xlfn.IFS(Z713 &lt;= 9, "1", Z713 &lt;= 12, "2", Z713 &lt;= 15, "3", Z713 &gt; 15, "4")</f>
        <v>3</v>
      </c>
      <c r="AC713" s="2" t="str" cm="1">
        <f t="array" ref="AC713">_xlfn.IFS(AA713 &lt;= 200, "1", L713 &lt;= 300, "2", L713 &lt;= 400, "3", L713 &gt; 400, "4")</f>
        <v>1</v>
      </c>
      <c r="AF713" s="3">
        <f t="shared" si="244"/>
        <v>253716.82089703868</v>
      </c>
      <c r="AG713" s="3"/>
      <c r="AI713" s="3">
        <f t="shared" si="245"/>
        <v>6333.4594393585567</v>
      </c>
      <c r="AJ713" s="2" t="s">
        <v>731</v>
      </c>
      <c r="AK713" s="2"/>
      <c r="AL713" s="2"/>
      <c r="AM713" s="2">
        <f t="shared" si="247"/>
        <v>215.92123980236906</v>
      </c>
      <c r="AN713" s="2"/>
      <c r="AO713" s="2"/>
      <c r="AP713" s="2">
        <f t="shared" si="248"/>
        <v>6260.6</v>
      </c>
      <c r="AQ713" s="2" t="s">
        <v>731</v>
      </c>
      <c r="BB713" s="2">
        <f t="shared" si="234"/>
        <v>148.62123980236905</v>
      </c>
      <c r="BC713" s="2">
        <f t="shared" si="235"/>
        <v>5793.7333333333336</v>
      </c>
      <c r="BD713" s="2" t="s">
        <v>731</v>
      </c>
      <c r="BI713">
        <f t="shared" si="236"/>
        <v>166.62123980236905</v>
      </c>
      <c r="BJ713">
        <f t="shared" si="237"/>
        <v>6034.1143281365994</v>
      </c>
      <c r="BK713" s="2" t="s">
        <v>731</v>
      </c>
      <c r="BP713">
        <f t="shared" si="238"/>
        <v>100.62123980236905</v>
      </c>
      <c r="BQ713">
        <f t="shared" si="239"/>
        <v>5691.333333333333</v>
      </c>
      <c r="BR713" s="2" t="s">
        <v>731</v>
      </c>
      <c r="BW713">
        <f t="shared" si="240"/>
        <v>116.62123980236905</v>
      </c>
      <c r="BX713">
        <f t="shared" si="241"/>
        <v>5725.4666666666662</v>
      </c>
      <c r="BY713" s="2" t="s">
        <v>731</v>
      </c>
      <c r="CD713">
        <f t="shared" si="242"/>
        <v>180.93097938416298</v>
      </c>
      <c r="CE713">
        <f t="shared" si="243"/>
        <v>6079.9015716076174</v>
      </c>
      <c r="CF713" s="2" t="s">
        <v>731</v>
      </c>
    </row>
    <row r="714" spans="1:84" x14ac:dyDescent="0.35">
      <c r="A714" s="2" t="s">
        <v>732</v>
      </c>
      <c r="B714" s="3" t="s">
        <v>35</v>
      </c>
      <c r="C714" s="2">
        <v>191</v>
      </c>
      <c r="D714" s="2">
        <v>800</v>
      </c>
      <c r="E714" s="2">
        <v>300</v>
      </c>
      <c r="F714" s="2">
        <v>25</v>
      </c>
      <c r="G714" s="2">
        <v>12</v>
      </c>
      <c r="H714" s="2">
        <v>18</v>
      </c>
      <c r="I714" s="2">
        <f t="shared" si="228"/>
        <v>714</v>
      </c>
      <c r="J714" s="2">
        <f t="shared" si="246"/>
        <v>242.78123980236907</v>
      </c>
      <c r="K714" s="2">
        <f t="shared" si="231"/>
        <v>5.76</v>
      </c>
      <c r="L714" s="2">
        <f t="shared" si="229"/>
        <v>59.5</v>
      </c>
      <c r="M714" s="2">
        <f t="shared" si="230"/>
        <v>2.7450973355292327</v>
      </c>
      <c r="N714" s="5">
        <v>271000</v>
      </c>
      <c r="O714" s="5">
        <v>11300</v>
      </c>
      <c r="P714" s="2">
        <v>33.4</v>
      </c>
      <c r="Q714" s="2">
        <v>6.8</v>
      </c>
      <c r="R714" s="5">
        <v>6780</v>
      </c>
      <c r="S714" s="2">
        <v>751</v>
      </c>
      <c r="T714" s="5">
        <v>7600</v>
      </c>
      <c r="U714" s="5">
        <v>1150</v>
      </c>
      <c r="X714" s="3" t="str" cm="1">
        <f t="array" ref="X714">_xlfn.IFS((D714/F714) &lt;= (640/SQRT($AT$32)), "Compact", L714 &lt;= ($AT$32*(0.79-(0.002*((E714-G714/2)/(2*F714))*SQRT($AT$32)))), "Non-Compact", L714 &gt; ($AT$32*(0.79-(0.002*((E714-G714/2)/(2*F714))*SQRT($AT$32)))), "Slender")</f>
        <v>Compact</v>
      </c>
      <c r="Y714" s="3" t="str" cm="1">
        <f t="array" ref="Y714">_xlfn.IFS(K714 &lt;= (65/SQRT($AT$32)), "Compact", K714 &lt;= (95/SQRT($AT$32)), "Non-Compact", K714 &gt; (95/SQRT($AT$32)), "Slender")</f>
        <v>Slender</v>
      </c>
      <c r="Z714" s="2">
        <f t="shared" si="232"/>
        <v>12</v>
      </c>
      <c r="AA714" s="2">
        <f t="shared" si="233"/>
        <v>66.666666666666671</v>
      </c>
      <c r="AB714" s="2" t="str" cm="1">
        <f t="array" ref="AB714">_xlfn.IFS(Z714 &lt;= 9, "1", Z714 &lt;= 12, "2", Z714 &lt;= 15, "3", Z714 &gt; 15, "4")</f>
        <v>2</v>
      </c>
      <c r="AC714" s="2" t="str" cm="1">
        <f t="array" ref="AC714">_xlfn.IFS(AA714 &lt;= 200, "1", L714 &lt;= 300, "2", L714 &lt;= 400, "3", L714 &gt; 400, "4")</f>
        <v>1</v>
      </c>
      <c r="AF714" s="3">
        <f t="shared" si="244"/>
        <v>270758.23017241788</v>
      </c>
      <c r="AG714" s="3"/>
      <c r="AI714" s="3">
        <f t="shared" si="245"/>
        <v>6767.806621794095</v>
      </c>
      <c r="AJ714" s="2" t="s">
        <v>732</v>
      </c>
      <c r="AK714" s="2"/>
      <c r="AL714" s="2"/>
      <c r="AM714" s="2">
        <f t="shared" si="247"/>
        <v>218.08123980236908</v>
      </c>
      <c r="AN714" s="2"/>
      <c r="AO714" s="2"/>
      <c r="AP714" s="2">
        <f t="shared" si="248"/>
        <v>6690.6</v>
      </c>
      <c r="AQ714" s="2" t="s">
        <v>732</v>
      </c>
      <c r="BB714" s="2">
        <f t="shared" si="234"/>
        <v>150.78123980236907</v>
      </c>
      <c r="BC714" s="2">
        <f t="shared" si="235"/>
        <v>6223.7333333333336</v>
      </c>
      <c r="BD714" s="2" t="s">
        <v>732</v>
      </c>
      <c r="BI714">
        <f t="shared" si="236"/>
        <v>168.78123980236907</v>
      </c>
      <c r="BJ714">
        <f t="shared" si="237"/>
        <v>6464.1143281365994</v>
      </c>
      <c r="BK714" s="2" t="s">
        <v>732</v>
      </c>
      <c r="BP714">
        <f t="shared" si="238"/>
        <v>102.78123980236907</v>
      </c>
      <c r="BQ714">
        <f t="shared" si="239"/>
        <v>6121.333333333333</v>
      </c>
      <c r="BR714" s="2" t="s">
        <v>732</v>
      </c>
      <c r="BW714">
        <f t="shared" si="240"/>
        <v>118.78123980236907</v>
      </c>
      <c r="BX714">
        <f t="shared" si="241"/>
        <v>6155.4666666666662</v>
      </c>
      <c r="BY714" s="2" t="s">
        <v>732</v>
      </c>
      <c r="CD714">
        <f t="shared" si="242"/>
        <v>183.09097938416301</v>
      </c>
      <c r="CE714">
        <f t="shared" si="243"/>
        <v>6509.9015716076174</v>
      </c>
      <c r="CF714" s="2" t="s">
        <v>732</v>
      </c>
    </row>
    <row r="715" spans="1:84" x14ac:dyDescent="0.35">
      <c r="A715" s="2" t="s">
        <v>733</v>
      </c>
      <c r="B715" s="3" t="s">
        <v>35</v>
      </c>
      <c r="C715" s="2">
        <v>177</v>
      </c>
      <c r="D715" s="2">
        <v>800</v>
      </c>
      <c r="E715" s="2">
        <v>300</v>
      </c>
      <c r="F715" s="2">
        <v>22</v>
      </c>
      <c r="G715" s="2">
        <v>12</v>
      </c>
      <c r="H715" s="2">
        <v>18</v>
      </c>
      <c r="I715" s="2">
        <f t="shared" si="228"/>
        <v>720</v>
      </c>
      <c r="J715" s="2">
        <f t="shared" si="246"/>
        <v>225.50123980236907</v>
      </c>
      <c r="K715" s="2">
        <f t="shared" si="231"/>
        <v>6.5454545454545459</v>
      </c>
      <c r="L715" s="2">
        <f t="shared" si="229"/>
        <v>60</v>
      </c>
      <c r="M715" s="2">
        <f t="shared" si="230"/>
        <v>2.7450973355292327</v>
      </c>
      <c r="N715" s="5">
        <v>247000</v>
      </c>
      <c r="O715" s="5">
        <v>9910</v>
      </c>
      <c r="P715" s="2">
        <v>33.1</v>
      </c>
      <c r="Q715" s="2">
        <v>6.6</v>
      </c>
      <c r="R715" s="5">
        <v>6170</v>
      </c>
      <c r="S715" s="2">
        <v>661</v>
      </c>
      <c r="T715" s="5">
        <v>6950</v>
      </c>
      <c r="U715" s="5">
        <v>1020</v>
      </c>
      <c r="X715" s="3" t="str" cm="1">
        <f t="array" ref="X715">_xlfn.IFS((D715/F715) &lt;= (640/SQRT($AT$32)), "Compact", L715 &lt;= ($AT$32*(0.79-(0.002*((E715-G715/2)/(2*F715))*SQRT($AT$32)))), "Non-Compact", L715 &gt; ($AT$32*(0.79-(0.002*((E715-G715/2)/(2*F715))*SQRT($AT$32)))), "Slender")</f>
        <v>Non-Compact</v>
      </c>
      <c r="Y715" s="3" t="str" cm="1">
        <f t="array" ref="Y715">_xlfn.IFS(K715 &lt;= (65/SQRT($AT$32)), "Compact", K715 &lt;= (95/SQRT($AT$32)), "Non-Compact", K715 &gt; (95/SQRT($AT$32)), "Slender")</f>
        <v>Slender</v>
      </c>
      <c r="Z715" s="2">
        <f t="shared" si="232"/>
        <v>13.636363636363637</v>
      </c>
      <c r="AA715" s="2">
        <f t="shared" si="233"/>
        <v>66.666666666666671</v>
      </c>
      <c r="AB715" s="2" t="str" cm="1">
        <f t="array" ref="AB715">_xlfn.IFS(Z715 &lt;= 9, "1", Z715 &lt;= 12, "2", Z715 &lt;= 15, "3", Z715 &gt; 15, "4")</f>
        <v>3</v>
      </c>
      <c r="AC715" s="2" t="str" cm="1">
        <f t="array" ref="AC715">_xlfn.IFS(AA715 &lt;= 200, "1", L715 &lt;= 300, "2", L715 &lt;= 400, "3", L715 &gt; 400, "4")</f>
        <v>1</v>
      </c>
      <c r="AF715" s="3">
        <f t="shared" si="244"/>
        <v>246721.78279612848</v>
      </c>
      <c r="AG715" s="3"/>
      <c r="AI715" s="3">
        <f t="shared" si="245"/>
        <v>6155.5903429321879</v>
      </c>
      <c r="AJ715" s="2" t="s">
        <v>733</v>
      </c>
      <c r="AK715" s="2"/>
      <c r="AL715" s="2"/>
      <c r="AM715" s="2">
        <f t="shared" si="247"/>
        <v>200.80123980236908</v>
      </c>
      <c r="AN715" s="2"/>
      <c r="AO715" s="2"/>
      <c r="AP715" s="2">
        <f t="shared" si="248"/>
        <v>6080.6</v>
      </c>
      <c r="AQ715" s="2" t="s">
        <v>733</v>
      </c>
      <c r="BB715" s="2">
        <f t="shared" si="234"/>
        <v>133.50123980236907</v>
      </c>
      <c r="BC715" s="2">
        <f t="shared" si="235"/>
        <v>5613.7333333333336</v>
      </c>
      <c r="BD715" s="2" t="s">
        <v>733</v>
      </c>
      <c r="BI715">
        <f t="shared" si="236"/>
        <v>151.50123980236907</v>
      </c>
      <c r="BJ715">
        <f t="shared" si="237"/>
        <v>5854.1143281365994</v>
      </c>
      <c r="BK715" s="2" t="s">
        <v>733</v>
      </c>
      <c r="BP715">
        <f t="shared" si="238"/>
        <v>85.501239802369071</v>
      </c>
      <c r="BQ715">
        <f t="shared" si="239"/>
        <v>5511.333333333333</v>
      </c>
      <c r="BR715" s="2" t="s">
        <v>733</v>
      </c>
      <c r="BW715">
        <f t="shared" si="240"/>
        <v>101.50123980236907</v>
      </c>
      <c r="BX715">
        <f t="shared" si="241"/>
        <v>5545.4666666666662</v>
      </c>
      <c r="BY715" s="2" t="s">
        <v>733</v>
      </c>
      <c r="CD715">
        <f t="shared" si="242"/>
        <v>165.81097938416301</v>
      </c>
      <c r="CE715">
        <f t="shared" si="243"/>
        <v>5899.9015716076174</v>
      </c>
      <c r="CF715" s="2" t="s">
        <v>733</v>
      </c>
    </row>
    <row r="716" spans="1:84" x14ac:dyDescent="0.35">
      <c r="A716" s="2" t="s">
        <v>709</v>
      </c>
      <c r="B716" s="3" t="s">
        <v>35</v>
      </c>
      <c r="C716" s="2">
        <v>267</v>
      </c>
      <c r="D716" s="2">
        <v>800</v>
      </c>
      <c r="E716" s="2">
        <v>250</v>
      </c>
      <c r="F716" s="2">
        <v>40</v>
      </c>
      <c r="G716" s="2">
        <v>19</v>
      </c>
      <c r="H716" s="2">
        <v>18</v>
      </c>
      <c r="I716" s="2">
        <f t="shared" si="228"/>
        <v>684</v>
      </c>
      <c r="J716" s="2">
        <f t="shared" si="246"/>
        <v>339.58123980236905</v>
      </c>
      <c r="K716" s="2">
        <f t="shared" si="231"/>
        <v>2.8875000000000002</v>
      </c>
      <c r="L716" s="2">
        <f t="shared" si="229"/>
        <v>36</v>
      </c>
      <c r="M716" s="2">
        <f t="shared" si="230"/>
        <v>2.5310973355292328</v>
      </c>
      <c r="N716" s="5">
        <v>352000</v>
      </c>
      <c r="O716" s="5">
        <v>10500</v>
      </c>
      <c r="P716" s="2">
        <v>32.200000000000003</v>
      </c>
      <c r="Q716" s="2">
        <v>5.6</v>
      </c>
      <c r="R716" s="5">
        <v>8790</v>
      </c>
      <c r="S716" s="2">
        <v>837</v>
      </c>
      <c r="T716" s="5">
        <v>10200</v>
      </c>
      <c r="U716" s="5">
        <v>1320</v>
      </c>
      <c r="X716" s="3" t="str" cm="1">
        <f t="array" ref="X716">_xlfn.IFS((D716/F716) &lt;= (640/SQRT($AT$32)), "Compact", L716 &lt;= ($AT$32*(0.79-(0.002*((E716-G716/2)/(2*F716))*SQRT($AT$32)))), "Non-Compact", L716 &gt; ($AT$32*(0.79-(0.002*((E716-G716/2)/(2*F716))*SQRT($AT$32)))), "Slender")</f>
        <v>Compact</v>
      </c>
      <c r="Y716" s="3" t="str" cm="1">
        <f t="array" ref="Y716">_xlfn.IFS(K716 &lt;= (65/SQRT($AT$32)), "Compact", K716 &lt;= (95/SQRT($AT$32)), "Non-Compact", K716 &gt; (95/SQRT($AT$32)), "Slender")</f>
        <v>Compact</v>
      </c>
      <c r="Z716" s="2">
        <f t="shared" si="232"/>
        <v>6.25</v>
      </c>
      <c r="AA716" s="2">
        <f t="shared" si="233"/>
        <v>42.10526315789474</v>
      </c>
      <c r="AB716" s="2" t="str" cm="1">
        <f t="array" ref="AB716">_xlfn.IFS(Z716 &lt;= 9, "1", Z716 &lt;= 12, "2", Z716 &lt;= 15, "3", Z716 &gt; 15, "4")</f>
        <v>1</v>
      </c>
      <c r="AC716" s="2" t="str" cm="1">
        <f t="array" ref="AC716">_xlfn.IFS(AA716 &lt;= 200, "1", L716 &lt;= 300, "2", L716 &lt;= 400, "3", L716 &gt; 400, "4")</f>
        <v>1</v>
      </c>
      <c r="AF716" s="3">
        <f t="shared" si="244"/>
        <v>351680.75582280586</v>
      </c>
      <c r="AG716" s="3"/>
      <c r="AI716" s="3">
        <f t="shared" si="245"/>
        <v>8766.6154968722112</v>
      </c>
      <c r="AJ716" s="2" t="s">
        <v>709</v>
      </c>
      <c r="AK716" s="2"/>
      <c r="AL716" s="2"/>
      <c r="AM716" s="2">
        <f t="shared" si="247"/>
        <v>314.88123980236907</v>
      </c>
      <c r="AN716" s="2"/>
      <c r="AO716" s="2"/>
      <c r="AP716" s="2">
        <f t="shared" si="248"/>
        <v>8700.6</v>
      </c>
      <c r="AQ716" s="2" t="s">
        <v>709</v>
      </c>
      <c r="BB716" s="2">
        <f t="shared" si="234"/>
        <v>247.58123980236905</v>
      </c>
      <c r="BC716" s="2">
        <f t="shared" si="235"/>
        <v>8233.7333333333336</v>
      </c>
      <c r="BD716" s="2" t="s">
        <v>709</v>
      </c>
      <c r="BI716">
        <f t="shared" si="236"/>
        <v>265.58123980236905</v>
      </c>
      <c r="BJ716">
        <f t="shared" si="237"/>
        <v>8474.1143281366003</v>
      </c>
      <c r="BK716" s="2" t="s">
        <v>709</v>
      </c>
      <c r="BP716">
        <f t="shared" si="238"/>
        <v>199.58123980236905</v>
      </c>
      <c r="BQ716">
        <f t="shared" si="239"/>
        <v>8131.333333333333</v>
      </c>
      <c r="BR716" s="2" t="s">
        <v>709</v>
      </c>
      <c r="BW716">
        <f t="shared" si="240"/>
        <v>215.58123980236905</v>
      </c>
      <c r="BX716">
        <f t="shared" si="241"/>
        <v>8165.4666666666662</v>
      </c>
      <c r="BY716" s="2" t="s">
        <v>709</v>
      </c>
      <c r="CD716">
        <f t="shared" si="242"/>
        <v>279.89097938416296</v>
      </c>
      <c r="CE716">
        <f t="shared" si="243"/>
        <v>8519.9015716076174</v>
      </c>
      <c r="CF716" s="2" t="s">
        <v>709</v>
      </c>
    </row>
    <row r="717" spans="1:84" x14ac:dyDescent="0.35">
      <c r="A717" s="2" t="s">
        <v>734</v>
      </c>
      <c r="B717" s="3" t="s">
        <v>35</v>
      </c>
      <c r="C717" s="2">
        <v>252</v>
      </c>
      <c r="D717" s="2">
        <v>800</v>
      </c>
      <c r="E717" s="2">
        <v>250</v>
      </c>
      <c r="F717" s="2">
        <v>36</v>
      </c>
      <c r="G717" s="2">
        <v>19</v>
      </c>
      <c r="H717" s="2">
        <v>18</v>
      </c>
      <c r="I717" s="2">
        <f t="shared" si="228"/>
        <v>692</v>
      </c>
      <c r="J717" s="2">
        <f t="shared" si="246"/>
        <v>321.10123980236904</v>
      </c>
      <c r="K717" s="2">
        <f t="shared" si="231"/>
        <v>3.2083333333333335</v>
      </c>
      <c r="L717" s="2">
        <f t="shared" si="229"/>
        <v>36.421052631578945</v>
      </c>
      <c r="M717" s="2">
        <f t="shared" si="230"/>
        <v>2.5310973355292328</v>
      </c>
      <c r="N717" s="5">
        <v>328000</v>
      </c>
      <c r="O717" s="5">
        <v>9420</v>
      </c>
      <c r="P717" s="2">
        <v>31.9</v>
      </c>
      <c r="Q717" s="2">
        <v>5.4</v>
      </c>
      <c r="R717" s="5">
        <v>8190</v>
      </c>
      <c r="S717" s="2">
        <v>754</v>
      </c>
      <c r="T717" s="5">
        <v>9490</v>
      </c>
      <c r="U717" s="5">
        <v>1190</v>
      </c>
      <c r="X717" s="3" t="str" cm="1">
        <f t="array" ref="X717">_xlfn.IFS((D717/F717) &lt;= (640/SQRT($AT$32)), "Compact", L717 &lt;= ($AT$32*(0.79-(0.002*((E717-G717/2)/(2*F717))*SQRT($AT$32)))), "Non-Compact", L717 &gt; ($AT$32*(0.79-(0.002*((E717-G717/2)/(2*F717))*SQRT($AT$32)))), "Slender")</f>
        <v>Compact</v>
      </c>
      <c r="Y717" s="3" t="str" cm="1">
        <f t="array" ref="Y717">_xlfn.IFS(K717 &lt;= (65/SQRT($AT$32)), "Compact", K717 &lt;= (95/SQRT($AT$32)), "Non-Compact", K717 &gt; (95/SQRT($AT$32)), "Slender")</f>
        <v>Compact</v>
      </c>
      <c r="Z717" s="2">
        <f t="shared" si="232"/>
        <v>6.9444444444444446</v>
      </c>
      <c r="AA717" s="2">
        <f t="shared" si="233"/>
        <v>42.10526315789474</v>
      </c>
      <c r="AB717" s="2" t="str" cm="1">
        <f t="array" ref="AB717">_xlfn.IFS(Z717 &lt;= 9, "1", Z717 &lt;= 12, "2", Z717 &lt;= 15, "3", Z717 &gt; 15, "4")</f>
        <v>1</v>
      </c>
      <c r="AC717" s="2" t="str" cm="1">
        <f t="array" ref="AC717">_xlfn.IFS(AA717 &lt;= 200, "1", L717 &lt;= 300, "2", L717 &lt;= 400, "3", L717 &gt; 400, "4")</f>
        <v>1</v>
      </c>
      <c r="AF717" s="3">
        <f t="shared" si="244"/>
        <v>327659.64355730475</v>
      </c>
      <c r="AG717" s="3"/>
      <c r="AI717" s="3">
        <f t="shared" si="245"/>
        <v>8163.696274972508</v>
      </c>
      <c r="AJ717" s="2" t="s">
        <v>734</v>
      </c>
      <c r="AK717" s="2"/>
      <c r="AL717" s="2"/>
      <c r="AM717" s="2">
        <f t="shared" si="247"/>
        <v>296.40123980236905</v>
      </c>
      <c r="AN717" s="2"/>
      <c r="AO717" s="2"/>
      <c r="AP717" s="2">
        <f t="shared" si="248"/>
        <v>8100.6</v>
      </c>
      <c r="AQ717" s="2" t="s">
        <v>734</v>
      </c>
      <c r="BB717" s="2">
        <f t="shared" si="234"/>
        <v>229.10123980236904</v>
      </c>
      <c r="BC717" s="2">
        <f t="shared" si="235"/>
        <v>7633.7333333333336</v>
      </c>
      <c r="BD717" s="2" t="s">
        <v>734</v>
      </c>
      <c r="BI717">
        <f t="shared" si="236"/>
        <v>247.10123980236904</v>
      </c>
      <c r="BJ717">
        <f t="shared" si="237"/>
        <v>7874.1143281365994</v>
      </c>
      <c r="BK717" s="2" t="s">
        <v>734</v>
      </c>
      <c r="BP717">
        <f t="shared" si="238"/>
        <v>181.10123980236904</v>
      </c>
      <c r="BQ717">
        <f t="shared" si="239"/>
        <v>7531.333333333333</v>
      </c>
      <c r="BR717" s="2" t="s">
        <v>734</v>
      </c>
      <c r="BW717">
        <f t="shared" si="240"/>
        <v>197.10123980236904</v>
      </c>
      <c r="BX717">
        <f t="shared" si="241"/>
        <v>7565.4666666666662</v>
      </c>
      <c r="BY717" s="2" t="s">
        <v>734</v>
      </c>
      <c r="CD717">
        <f t="shared" si="242"/>
        <v>261.41097938416294</v>
      </c>
      <c r="CE717">
        <f t="shared" si="243"/>
        <v>7919.9015716076174</v>
      </c>
      <c r="CF717" s="2" t="s">
        <v>734</v>
      </c>
    </row>
    <row r="718" spans="1:84" x14ac:dyDescent="0.35">
      <c r="A718" s="2" t="s">
        <v>716</v>
      </c>
      <c r="B718" s="3" t="s">
        <v>35</v>
      </c>
      <c r="C718" s="2">
        <v>238</v>
      </c>
      <c r="D718" s="2">
        <v>800</v>
      </c>
      <c r="E718" s="2">
        <v>250</v>
      </c>
      <c r="F718" s="2">
        <v>32</v>
      </c>
      <c r="G718" s="2">
        <v>19</v>
      </c>
      <c r="H718" s="2">
        <v>18</v>
      </c>
      <c r="I718" s="2">
        <f t="shared" si="228"/>
        <v>700</v>
      </c>
      <c r="J718" s="2">
        <f t="shared" si="246"/>
        <v>302.62123980236902</v>
      </c>
      <c r="K718" s="2">
        <f t="shared" si="231"/>
        <v>3.609375</v>
      </c>
      <c r="L718" s="2">
        <f t="shared" si="229"/>
        <v>36.842105263157897</v>
      </c>
      <c r="M718" s="2">
        <f t="shared" si="230"/>
        <v>2.5310973355292328</v>
      </c>
      <c r="N718" s="5">
        <v>303000</v>
      </c>
      <c r="O718" s="5">
        <v>8380</v>
      </c>
      <c r="P718" s="2">
        <v>31.6</v>
      </c>
      <c r="Q718" s="2">
        <v>5.3</v>
      </c>
      <c r="R718" s="5">
        <v>7570</v>
      </c>
      <c r="S718" s="2">
        <v>670</v>
      </c>
      <c r="T718" s="5">
        <v>8820</v>
      </c>
      <c r="U718" s="5">
        <v>1070</v>
      </c>
      <c r="X718" s="3" t="str" cm="1">
        <f t="array" ref="X718">_xlfn.IFS((D718/F718) &lt;= (640/SQRT($AT$32)), "Compact", L718 &lt;= ($AT$32*(0.79-(0.002*((E718-G718/2)/(2*F718))*SQRT($AT$32)))), "Non-Compact", L718 &gt; ($AT$32*(0.79-(0.002*((E718-G718/2)/(2*F718))*SQRT($AT$32)))), "Slender")</f>
        <v>Compact</v>
      </c>
      <c r="Y718" s="3" t="str" cm="1">
        <f t="array" ref="Y718">_xlfn.IFS(K718 &lt;= (65/SQRT($AT$32)), "Compact", K718 &lt;= (95/SQRT($AT$32)), "Non-Compact", K718 &gt; (95/SQRT($AT$32)), "Slender")</f>
        <v>Non-Compact</v>
      </c>
      <c r="Z718" s="2">
        <f t="shared" si="232"/>
        <v>7.8125</v>
      </c>
      <c r="AA718" s="2">
        <f t="shared" si="233"/>
        <v>42.10526315789474</v>
      </c>
      <c r="AB718" s="2" t="str" cm="1">
        <f t="array" ref="AB718">_xlfn.IFS(Z718 &lt;= 9, "1", Z718 &lt;= 12, "2", Z718 &lt;= 15, "3", Z718 &gt; 15, "4")</f>
        <v>1</v>
      </c>
      <c r="AC718" s="2" t="str" cm="1">
        <f t="array" ref="AC718">_xlfn.IFS(AA718 &lt;= 200, "1", L718 &lt;= 300, "2", L718 &lt;= 400, "3", L718 &gt; 400, "4")</f>
        <v>1</v>
      </c>
      <c r="AF718" s="3">
        <f t="shared" si="244"/>
        <v>302640.48443012382</v>
      </c>
      <c r="AG718" s="3"/>
      <c r="AI718" s="3">
        <f t="shared" si="245"/>
        <v>7541.2997334677002</v>
      </c>
      <c r="AJ718" s="2" t="s">
        <v>716</v>
      </c>
      <c r="AK718" s="2"/>
      <c r="AL718" s="2"/>
      <c r="AM718" s="2">
        <f t="shared" si="247"/>
        <v>277.92123980236903</v>
      </c>
      <c r="AN718" s="2"/>
      <c r="AO718" s="2"/>
      <c r="AP718" s="2">
        <f t="shared" si="248"/>
        <v>7480.6</v>
      </c>
      <c r="AQ718" s="2" t="s">
        <v>716</v>
      </c>
      <c r="BB718" s="2">
        <f t="shared" si="234"/>
        <v>210.62123980236902</v>
      </c>
      <c r="BC718" s="2">
        <f t="shared" si="235"/>
        <v>7013.7333333333336</v>
      </c>
      <c r="BD718" s="2" t="s">
        <v>716</v>
      </c>
      <c r="BI718">
        <f t="shared" si="236"/>
        <v>228.62123980236902</v>
      </c>
      <c r="BJ718">
        <f t="shared" si="237"/>
        <v>7254.1143281365994</v>
      </c>
      <c r="BK718" s="2" t="s">
        <v>716</v>
      </c>
      <c r="BP718">
        <f t="shared" si="238"/>
        <v>162.62123980236902</v>
      </c>
      <c r="BQ718">
        <f t="shared" si="239"/>
        <v>6911.333333333333</v>
      </c>
      <c r="BR718" s="2" t="s">
        <v>716</v>
      </c>
      <c r="BW718">
        <f t="shared" si="240"/>
        <v>178.62123980236902</v>
      </c>
      <c r="BX718">
        <f t="shared" si="241"/>
        <v>6945.4666666666662</v>
      </c>
      <c r="BY718" s="2" t="s">
        <v>716</v>
      </c>
      <c r="CD718">
        <f t="shared" si="242"/>
        <v>242.93097938416295</v>
      </c>
      <c r="CE718">
        <f t="shared" si="243"/>
        <v>7299.9015716076174</v>
      </c>
      <c r="CF718" s="2" t="s">
        <v>716</v>
      </c>
    </row>
    <row r="719" spans="1:84" x14ac:dyDescent="0.35">
      <c r="A719" s="2" t="s">
        <v>735</v>
      </c>
      <c r="B719" s="3" t="s">
        <v>35</v>
      </c>
      <c r="C719" s="2">
        <v>223</v>
      </c>
      <c r="D719" s="2">
        <v>800</v>
      </c>
      <c r="E719" s="2">
        <v>250</v>
      </c>
      <c r="F719" s="2">
        <v>28</v>
      </c>
      <c r="G719" s="2">
        <v>19</v>
      </c>
      <c r="H719" s="2">
        <v>18</v>
      </c>
      <c r="I719" s="2">
        <f t="shared" si="228"/>
        <v>708</v>
      </c>
      <c r="J719" s="2">
        <f t="shared" si="246"/>
        <v>284.14123980236906</v>
      </c>
      <c r="K719" s="2">
        <f t="shared" si="231"/>
        <v>4.125</v>
      </c>
      <c r="L719" s="2">
        <f t="shared" si="229"/>
        <v>37.263157894736842</v>
      </c>
      <c r="M719" s="2">
        <f t="shared" si="230"/>
        <v>2.5310973355292328</v>
      </c>
      <c r="N719" s="5">
        <v>278000</v>
      </c>
      <c r="O719" s="5">
        <v>7340</v>
      </c>
      <c r="P719" s="2">
        <v>31.3</v>
      </c>
      <c r="Q719" s="2">
        <v>5.0999999999999996</v>
      </c>
      <c r="R719" s="5">
        <v>6940</v>
      </c>
      <c r="S719" s="2">
        <v>587</v>
      </c>
      <c r="T719" s="5">
        <v>8140</v>
      </c>
      <c r="U719" s="2">
        <v>946</v>
      </c>
      <c r="X719" s="3" t="str" cm="1">
        <f t="array" ref="X719">_xlfn.IFS((D719/F719) &lt;= (640/SQRT($AT$32)), "Compact", L719 &lt;= ($AT$32*(0.79-(0.002*((E719-G719/2)/(2*F719))*SQRT($AT$32)))), "Non-Compact", L719 &gt; ($AT$32*(0.79-(0.002*((E719-G719/2)/(2*F719))*SQRT($AT$32)))), "Slender")</f>
        <v>Compact</v>
      </c>
      <c r="Y719" s="3" t="str" cm="1">
        <f t="array" ref="Y719">_xlfn.IFS(K719 &lt;= (65/SQRT($AT$32)), "Compact", K719 &lt;= (95/SQRT($AT$32)), "Non-Compact", K719 &gt; (95/SQRT($AT$32)), "Slender")</f>
        <v>Non-Compact</v>
      </c>
      <c r="Z719" s="2">
        <f t="shared" si="232"/>
        <v>8.9285714285714288</v>
      </c>
      <c r="AA719" s="2">
        <f t="shared" si="233"/>
        <v>42.10526315789474</v>
      </c>
      <c r="AB719" s="2" t="str" cm="1">
        <f t="array" ref="AB719">_xlfn.IFS(Z719 &lt;= 9, "1", Z719 &lt;= 12, "2", Z719 &lt;= 15, "3", Z719 &gt; 15, "4")</f>
        <v>1</v>
      </c>
      <c r="AC719" s="2" t="str" cm="1">
        <f t="array" ref="AC719">_xlfn.IFS(AA719 &lt;= 200, "1", L719 &lt;= 300, "2", L719 &lt;= 400, "3", L719 &gt; 400, "4")</f>
        <v>1</v>
      </c>
      <c r="AF719" s="3">
        <f t="shared" si="244"/>
        <v>277621.76934833481</v>
      </c>
      <c r="AG719" s="3"/>
      <c r="AI719" s="3">
        <f t="shared" si="245"/>
        <v>6909.658260000997</v>
      </c>
      <c r="AJ719" s="2" t="s">
        <v>735</v>
      </c>
      <c r="AK719" s="2"/>
      <c r="AL719" s="2"/>
      <c r="AM719" s="2">
        <f t="shared" si="247"/>
        <v>259.44123980236907</v>
      </c>
      <c r="AN719" s="2"/>
      <c r="AO719" s="2"/>
      <c r="AP719" s="2">
        <f t="shared" si="248"/>
        <v>6850.6</v>
      </c>
      <c r="AQ719" s="2" t="s">
        <v>735</v>
      </c>
      <c r="BB719" s="2">
        <f t="shared" si="234"/>
        <v>192.14123980236906</v>
      </c>
      <c r="BC719" s="2">
        <f t="shared" si="235"/>
        <v>6383.7333333333336</v>
      </c>
      <c r="BD719" s="2" t="s">
        <v>735</v>
      </c>
      <c r="BI719">
        <f t="shared" si="236"/>
        <v>210.14123980236906</v>
      </c>
      <c r="BJ719">
        <f t="shared" si="237"/>
        <v>6624.1143281365994</v>
      </c>
      <c r="BK719" s="2" t="s">
        <v>735</v>
      </c>
      <c r="BP719">
        <f t="shared" si="238"/>
        <v>144.14123980236906</v>
      </c>
      <c r="BQ719">
        <f t="shared" si="239"/>
        <v>6281.333333333333</v>
      </c>
      <c r="BR719" s="2" t="s">
        <v>735</v>
      </c>
      <c r="BW719">
        <f t="shared" si="240"/>
        <v>160.14123980236906</v>
      </c>
      <c r="BX719">
        <f t="shared" si="241"/>
        <v>6315.4666666666662</v>
      </c>
      <c r="BY719" s="2" t="s">
        <v>735</v>
      </c>
      <c r="CD719">
        <f t="shared" si="242"/>
        <v>224.45097938416299</v>
      </c>
      <c r="CE719">
        <f t="shared" si="243"/>
        <v>6669.9015716076174</v>
      </c>
      <c r="CF719" s="2" t="s">
        <v>735</v>
      </c>
    </row>
    <row r="720" spans="1:84" x14ac:dyDescent="0.35">
      <c r="A720" s="2" t="s">
        <v>736</v>
      </c>
      <c r="B720" s="3" t="s">
        <v>35</v>
      </c>
      <c r="C720" s="2">
        <v>212</v>
      </c>
      <c r="D720" s="2">
        <v>800</v>
      </c>
      <c r="E720" s="2">
        <v>250</v>
      </c>
      <c r="F720" s="2">
        <v>25</v>
      </c>
      <c r="G720" s="2">
        <v>19</v>
      </c>
      <c r="H720" s="2">
        <v>18</v>
      </c>
      <c r="I720" s="2">
        <f t="shared" si="228"/>
        <v>714</v>
      </c>
      <c r="J720" s="2">
        <f t="shared" si="246"/>
        <v>270.28123980236904</v>
      </c>
      <c r="K720" s="2">
        <f t="shared" si="231"/>
        <v>4.62</v>
      </c>
      <c r="L720" s="2">
        <f t="shared" si="229"/>
        <v>37.578947368421055</v>
      </c>
      <c r="M720" s="2">
        <f t="shared" si="230"/>
        <v>2.5310973355292328</v>
      </c>
      <c r="N720" s="5">
        <v>258000</v>
      </c>
      <c r="O720" s="5">
        <v>6560</v>
      </c>
      <c r="P720" s="2">
        <v>30.9</v>
      </c>
      <c r="Q720" s="2">
        <v>4.9000000000000004</v>
      </c>
      <c r="R720" s="5">
        <v>6460</v>
      </c>
      <c r="S720" s="2">
        <v>525</v>
      </c>
      <c r="T720" s="5">
        <v>7620</v>
      </c>
      <c r="U720" s="2">
        <v>853</v>
      </c>
      <c r="X720" s="3" t="str" cm="1">
        <f t="array" ref="X720">_xlfn.IFS((D720/F720) &lt;= (640/SQRT($AT$32)), "Compact", L720 &lt;= ($AT$32*(0.79-(0.002*((E720-G720/2)/(2*F720))*SQRT($AT$32)))), "Non-Compact", L720 &gt; ($AT$32*(0.79-(0.002*((E720-G720/2)/(2*F720))*SQRT($AT$32)))), "Slender")</f>
        <v>Compact</v>
      </c>
      <c r="Y720" s="3" t="str" cm="1">
        <f t="array" ref="Y720">_xlfn.IFS(K720 &lt;= (65/SQRT($AT$32)), "Compact", K720 &lt;= (95/SQRT($AT$32)), "Non-Compact", K720 &gt; (95/SQRT($AT$32)), "Slender")</f>
        <v>Non-Compact</v>
      </c>
      <c r="Z720" s="2">
        <f t="shared" si="232"/>
        <v>10</v>
      </c>
      <c r="AA720" s="2">
        <f t="shared" si="233"/>
        <v>42.10526315789474</v>
      </c>
      <c r="AB720" s="2" t="str" cm="1">
        <f t="array" ref="AB720">_xlfn.IFS(Z720 &lt;= 9, "1", Z720 &lt;= 12, "2", Z720 &lt;= 15, "3", Z720 &gt; 15, "4")</f>
        <v>2</v>
      </c>
      <c r="AC720" s="2" t="str" cm="1">
        <f t="array" ref="AC720">_xlfn.IFS(AA720 &lt;= 200, "1", L720 &lt;= 300, "2", L720 &lt;= 400, "3", L720 &gt; 400, "4")</f>
        <v>1</v>
      </c>
      <c r="AF720" s="3">
        <f t="shared" si="244"/>
        <v>257608.49057455384</v>
      </c>
      <c r="AG720" s="3"/>
      <c r="AI720" s="3">
        <f t="shared" si="245"/>
        <v>6429.0056517318453</v>
      </c>
      <c r="AJ720" s="2" t="s">
        <v>736</v>
      </c>
      <c r="AK720" s="2"/>
      <c r="AL720" s="2"/>
      <c r="AM720" s="2">
        <f t="shared" si="247"/>
        <v>245.58123980236905</v>
      </c>
      <c r="AN720" s="2"/>
      <c r="AO720" s="2"/>
      <c r="AP720" s="2">
        <f t="shared" si="248"/>
        <v>6370.6</v>
      </c>
      <c r="AQ720" s="2" t="s">
        <v>736</v>
      </c>
      <c r="BB720" s="2">
        <f t="shared" si="234"/>
        <v>178.28123980236904</v>
      </c>
      <c r="BC720" s="2">
        <f t="shared" si="235"/>
        <v>5903.7333333333336</v>
      </c>
      <c r="BD720" s="2" t="s">
        <v>736</v>
      </c>
      <c r="BI720">
        <f t="shared" si="236"/>
        <v>196.28123980236904</v>
      </c>
      <c r="BJ720">
        <f t="shared" si="237"/>
        <v>6144.1143281365994</v>
      </c>
      <c r="BK720" s="2" t="s">
        <v>736</v>
      </c>
      <c r="BP720">
        <f t="shared" si="238"/>
        <v>130.28123980236904</v>
      </c>
      <c r="BQ720">
        <f t="shared" si="239"/>
        <v>5801.333333333333</v>
      </c>
      <c r="BR720" s="2" t="s">
        <v>736</v>
      </c>
      <c r="BW720">
        <f t="shared" si="240"/>
        <v>146.28123980236904</v>
      </c>
      <c r="BX720">
        <f t="shared" si="241"/>
        <v>5835.4666666666662</v>
      </c>
      <c r="BY720" s="2" t="s">
        <v>736</v>
      </c>
      <c r="CD720">
        <f t="shared" si="242"/>
        <v>210.59097938416298</v>
      </c>
      <c r="CE720">
        <f t="shared" si="243"/>
        <v>6189.9015716076174</v>
      </c>
      <c r="CF720" s="2" t="s">
        <v>736</v>
      </c>
    </row>
    <row r="721" spans="1:84" x14ac:dyDescent="0.35">
      <c r="A721" s="2" t="s">
        <v>728</v>
      </c>
      <c r="B721" s="3" t="s">
        <v>35</v>
      </c>
      <c r="C721" s="2">
        <v>201</v>
      </c>
      <c r="D721" s="2">
        <v>800</v>
      </c>
      <c r="E721" s="2">
        <v>250</v>
      </c>
      <c r="F721" s="2">
        <v>22</v>
      </c>
      <c r="G721" s="2">
        <v>19</v>
      </c>
      <c r="H721" s="2">
        <v>18</v>
      </c>
      <c r="I721" s="2">
        <f t="shared" si="228"/>
        <v>720</v>
      </c>
      <c r="J721" s="2">
        <f t="shared" si="246"/>
        <v>256.42123980236903</v>
      </c>
      <c r="K721" s="2">
        <f t="shared" si="231"/>
        <v>5.25</v>
      </c>
      <c r="L721" s="2">
        <f t="shared" si="229"/>
        <v>37.89473684210526</v>
      </c>
      <c r="M721" s="2">
        <f t="shared" si="230"/>
        <v>2.5310973355292328</v>
      </c>
      <c r="N721" s="5">
        <v>239000</v>
      </c>
      <c r="O721" s="5">
        <v>5780</v>
      </c>
      <c r="P721" s="2">
        <v>30.5</v>
      </c>
      <c r="Q721" s="2">
        <v>4.8</v>
      </c>
      <c r="R721" s="5">
        <v>5970</v>
      </c>
      <c r="S721" s="2">
        <v>462</v>
      </c>
      <c r="T721" s="5">
        <v>7100</v>
      </c>
      <c r="U721" s="2">
        <v>759</v>
      </c>
      <c r="X721" s="3" t="str" cm="1">
        <f t="array" ref="X721">_xlfn.IFS((D721/F721) &lt;= (640/SQRT($AT$32)), "Compact", L721 &lt;= ($AT$32*(0.79-(0.002*((E721-G721/2)/(2*F721))*SQRT($AT$32)))), "Non-Compact", L721 &gt; ($AT$32*(0.79-(0.002*((E721-G721/2)/(2*F721))*SQRT($AT$32)))), "Slender")</f>
        <v>Non-Compact</v>
      </c>
      <c r="Y721" s="3" t="str" cm="1">
        <f t="array" ref="Y721">_xlfn.IFS(K721 &lt;= (65/SQRT($AT$32)), "Compact", K721 &lt;= (95/SQRT($AT$32)), "Non-Compact", K721 &gt; (95/SQRT($AT$32)), "Slender")</f>
        <v>Slender</v>
      </c>
      <c r="Z721" s="2">
        <f t="shared" si="232"/>
        <v>11.363636363636363</v>
      </c>
      <c r="AA721" s="2">
        <f t="shared" si="233"/>
        <v>42.10526315789474</v>
      </c>
      <c r="AB721" s="2" t="str" cm="1">
        <f t="array" ref="AB721">_xlfn.IFS(Z721 &lt;= 9, "1", Z721 &lt;= 12, "2", Z721 &lt;= 15, "3", Z721 &gt; 15, "4")</f>
        <v>2</v>
      </c>
      <c r="AC721" s="2" t="str" cm="1">
        <f t="array" ref="AC721">_xlfn.IFS(AA721 &lt;= 200, "1", L721 &lt;= 300, "2", L721 &lt;= 400, "3", L721 &gt; 400, "4")</f>
        <v>1</v>
      </c>
      <c r="AF721" s="3">
        <f t="shared" si="244"/>
        <v>238595.25312985588</v>
      </c>
      <c r="AG721" s="3"/>
      <c r="AI721" s="3">
        <f t="shared" si="245"/>
        <v>5938.9193688751166</v>
      </c>
      <c r="AJ721" s="2" t="s">
        <v>728</v>
      </c>
      <c r="AK721" s="2"/>
      <c r="AL721" s="2"/>
      <c r="AM721" s="2">
        <f t="shared" si="247"/>
        <v>231.72123980236904</v>
      </c>
      <c r="AN721" s="2"/>
      <c r="AO721" s="2"/>
      <c r="AP721" s="2">
        <f t="shared" si="248"/>
        <v>5880.6</v>
      </c>
      <c r="AQ721" s="2" t="s">
        <v>728</v>
      </c>
      <c r="BB721" s="2">
        <f t="shared" si="234"/>
        <v>164.42123980236903</v>
      </c>
      <c r="BC721" s="2">
        <f t="shared" si="235"/>
        <v>5413.7333333333336</v>
      </c>
      <c r="BD721" s="2" t="s">
        <v>728</v>
      </c>
      <c r="BI721">
        <f t="shared" si="236"/>
        <v>182.42123980236903</v>
      </c>
      <c r="BJ721">
        <f t="shared" si="237"/>
        <v>5654.1143281365994</v>
      </c>
      <c r="BK721" s="2" t="s">
        <v>728</v>
      </c>
      <c r="BP721">
        <f t="shared" si="238"/>
        <v>116.42123980236903</v>
      </c>
      <c r="BQ721">
        <f t="shared" si="239"/>
        <v>5311.333333333333</v>
      </c>
      <c r="BR721" s="2" t="s">
        <v>728</v>
      </c>
      <c r="BW721">
        <f t="shared" si="240"/>
        <v>132.42123980236903</v>
      </c>
      <c r="BX721">
        <f t="shared" si="241"/>
        <v>5345.4666666666662</v>
      </c>
      <c r="BY721" s="2" t="s">
        <v>728</v>
      </c>
      <c r="CD721">
        <f t="shared" si="242"/>
        <v>196.73097938416296</v>
      </c>
      <c r="CE721">
        <f t="shared" si="243"/>
        <v>5699.9015716076174</v>
      </c>
      <c r="CF721" s="2" t="s">
        <v>728</v>
      </c>
    </row>
    <row r="722" spans="1:84" x14ac:dyDescent="0.35">
      <c r="A722" s="2" t="s">
        <v>737</v>
      </c>
      <c r="B722" s="3" t="s">
        <v>35</v>
      </c>
      <c r="C722" s="2">
        <v>220</v>
      </c>
      <c r="D722" s="2">
        <v>800</v>
      </c>
      <c r="E722" s="2">
        <v>250</v>
      </c>
      <c r="F722" s="2">
        <v>32</v>
      </c>
      <c r="G722" s="2">
        <v>16</v>
      </c>
      <c r="H722" s="2">
        <v>18</v>
      </c>
      <c r="I722" s="2">
        <f t="shared" si="228"/>
        <v>700</v>
      </c>
      <c r="J722" s="2">
        <f t="shared" si="246"/>
        <v>280.54123980236903</v>
      </c>
      <c r="K722" s="2">
        <f t="shared" si="231"/>
        <v>3.65625</v>
      </c>
      <c r="L722" s="2">
        <f t="shared" si="229"/>
        <v>43.75</v>
      </c>
      <c r="M722" s="2">
        <f t="shared" si="230"/>
        <v>2.5370973355292326</v>
      </c>
      <c r="N722" s="5">
        <v>293000</v>
      </c>
      <c r="O722" s="5">
        <v>8360</v>
      </c>
      <c r="P722" s="2">
        <v>32.299999999999997</v>
      </c>
      <c r="Q722" s="2">
        <v>5.5</v>
      </c>
      <c r="R722" s="5">
        <v>7320</v>
      </c>
      <c r="S722" s="2">
        <v>669</v>
      </c>
      <c r="T722" s="5">
        <v>8410</v>
      </c>
      <c r="U722" s="5">
        <v>1050</v>
      </c>
      <c r="X722" s="3" t="str" cm="1">
        <f t="array" ref="X722">_xlfn.IFS((D722/F722) &lt;= (640/SQRT($AT$32)), "Compact", L722 &lt;= ($AT$32*(0.79-(0.002*((E722-G722/2)/(2*F722))*SQRT($AT$32)))), "Non-Compact", L722 &gt; ($AT$32*(0.79-(0.002*((E722-G722/2)/(2*F722))*SQRT($AT$32)))), "Slender")</f>
        <v>Compact</v>
      </c>
      <c r="Y722" s="3" t="str" cm="1">
        <f t="array" ref="Y722">_xlfn.IFS(K722 &lt;= (65/SQRT($AT$32)), "Compact", K722 &lt;= (95/SQRT($AT$32)), "Non-Compact", K722 &gt; (95/SQRT($AT$32)), "Slender")</f>
        <v>Non-Compact</v>
      </c>
      <c r="Z722" s="2">
        <f t="shared" si="232"/>
        <v>7.8125</v>
      </c>
      <c r="AA722" s="2">
        <f t="shared" si="233"/>
        <v>50</v>
      </c>
      <c r="AB722" s="2" t="str" cm="1">
        <f t="array" ref="AB722">_xlfn.IFS(Z722 &lt;= 9, "1", Z722 &lt;= 12, "2", Z722 &lt;= 15, "3", Z722 &gt; 15, "4")</f>
        <v>1</v>
      </c>
      <c r="AC722" s="2" t="str" cm="1">
        <f t="array" ref="AC722">_xlfn.IFS(AA722 &lt;= 200, "1", L722 &lt;= 300, "2", L722 &lt;= 400, "3", L722 &gt; 400, "4")</f>
        <v>1</v>
      </c>
      <c r="AF722" s="3">
        <f t="shared" si="244"/>
        <v>292643.76708910102</v>
      </c>
      <c r="AG722" s="3"/>
      <c r="AI722" s="3">
        <f t="shared" si="245"/>
        <v>7293.2931430184544</v>
      </c>
      <c r="AJ722" s="2" t="s">
        <v>737</v>
      </c>
      <c r="AK722" s="2"/>
      <c r="AL722" s="2"/>
      <c r="AM722" s="2">
        <f t="shared" si="247"/>
        <v>255.84123980236905</v>
      </c>
      <c r="AN722" s="2"/>
      <c r="AO722" s="2"/>
      <c r="AP722" s="2">
        <f t="shared" si="248"/>
        <v>7230.6</v>
      </c>
      <c r="AQ722" s="2" t="s">
        <v>737</v>
      </c>
      <c r="BB722" s="2">
        <f t="shared" si="234"/>
        <v>188.54123980236903</v>
      </c>
      <c r="BC722" s="2">
        <f t="shared" si="235"/>
        <v>6763.7333333333336</v>
      </c>
      <c r="BD722" s="2" t="s">
        <v>737</v>
      </c>
      <c r="BI722">
        <f t="shared" si="236"/>
        <v>206.54123980236903</v>
      </c>
      <c r="BJ722">
        <f t="shared" si="237"/>
        <v>7004.1143281365994</v>
      </c>
      <c r="BK722" s="2" t="s">
        <v>737</v>
      </c>
      <c r="BP722">
        <f t="shared" si="238"/>
        <v>140.54123980236903</v>
      </c>
      <c r="BQ722">
        <f t="shared" si="239"/>
        <v>6661.333333333333</v>
      </c>
      <c r="BR722" s="2" t="s">
        <v>737</v>
      </c>
      <c r="BW722">
        <f t="shared" si="240"/>
        <v>156.54123980236903</v>
      </c>
      <c r="BX722">
        <f t="shared" si="241"/>
        <v>6695.4666666666662</v>
      </c>
      <c r="BY722" s="2" t="s">
        <v>737</v>
      </c>
      <c r="CD722">
        <f t="shared" si="242"/>
        <v>220.85097938416297</v>
      </c>
      <c r="CE722">
        <f t="shared" si="243"/>
        <v>7049.9015716076174</v>
      </c>
      <c r="CF722" s="2" t="s">
        <v>737</v>
      </c>
    </row>
    <row r="723" spans="1:84" x14ac:dyDescent="0.35">
      <c r="A723" s="2" t="s">
        <v>738</v>
      </c>
      <c r="B723" s="3" t="s">
        <v>35</v>
      </c>
      <c r="C723" s="2">
        <v>206</v>
      </c>
      <c r="D723" s="2">
        <v>800</v>
      </c>
      <c r="E723" s="2">
        <v>250</v>
      </c>
      <c r="F723" s="2">
        <v>28</v>
      </c>
      <c r="G723" s="2">
        <v>16</v>
      </c>
      <c r="H723" s="2">
        <v>18</v>
      </c>
      <c r="I723" s="2">
        <f t="shared" si="228"/>
        <v>708</v>
      </c>
      <c r="J723" s="2">
        <f t="shared" si="246"/>
        <v>261.82123980236906</v>
      </c>
      <c r="K723" s="2">
        <f t="shared" si="231"/>
        <v>4.1785714285714288</v>
      </c>
      <c r="L723" s="2">
        <f t="shared" si="229"/>
        <v>44.25</v>
      </c>
      <c r="M723" s="2">
        <f t="shared" si="230"/>
        <v>2.5370973355292326</v>
      </c>
      <c r="N723" s="5">
        <v>267000</v>
      </c>
      <c r="O723" s="5">
        <v>7320</v>
      </c>
      <c r="P723" s="2">
        <v>32</v>
      </c>
      <c r="Q723" s="2">
        <v>5.3</v>
      </c>
      <c r="R723" s="5">
        <v>6680</v>
      </c>
      <c r="S723" s="2">
        <v>586</v>
      </c>
      <c r="T723" s="5">
        <v>7720</v>
      </c>
      <c r="U723" s="2">
        <v>926</v>
      </c>
      <c r="X723" s="3" t="str" cm="1">
        <f t="array" ref="X723">_xlfn.IFS((D723/F723) &lt;= (640/SQRT($AT$32)), "Compact", L723 &lt;= ($AT$32*(0.79-(0.002*((E723-G723/2)/(2*F723))*SQRT($AT$32)))), "Non-Compact", L723 &gt; ($AT$32*(0.79-(0.002*((E723-G723/2)/(2*F723))*SQRT($AT$32)))), "Slender")</f>
        <v>Compact</v>
      </c>
      <c r="Y723" s="3" t="str" cm="1">
        <f t="array" ref="Y723">_xlfn.IFS(K723 &lt;= (65/SQRT($AT$32)), "Compact", K723 &lt;= (95/SQRT($AT$32)), "Non-Compact", K723 &gt; (95/SQRT($AT$32)), "Slender")</f>
        <v>Non-Compact</v>
      </c>
      <c r="Z723" s="2">
        <f t="shared" si="232"/>
        <v>8.9285714285714288</v>
      </c>
      <c r="AA723" s="2">
        <f t="shared" si="233"/>
        <v>50</v>
      </c>
      <c r="AB723" s="2" t="str" cm="1">
        <f t="array" ref="AB723">_xlfn.IFS(Z723 &lt;= 9, "1", Z723 &lt;= 12, "2", Z723 &lt;= 15, "3", Z723 &gt; 15, "4")</f>
        <v>1</v>
      </c>
      <c r="AC723" s="2" t="str" cm="1">
        <f t="array" ref="AC723">_xlfn.IFS(AA723 &lt;= 200, "1", L723 &lt;= 300, "2", L723 &lt;= 400, "3", L723 &gt; 400, "4")</f>
        <v>1</v>
      </c>
      <c r="AF723" s="3">
        <f t="shared" si="244"/>
        <v>266625.10012393806</v>
      </c>
      <c r="AG723" s="3"/>
      <c r="AI723" s="3">
        <f t="shared" si="245"/>
        <v>6651.8835279941577</v>
      </c>
      <c r="AJ723" s="2" t="s">
        <v>738</v>
      </c>
      <c r="AK723" s="2"/>
      <c r="AL723" s="2"/>
      <c r="AM723" s="2">
        <f t="shared" si="247"/>
        <v>237.12123980236908</v>
      </c>
      <c r="AN723" s="2"/>
      <c r="AO723" s="2"/>
      <c r="AP723" s="2">
        <f t="shared" si="248"/>
        <v>6590.6</v>
      </c>
      <c r="AQ723" s="2" t="s">
        <v>738</v>
      </c>
      <c r="BB723" s="2">
        <f t="shared" si="234"/>
        <v>169.82123980236906</v>
      </c>
      <c r="BC723" s="2">
        <f t="shared" si="235"/>
        <v>6123.7333333333336</v>
      </c>
      <c r="BD723" s="2" t="s">
        <v>738</v>
      </c>
      <c r="BI723">
        <f t="shared" si="236"/>
        <v>187.82123980236906</v>
      </c>
      <c r="BJ723">
        <f t="shared" si="237"/>
        <v>6364.1143281365994</v>
      </c>
      <c r="BK723" s="2" t="s">
        <v>738</v>
      </c>
      <c r="BP723">
        <f t="shared" si="238"/>
        <v>121.82123980236906</v>
      </c>
      <c r="BQ723">
        <f t="shared" si="239"/>
        <v>6021.333333333333</v>
      </c>
      <c r="BR723" s="2" t="s">
        <v>738</v>
      </c>
      <c r="BW723">
        <f t="shared" si="240"/>
        <v>137.82123980236906</v>
      </c>
      <c r="BX723">
        <f t="shared" si="241"/>
        <v>6055.4666666666662</v>
      </c>
      <c r="BY723" s="2" t="s">
        <v>738</v>
      </c>
      <c r="CD723">
        <f t="shared" si="242"/>
        <v>202.130979384163</v>
      </c>
      <c r="CE723">
        <f t="shared" si="243"/>
        <v>6409.9015716076174</v>
      </c>
      <c r="CF723" s="2" t="s">
        <v>738</v>
      </c>
    </row>
    <row r="724" spans="1:84" x14ac:dyDescent="0.35">
      <c r="A724" s="2" t="s">
        <v>739</v>
      </c>
      <c r="B724" s="3" t="s">
        <v>35</v>
      </c>
      <c r="C724" s="2">
        <v>195</v>
      </c>
      <c r="D724" s="2">
        <v>800</v>
      </c>
      <c r="E724" s="2">
        <v>250</v>
      </c>
      <c r="F724" s="2">
        <v>25</v>
      </c>
      <c r="G724" s="2">
        <v>16</v>
      </c>
      <c r="H724" s="2">
        <v>18</v>
      </c>
      <c r="I724" s="2">
        <f t="shared" si="228"/>
        <v>714</v>
      </c>
      <c r="J724" s="2">
        <f t="shared" si="246"/>
        <v>247.78123980236904</v>
      </c>
      <c r="K724" s="2">
        <f t="shared" si="231"/>
        <v>4.68</v>
      </c>
      <c r="L724" s="2">
        <f t="shared" si="229"/>
        <v>44.625</v>
      </c>
      <c r="M724" s="2">
        <f t="shared" si="230"/>
        <v>2.5370973355292326</v>
      </c>
      <c r="N724" s="5">
        <v>248000</v>
      </c>
      <c r="O724" s="5">
        <v>6540</v>
      </c>
      <c r="P724" s="2">
        <v>31.6</v>
      </c>
      <c r="Q724" s="2">
        <v>5.0999999999999996</v>
      </c>
      <c r="R724" s="5">
        <v>6200</v>
      </c>
      <c r="S724" s="2">
        <v>523</v>
      </c>
      <c r="T724" s="5">
        <v>7200</v>
      </c>
      <c r="U724" s="2">
        <v>833</v>
      </c>
      <c r="X724" s="3" t="str" cm="1">
        <f t="array" ref="X724">_xlfn.IFS((D724/F724) &lt;= (640/SQRT($AT$32)), "Compact", L724 &lt;= ($AT$32*(0.79-(0.002*((E724-G724/2)/(2*F724))*SQRT($AT$32)))), "Non-Compact", L724 &gt; ($AT$32*(0.79-(0.002*((E724-G724/2)/(2*F724))*SQRT($AT$32)))), "Slender")</f>
        <v>Compact</v>
      </c>
      <c r="Y724" s="3" t="str" cm="1">
        <f t="array" ref="Y724">_xlfn.IFS(K724 &lt;= (65/SQRT($AT$32)), "Compact", K724 &lt;= (95/SQRT($AT$32)), "Non-Compact", K724 &gt; (95/SQRT($AT$32)), "Slender")</f>
        <v>Non-Compact</v>
      </c>
      <c r="Z724" s="2">
        <f t="shared" si="232"/>
        <v>10</v>
      </c>
      <c r="AA724" s="2">
        <f t="shared" si="233"/>
        <v>50</v>
      </c>
      <c r="AB724" s="2" t="str" cm="1">
        <f t="array" ref="AB724">_xlfn.IFS(Z724 &lt;= 9, "1", Z724 &lt;= 12, "2", Z724 &lt;= 15, "3", Z724 &gt; 15, "4")</f>
        <v>2</v>
      </c>
      <c r="AC724" s="2" t="str" cm="1">
        <f t="array" ref="AC724">_xlfn.IFS(AA724 &lt;= 200, "1", L724 &lt;= 300, "2", L724 &lt;= 400, "3", L724 &gt; 400, "4")</f>
        <v>1</v>
      </c>
      <c r="AF724" s="3">
        <f t="shared" si="244"/>
        <v>247611.22514155129</v>
      </c>
      <c r="AG724" s="3"/>
      <c r="AI724" s="3">
        <f t="shared" si="245"/>
        <v>6171.3069985214643</v>
      </c>
      <c r="AJ724" s="2" t="s">
        <v>739</v>
      </c>
      <c r="AK724" s="2"/>
      <c r="AL724" s="2"/>
      <c r="AM724" s="2">
        <f t="shared" si="247"/>
        <v>223.08123980236905</v>
      </c>
      <c r="AN724" s="2"/>
      <c r="AO724" s="2"/>
      <c r="AP724" s="2">
        <f t="shared" si="248"/>
        <v>6110.6</v>
      </c>
      <c r="AQ724" s="2" t="s">
        <v>739</v>
      </c>
      <c r="BB724" s="2">
        <f t="shared" si="234"/>
        <v>155.78123980236904</v>
      </c>
      <c r="BC724" s="2">
        <f t="shared" si="235"/>
        <v>5643.7333333333336</v>
      </c>
      <c r="BD724" s="2" t="s">
        <v>739</v>
      </c>
      <c r="BI724">
        <f t="shared" si="236"/>
        <v>173.78123980236904</v>
      </c>
      <c r="BJ724">
        <f t="shared" si="237"/>
        <v>5884.1143281365994</v>
      </c>
      <c r="BK724" s="2" t="s">
        <v>739</v>
      </c>
      <c r="BP724">
        <f t="shared" si="238"/>
        <v>107.78123980236904</v>
      </c>
      <c r="BQ724">
        <f t="shared" si="239"/>
        <v>5541.333333333333</v>
      </c>
      <c r="BR724" s="2" t="s">
        <v>739</v>
      </c>
      <c r="BW724">
        <f t="shared" si="240"/>
        <v>123.78123980236904</v>
      </c>
      <c r="BX724">
        <f t="shared" si="241"/>
        <v>5575.4666666666662</v>
      </c>
      <c r="BY724" s="2" t="s">
        <v>739</v>
      </c>
      <c r="CD724">
        <f t="shared" si="242"/>
        <v>188.09097938416298</v>
      </c>
      <c r="CE724">
        <f t="shared" si="243"/>
        <v>5929.9015716076174</v>
      </c>
      <c r="CF724" s="2" t="s">
        <v>739</v>
      </c>
    </row>
    <row r="725" spans="1:84" x14ac:dyDescent="0.35">
      <c r="A725" s="2" t="s">
        <v>740</v>
      </c>
      <c r="B725" s="3" t="s">
        <v>35</v>
      </c>
      <c r="C725" s="2">
        <v>183</v>
      </c>
      <c r="D725" s="2">
        <v>800</v>
      </c>
      <c r="E725" s="2">
        <v>250</v>
      </c>
      <c r="F725" s="2">
        <v>22</v>
      </c>
      <c r="G725" s="2">
        <v>16</v>
      </c>
      <c r="H725" s="2">
        <v>18</v>
      </c>
      <c r="I725" s="2">
        <f t="shared" si="228"/>
        <v>720</v>
      </c>
      <c r="J725" s="2">
        <f t="shared" si="246"/>
        <v>233.74123980236905</v>
      </c>
      <c r="K725" s="2">
        <f t="shared" si="231"/>
        <v>5.3181818181818183</v>
      </c>
      <c r="L725" s="2">
        <f t="shared" si="229"/>
        <v>45</v>
      </c>
      <c r="M725" s="2">
        <f t="shared" si="230"/>
        <v>2.5370973355292326</v>
      </c>
      <c r="N725" s="5">
        <v>228000</v>
      </c>
      <c r="O725" s="5">
        <v>5760</v>
      </c>
      <c r="P725" s="2">
        <v>31.2</v>
      </c>
      <c r="Q725" s="2">
        <v>5</v>
      </c>
      <c r="R725" s="5">
        <v>5700</v>
      </c>
      <c r="S725" s="2">
        <v>461</v>
      </c>
      <c r="T725" s="5">
        <v>6670</v>
      </c>
      <c r="U725" s="2">
        <v>739</v>
      </c>
      <c r="X725" s="3" t="str" cm="1">
        <f t="array" ref="X725">_xlfn.IFS((D725/F725) &lt;= (640/SQRT($AT$32)), "Compact", L725 &lt;= ($AT$32*(0.79-(0.002*((E725-G725/2)/(2*F725))*SQRT($AT$32)))), "Non-Compact", L725 &gt; ($AT$32*(0.79-(0.002*((E725-G725/2)/(2*F725))*SQRT($AT$32)))), "Slender")</f>
        <v>Non-Compact</v>
      </c>
      <c r="Y725" s="3" t="str" cm="1">
        <f t="array" ref="Y725">_xlfn.IFS(K725 &lt;= (65/SQRT($AT$32)), "Compact", K725 &lt;= (95/SQRT($AT$32)), "Non-Compact", K725 &gt; (95/SQRT($AT$32)), "Slender")</f>
        <v>Slender</v>
      </c>
      <c r="Z725" s="2">
        <f t="shared" si="232"/>
        <v>11.363636363636363</v>
      </c>
      <c r="AA725" s="2">
        <f t="shared" si="233"/>
        <v>50</v>
      </c>
      <c r="AB725" s="2" t="str" cm="1">
        <f t="array" ref="AB725">_xlfn.IFS(Z725 &lt;= 9, "1", Z725 &lt;= 12, "2", Z725 &lt;= 15, "3", Z725 &gt; 15, "4")</f>
        <v>2</v>
      </c>
      <c r="AC725" s="2" t="str" cm="1">
        <f t="array" ref="AC725">_xlfn.IFS(AA725 &lt;= 200, "1", L725 &lt;= 300, "2", L725 &lt;= 400, "3", L725 &gt; 400, "4")</f>
        <v>1</v>
      </c>
      <c r="AF725" s="3">
        <f t="shared" si="244"/>
        <v>227598.01057148984</v>
      </c>
      <c r="AG725" s="3"/>
      <c r="AI725" s="3">
        <f t="shared" si="245"/>
        <v>5671.6204448111657</v>
      </c>
      <c r="AJ725" s="2" t="s">
        <v>740</v>
      </c>
      <c r="AK725" s="2"/>
      <c r="AL725" s="2"/>
      <c r="AM725" s="2">
        <f t="shared" si="247"/>
        <v>209.04123980236906</v>
      </c>
      <c r="AN725" s="2"/>
      <c r="AO725" s="2"/>
      <c r="AP725" s="2">
        <f t="shared" si="248"/>
        <v>5610.6</v>
      </c>
      <c r="AQ725" s="2" t="s">
        <v>740</v>
      </c>
      <c r="BB725" s="2">
        <f t="shared" si="234"/>
        <v>141.74123980236905</v>
      </c>
      <c r="BC725" s="2">
        <f t="shared" si="235"/>
        <v>5143.7333333333336</v>
      </c>
      <c r="BD725" s="2" t="s">
        <v>740</v>
      </c>
      <c r="BI725">
        <f t="shared" si="236"/>
        <v>159.74123980236905</v>
      </c>
      <c r="BJ725">
        <f t="shared" si="237"/>
        <v>5384.1143281365994</v>
      </c>
      <c r="BK725" s="2" t="s">
        <v>740</v>
      </c>
      <c r="BP725">
        <f t="shared" si="238"/>
        <v>93.741239802369051</v>
      </c>
      <c r="BQ725">
        <f t="shared" si="239"/>
        <v>5041.333333333333</v>
      </c>
      <c r="BR725" s="2" t="s">
        <v>740</v>
      </c>
      <c r="BW725">
        <f t="shared" si="240"/>
        <v>109.74123980236905</v>
      </c>
      <c r="BX725">
        <f t="shared" si="241"/>
        <v>5075.4666666666662</v>
      </c>
      <c r="BY725" s="2" t="s">
        <v>740</v>
      </c>
      <c r="CD725">
        <f t="shared" si="242"/>
        <v>174.05097938416299</v>
      </c>
      <c r="CE725">
        <f t="shared" si="243"/>
        <v>5429.9015716076174</v>
      </c>
      <c r="CF725" s="2" t="s">
        <v>740</v>
      </c>
    </row>
    <row r="726" spans="1:84" x14ac:dyDescent="0.35">
      <c r="A726" s="2" t="s">
        <v>741</v>
      </c>
      <c r="B726" s="3" t="s">
        <v>35</v>
      </c>
      <c r="C726" s="2">
        <v>194</v>
      </c>
      <c r="D726" s="2">
        <v>800</v>
      </c>
      <c r="E726" s="2">
        <v>250</v>
      </c>
      <c r="F726" s="2">
        <v>28</v>
      </c>
      <c r="G726" s="2">
        <v>14</v>
      </c>
      <c r="H726" s="2">
        <v>18</v>
      </c>
      <c r="I726" s="2">
        <f t="shared" si="228"/>
        <v>708</v>
      </c>
      <c r="J726" s="2">
        <f t="shared" si="246"/>
        <v>246.94123980236907</v>
      </c>
      <c r="K726" s="2">
        <f t="shared" si="231"/>
        <v>4.2142857142857144</v>
      </c>
      <c r="L726" s="2">
        <f t="shared" si="229"/>
        <v>50.571428571428569</v>
      </c>
      <c r="M726" s="2">
        <f t="shared" si="230"/>
        <v>2.5410973355292326</v>
      </c>
      <c r="N726" s="5">
        <v>260000</v>
      </c>
      <c r="O726" s="5">
        <v>7310</v>
      </c>
      <c r="P726" s="2">
        <v>32.5</v>
      </c>
      <c r="Q726" s="2">
        <v>5.4</v>
      </c>
      <c r="R726" s="5">
        <v>6510</v>
      </c>
      <c r="S726" s="2">
        <v>585</v>
      </c>
      <c r="T726" s="5">
        <v>7440</v>
      </c>
      <c r="U726" s="2">
        <v>915</v>
      </c>
      <c r="X726" s="3" t="str" cm="1">
        <f t="array" ref="X726">_xlfn.IFS((D726/F726) &lt;= (640/SQRT($AT$32)), "Compact", L726 &lt;= ($AT$32*(0.79-(0.002*((E726-G726/2)/(2*F726))*SQRT($AT$32)))), "Non-Compact", L726 &gt; ($AT$32*(0.79-(0.002*((E726-G726/2)/(2*F726))*SQRT($AT$32)))), "Slender")</f>
        <v>Compact</v>
      </c>
      <c r="Y726" s="3" t="str" cm="1">
        <f t="array" ref="Y726">_xlfn.IFS(K726 &lt;= (65/SQRT($AT$32)), "Compact", K726 &lt;= (95/SQRT($AT$32)), "Non-Compact", K726 &gt; (95/SQRT($AT$32)), "Slender")</f>
        <v>Non-Compact</v>
      </c>
      <c r="Z726" s="2">
        <f t="shared" si="232"/>
        <v>8.9285714285714288</v>
      </c>
      <c r="AA726" s="2">
        <f t="shared" si="233"/>
        <v>57.142857142857146</v>
      </c>
      <c r="AB726" s="2" t="str" cm="1">
        <f t="array" ref="AB726">_xlfn.IFS(Z726 &lt;= 9, "1", Z726 &lt;= 12, "2", Z726 &lt;= 15, "3", Z726 &gt; 15, "4")</f>
        <v>1</v>
      </c>
      <c r="AC726" s="2" t="str" cm="1">
        <f t="array" ref="AC726">_xlfn.IFS(AA726 &lt;= 200, "1", L726 &lt;= 300, "2", L726 &lt;= 400, "3", L726 &gt; 400, "4")</f>
        <v>1</v>
      </c>
      <c r="AF726" s="3">
        <f t="shared" si="244"/>
        <v>259627.44253275692</v>
      </c>
      <c r="AG726" s="3"/>
      <c r="AI726" s="3">
        <f t="shared" si="245"/>
        <v>6483.4050984031537</v>
      </c>
      <c r="AJ726" s="2" t="s">
        <v>741</v>
      </c>
      <c r="AK726" s="2"/>
      <c r="AL726" s="2"/>
      <c r="AM726" s="2">
        <f t="shared" si="247"/>
        <v>222.24123980236908</v>
      </c>
      <c r="AN726" s="2"/>
      <c r="AO726" s="2"/>
      <c r="AP726" s="2">
        <f t="shared" si="248"/>
        <v>6420.6</v>
      </c>
      <c r="AQ726" s="2" t="s">
        <v>741</v>
      </c>
      <c r="BB726" s="2">
        <f t="shared" si="234"/>
        <v>154.94123980236907</v>
      </c>
      <c r="BC726" s="2">
        <f t="shared" si="235"/>
        <v>5953.7333333333336</v>
      </c>
      <c r="BD726" s="2" t="s">
        <v>741</v>
      </c>
      <c r="BI726">
        <f t="shared" si="236"/>
        <v>172.94123980236907</v>
      </c>
      <c r="BJ726">
        <f t="shared" si="237"/>
        <v>6194.1143281365994</v>
      </c>
      <c r="BK726" s="2" t="s">
        <v>741</v>
      </c>
      <c r="BP726">
        <f t="shared" si="238"/>
        <v>106.94123980236907</v>
      </c>
      <c r="BQ726">
        <f t="shared" si="239"/>
        <v>5851.333333333333</v>
      </c>
      <c r="BR726" s="2" t="s">
        <v>741</v>
      </c>
      <c r="BW726">
        <f t="shared" si="240"/>
        <v>122.94123980236907</v>
      </c>
      <c r="BX726">
        <f t="shared" si="241"/>
        <v>5885.4666666666662</v>
      </c>
      <c r="BY726" s="2" t="s">
        <v>741</v>
      </c>
      <c r="CD726">
        <f t="shared" si="242"/>
        <v>187.250979384163</v>
      </c>
      <c r="CE726">
        <f t="shared" si="243"/>
        <v>6239.9015716076174</v>
      </c>
      <c r="CF726" s="2" t="s">
        <v>741</v>
      </c>
    </row>
    <row r="727" spans="1:84" x14ac:dyDescent="0.35">
      <c r="A727" s="2" t="s">
        <v>740</v>
      </c>
      <c r="B727" s="3" t="s">
        <v>35</v>
      </c>
      <c r="C727" s="2">
        <v>183</v>
      </c>
      <c r="D727" s="2">
        <v>800</v>
      </c>
      <c r="E727" s="2">
        <v>250</v>
      </c>
      <c r="F727" s="2">
        <v>25</v>
      </c>
      <c r="G727" s="2">
        <v>14</v>
      </c>
      <c r="H727" s="2">
        <v>18</v>
      </c>
      <c r="I727" s="2">
        <f t="shared" si="228"/>
        <v>714</v>
      </c>
      <c r="J727" s="2">
        <f t="shared" si="246"/>
        <v>232.78123980236907</v>
      </c>
      <c r="K727" s="2">
        <f t="shared" si="231"/>
        <v>4.72</v>
      </c>
      <c r="L727" s="2">
        <f t="shared" si="229"/>
        <v>51</v>
      </c>
      <c r="M727" s="2">
        <f t="shared" si="230"/>
        <v>2.5410973355292326</v>
      </c>
      <c r="N727" s="5">
        <v>241000</v>
      </c>
      <c r="O727" s="5">
        <v>6530</v>
      </c>
      <c r="P727" s="2">
        <v>32.200000000000003</v>
      </c>
      <c r="Q727" s="2">
        <v>5.3</v>
      </c>
      <c r="R727" s="5">
        <v>6020</v>
      </c>
      <c r="S727" s="2">
        <v>523</v>
      </c>
      <c r="T727" s="5">
        <v>6920</v>
      </c>
      <c r="U727" s="2">
        <v>821</v>
      </c>
      <c r="X727" s="3" t="str" cm="1">
        <f t="array" ref="X727">_xlfn.IFS((D727/F727) &lt;= (640/SQRT($AT$32)), "Compact", L727 &lt;= ($AT$32*(0.79-(0.002*((E727-G727/2)/(2*F727))*SQRT($AT$32)))), "Non-Compact", L727 &gt; ($AT$32*(0.79-(0.002*((E727-G727/2)/(2*F727))*SQRT($AT$32)))), "Slender")</f>
        <v>Compact</v>
      </c>
      <c r="Y727" s="3" t="str" cm="1">
        <f t="array" ref="Y727">_xlfn.IFS(K727 &lt;= (65/SQRT($AT$32)), "Compact", K727 &lt;= (95/SQRT($AT$32)), "Non-Compact", K727 &gt; (95/SQRT($AT$32)), "Slender")</f>
        <v>Non-Compact</v>
      </c>
      <c r="Z727" s="2">
        <f t="shared" si="232"/>
        <v>10</v>
      </c>
      <c r="AA727" s="2">
        <f t="shared" si="233"/>
        <v>57.142857142857146</v>
      </c>
      <c r="AB727" s="2" t="str" cm="1">
        <f t="array" ref="AB727">_xlfn.IFS(Z727 &lt;= 9, "1", Z727 &lt;= 12, "2", Z727 &lt;= 15, "3", Z727 &gt; 15, "4")</f>
        <v>2</v>
      </c>
      <c r="AC727" s="2" t="str" cm="1">
        <f t="array" ref="AC727">_xlfn.IFS(AA727 &lt;= 200, "1", L727 &lt;= 300, "2", L727 &lt;= 400, "3", L727 &gt; 400, "4")</f>
        <v>1</v>
      </c>
      <c r="AF727" s="3">
        <f t="shared" si="244"/>
        <v>240613.38141529035</v>
      </c>
      <c r="AG727" s="3"/>
      <c r="AI727" s="3">
        <f t="shared" si="245"/>
        <v>5993.1305734148664</v>
      </c>
      <c r="AJ727" s="2" t="s">
        <v>740</v>
      </c>
      <c r="AK727" s="2"/>
      <c r="AL727" s="2"/>
      <c r="AM727" s="2">
        <f t="shared" si="247"/>
        <v>208.08123980236908</v>
      </c>
      <c r="AN727" s="2"/>
      <c r="AO727" s="2"/>
      <c r="AP727" s="2">
        <f t="shared" si="248"/>
        <v>5930.6</v>
      </c>
      <c r="AQ727" s="2" t="s">
        <v>740</v>
      </c>
      <c r="BB727" s="2">
        <f t="shared" si="234"/>
        <v>140.78123980236907</v>
      </c>
      <c r="BC727" s="2">
        <f t="shared" si="235"/>
        <v>5463.7333333333336</v>
      </c>
      <c r="BD727" s="2" t="s">
        <v>740</v>
      </c>
      <c r="BI727">
        <f t="shared" si="236"/>
        <v>158.78123980236907</v>
      </c>
      <c r="BJ727">
        <f t="shared" si="237"/>
        <v>5704.1143281365994</v>
      </c>
      <c r="BK727" s="2" t="s">
        <v>740</v>
      </c>
      <c r="BP727">
        <f t="shared" si="238"/>
        <v>92.781239802369072</v>
      </c>
      <c r="BQ727">
        <f t="shared" si="239"/>
        <v>5361.333333333333</v>
      </c>
      <c r="BR727" s="2" t="s">
        <v>740</v>
      </c>
      <c r="BW727">
        <f t="shared" si="240"/>
        <v>108.78123980236907</v>
      </c>
      <c r="BX727">
        <f t="shared" si="241"/>
        <v>5395.4666666666662</v>
      </c>
      <c r="BY727" s="2" t="s">
        <v>740</v>
      </c>
      <c r="CD727">
        <f t="shared" si="242"/>
        <v>173.09097938416301</v>
      </c>
      <c r="CE727">
        <f t="shared" si="243"/>
        <v>5749.9015716076174</v>
      </c>
      <c r="CF727" s="2" t="s">
        <v>740</v>
      </c>
    </row>
    <row r="728" spans="1:84" x14ac:dyDescent="0.35">
      <c r="A728" s="2" t="s">
        <v>742</v>
      </c>
      <c r="B728" s="3" t="s">
        <v>35</v>
      </c>
      <c r="C728" s="2">
        <v>172</v>
      </c>
      <c r="D728" s="2">
        <v>800</v>
      </c>
      <c r="E728" s="2">
        <v>250</v>
      </c>
      <c r="F728" s="2">
        <v>22</v>
      </c>
      <c r="G728" s="2">
        <v>14</v>
      </c>
      <c r="H728" s="2">
        <v>18</v>
      </c>
      <c r="I728" s="2">
        <f t="shared" si="228"/>
        <v>720</v>
      </c>
      <c r="J728" s="2">
        <f t="shared" si="246"/>
        <v>218.62123980236905</v>
      </c>
      <c r="K728" s="2">
        <f t="shared" si="231"/>
        <v>5.3636363636363633</v>
      </c>
      <c r="L728" s="2">
        <f t="shared" si="229"/>
        <v>51.428571428571431</v>
      </c>
      <c r="M728" s="2">
        <f t="shared" si="230"/>
        <v>2.5410973355292326</v>
      </c>
      <c r="N728" s="5">
        <v>221000</v>
      </c>
      <c r="O728" s="5">
        <v>5750</v>
      </c>
      <c r="P728" s="2">
        <v>31.8</v>
      </c>
      <c r="Q728" s="2">
        <v>5.0999999999999996</v>
      </c>
      <c r="R728" s="5">
        <v>5520</v>
      </c>
      <c r="S728" s="2">
        <v>460</v>
      </c>
      <c r="T728" s="5">
        <v>6380</v>
      </c>
      <c r="U728" s="2">
        <v>728</v>
      </c>
      <c r="X728" s="3" t="str" cm="1">
        <f t="array" ref="X728">_xlfn.IFS((D728/F728) &lt;= (640/SQRT($AT$32)), "Compact", L728 &lt;= ($AT$32*(0.79-(0.002*((E728-G728/2)/(2*F728))*SQRT($AT$32)))), "Non-Compact", L728 &gt; ($AT$32*(0.79-(0.002*((E728-G728/2)/(2*F728))*SQRT($AT$32)))), "Slender")</f>
        <v>Non-Compact</v>
      </c>
      <c r="Y728" s="3" t="str" cm="1">
        <f t="array" ref="Y728">_xlfn.IFS(K728 &lt;= (65/SQRT($AT$32)), "Compact", K728 &lt;= (95/SQRT($AT$32)), "Non-Compact", K728 &gt; (95/SQRT($AT$32)), "Slender")</f>
        <v>Slender</v>
      </c>
      <c r="Z728" s="2">
        <f t="shared" si="232"/>
        <v>11.363636363636363</v>
      </c>
      <c r="AA728" s="2">
        <f t="shared" si="233"/>
        <v>57.142857142857146</v>
      </c>
      <c r="AB728" s="2" t="str" cm="1">
        <f t="array" ref="AB728">_xlfn.IFS(Z728 &lt;= 9, "1", Z728 &lt;= 12, "2", Z728 &lt;= 15, "3", Z728 &gt; 15, "4")</f>
        <v>2</v>
      </c>
      <c r="AC728" s="2" t="str" cm="1">
        <f t="array" ref="AC728">_xlfn.IFS(AA728 &lt;= 200, "1", L728 &lt;= 300, "2", L728 &lt;= 400, "3", L728 &gt; 400, "4")</f>
        <v>1</v>
      </c>
      <c r="AF728" s="3">
        <f t="shared" si="244"/>
        <v>220599.97850430539</v>
      </c>
      <c r="AG728" s="3"/>
      <c r="AI728" s="3">
        <f t="shared" si="245"/>
        <v>5493.5419967449061</v>
      </c>
      <c r="AJ728" s="2" t="s">
        <v>742</v>
      </c>
      <c r="AK728" s="2"/>
      <c r="AL728" s="2"/>
      <c r="AM728" s="2">
        <f t="shared" si="247"/>
        <v>193.92123980236906</v>
      </c>
      <c r="AN728" s="2"/>
      <c r="AO728" s="2"/>
      <c r="AP728" s="2">
        <f t="shared" si="248"/>
        <v>5430.6</v>
      </c>
      <c r="AQ728" s="2" t="s">
        <v>742</v>
      </c>
      <c r="BB728" s="2">
        <f t="shared" si="234"/>
        <v>126.62123980236905</v>
      </c>
      <c r="BC728" s="2">
        <f t="shared" si="235"/>
        <v>4963.7333333333336</v>
      </c>
      <c r="BD728" s="2" t="s">
        <v>742</v>
      </c>
      <c r="BI728">
        <f t="shared" si="236"/>
        <v>144.62123980236905</v>
      </c>
      <c r="BJ728">
        <f t="shared" si="237"/>
        <v>5204.1143281365994</v>
      </c>
      <c r="BK728" s="2" t="s">
        <v>742</v>
      </c>
      <c r="BP728">
        <f t="shared" si="238"/>
        <v>78.621239802369047</v>
      </c>
      <c r="BQ728">
        <f t="shared" si="239"/>
        <v>4861.333333333333</v>
      </c>
      <c r="BR728" s="2" t="s">
        <v>742</v>
      </c>
      <c r="BW728">
        <f t="shared" si="240"/>
        <v>94.621239802369047</v>
      </c>
      <c r="BX728">
        <f t="shared" si="241"/>
        <v>4895.4666666666662</v>
      </c>
      <c r="BY728" s="2" t="s">
        <v>742</v>
      </c>
      <c r="CD728">
        <f t="shared" si="242"/>
        <v>158.93097938416298</v>
      </c>
      <c r="CE728">
        <f t="shared" si="243"/>
        <v>5249.9015716076174</v>
      </c>
      <c r="CF728" s="2" t="s">
        <v>742</v>
      </c>
    </row>
    <row r="729" spans="1:84" x14ac:dyDescent="0.35">
      <c r="A729" s="2" t="s">
        <v>743</v>
      </c>
      <c r="B729" s="3" t="s">
        <v>35</v>
      </c>
      <c r="C729" s="2">
        <v>171</v>
      </c>
      <c r="D729" s="2">
        <v>800</v>
      </c>
      <c r="E729" s="2">
        <v>250</v>
      </c>
      <c r="F729" s="2">
        <v>25</v>
      </c>
      <c r="G729" s="2">
        <v>12</v>
      </c>
      <c r="H729" s="2">
        <v>18</v>
      </c>
      <c r="I729" s="2">
        <f t="shared" si="228"/>
        <v>714</v>
      </c>
      <c r="J729" s="2">
        <f t="shared" si="246"/>
        <v>217.78123980236907</v>
      </c>
      <c r="K729" s="2">
        <f t="shared" si="231"/>
        <v>4.76</v>
      </c>
      <c r="L729" s="2">
        <f t="shared" si="229"/>
        <v>59.5</v>
      </c>
      <c r="M729" s="2">
        <f t="shared" si="230"/>
        <v>2.5450973355292326</v>
      </c>
      <c r="N729" s="5">
        <v>234000</v>
      </c>
      <c r="O729" s="5">
        <v>6520</v>
      </c>
      <c r="P729" s="2">
        <v>32.799999999999997</v>
      </c>
      <c r="Q729" s="2">
        <v>5.5</v>
      </c>
      <c r="R729" s="5">
        <v>5840</v>
      </c>
      <c r="S729" s="2">
        <v>522</v>
      </c>
      <c r="T729" s="5">
        <v>6630</v>
      </c>
      <c r="U729" s="2">
        <v>811</v>
      </c>
      <c r="X729" s="3" t="str" cm="1">
        <f t="array" ref="X729">_xlfn.IFS((D729/F729) &lt;= (640/SQRT($AT$32)), "Compact", L729 &lt;= ($AT$32*(0.79-(0.002*((E729-G729/2)/(2*F729))*SQRT($AT$32)))), "Non-Compact", L729 &gt; ($AT$32*(0.79-(0.002*((E729-G729/2)/(2*F729))*SQRT($AT$32)))), "Slender")</f>
        <v>Compact</v>
      </c>
      <c r="Y729" s="3" t="str" cm="1">
        <f t="array" ref="Y729">_xlfn.IFS(K729 &lt;= (65/SQRT($AT$32)), "Compact", K729 &lt;= (95/SQRT($AT$32)), "Non-Compact", K729 &gt; (95/SQRT($AT$32)), "Slender")</f>
        <v>Non-Compact</v>
      </c>
      <c r="Z729" s="2">
        <f t="shared" si="232"/>
        <v>10</v>
      </c>
      <c r="AA729" s="2">
        <f t="shared" si="233"/>
        <v>66.666666666666671</v>
      </c>
      <c r="AB729" s="2" t="str" cm="1">
        <f t="array" ref="AB729">_xlfn.IFS(Z729 &lt;= 9, "1", Z729 &lt;= 12, "2", Z729 &lt;= 15, "3", Z729 &gt; 15, "4")</f>
        <v>2</v>
      </c>
      <c r="AC729" s="2" t="str" cm="1">
        <f t="array" ref="AC729">_xlfn.IFS(AA729 &lt;= 200, "1", L729 &lt;= 300, "2", L729 &lt;= 400, "3", L729 &gt; 400, "4")</f>
        <v>1</v>
      </c>
      <c r="AF729" s="3">
        <f t="shared" si="244"/>
        <v>233615.66731728418</v>
      </c>
      <c r="AG729" s="3"/>
      <c r="AI729" s="3">
        <f t="shared" si="245"/>
        <v>5814.9819664380739</v>
      </c>
      <c r="AJ729" s="2" t="s">
        <v>743</v>
      </c>
      <c r="AK729" s="2"/>
      <c r="AL729" s="2"/>
      <c r="AM729" s="2">
        <f t="shared" si="247"/>
        <v>193.08123980236908</v>
      </c>
      <c r="AN729" s="2"/>
      <c r="AO729" s="2"/>
      <c r="AP729" s="2">
        <f t="shared" si="248"/>
        <v>5750.6</v>
      </c>
      <c r="AQ729" s="2" t="s">
        <v>743</v>
      </c>
      <c r="BB729" s="2">
        <f t="shared" si="234"/>
        <v>125.78123980236907</v>
      </c>
      <c r="BC729" s="2">
        <f t="shared" si="235"/>
        <v>5283.7333333333336</v>
      </c>
      <c r="BD729" s="2" t="s">
        <v>743</v>
      </c>
      <c r="BI729">
        <f t="shared" si="236"/>
        <v>143.78123980236907</v>
      </c>
      <c r="BJ729">
        <f t="shared" si="237"/>
        <v>5524.1143281365994</v>
      </c>
      <c r="BK729" s="2" t="s">
        <v>743</v>
      </c>
      <c r="BP729">
        <f t="shared" si="238"/>
        <v>77.781239802369072</v>
      </c>
      <c r="BQ729">
        <f t="shared" si="239"/>
        <v>5181.333333333333</v>
      </c>
      <c r="BR729" s="2" t="s">
        <v>743</v>
      </c>
      <c r="BW729">
        <f t="shared" si="240"/>
        <v>93.781239802369072</v>
      </c>
      <c r="BX729">
        <f t="shared" si="241"/>
        <v>5215.4666666666662</v>
      </c>
      <c r="BY729" s="2" t="s">
        <v>743</v>
      </c>
      <c r="CD729">
        <f t="shared" si="242"/>
        <v>158.09097938416301</v>
      </c>
      <c r="CE729">
        <f t="shared" si="243"/>
        <v>5569.9015716076174</v>
      </c>
      <c r="CF729" s="2" t="s">
        <v>743</v>
      </c>
    </row>
    <row r="730" spans="1:84" x14ac:dyDescent="0.35">
      <c r="A730" s="2" t="s">
        <v>744</v>
      </c>
      <c r="B730" s="3" t="s">
        <v>35</v>
      </c>
      <c r="C730" s="2">
        <v>160</v>
      </c>
      <c r="D730" s="2">
        <v>800</v>
      </c>
      <c r="E730" s="2">
        <v>250</v>
      </c>
      <c r="F730" s="2">
        <v>22</v>
      </c>
      <c r="G730" s="2">
        <v>12</v>
      </c>
      <c r="H730" s="2">
        <v>18</v>
      </c>
      <c r="I730" s="2">
        <f t="shared" si="228"/>
        <v>720</v>
      </c>
      <c r="J730" s="2">
        <f t="shared" si="246"/>
        <v>203.50123980236907</v>
      </c>
      <c r="K730" s="2">
        <f t="shared" si="231"/>
        <v>5.4090909090909092</v>
      </c>
      <c r="L730" s="2">
        <f t="shared" si="229"/>
        <v>60</v>
      </c>
      <c r="M730" s="2">
        <f t="shared" si="230"/>
        <v>2.5450973355292326</v>
      </c>
      <c r="N730" s="5">
        <v>214000</v>
      </c>
      <c r="O730" s="5">
        <v>5740</v>
      </c>
      <c r="P730" s="2">
        <v>32.4</v>
      </c>
      <c r="Q730" s="2">
        <v>5.3</v>
      </c>
      <c r="R730" s="5">
        <v>5340</v>
      </c>
      <c r="S730" s="2">
        <v>459</v>
      </c>
      <c r="T730" s="5">
        <v>6100</v>
      </c>
      <c r="U730" s="2">
        <v>718</v>
      </c>
      <c r="X730" s="3" t="str" cm="1">
        <f t="array" ref="X730">_xlfn.IFS((D730/F730) &lt;= (640/SQRT($AT$32)), "Compact", L730 &lt;= ($AT$32*(0.79-(0.002*((E730-G730/2)/(2*F730))*SQRT($AT$32)))), "Non-Compact", L730 &gt; ($AT$32*(0.79-(0.002*((E730-G730/2)/(2*F730))*SQRT($AT$32)))), "Slender")</f>
        <v>Non-Compact</v>
      </c>
      <c r="Y730" s="3" t="str" cm="1">
        <f t="array" ref="Y730">_xlfn.IFS(K730 &lt;= (65/SQRT($AT$32)), "Compact", K730 &lt;= (95/SQRT($AT$32)), "Non-Compact", K730 &gt; (95/SQRT($AT$32)), "Slender")</f>
        <v>Slender</v>
      </c>
      <c r="Z730" s="2">
        <f t="shared" si="232"/>
        <v>11.363636363636363</v>
      </c>
      <c r="AA730" s="2">
        <f t="shared" si="233"/>
        <v>66.666666666666671</v>
      </c>
      <c r="AB730" s="2" t="str" cm="1">
        <f t="array" ref="AB730">_xlfn.IFS(Z730 &lt;= 9, "1", Z730 &lt;= 12, "2", Z730 &lt;= 15, "3", Z730 &gt; 15, "4")</f>
        <v>2</v>
      </c>
      <c r="AC730" s="2" t="str" cm="1">
        <f t="array" ref="AC730">_xlfn.IFS(AA730 &lt;= 200, "1", L730 &lt;= 300, "2", L730 &lt;= 400, "3", L730 &gt; 400, "4")</f>
        <v>1</v>
      </c>
      <c r="AF730" s="3">
        <f t="shared" si="244"/>
        <v>213602.07587029671</v>
      </c>
      <c r="AG730" s="3"/>
      <c r="AI730" s="3">
        <f t="shared" si="245"/>
        <v>5315.5931813862508</v>
      </c>
      <c r="AJ730" s="2" t="s">
        <v>744</v>
      </c>
      <c r="AK730" s="2"/>
      <c r="AL730" s="2"/>
      <c r="AM730" s="2">
        <f t="shared" si="247"/>
        <v>178.80123980236908</v>
      </c>
      <c r="AN730" s="2"/>
      <c r="AO730" s="2"/>
      <c r="AP730" s="2">
        <f t="shared" si="248"/>
        <v>5250.6</v>
      </c>
      <c r="AQ730" s="2" t="s">
        <v>744</v>
      </c>
      <c r="BB730" s="2">
        <f t="shared" si="234"/>
        <v>111.50123980236907</v>
      </c>
      <c r="BC730" s="2">
        <f t="shared" si="235"/>
        <v>4783.7333333333336</v>
      </c>
      <c r="BD730" s="2" t="s">
        <v>744</v>
      </c>
      <c r="BI730">
        <f t="shared" si="236"/>
        <v>129.50123980236907</v>
      </c>
      <c r="BJ730">
        <f t="shared" si="237"/>
        <v>5024.1143281365994</v>
      </c>
      <c r="BK730" s="2" t="s">
        <v>744</v>
      </c>
      <c r="BP730">
        <f t="shared" si="238"/>
        <v>63.501239802369071</v>
      </c>
      <c r="BQ730">
        <f t="shared" si="239"/>
        <v>4681.333333333333</v>
      </c>
      <c r="BR730" s="2" t="s">
        <v>744</v>
      </c>
      <c r="BW730">
        <f t="shared" si="240"/>
        <v>79.501239802369071</v>
      </c>
      <c r="BX730">
        <f t="shared" si="241"/>
        <v>4715.4666666666662</v>
      </c>
      <c r="BY730" s="2" t="s">
        <v>744</v>
      </c>
      <c r="CD730">
        <f t="shared" si="242"/>
        <v>143.81097938416301</v>
      </c>
      <c r="CE730">
        <f t="shared" si="243"/>
        <v>5069.9015716076174</v>
      </c>
      <c r="CF730" s="2" t="s">
        <v>744</v>
      </c>
    </row>
    <row r="731" spans="1:84" x14ac:dyDescent="0.35">
      <c r="A731" s="2" t="s">
        <v>745</v>
      </c>
      <c r="B731" s="3" t="s">
        <v>35</v>
      </c>
      <c r="C731" s="2">
        <v>313</v>
      </c>
      <c r="D731" s="2">
        <v>750</v>
      </c>
      <c r="E731" s="2">
        <v>400</v>
      </c>
      <c r="F731" s="2">
        <v>36</v>
      </c>
      <c r="G731" s="2">
        <v>16</v>
      </c>
      <c r="H731" s="2">
        <v>18</v>
      </c>
      <c r="I731" s="2">
        <f t="shared" si="228"/>
        <v>642</v>
      </c>
      <c r="J731" s="2">
        <f t="shared" si="246"/>
        <v>399.26123980236906</v>
      </c>
      <c r="K731" s="2">
        <f t="shared" si="231"/>
        <v>5.333333333333333</v>
      </c>
      <c r="L731" s="2">
        <f t="shared" si="229"/>
        <v>40.125</v>
      </c>
      <c r="M731" s="2">
        <f t="shared" si="230"/>
        <v>3.0370973355292326</v>
      </c>
      <c r="N731" s="5">
        <v>412000</v>
      </c>
      <c r="O731" s="5">
        <v>38400</v>
      </c>
      <c r="P731" s="2">
        <v>32.1</v>
      </c>
      <c r="Q731" s="2">
        <v>9.8000000000000007</v>
      </c>
      <c r="R731" s="5">
        <v>11000</v>
      </c>
      <c r="S731" s="5">
        <v>1920</v>
      </c>
      <c r="T731" s="5">
        <v>12200</v>
      </c>
      <c r="U731" s="5">
        <v>2930</v>
      </c>
      <c r="X731" s="3" t="str" cm="1">
        <f t="array" ref="X731">_xlfn.IFS((D731/F731) &lt;= (640/SQRT($AT$32)), "Compact", L731 &lt;= ($AT$32*(0.79-(0.002*((E731-G731/2)/(2*F731))*SQRT($AT$32)))), "Non-Compact", L731 &gt; ($AT$32*(0.79-(0.002*((E731-G731/2)/(2*F731))*SQRT($AT$32)))), "Slender")</f>
        <v>Compact</v>
      </c>
      <c r="Y731" s="3" t="str" cm="1">
        <f t="array" ref="Y731">_xlfn.IFS(K731 &lt;= (65/SQRT($AT$32)), "Compact", K731 &lt;= (95/SQRT($AT$32)), "Non-Compact", K731 &gt; (95/SQRT($AT$32)), "Slender")</f>
        <v>Slender</v>
      </c>
      <c r="Z731" s="2">
        <f t="shared" si="232"/>
        <v>11.111111111111111</v>
      </c>
      <c r="AA731" s="2">
        <f t="shared" si="233"/>
        <v>46.875</v>
      </c>
      <c r="AB731" s="2" t="str" cm="1">
        <f t="array" ref="AB731">_xlfn.IFS(Z731 &lt;= 9, "1", Z731 &lt;= 12, "2", Z731 &lt;= 15, "3", Z731 &gt; 15, "4")</f>
        <v>2</v>
      </c>
      <c r="AC731" s="2" t="str" cm="1">
        <f t="array" ref="AC731">_xlfn.IFS(AA731 &lt;= 200, "1", L731 &lt;= 300, "2", L731 &lt;= 400, "3", L731 &gt; 400, "4")</f>
        <v>1</v>
      </c>
      <c r="AF731" s="3">
        <f t="shared" si="244"/>
        <v>413301.45857001282</v>
      </c>
      <c r="AG731" s="3"/>
      <c r="AI731" s="3">
        <f t="shared" si="245"/>
        <v>11095.603078246806</v>
      </c>
      <c r="AJ731" s="2" t="s">
        <v>745</v>
      </c>
      <c r="AK731" s="2"/>
      <c r="AL731" s="2"/>
      <c r="AM731" s="2">
        <f t="shared" si="247"/>
        <v>374.56123980236907</v>
      </c>
      <c r="AN731" s="2"/>
      <c r="AO731" s="2"/>
      <c r="AP731" s="2">
        <f t="shared" si="248"/>
        <v>10910.6</v>
      </c>
      <c r="AQ731" s="2" t="s">
        <v>745</v>
      </c>
      <c r="BB731" s="2">
        <f t="shared" si="234"/>
        <v>307.26123980236906</v>
      </c>
      <c r="BC731" s="2">
        <f t="shared" si="235"/>
        <v>10443.733333333334</v>
      </c>
      <c r="BD731" s="2" t="s">
        <v>745</v>
      </c>
      <c r="BI731">
        <f t="shared" si="236"/>
        <v>325.26123980236906</v>
      </c>
      <c r="BJ731">
        <f t="shared" si="237"/>
        <v>10684.1143281366</v>
      </c>
      <c r="BK731" s="2" t="s">
        <v>745</v>
      </c>
      <c r="BP731">
        <f t="shared" si="238"/>
        <v>259.26123980236906</v>
      </c>
      <c r="BQ731">
        <f t="shared" si="239"/>
        <v>10341.333333333334</v>
      </c>
      <c r="BR731" s="2" t="s">
        <v>745</v>
      </c>
      <c r="BW731">
        <f t="shared" si="240"/>
        <v>275.26123980236906</v>
      </c>
      <c r="BX731">
        <f t="shared" si="241"/>
        <v>10375.466666666667</v>
      </c>
      <c r="BY731" s="2" t="s">
        <v>745</v>
      </c>
      <c r="CD731">
        <f t="shared" si="242"/>
        <v>339.57097938416297</v>
      </c>
      <c r="CE731">
        <f t="shared" si="243"/>
        <v>10729.901571607617</v>
      </c>
      <c r="CF731" s="2" t="s">
        <v>745</v>
      </c>
    </row>
    <row r="732" spans="1:84" x14ac:dyDescent="0.35">
      <c r="A732" s="2" t="s">
        <v>746</v>
      </c>
      <c r="B732" s="3" t="s">
        <v>35</v>
      </c>
      <c r="C732" s="2">
        <v>289</v>
      </c>
      <c r="D732" s="2">
        <v>750</v>
      </c>
      <c r="E732" s="2">
        <v>400</v>
      </c>
      <c r="F732" s="2">
        <v>32</v>
      </c>
      <c r="G732" s="2">
        <v>16</v>
      </c>
      <c r="H732" s="2">
        <v>18</v>
      </c>
      <c r="I732" s="2">
        <f t="shared" si="228"/>
        <v>650</v>
      </c>
      <c r="J732" s="2">
        <f t="shared" si="246"/>
        <v>368.54123980236903</v>
      </c>
      <c r="K732" s="2">
        <f t="shared" si="231"/>
        <v>6</v>
      </c>
      <c r="L732" s="2">
        <f t="shared" si="229"/>
        <v>40.625</v>
      </c>
      <c r="M732" s="2">
        <f t="shared" si="230"/>
        <v>3.0370973355292326</v>
      </c>
      <c r="N732" s="5">
        <v>376000</v>
      </c>
      <c r="O732" s="5">
        <v>34200</v>
      </c>
      <c r="P732" s="2">
        <v>32</v>
      </c>
      <c r="Q732" s="2">
        <v>9.6</v>
      </c>
      <c r="R732" s="5">
        <v>10000</v>
      </c>
      <c r="S732" s="5">
        <v>1710</v>
      </c>
      <c r="T732" s="5">
        <v>11200</v>
      </c>
      <c r="U732" s="5">
        <v>2610</v>
      </c>
      <c r="X732" s="3" t="str" cm="1">
        <f t="array" ref="X732">_xlfn.IFS((D732/F732) &lt;= (640/SQRT($AT$32)), "Compact", L732 &lt;= ($AT$32*(0.79-(0.002*((E732-G732/2)/(2*F732))*SQRT($AT$32)))), "Non-Compact", L732 &gt; ($AT$32*(0.79-(0.002*((E732-G732/2)/(2*F732))*SQRT($AT$32)))), "Slender")</f>
        <v>Compact</v>
      </c>
      <c r="Y732" s="3" t="str" cm="1">
        <f t="array" ref="Y732">_xlfn.IFS(K732 &lt;= (65/SQRT($AT$32)), "Compact", K732 &lt;= (95/SQRT($AT$32)), "Non-Compact", K732 &gt; (95/SQRT($AT$32)), "Slender")</f>
        <v>Slender</v>
      </c>
      <c r="Z732" s="2">
        <f t="shared" si="232"/>
        <v>12.5</v>
      </c>
      <c r="AA732" s="2">
        <f t="shared" si="233"/>
        <v>46.875</v>
      </c>
      <c r="AB732" s="2" t="str" cm="1">
        <f t="array" ref="AB732">_xlfn.IFS(Z732 &lt;= 9, "1", Z732 &lt;= 12, "2", Z732 &lt;= 15, "3", Z732 &gt; 15, "4")</f>
        <v>3</v>
      </c>
      <c r="AC732" s="2" t="str" cm="1">
        <f t="array" ref="AC732">_xlfn.IFS(AA732 &lt;= 200, "1", L732 &lt;= 300, "2", L732 &lt;= 400, "3", L732 &gt; 400, "4")</f>
        <v>1</v>
      </c>
      <c r="AF732" s="3">
        <f t="shared" si="244"/>
        <v>377068.30104916007</v>
      </c>
      <c r="AG732" s="3"/>
      <c r="AI732" s="3">
        <f t="shared" si="245"/>
        <v>10076.803544279306</v>
      </c>
      <c r="AJ732" s="2" t="s">
        <v>746</v>
      </c>
      <c r="AK732" s="2"/>
      <c r="AL732" s="2"/>
      <c r="AM732" s="2">
        <f t="shared" si="247"/>
        <v>343.84123980236905</v>
      </c>
      <c r="AN732" s="2"/>
      <c r="AO732" s="2"/>
      <c r="AP732" s="2">
        <f t="shared" si="248"/>
        <v>9910.6</v>
      </c>
      <c r="AQ732" s="2" t="s">
        <v>746</v>
      </c>
      <c r="BB732" s="2">
        <f t="shared" si="234"/>
        <v>276.54123980236903</v>
      </c>
      <c r="BC732" s="2">
        <f t="shared" si="235"/>
        <v>9443.7333333333336</v>
      </c>
      <c r="BD732" s="2" t="s">
        <v>746</v>
      </c>
      <c r="BI732">
        <f t="shared" si="236"/>
        <v>294.54123980236903</v>
      </c>
      <c r="BJ732">
        <f t="shared" si="237"/>
        <v>9684.1143281366003</v>
      </c>
      <c r="BK732" s="2" t="s">
        <v>746</v>
      </c>
      <c r="BP732">
        <f t="shared" si="238"/>
        <v>228.54123980236903</v>
      </c>
      <c r="BQ732">
        <f t="shared" si="239"/>
        <v>9341.3333333333339</v>
      </c>
      <c r="BR732" s="2" t="s">
        <v>746</v>
      </c>
      <c r="BW732">
        <f t="shared" si="240"/>
        <v>244.54123980236903</v>
      </c>
      <c r="BX732">
        <f t="shared" si="241"/>
        <v>9375.4666666666672</v>
      </c>
      <c r="BY732" s="2" t="s">
        <v>746</v>
      </c>
      <c r="CD732">
        <f t="shared" si="242"/>
        <v>308.85097938416294</v>
      </c>
      <c r="CE732">
        <f t="shared" si="243"/>
        <v>9729.9015716076174</v>
      </c>
      <c r="CF732" s="2" t="s">
        <v>746</v>
      </c>
    </row>
    <row r="733" spans="1:84" x14ac:dyDescent="0.35">
      <c r="A733" s="2" t="s">
        <v>747</v>
      </c>
      <c r="B733" s="3" t="s">
        <v>35</v>
      </c>
      <c r="C733" s="2">
        <v>265</v>
      </c>
      <c r="D733" s="2">
        <v>750</v>
      </c>
      <c r="E733" s="2">
        <v>400</v>
      </c>
      <c r="F733" s="2">
        <v>28</v>
      </c>
      <c r="G733" s="2">
        <v>16</v>
      </c>
      <c r="H733" s="2">
        <v>18</v>
      </c>
      <c r="I733" s="2">
        <f t="shared" si="228"/>
        <v>658</v>
      </c>
      <c r="J733" s="2">
        <f t="shared" si="246"/>
        <v>337.82123980236906</v>
      </c>
      <c r="K733" s="2">
        <f t="shared" si="231"/>
        <v>6.8571428571428568</v>
      </c>
      <c r="L733" s="2">
        <f t="shared" si="229"/>
        <v>41.125</v>
      </c>
      <c r="M733" s="2">
        <f t="shared" si="230"/>
        <v>3.0370973355292326</v>
      </c>
      <c r="N733" s="5">
        <v>340000</v>
      </c>
      <c r="O733" s="5">
        <v>29900</v>
      </c>
      <c r="P733" s="2">
        <v>31.7</v>
      </c>
      <c r="Q733" s="2">
        <v>9.4</v>
      </c>
      <c r="R733" s="5">
        <v>9060</v>
      </c>
      <c r="S733" s="5">
        <v>1490</v>
      </c>
      <c r="T733" s="5">
        <v>10100</v>
      </c>
      <c r="U733" s="5">
        <v>2290</v>
      </c>
      <c r="X733" s="3" t="str" cm="1">
        <f t="array" ref="X733">_xlfn.IFS((D733/F733) &lt;= (640/SQRT($AT$32)), "Compact", L733 &lt;= ($AT$32*(0.79-(0.002*((E733-G733/2)/(2*F733))*SQRT($AT$32)))), "Non-Compact", L733 &gt; ($AT$32*(0.79-(0.002*((E733-G733/2)/(2*F733))*SQRT($AT$32)))), "Slender")</f>
        <v>Compact</v>
      </c>
      <c r="Y733" s="3" t="str" cm="1">
        <f t="array" ref="Y733">_xlfn.IFS(K733 &lt;= (65/SQRT($AT$32)), "Compact", K733 &lt;= (95/SQRT($AT$32)), "Non-Compact", K733 &gt; (95/SQRT($AT$32)), "Slender")</f>
        <v>Slender</v>
      </c>
      <c r="Z733" s="2">
        <f t="shared" si="232"/>
        <v>14.285714285714286</v>
      </c>
      <c r="AA733" s="2">
        <f t="shared" si="233"/>
        <v>46.875</v>
      </c>
      <c r="AB733" s="2" t="str" cm="1">
        <f t="array" ref="AB733">_xlfn.IFS(Z733 &lt;= 9, "1", Z733 &lt;= 12, "2", Z733 &lt;= 15, "3", Z733 &gt; 15, "4")</f>
        <v>3</v>
      </c>
      <c r="AC733" s="2" t="str" cm="1">
        <f t="array" ref="AC733">_xlfn.IFS(AA733 &lt;= 200, "1", L733 &lt;= 300, "2", L733 &lt;= 400, "3", L733 &gt; 400, "4")</f>
        <v>1</v>
      </c>
      <c r="AF733" s="3">
        <f t="shared" si="244"/>
        <v>340828.74534889217</v>
      </c>
      <c r="AG733" s="3"/>
      <c r="AI733" s="3">
        <f t="shared" si="245"/>
        <v>9116.1025482384739</v>
      </c>
      <c r="AJ733" s="2" t="s">
        <v>747</v>
      </c>
      <c r="AK733" s="2"/>
      <c r="AL733" s="2"/>
      <c r="AM733" s="2">
        <f t="shared" si="247"/>
        <v>313.12123980236908</v>
      </c>
      <c r="AN733" s="2"/>
      <c r="AO733" s="2"/>
      <c r="AP733" s="2">
        <f t="shared" si="248"/>
        <v>8970.6</v>
      </c>
      <c r="AQ733" s="2" t="s">
        <v>747</v>
      </c>
      <c r="BB733" s="2">
        <f t="shared" si="234"/>
        <v>245.82123980236906</v>
      </c>
      <c r="BC733" s="2">
        <f t="shared" si="235"/>
        <v>8503.7333333333336</v>
      </c>
      <c r="BD733" s="2" t="s">
        <v>747</v>
      </c>
      <c r="BI733">
        <f t="shared" si="236"/>
        <v>263.82123980236906</v>
      </c>
      <c r="BJ733">
        <f t="shared" si="237"/>
        <v>8744.1143281366003</v>
      </c>
      <c r="BK733" s="2" t="s">
        <v>747</v>
      </c>
      <c r="BP733">
        <f t="shared" si="238"/>
        <v>197.82123980236906</v>
      </c>
      <c r="BQ733">
        <f t="shared" si="239"/>
        <v>8401.3333333333339</v>
      </c>
      <c r="BR733" s="2" t="s">
        <v>747</v>
      </c>
      <c r="BW733">
        <f t="shared" si="240"/>
        <v>213.82123980236906</v>
      </c>
      <c r="BX733">
        <f t="shared" si="241"/>
        <v>8435.4666666666672</v>
      </c>
      <c r="BY733" s="2" t="s">
        <v>747</v>
      </c>
      <c r="CD733">
        <f t="shared" si="242"/>
        <v>278.13097938416297</v>
      </c>
      <c r="CE733">
        <f t="shared" si="243"/>
        <v>8789.9015716076174</v>
      </c>
      <c r="CF733" s="2" t="s">
        <v>747</v>
      </c>
    </row>
    <row r="734" spans="1:84" x14ac:dyDescent="0.35">
      <c r="A734" s="2" t="s">
        <v>748</v>
      </c>
      <c r="B734" s="3" t="s">
        <v>35</v>
      </c>
      <c r="C734" s="2">
        <v>247</v>
      </c>
      <c r="D734" s="2">
        <v>750</v>
      </c>
      <c r="E734" s="2">
        <v>400</v>
      </c>
      <c r="F734" s="2">
        <v>25</v>
      </c>
      <c r="G734" s="2">
        <v>16</v>
      </c>
      <c r="H734" s="2">
        <v>18</v>
      </c>
      <c r="I734" s="2">
        <f t="shared" si="228"/>
        <v>664</v>
      </c>
      <c r="J734" s="2">
        <f t="shared" si="246"/>
        <v>314.78123980236904</v>
      </c>
      <c r="K734" s="2">
        <f t="shared" si="231"/>
        <v>7.68</v>
      </c>
      <c r="L734" s="2">
        <f t="shared" si="229"/>
        <v>41.5</v>
      </c>
      <c r="M734" s="2">
        <f t="shared" si="230"/>
        <v>3.0370973355292326</v>
      </c>
      <c r="N734" s="5">
        <v>312000</v>
      </c>
      <c r="O734" s="5">
        <v>26700</v>
      </c>
      <c r="P734" s="2">
        <v>31.5</v>
      </c>
      <c r="Q734" s="2">
        <v>9.1999999999999993</v>
      </c>
      <c r="R734" s="5">
        <v>8320</v>
      </c>
      <c r="S734" s="5">
        <v>1330</v>
      </c>
      <c r="T734" s="5">
        <v>9310</v>
      </c>
      <c r="U734" s="5">
        <v>2050</v>
      </c>
      <c r="X734" s="3" t="str" cm="1">
        <f t="array" ref="X734">_xlfn.IFS((D734/F734) &lt;= (640/SQRT($AT$32)), "Compact", L734 &lt;= ($AT$32*(0.79-(0.002*((E734-G734/2)/(2*F734))*SQRT($AT$32)))), "Non-Compact", L734 &gt; ($AT$32*(0.79-(0.002*((E734-G734/2)/(2*F734))*SQRT($AT$32)))), "Slender")</f>
        <v>Compact</v>
      </c>
      <c r="Y734" s="3" t="str" cm="1">
        <f t="array" ref="Y734">_xlfn.IFS(K734 &lt;= (65/SQRT($AT$32)), "Compact", K734 &lt;= (95/SQRT($AT$32)), "Non-Compact", K734 &gt; (95/SQRT($AT$32)), "Slender")</f>
        <v>Slender</v>
      </c>
      <c r="Z734" s="2">
        <f t="shared" si="232"/>
        <v>16</v>
      </c>
      <c r="AA734" s="2">
        <f t="shared" si="233"/>
        <v>46.875</v>
      </c>
      <c r="AB734" s="2" t="str" cm="1">
        <f t="array" ref="AB734">_xlfn.IFS(Z734 &lt;= 9, "1", Z734 &lt;= 12, "2", Z734 &lt;= 15, "3", Z734 &gt; 15, "4")</f>
        <v>4</v>
      </c>
      <c r="AC734" s="2" t="str" cm="1">
        <f t="array" ref="AC734">_xlfn.IFS(AA734 &lt;= 200, "1", L734 &lt;= 300, "2", L734 &lt;= 400, "3", L734 &gt; 400, "4")</f>
        <v>1</v>
      </c>
      <c r="AF734" s="3">
        <f t="shared" si="244"/>
        <v>312657.27187465189</v>
      </c>
      <c r="AG734" s="3"/>
      <c r="AI734" s="3">
        <f t="shared" si="245"/>
        <v>8362.6066313082065</v>
      </c>
      <c r="AJ734" s="2" t="s">
        <v>748</v>
      </c>
      <c r="AK734" s="2"/>
      <c r="AL734" s="2"/>
      <c r="AM734" s="2">
        <f t="shared" si="247"/>
        <v>290.08123980236905</v>
      </c>
      <c r="AN734" s="2"/>
      <c r="AO734" s="2"/>
      <c r="AP734" s="2">
        <f t="shared" si="248"/>
        <v>8230.6</v>
      </c>
      <c r="AQ734" s="2" t="s">
        <v>748</v>
      </c>
      <c r="BB734" s="2">
        <f t="shared" si="234"/>
        <v>222.78123980236904</v>
      </c>
      <c r="BC734" s="2">
        <f t="shared" si="235"/>
        <v>7763.7333333333336</v>
      </c>
      <c r="BD734" s="2" t="s">
        <v>748</v>
      </c>
      <c r="BI734">
        <f t="shared" si="236"/>
        <v>240.78123980236904</v>
      </c>
      <c r="BJ734">
        <f t="shared" si="237"/>
        <v>8004.1143281365994</v>
      </c>
      <c r="BK734" s="2" t="s">
        <v>748</v>
      </c>
      <c r="BP734">
        <f t="shared" si="238"/>
        <v>174.78123980236904</v>
      </c>
      <c r="BQ734">
        <f t="shared" si="239"/>
        <v>7661.333333333333</v>
      </c>
      <c r="BR734" s="2" t="s">
        <v>748</v>
      </c>
      <c r="BW734">
        <f t="shared" si="240"/>
        <v>190.78123980236904</v>
      </c>
      <c r="BX734">
        <f t="shared" si="241"/>
        <v>7695.4666666666662</v>
      </c>
      <c r="BY734" s="2" t="s">
        <v>748</v>
      </c>
      <c r="CD734">
        <f t="shared" si="242"/>
        <v>255.09097938416298</v>
      </c>
      <c r="CE734">
        <f t="shared" si="243"/>
        <v>8049.9015716076174</v>
      </c>
      <c r="CF734" s="2" t="s">
        <v>748</v>
      </c>
    </row>
    <row r="735" spans="1:84" x14ac:dyDescent="0.35">
      <c r="A735" s="2" t="s">
        <v>749</v>
      </c>
      <c r="B735" s="3" t="s">
        <v>35</v>
      </c>
      <c r="C735" s="2">
        <v>279</v>
      </c>
      <c r="D735" s="2">
        <v>750</v>
      </c>
      <c r="E735" s="2">
        <v>400</v>
      </c>
      <c r="F735" s="2">
        <v>32</v>
      </c>
      <c r="G735" s="2">
        <v>14</v>
      </c>
      <c r="H735" s="2">
        <v>18</v>
      </c>
      <c r="I735" s="2">
        <f t="shared" si="228"/>
        <v>650</v>
      </c>
      <c r="J735" s="2">
        <f t="shared" si="246"/>
        <v>354.82123980236901</v>
      </c>
      <c r="K735" s="2">
        <f t="shared" si="231"/>
        <v>6.03125</v>
      </c>
      <c r="L735" s="2">
        <f t="shared" si="229"/>
        <v>46.428571428571431</v>
      </c>
      <c r="M735" s="2">
        <f t="shared" si="230"/>
        <v>3.0410973355292326</v>
      </c>
      <c r="N735" s="5">
        <v>371000</v>
      </c>
      <c r="O735" s="5">
        <v>34200</v>
      </c>
      <c r="P735" s="2">
        <v>32.299999999999997</v>
      </c>
      <c r="Q735" s="2">
        <v>9.8000000000000007</v>
      </c>
      <c r="R735" s="5">
        <v>9890</v>
      </c>
      <c r="S735" s="5">
        <v>1710</v>
      </c>
      <c r="T735" s="5">
        <v>10900</v>
      </c>
      <c r="U735" s="5">
        <v>2600</v>
      </c>
      <c r="X735" s="3" t="str" cm="1">
        <f t="array" ref="X735">_xlfn.IFS((D735/F735) &lt;= (640/SQRT($AT$32)), "Compact", L735 &lt;= ($AT$32*(0.79-(0.002*((E735-G735/2)/(2*F735))*SQRT($AT$32)))), "Non-Compact", L735 &gt; ($AT$32*(0.79-(0.002*((E735-G735/2)/(2*F735))*SQRT($AT$32)))), "Slender")</f>
        <v>Compact</v>
      </c>
      <c r="Y735" s="3" t="str" cm="1">
        <f t="array" ref="Y735">_xlfn.IFS(K735 &lt;= (65/SQRT($AT$32)), "Compact", K735 &lt;= (95/SQRT($AT$32)), "Non-Compact", K735 &gt; (95/SQRT($AT$32)), "Slender")</f>
        <v>Slender</v>
      </c>
      <c r="Z735" s="2">
        <f t="shared" si="232"/>
        <v>12.5</v>
      </c>
      <c r="AA735" s="2">
        <f t="shared" si="233"/>
        <v>53.571428571428569</v>
      </c>
      <c r="AB735" s="2" t="str" cm="1">
        <f t="array" ref="AB735">_xlfn.IFS(Z735 &lt;= 9, "1", Z735 &lt;= 12, "2", Z735 &lt;= 15, "3", Z735 &gt; 15, "4")</f>
        <v>3</v>
      </c>
      <c r="AC735" s="2" t="str" cm="1">
        <f t="array" ref="AC735">_xlfn.IFS(AA735 &lt;= 200, "1", L735 &lt;= 300, "2", L735 &lt;= 400, "3", L735 &gt; 400, "4")</f>
        <v>1</v>
      </c>
      <c r="AF735" s="3">
        <f t="shared" si="244"/>
        <v>372088.99964403681</v>
      </c>
      <c r="AG735" s="3"/>
      <c r="AI735" s="3">
        <f t="shared" si="245"/>
        <v>9968.637703818913</v>
      </c>
      <c r="AJ735" s="2" t="s">
        <v>749</v>
      </c>
      <c r="AK735" s="2"/>
      <c r="AL735" s="2"/>
      <c r="AM735" s="2">
        <f t="shared" si="247"/>
        <v>330.12123980236902</v>
      </c>
      <c r="AN735" s="2"/>
      <c r="AO735" s="2"/>
      <c r="AP735" s="2">
        <f t="shared" si="248"/>
        <v>9800.6</v>
      </c>
      <c r="AQ735" s="2" t="s">
        <v>749</v>
      </c>
      <c r="BB735" s="2">
        <f t="shared" si="234"/>
        <v>262.82123980236901</v>
      </c>
      <c r="BC735" s="2">
        <f t="shared" si="235"/>
        <v>9333.7333333333336</v>
      </c>
      <c r="BD735" s="2" t="s">
        <v>749</v>
      </c>
      <c r="BI735">
        <f t="shared" si="236"/>
        <v>280.82123980236901</v>
      </c>
      <c r="BJ735">
        <f t="shared" si="237"/>
        <v>9574.1143281366003</v>
      </c>
      <c r="BK735" s="2" t="s">
        <v>749</v>
      </c>
      <c r="BP735">
        <f t="shared" si="238"/>
        <v>214.82123980236901</v>
      </c>
      <c r="BQ735">
        <f t="shared" si="239"/>
        <v>9231.3333333333339</v>
      </c>
      <c r="BR735" s="2" t="s">
        <v>749</v>
      </c>
      <c r="BW735">
        <f t="shared" si="240"/>
        <v>230.82123980236901</v>
      </c>
      <c r="BX735">
        <f t="shared" si="241"/>
        <v>9265.4666666666672</v>
      </c>
      <c r="BY735" s="2" t="s">
        <v>749</v>
      </c>
      <c r="CD735">
        <f t="shared" si="242"/>
        <v>295.13097938416291</v>
      </c>
      <c r="CE735">
        <f t="shared" si="243"/>
        <v>9619.9015716076174</v>
      </c>
      <c r="CF735" s="2" t="s">
        <v>749</v>
      </c>
    </row>
    <row r="736" spans="1:84" x14ac:dyDescent="0.35">
      <c r="A736" s="2" t="s">
        <v>750</v>
      </c>
      <c r="B736" s="3" t="s">
        <v>35</v>
      </c>
      <c r="C736" s="2">
        <v>254</v>
      </c>
      <c r="D736" s="2">
        <v>750</v>
      </c>
      <c r="E736" s="2">
        <v>400</v>
      </c>
      <c r="F736" s="2">
        <v>28</v>
      </c>
      <c r="G736" s="2">
        <v>14</v>
      </c>
      <c r="H736" s="2">
        <v>18</v>
      </c>
      <c r="I736" s="2">
        <f t="shared" si="228"/>
        <v>658</v>
      </c>
      <c r="J736" s="2">
        <f t="shared" si="246"/>
        <v>323.94123980236907</v>
      </c>
      <c r="K736" s="2">
        <f t="shared" si="231"/>
        <v>6.8928571428571432</v>
      </c>
      <c r="L736" s="2">
        <f t="shared" si="229"/>
        <v>47</v>
      </c>
      <c r="M736" s="2">
        <f t="shared" si="230"/>
        <v>3.0410973355292326</v>
      </c>
      <c r="N736" s="5">
        <v>334000</v>
      </c>
      <c r="O736" s="5">
        <v>29900</v>
      </c>
      <c r="P736" s="2">
        <v>32.1</v>
      </c>
      <c r="Q736" s="2">
        <v>9.6</v>
      </c>
      <c r="R736" s="5">
        <v>8920</v>
      </c>
      <c r="S736" s="5">
        <v>1490</v>
      </c>
      <c r="T736" s="5">
        <v>9870</v>
      </c>
      <c r="U736" s="5">
        <v>2280</v>
      </c>
      <c r="X736" s="3" t="str" cm="1">
        <f t="array" ref="X736">_xlfn.IFS((D736/F736) &lt;= (640/SQRT($AT$32)), "Compact", L736 &lt;= ($AT$32*(0.79-(0.002*((E736-G736/2)/(2*F736))*SQRT($AT$32)))), "Non-Compact", L736 &gt; ($AT$32*(0.79-(0.002*((E736-G736/2)/(2*F736))*SQRT($AT$32)))), "Slender")</f>
        <v>Compact</v>
      </c>
      <c r="Y736" s="3" t="str" cm="1">
        <f t="array" ref="Y736">_xlfn.IFS(K736 &lt;= (65/SQRT($AT$32)), "Compact", K736 &lt;= (95/SQRT($AT$32)), "Non-Compact", K736 &gt; (95/SQRT($AT$32)), "Slender")</f>
        <v>Slender</v>
      </c>
      <c r="Z736" s="2">
        <f t="shared" si="232"/>
        <v>14.285714285714286</v>
      </c>
      <c r="AA736" s="2">
        <f t="shared" si="233"/>
        <v>53.571428571428569</v>
      </c>
      <c r="AB736" s="2" t="str" cm="1">
        <f t="array" ref="AB736">_xlfn.IFS(Z736 &lt;= 9, "1", Z736 &lt;= 12, "2", Z736 &lt;= 15, "3", Z736 &gt; 15, "4")</f>
        <v>3</v>
      </c>
      <c r="AC736" s="2" t="str" cm="1">
        <f t="array" ref="AC736">_xlfn.IFS(AA736 &lt;= 200, "1", L736 &lt;= 300, "2", L736 &lt;= 400, "3", L736 &gt; 400, "4")</f>
        <v>1</v>
      </c>
      <c r="AF736" s="3">
        <f t="shared" si="244"/>
        <v>334852.05338492402</v>
      </c>
      <c r="AG736" s="3"/>
      <c r="AI736" s="3">
        <f t="shared" si="245"/>
        <v>8978.3716602733693</v>
      </c>
      <c r="AJ736" s="2" t="s">
        <v>750</v>
      </c>
      <c r="AK736" s="2"/>
      <c r="AL736" s="2"/>
      <c r="AM736" s="2">
        <f t="shared" si="247"/>
        <v>299.24123980236908</v>
      </c>
      <c r="AN736" s="2"/>
      <c r="AO736" s="2"/>
      <c r="AP736" s="2">
        <f t="shared" si="248"/>
        <v>8830.6</v>
      </c>
      <c r="AQ736" s="2" t="s">
        <v>750</v>
      </c>
      <c r="BB736" s="2">
        <f t="shared" si="234"/>
        <v>231.94123980236907</v>
      </c>
      <c r="BC736" s="2">
        <f t="shared" si="235"/>
        <v>8363.7333333333336</v>
      </c>
      <c r="BD736" s="2" t="s">
        <v>750</v>
      </c>
      <c r="BI736">
        <f t="shared" si="236"/>
        <v>249.94123980236907</v>
      </c>
      <c r="BJ736">
        <f t="shared" si="237"/>
        <v>8604.1143281366003</v>
      </c>
      <c r="BK736" s="2" t="s">
        <v>750</v>
      </c>
      <c r="BP736">
        <f t="shared" si="238"/>
        <v>183.94123980236907</v>
      </c>
      <c r="BQ736">
        <f t="shared" si="239"/>
        <v>8261.3333333333339</v>
      </c>
      <c r="BR736" s="2" t="s">
        <v>750</v>
      </c>
      <c r="BW736">
        <f t="shared" si="240"/>
        <v>199.94123980236907</v>
      </c>
      <c r="BX736">
        <f t="shared" si="241"/>
        <v>8295.4666666666672</v>
      </c>
      <c r="BY736" s="2" t="s">
        <v>750</v>
      </c>
      <c r="CD736">
        <f t="shared" si="242"/>
        <v>264.25097938416297</v>
      </c>
      <c r="CE736">
        <f t="shared" si="243"/>
        <v>8649.9015716076174</v>
      </c>
      <c r="CF736" s="2" t="s">
        <v>750</v>
      </c>
    </row>
    <row r="737" spans="1:84" x14ac:dyDescent="0.35">
      <c r="A737" s="2" t="s">
        <v>751</v>
      </c>
      <c r="B737" s="3" t="s">
        <v>35</v>
      </c>
      <c r="C737" s="2">
        <v>236</v>
      </c>
      <c r="D737" s="2">
        <v>750</v>
      </c>
      <c r="E737" s="2">
        <v>400</v>
      </c>
      <c r="F737" s="2">
        <v>25</v>
      </c>
      <c r="G737" s="2">
        <v>14</v>
      </c>
      <c r="H737" s="2">
        <v>18</v>
      </c>
      <c r="I737" s="2">
        <f t="shared" si="228"/>
        <v>664</v>
      </c>
      <c r="J737" s="2">
        <f t="shared" si="246"/>
        <v>300.78123980236904</v>
      </c>
      <c r="K737" s="2">
        <f t="shared" si="231"/>
        <v>7.72</v>
      </c>
      <c r="L737" s="2">
        <f t="shared" si="229"/>
        <v>47.428571428571431</v>
      </c>
      <c r="M737" s="2">
        <f t="shared" si="230"/>
        <v>3.0410973355292326</v>
      </c>
      <c r="N737" s="5">
        <v>306000</v>
      </c>
      <c r="O737" s="5">
        <v>26700</v>
      </c>
      <c r="P737" s="2">
        <v>31.9</v>
      </c>
      <c r="Q737" s="2">
        <v>9.4</v>
      </c>
      <c r="R737" s="5">
        <v>8170</v>
      </c>
      <c r="S737" s="5">
        <v>1330</v>
      </c>
      <c r="T737" s="5">
        <v>9060</v>
      </c>
      <c r="U737" s="5">
        <v>2040</v>
      </c>
      <c r="X737" s="3" t="str" cm="1">
        <f t="array" ref="X737">_xlfn.IFS((D737/F737) &lt;= (640/SQRT($AT$32)), "Compact", L737 &lt;= ($AT$32*(0.79-(0.002*((E737-G737/2)/(2*F737))*SQRT($AT$32)))), "Non-Compact", L737 &gt; ($AT$32*(0.79-(0.002*((E737-G737/2)/(2*F737))*SQRT($AT$32)))), "Slender")</f>
        <v>Compact</v>
      </c>
      <c r="Y737" s="3" t="str" cm="1">
        <f t="array" ref="Y737">_xlfn.IFS(K737 &lt;= (65/SQRT($AT$32)), "Compact", K737 &lt;= (95/SQRT($AT$32)), "Non-Compact", K737 &gt; (95/SQRT($AT$32)), "Slender")</f>
        <v>Slender</v>
      </c>
      <c r="Z737" s="2">
        <f t="shared" si="232"/>
        <v>16</v>
      </c>
      <c r="AA737" s="2">
        <f t="shared" si="233"/>
        <v>53.571428571428569</v>
      </c>
      <c r="AB737" s="2" t="str" cm="1">
        <f t="array" ref="AB737">_xlfn.IFS(Z737 &lt;= 9, "1", Z737 &lt;= 12, "2", Z737 &lt;= 15, "3", Z737 &gt; 15, "4")</f>
        <v>4</v>
      </c>
      <c r="AC737" s="2" t="str" cm="1">
        <f t="array" ref="AC737">_xlfn.IFS(AA737 &lt;= 200, "1", L737 &lt;= 300, "2", L737 &lt;= 400, "3", L737 &gt; 400, "4")</f>
        <v>1</v>
      </c>
      <c r="AF737" s="3">
        <f t="shared" si="244"/>
        <v>306679.36620532529</v>
      </c>
      <c r="AG737" s="3"/>
      <c r="AI737" s="3">
        <f t="shared" si="245"/>
        <v>8215.0173262142307</v>
      </c>
      <c r="AJ737" s="2" t="s">
        <v>751</v>
      </c>
      <c r="AK737" s="2"/>
      <c r="AL737" s="2"/>
      <c r="AM737" s="2">
        <f t="shared" si="247"/>
        <v>276.08123980236905</v>
      </c>
      <c r="AN737" s="2"/>
      <c r="AO737" s="2"/>
      <c r="AP737" s="2">
        <f t="shared" si="248"/>
        <v>8080.6</v>
      </c>
      <c r="AQ737" s="2" t="s">
        <v>751</v>
      </c>
      <c r="BB737" s="2">
        <f t="shared" si="234"/>
        <v>208.78123980236904</v>
      </c>
      <c r="BC737" s="2">
        <f t="shared" si="235"/>
        <v>7613.7333333333336</v>
      </c>
      <c r="BD737" s="2" t="s">
        <v>751</v>
      </c>
      <c r="BI737">
        <f t="shared" si="236"/>
        <v>226.78123980236904</v>
      </c>
      <c r="BJ737">
        <f t="shared" si="237"/>
        <v>7854.1143281365994</v>
      </c>
      <c r="BK737" s="2" t="s">
        <v>751</v>
      </c>
      <c r="BP737">
        <f t="shared" si="238"/>
        <v>160.78123980236904</v>
      </c>
      <c r="BQ737">
        <f t="shared" si="239"/>
        <v>7511.333333333333</v>
      </c>
      <c r="BR737" s="2" t="s">
        <v>751</v>
      </c>
      <c r="BW737">
        <f t="shared" si="240"/>
        <v>176.78123980236904</v>
      </c>
      <c r="BX737">
        <f t="shared" si="241"/>
        <v>7545.4666666666662</v>
      </c>
      <c r="BY737" s="2" t="s">
        <v>751</v>
      </c>
      <c r="CD737">
        <f t="shared" si="242"/>
        <v>241.09097938416298</v>
      </c>
      <c r="CE737">
        <f t="shared" si="243"/>
        <v>7899.9015716076174</v>
      </c>
      <c r="CF737" s="2" t="s">
        <v>751</v>
      </c>
    </row>
    <row r="738" spans="1:84" x14ac:dyDescent="0.35">
      <c r="A738" s="2" t="s">
        <v>752</v>
      </c>
      <c r="B738" s="3" t="s">
        <v>35</v>
      </c>
      <c r="C738" s="2">
        <v>285</v>
      </c>
      <c r="D738" s="2">
        <v>750</v>
      </c>
      <c r="E738" s="2">
        <v>350</v>
      </c>
      <c r="F738" s="2">
        <v>36</v>
      </c>
      <c r="G738" s="2">
        <v>16</v>
      </c>
      <c r="H738" s="2">
        <v>18</v>
      </c>
      <c r="I738" s="2">
        <f t="shared" si="228"/>
        <v>642</v>
      </c>
      <c r="J738" s="2">
        <f t="shared" si="246"/>
        <v>363.26123980236906</v>
      </c>
      <c r="K738" s="2">
        <f t="shared" si="231"/>
        <v>4.6388888888888893</v>
      </c>
      <c r="L738" s="2">
        <f t="shared" si="229"/>
        <v>40.125</v>
      </c>
      <c r="M738" s="2">
        <f t="shared" si="230"/>
        <v>2.8370973355292328</v>
      </c>
      <c r="N738" s="5">
        <v>366000</v>
      </c>
      <c r="O738" s="5">
        <v>25800</v>
      </c>
      <c r="P738" s="2">
        <v>31.7</v>
      </c>
      <c r="Q738" s="2">
        <v>8.4</v>
      </c>
      <c r="R738" s="5">
        <v>9760</v>
      </c>
      <c r="S738" s="5">
        <v>1470</v>
      </c>
      <c r="T738" s="5">
        <v>10900</v>
      </c>
      <c r="U738" s="5">
        <v>2250</v>
      </c>
      <c r="X738" s="3" t="str" cm="1">
        <f t="array" ref="X738">_xlfn.IFS((D738/F738) &lt;= (640/SQRT($AT$32)), "Compact", L738 &lt;= ($AT$32*(0.79-(0.002*((E738-G738/2)/(2*F738))*SQRT($AT$32)))), "Non-Compact", L738 &gt; ($AT$32*(0.79-(0.002*((E738-G738/2)/(2*F738))*SQRT($AT$32)))), "Slender")</f>
        <v>Compact</v>
      </c>
      <c r="Y738" s="3" t="str" cm="1">
        <f t="array" ref="Y738">_xlfn.IFS(K738 &lt;= (65/SQRT($AT$32)), "Compact", K738 &lt;= (95/SQRT($AT$32)), "Non-Compact", K738 &gt; (95/SQRT($AT$32)), "Slender")</f>
        <v>Non-Compact</v>
      </c>
      <c r="Z738" s="2">
        <f t="shared" si="232"/>
        <v>9.7222222222222214</v>
      </c>
      <c r="AA738" s="2">
        <f t="shared" si="233"/>
        <v>46.875</v>
      </c>
      <c r="AB738" s="2" t="str" cm="1">
        <f t="array" ref="AB738">_xlfn.IFS(Z738 &lt;= 9, "1", Z738 &lt;= 12, "2", Z738 &lt;= 15, "3", Z738 &gt; 15, "4")</f>
        <v>2</v>
      </c>
      <c r="AC738" s="2" t="str" cm="1">
        <f t="array" ref="AC738">_xlfn.IFS(AA738 &lt;= 200, "1", L738 &lt;= 300, "2", L738 &lt;= 400, "3", L738 &gt; 400, "4")</f>
        <v>1</v>
      </c>
      <c r="AF738" s="3">
        <f t="shared" si="244"/>
        <v>366426.80642401153</v>
      </c>
      <c r="AG738" s="3"/>
      <c r="AI738" s="3">
        <f t="shared" si="245"/>
        <v>9801.3784576456383</v>
      </c>
      <c r="AJ738" s="2" t="s">
        <v>752</v>
      </c>
      <c r="AK738" s="2"/>
      <c r="AL738" s="2"/>
      <c r="AM738" s="2">
        <f t="shared" si="247"/>
        <v>338.56123980236907</v>
      </c>
      <c r="AN738" s="2"/>
      <c r="AO738" s="2"/>
      <c r="AP738" s="2">
        <f t="shared" si="248"/>
        <v>9670.6</v>
      </c>
      <c r="AQ738" s="2" t="s">
        <v>752</v>
      </c>
      <c r="BB738" s="2">
        <f t="shared" si="234"/>
        <v>271.26123980236906</v>
      </c>
      <c r="BC738" s="2">
        <f t="shared" si="235"/>
        <v>9203.7333333333336</v>
      </c>
      <c r="BD738" s="2" t="s">
        <v>752</v>
      </c>
      <c r="BI738">
        <f t="shared" si="236"/>
        <v>289.26123980236906</v>
      </c>
      <c r="BJ738">
        <f t="shared" si="237"/>
        <v>9444.1143281366003</v>
      </c>
      <c r="BK738" s="2" t="s">
        <v>752</v>
      </c>
      <c r="BP738">
        <f t="shared" si="238"/>
        <v>223.26123980236906</v>
      </c>
      <c r="BQ738">
        <f t="shared" si="239"/>
        <v>9101.3333333333339</v>
      </c>
      <c r="BR738" s="2" t="s">
        <v>752</v>
      </c>
      <c r="BW738">
        <f t="shared" si="240"/>
        <v>239.26123980236906</v>
      </c>
      <c r="BX738">
        <f t="shared" si="241"/>
        <v>9135.4666666666672</v>
      </c>
      <c r="BY738" s="2" t="s">
        <v>752</v>
      </c>
      <c r="CD738">
        <f t="shared" si="242"/>
        <v>303.57097938416297</v>
      </c>
      <c r="CE738">
        <f t="shared" si="243"/>
        <v>9489.9015716076174</v>
      </c>
      <c r="CF738" s="2" t="s">
        <v>752</v>
      </c>
    </row>
    <row r="739" spans="1:84" x14ac:dyDescent="0.35">
      <c r="A739" s="2" t="s">
        <v>753</v>
      </c>
      <c r="B739" s="3" t="s">
        <v>35</v>
      </c>
      <c r="C739" s="2">
        <v>264</v>
      </c>
      <c r="D739" s="2">
        <v>750</v>
      </c>
      <c r="E739" s="2">
        <v>350</v>
      </c>
      <c r="F739" s="2">
        <v>32</v>
      </c>
      <c r="G739" s="2">
        <v>16</v>
      </c>
      <c r="H739" s="2">
        <v>18</v>
      </c>
      <c r="I739" s="2">
        <f t="shared" si="228"/>
        <v>650</v>
      </c>
      <c r="J739" s="2">
        <f t="shared" si="246"/>
        <v>336.54123980236903</v>
      </c>
      <c r="K739" s="2">
        <f t="shared" si="231"/>
        <v>5.21875</v>
      </c>
      <c r="L739" s="2">
        <f t="shared" si="229"/>
        <v>40.625</v>
      </c>
      <c r="M739" s="2">
        <f t="shared" si="230"/>
        <v>2.8370973355292328</v>
      </c>
      <c r="N739" s="5">
        <v>335000</v>
      </c>
      <c r="O739" s="5">
        <v>22900</v>
      </c>
      <c r="P739" s="2">
        <v>31.6</v>
      </c>
      <c r="Q739" s="2">
        <v>8.3000000000000007</v>
      </c>
      <c r="R739" s="5">
        <v>8940</v>
      </c>
      <c r="S739" s="5">
        <v>1310</v>
      </c>
      <c r="T739" s="5">
        <v>10000</v>
      </c>
      <c r="U739" s="5">
        <v>2010</v>
      </c>
      <c r="X739" s="3" t="str" cm="1">
        <f t="array" ref="X739">_xlfn.IFS((D739/F739) &lt;= (640/SQRT($AT$32)), "Compact", L739 &lt;= ($AT$32*(0.79-(0.002*((E739-G739/2)/(2*F739))*SQRT($AT$32)))), "Non-Compact", L739 &gt; ($AT$32*(0.79-(0.002*((E739-G739/2)/(2*F739))*SQRT($AT$32)))), "Slender")</f>
        <v>Compact</v>
      </c>
      <c r="Y739" s="3" t="str" cm="1">
        <f t="array" ref="Y739">_xlfn.IFS(K739 &lt;= (65/SQRT($AT$32)), "Compact", K739 &lt;= (95/SQRT($AT$32)), "Non-Compact", K739 &gt; (95/SQRT($AT$32)), "Slender")</f>
        <v>Slender</v>
      </c>
      <c r="Z739" s="2">
        <f t="shared" si="232"/>
        <v>10.9375</v>
      </c>
      <c r="AA739" s="2">
        <f t="shared" si="233"/>
        <v>46.875</v>
      </c>
      <c r="AB739" s="2" t="str" cm="1">
        <f t="array" ref="AB739">_xlfn.IFS(Z739 &lt;= 9, "1", Z739 &lt;= 12, "2", Z739 &lt;= 15, "3", Z739 &gt; 15, "4")</f>
        <v>2</v>
      </c>
      <c r="AC739" s="2" t="str" cm="1">
        <f t="array" ref="AC739">_xlfn.IFS(AA739 &lt;= 200, "1", L739 &lt;= 300, "2", L739 &lt;= 400, "3", L739 &gt; 400, "4")</f>
        <v>1</v>
      </c>
      <c r="AF739" s="3">
        <f t="shared" si="244"/>
        <v>335300.71050640498</v>
      </c>
      <c r="AG739" s="3"/>
      <c r="AI739" s="3">
        <f t="shared" si="245"/>
        <v>8969.1018318447022</v>
      </c>
      <c r="AJ739" s="2" t="s">
        <v>753</v>
      </c>
      <c r="AK739" s="2"/>
      <c r="AL739" s="2"/>
      <c r="AM739" s="2">
        <f t="shared" si="247"/>
        <v>311.84123980236905</v>
      </c>
      <c r="AN739" s="2"/>
      <c r="AO739" s="2"/>
      <c r="AP739" s="2">
        <f t="shared" si="248"/>
        <v>8850.6</v>
      </c>
      <c r="AQ739" s="2" t="s">
        <v>753</v>
      </c>
      <c r="BB739" s="2">
        <f t="shared" si="234"/>
        <v>244.54123980236903</v>
      </c>
      <c r="BC739" s="2">
        <f t="shared" si="235"/>
        <v>8383.7333333333336</v>
      </c>
      <c r="BD739" s="2" t="s">
        <v>753</v>
      </c>
      <c r="BI739">
        <f t="shared" si="236"/>
        <v>262.54123980236903</v>
      </c>
      <c r="BJ739">
        <f t="shared" si="237"/>
        <v>8624.1143281366003</v>
      </c>
      <c r="BK739" s="2" t="s">
        <v>753</v>
      </c>
      <c r="BP739">
        <f t="shared" si="238"/>
        <v>196.54123980236903</v>
      </c>
      <c r="BQ739">
        <f t="shared" si="239"/>
        <v>8281.3333333333339</v>
      </c>
      <c r="BR739" s="2" t="s">
        <v>753</v>
      </c>
      <c r="BW739">
        <f t="shared" si="240"/>
        <v>212.54123980236903</v>
      </c>
      <c r="BX739">
        <f t="shared" si="241"/>
        <v>8315.4666666666672</v>
      </c>
      <c r="BY739" s="2" t="s">
        <v>753</v>
      </c>
      <c r="CD739">
        <f t="shared" si="242"/>
        <v>276.85097938416294</v>
      </c>
      <c r="CE739">
        <f t="shared" si="243"/>
        <v>8669.9015716076174</v>
      </c>
      <c r="CF739" s="2" t="s">
        <v>753</v>
      </c>
    </row>
    <row r="740" spans="1:84" x14ac:dyDescent="0.35">
      <c r="A740" s="2" t="s">
        <v>754</v>
      </c>
      <c r="B740" s="3" t="s">
        <v>35</v>
      </c>
      <c r="C740" s="2">
        <v>243</v>
      </c>
      <c r="D740" s="2">
        <v>750</v>
      </c>
      <c r="E740" s="2">
        <v>350</v>
      </c>
      <c r="F740" s="2">
        <v>28</v>
      </c>
      <c r="G740" s="2">
        <v>16</v>
      </c>
      <c r="H740" s="2">
        <v>18</v>
      </c>
      <c r="I740" s="2">
        <f t="shared" si="228"/>
        <v>658</v>
      </c>
      <c r="J740" s="2">
        <f t="shared" si="246"/>
        <v>309.82123980236906</v>
      </c>
      <c r="K740" s="2">
        <f t="shared" si="231"/>
        <v>5.9642857142857144</v>
      </c>
      <c r="L740" s="2">
        <f t="shared" si="229"/>
        <v>41.125</v>
      </c>
      <c r="M740" s="2">
        <f t="shared" si="230"/>
        <v>2.8370973355292328</v>
      </c>
      <c r="N740" s="5">
        <v>303000</v>
      </c>
      <c r="O740" s="5">
        <v>20000</v>
      </c>
      <c r="P740" s="2">
        <v>31.3</v>
      </c>
      <c r="Q740" s="2">
        <v>8</v>
      </c>
      <c r="R740" s="5">
        <v>8090</v>
      </c>
      <c r="S740" s="5">
        <v>1140</v>
      </c>
      <c r="T740" s="5">
        <v>9100</v>
      </c>
      <c r="U740" s="5">
        <v>1760</v>
      </c>
      <c r="X740" s="3" t="str" cm="1">
        <f t="array" ref="X740">_xlfn.IFS((D740/F740) &lt;= (640/SQRT($AT$32)), "Compact", L740 &lt;= ($AT$32*(0.79-(0.002*((E740-G740/2)/(2*F740))*SQRT($AT$32)))), "Non-Compact", L740 &gt; ($AT$32*(0.79-(0.002*((E740-G740/2)/(2*F740))*SQRT($AT$32)))), "Slender")</f>
        <v>Compact</v>
      </c>
      <c r="Y740" s="3" t="str" cm="1">
        <f t="array" ref="Y740">_xlfn.IFS(K740 &lt;= (65/SQRT($AT$32)), "Compact", K740 &lt;= (95/SQRT($AT$32)), "Non-Compact", K740 &gt; (95/SQRT($AT$32)), "Slender")</f>
        <v>Slender</v>
      </c>
      <c r="Z740" s="2">
        <f t="shared" si="232"/>
        <v>12.5</v>
      </c>
      <c r="AA740" s="2">
        <f t="shared" si="233"/>
        <v>46.875</v>
      </c>
      <c r="AB740" s="2" t="str" cm="1">
        <f t="array" ref="AB740">_xlfn.IFS(Z740 &lt;= 9, "1", Z740 &lt;= 12, "2", Z740 &lt;= 15, "3", Z740 &gt; 15, "4")</f>
        <v>3</v>
      </c>
      <c r="AC740" s="2" t="str" cm="1">
        <f t="array" ref="AC740">_xlfn.IFS(AA740 &lt;= 200, "1", L740 &lt;= 300, "2", L740 &lt;= 400, "3", L740 &gt; 400, "4")</f>
        <v>1</v>
      </c>
      <c r="AF740" s="3">
        <f t="shared" si="244"/>
        <v>303178.64777404757</v>
      </c>
      <c r="AG740" s="3"/>
      <c r="AI740" s="3">
        <f t="shared" si="245"/>
        <v>8106.4999642262383</v>
      </c>
      <c r="AJ740" s="2" t="s">
        <v>754</v>
      </c>
      <c r="AK740" s="2"/>
      <c r="AL740" s="2"/>
      <c r="AM740" s="2">
        <f t="shared" si="247"/>
        <v>285.12123980236908</v>
      </c>
      <c r="AN740" s="2"/>
      <c r="AO740" s="2"/>
      <c r="AP740" s="2">
        <f t="shared" si="248"/>
        <v>8000.6</v>
      </c>
      <c r="AQ740" s="2" t="s">
        <v>754</v>
      </c>
      <c r="BB740" s="2">
        <f t="shared" si="234"/>
        <v>217.82123980236906</v>
      </c>
      <c r="BC740" s="2">
        <f t="shared" si="235"/>
        <v>7533.7333333333336</v>
      </c>
      <c r="BD740" s="2" t="s">
        <v>754</v>
      </c>
      <c r="BI740">
        <f t="shared" si="236"/>
        <v>235.82123980236906</v>
      </c>
      <c r="BJ740">
        <f t="shared" si="237"/>
        <v>7774.1143281365994</v>
      </c>
      <c r="BK740" s="2" t="s">
        <v>754</v>
      </c>
      <c r="BP740">
        <f t="shared" si="238"/>
        <v>169.82123980236906</v>
      </c>
      <c r="BQ740">
        <f t="shared" si="239"/>
        <v>7431.333333333333</v>
      </c>
      <c r="BR740" s="2" t="s">
        <v>754</v>
      </c>
      <c r="BW740">
        <f t="shared" si="240"/>
        <v>185.82123980236906</v>
      </c>
      <c r="BX740">
        <f t="shared" si="241"/>
        <v>7465.4666666666662</v>
      </c>
      <c r="BY740" s="2" t="s">
        <v>754</v>
      </c>
      <c r="CD740">
        <f t="shared" si="242"/>
        <v>250.130979384163</v>
      </c>
      <c r="CE740">
        <f t="shared" si="243"/>
        <v>7819.9015716076174</v>
      </c>
      <c r="CF740" s="2" t="s">
        <v>754</v>
      </c>
    </row>
    <row r="741" spans="1:84" x14ac:dyDescent="0.35">
      <c r="A741" s="2" t="s">
        <v>755</v>
      </c>
      <c r="B741" s="3" t="s">
        <v>35</v>
      </c>
      <c r="C741" s="2">
        <v>227</v>
      </c>
      <c r="D741" s="2">
        <v>750</v>
      </c>
      <c r="E741" s="2">
        <v>350</v>
      </c>
      <c r="F741" s="2">
        <v>25</v>
      </c>
      <c r="G741" s="2">
        <v>16</v>
      </c>
      <c r="H741" s="2">
        <v>18</v>
      </c>
      <c r="I741" s="2">
        <f t="shared" si="228"/>
        <v>664</v>
      </c>
      <c r="J741" s="2">
        <f t="shared" si="246"/>
        <v>289.78123980236904</v>
      </c>
      <c r="K741" s="2">
        <f t="shared" si="231"/>
        <v>6.68</v>
      </c>
      <c r="L741" s="2">
        <f t="shared" si="229"/>
        <v>41.5</v>
      </c>
      <c r="M741" s="2">
        <f t="shared" si="230"/>
        <v>2.8370973355292328</v>
      </c>
      <c r="N741" s="5">
        <v>279000</v>
      </c>
      <c r="O741" s="5">
        <v>17900</v>
      </c>
      <c r="P741" s="2">
        <v>31</v>
      </c>
      <c r="Q741" s="2">
        <v>7.9</v>
      </c>
      <c r="R741" s="5">
        <v>7440</v>
      </c>
      <c r="S741" s="5">
        <v>1020</v>
      </c>
      <c r="T741" s="5">
        <v>8400</v>
      </c>
      <c r="U741" s="5">
        <v>1580</v>
      </c>
      <c r="X741" s="3" t="str" cm="1">
        <f t="array" ref="X741">_xlfn.IFS((D741/F741) &lt;= (640/SQRT($AT$32)), "Compact", L741 &lt;= ($AT$32*(0.79-(0.002*((E741-G741/2)/(2*F741))*SQRT($AT$32)))), "Non-Compact", L741 &gt; ($AT$32*(0.79-(0.002*((E741-G741/2)/(2*F741))*SQRT($AT$32)))), "Slender")</f>
        <v>Compact</v>
      </c>
      <c r="Y741" s="3" t="str" cm="1">
        <f t="array" ref="Y741">_xlfn.IFS(K741 &lt;= (65/SQRT($AT$32)), "Compact", K741 &lt;= (95/SQRT($AT$32)), "Non-Compact", K741 &gt; (95/SQRT($AT$32)), "Slender")</f>
        <v>Slender</v>
      </c>
      <c r="Z741" s="2">
        <f t="shared" si="232"/>
        <v>14</v>
      </c>
      <c r="AA741" s="2">
        <f t="shared" si="233"/>
        <v>46.875</v>
      </c>
      <c r="AB741" s="2" t="str" cm="1">
        <f t="array" ref="AB741">_xlfn.IFS(Z741 &lt;= 9, "1", Z741 &lt;= 12, "2", Z741 &lt;= 15, "3", Z741 &gt; 15, "4")</f>
        <v>3</v>
      </c>
      <c r="AC741" s="2" t="str" cm="1">
        <f t="array" ref="AC741">_xlfn.IFS(AA741 &lt;= 200, "1", L741 &lt;= 300, "2", L741 &lt;= 400, "3", L741 &gt; 400, "4")</f>
        <v>1</v>
      </c>
      <c r="AF741" s="3">
        <f t="shared" si="244"/>
        <v>279093.22898648045</v>
      </c>
      <c r="AG741" s="3"/>
      <c r="AI741" s="3">
        <f t="shared" si="245"/>
        <v>7448.8472712225757</v>
      </c>
      <c r="AJ741" s="2" t="s">
        <v>755</v>
      </c>
      <c r="AK741" s="2"/>
      <c r="AL741" s="2"/>
      <c r="AM741" s="2">
        <f t="shared" si="247"/>
        <v>265.08123980236905</v>
      </c>
      <c r="AN741" s="2"/>
      <c r="AO741" s="2"/>
      <c r="AP741" s="2">
        <f t="shared" si="248"/>
        <v>7350.6</v>
      </c>
      <c r="AQ741" s="2" t="s">
        <v>755</v>
      </c>
      <c r="BB741" s="2">
        <f t="shared" si="234"/>
        <v>197.78123980236904</v>
      </c>
      <c r="BC741" s="2">
        <f t="shared" si="235"/>
        <v>6883.7333333333336</v>
      </c>
      <c r="BD741" s="2" t="s">
        <v>755</v>
      </c>
      <c r="BI741">
        <f t="shared" si="236"/>
        <v>215.78123980236904</v>
      </c>
      <c r="BJ741">
        <f t="shared" si="237"/>
        <v>7124.1143281365994</v>
      </c>
      <c r="BK741" s="2" t="s">
        <v>755</v>
      </c>
      <c r="BP741">
        <f t="shared" si="238"/>
        <v>149.78123980236904</v>
      </c>
      <c r="BQ741">
        <f t="shared" si="239"/>
        <v>6781.333333333333</v>
      </c>
      <c r="BR741" s="2" t="s">
        <v>755</v>
      </c>
      <c r="BW741">
        <f t="shared" si="240"/>
        <v>165.78123980236904</v>
      </c>
      <c r="BX741">
        <f t="shared" si="241"/>
        <v>6815.4666666666662</v>
      </c>
      <c r="BY741" s="2" t="s">
        <v>755</v>
      </c>
      <c r="CD741">
        <f t="shared" si="242"/>
        <v>230.09097938416298</v>
      </c>
      <c r="CE741">
        <f t="shared" si="243"/>
        <v>7169.9015716076174</v>
      </c>
      <c r="CF741" s="2" t="s">
        <v>755</v>
      </c>
    </row>
    <row r="742" spans="1:84" x14ac:dyDescent="0.35">
      <c r="A742" s="2" t="s">
        <v>756</v>
      </c>
      <c r="B742" s="3" t="s">
        <v>35</v>
      </c>
      <c r="C742" s="2">
        <v>253</v>
      </c>
      <c r="D742" s="2">
        <v>750</v>
      </c>
      <c r="E742" s="2">
        <v>350</v>
      </c>
      <c r="F742" s="2">
        <v>32</v>
      </c>
      <c r="G742" s="2">
        <v>14</v>
      </c>
      <c r="H742" s="2">
        <v>18</v>
      </c>
      <c r="I742" s="2">
        <f t="shared" si="228"/>
        <v>650</v>
      </c>
      <c r="J742" s="2">
        <f t="shared" si="246"/>
        <v>322.82123980236901</v>
      </c>
      <c r="K742" s="2">
        <f t="shared" si="231"/>
        <v>5.25</v>
      </c>
      <c r="L742" s="2">
        <f t="shared" si="229"/>
        <v>46.428571428571431</v>
      </c>
      <c r="M742" s="2">
        <f t="shared" si="230"/>
        <v>2.8410973355292328</v>
      </c>
      <c r="N742" s="5">
        <v>330000</v>
      </c>
      <c r="O742" s="5">
        <v>22900</v>
      </c>
      <c r="P742" s="2">
        <v>32</v>
      </c>
      <c r="Q742" s="2">
        <v>8.4</v>
      </c>
      <c r="R742" s="5">
        <v>8790</v>
      </c>
      <c r="S742" s="5">
        <v>1310</v>
      </c>
      <c r="T742" s="5">
        <v>9780</v>
      </c>
      <c r="U742" s="5">
        <v>2000</v>
      </c>
      <c r="X742" s="3" t="str" cm="1">
        <f t="array" ref="X742">_xlfn.IFS((D742/F742) &lt;= (640/SQRT($AT$32)), "Compact", L742 &lt;= ($AT$32*(0.79-(0.002*((E742-G742/2)/(2*F742))*SQRT($AT$32)))), "Non-Compact", L742 &gt; ($AT$32*(0.79-(0.002*((E742-G742/2)/(2*F742))*SQRT($AT$32)))), "Slender")</f>
        <v>Compact</v>
      </c>
      <c r="Y742" s="3" t="str" cm="1">
        <f t="array" ref="Y742">_xlfn.IFS(K742 &lt;= (65/SQRT($AT$32)), "Compact", K742 &lt;= (95/SQRT($AT$32)), "Non-Compact", K742 &gt; (95/SQRT($AT$32)), "Slender")</f>
        <v>Slender</v>
      </c>
      <c r="Z742" s="2">
        <f t="shared" si="232"/>
        <v>10.9375</v>
      </c>
      <c r="AA742" s="2">
        <f t="shared" si="233"/>
        <v>53.571428571428569</v>
      </c>
      <c r="AB742" s="2" t="str" cm="1">
        <f t="array" ref="AB742">_xlfn.IFS(Z742 &lt;= 9, "1", Z742 &lt;= 12, "2", Z742 &lt;= 15, "3", Z742 &gt; 15, "4")</f>
        <v>2</v>
      </c>
      <c r="AC742" s="2" t="str" cm="1">
        <f t="array" ref="AC742">_xlfn.IFS(AA742 &lt;= 200, "1", L742 &lt;= 300, "2", L742 &lt;= 400, "3", L742 &gt; 400, "4")</f>
        <v>1</v>
      </c>
      <c r="AF742" s="3">
        <f t="shared" si="244"/>
        <v>330312.40737535123</v>
      </c>
      <c r="AG742" s="3"/>
      <c r="AI742" s="3">
        <f t="shared" si="245"/>
        <v>8821.1171441036877</v>
      </c>
      <c r="AJ742" s="2" t="s">
        <v>756</v>
      </c>
      <c r="AK742" s="2"/>
      <c r="AL742" s="2"/>
      <c r="AM742" s="2">
        <f t="shared" si="247"/>
        <v>298.12123980236902</v>
      </c>
      <c r="AN742" s="2"/>
      <c r="AO742" s="2"/>
      <c r="AP742" s="2">
        <f t="shared" si="248"/>
        <v>8700.6</v>
      </c>
      <c r="AQ742" s="2" t="s">
        <v>756</v>
      </c>
      <c r="BB742" s="2">
        <f t="shared" si="234"/>
        <v>230.82123980236901</v>
      </c>
      <c r="BC742" s="2">
        <f t="shared" si="235"/>
        <v>8233.7333333333336</v>
      </c>
      <c r="BD742" s="2" t="s">
        <v>756</v>
      </c>
      <c r="BI742">
        <f t="shared" si="236"/>
        <v>248.82123980236901</v>
      </c>
      <c r="BJ742">
        <f t="shared" si="237"/>
        <v>8474.1143281366003</v>
      </c>
      <c r="BK742" s="2" t="s">
        <v>756</v>
      </c>
      <c r="BP742">
        <f t="shared" si="238"/>
        <v>182.82123980236901</v>
      </c>
      <c r="BQ742">
        <f t="shared" si="239"/>
        <v>8131.333333333333</v>
      </c>
      <c r="BR742" s="2" t="s">
        <v>756</v>
      </c>
      <c r="BW742">
        <f t="shared" si="240"/>
        <v>198.82123980236901</v>
      </c>
      <c r="BX742">
        <f t="shared" si="241"/>
        <v>8165.4666666666662</v>
      </c>
      <c r="BY742" s="2" t="s">
        <v>756</v>
      </c>
      <c r="CD742">
        <f t="shared" si="242"/>
        <v>263.13097938416291</v>
      </c>
      <c r="CE742">
        <f t="shared" si="243"/>
        <v>8519.9015716076174</v>
      </c>
      <c r="CF742" s="2" t="s">
        <v>756</v>
      </c>
    </row>
    <row r="743" spans="1:84" x14ac:dyDescent="0.35">
      <c r="A743" s="2" t="s">
        <v>757</v>
      </c>
      <c r="B743" s="3" t="s">
        <v>35</v>
      </c>
      <c r="C743" s="2">
        <v>232</v>
      </c>
      <c r="D743" s="2">
        <v>750</v>
      </c>
      <c r="E743" s="2">
        <v>350</v>
      </c>
      <c r="F743" s="2">
        <v>28</v>
      </c>
      <c r="G743" s="2">
        <v>14</v>
      </c>
      <c r="H743" s="2">
        <v>18</v>
      </c>
      <c r="I743" s="2">
        <f t="shared" si="228"/>
        <v>658</v>
      </c>
      <c r="J743" s="2">
        <f t="shared" si="246"/>
        <v>295.94123980236907</v>
      </c>
      <c r="K743" s="2">
        <f t="shared" si="231"/>
        <v>6</v>
      </c>
      <c r="L743" s="2">
        <f t="shared" si="229"/>
        <v>47</v>
      </c>
      <c r="M743" s="2">
        <f t="shared" si="230"/>
        <v>2.8410973355292328</v>
      </c>
      <c r="N743" s="5">
        <v>298000</v>
      </c>
      <c r="O743" s="5">
        <v>20000</v>
      </c>
      <c r="P743" s="2">
        <v>31.7</v>
      </c>
      <c r="Q743" s="2">
        <v>8.1999999999999993</v>
      </c>
      <c r="R743" s="5">
        <v>7940</v>
      </c>
      <c r="S743" s="5">
        <v>1140</v>
      </c>
      <c r="T743" s="5">
        <v>8860</v>
      </c>
      <c r="U743" s="5">
        <v>1750</v>
      </c>
      <c r="X743" s="3" t="str" cm="1">
        <f t="array" ref="X743">_xlfn.IFS((D743/F743) &lt;= (640/SQRT($AT$32)), "Compact", L743 &lt;= ($AT$32*(0.79-(0.002*((E743-G743/2)/(2*F743))*SQRT($AT$32)))), "Non-Compact", L743 &gt; ($AT$32*(0.79-(0.002*((E743-G743/2)/(2*F743))*SQRT($AT$32)))), "Slender")</f>
        <v>Compact</v>
      </c>
      <c r="Y743" s="3" t="str" cm="1">
        <f t="array" ref="Y743">_xlfn.IFS(K743 &lt;= (65/SQRT($AT$32)), "Compact", K743 &lt;= (95/SQRT($AT$32)), "Non-Compact", K743 &gt; (95/SQRT($AT$32)), "Slender")</f>
        <v>Slender</v>
      </c>
      <c r="Z743" s="2">
        <f t="shared" si="232"/>
        <v>12.5</v>
      </c>
      <c r="AA743" s="2">
        <f t="shared" si="233"/>
        <v>53.571428571428569</v>
      </c>
      <c r="AB743" s="2" t="str" cm="1">
        <f t="array" ref="AB743">_xlfn.IFS(Z743 &lt;= 9, "1", Z743 &lt;= 12, "2", Z743 &lt;= 15, "3", Z743 &gt; 15, "4")</f>
        <v>3</v>
      </c>
      <c r="AC743" s="2" t="str" cm="1">
        <f t="array" ref="AC743">_xlfn.IFS(AA743 &lt;= 200, "1", L743 &lt;= 300, "2", L743 &lt;= 400, "3", L743 &gt; 400, "4")</f>
        <v>1</v>
      </c>
      <c r="AF743" s="3">
        <f t="shared" si="244"/>
        <v>298189.55794276233</v>
      </c>
      <c r="AG743" s="3"/>
      <c r="AI743" s="3">
        <f t="shared" si="245"/>
        <v>7958.4961940054991</v>
      </c>
      <c r="AJ743" s="2" t="s">
        <v>757</v>
      </c>
      <c r="AK743" s="2"/>
      <c r="AL743" s="2"/>
      <c r="AM743" s="2">
        <f t="shared" si="247"/>
        <v>271.24123980236908</v>
      </c>
      <c r="AN743" s="2"/>
      <c r="AO743" s="2"/>
      <c r="AP743" s="2">
        <f t="shared" si="248"/>
        <v>7850.6</v>
      </c>
      <c r="AQ743" s="2" t="s">
        <v>757</v>
      </c>
      <c r="BB743" s="2">
        <f t="shared" si="234"/>
        <v>203.94123980236907</v>
      </c>
      <c r="BC743" s="2">
        <f t="shared" si="235"/>
        <v>7383.7333333333336</v>
      </c>
      <c r="BD743" s="2" t="s">
        <v>757</v>
      </c>
      <c r="BI743">
        <f t="shared" si="236"/>
        <v>221.94123980236907</v>
      </c>
      <c r="BJ743">
        <f t="shared" si="237"/>
        <v>7624.1143281365994</v>
      </c>
      <c r="BK743" s="2" t="s">
        <v>757</v>
      </c>
      <c r="BP743">
        <f t="shared" si="238"/>
        <v>155.94123980236907</v>
      </c>
      <c r="BQ743">
        <f t="shared" si="239"/>
        <v>7281.333333333333</v>
      </c>
      <c r="BR743" s="2" t="s">
        <v>757</v>
      </c>
      <c r="BW743">
        <f t="shared" si="240"/>
        <v>171.94123980236907</v>
      </c>
      <c r="BX743">
        <f t="shared" si="241"/>
        <v>7315.4666666666662</v>
      </c>
      <c r="BY743" s="2" t="s">
        <v>757</v>
      </c>
      <c r="CD743">
        <f t="shared" si="242"/>
        <v>236.250979384163</v>
      </c>
      <c r="CE743">
        <f t="shared" si="243"/>
        <v>7669.9015716076174</v>
      </c>
      <c r="CF743" s="2" t="s">
        <v>757</v>
      </c>
    </row>
    <row r="744" spans="1:84" x14ac:dyDescent="0.35">
      <c r="A744" s="2" t="s">
        <v>758</v>
      </c>
      <c r="B744" s="3" t="s">
        <v>35</v>
      </c>
      <c r="C744" s="2">
        <v>216</v>
      </c>
      <c r="D744" s="2">
        <v>750</v>
      </c>
      <c r="E744" s="2">
        <v>350</v>
      </c>
      <c r="F744" s="2">
        <v>25</v>
      </c>
      <c r="G744" s="2">
        <v>14</v>
      </c>
      <c r="H744" s="2">
        <v>18</v>
      </c>
      <c r="I744" s="2">
        <f t="shared" si="228"/>
        <v>664</v>
      </c>
      <c r="J744" s="2">
        <f t="shared" si="246"/>
        <v>275.78123980236904</v>
      </c>
      <c r="K744" s="2">
        <f t="shared" si="231"/>
        <v>6.72</v>
      </c>
      <c r="L744" s="2">
        <f t="shared" si="229"/>
        <v>47.428571428571431</v>
      </c>
      <c r="M744" s="2">
        <f t="shared" si="230"/>
        <v>2.8410973355292328</v>
      </c>
      <c r="N744" s="5">
        <v>273000</v>
      </c>
      <c r="O744" s="5">
        <v>17900</v>
      </c>
      <c r="P744" s="2">
        <v>31.5</v>
      </c>
      <c r="Q744" s="2">
        <v>8.1</v>
      </c>
      <c r="R744" s="5">
        <v>7290</v>
      </c>
      <c r="S744" s="5">
        <v>1020</v>
      </c>
      <c r="T744" s="5">
        <v>8150</v>
      </c>
      <c r="U744" s="5">
        <v>1570</v>
      </c>
      <c r="X744" s="3" t="str" cm="1">
        <f t="array" ref="X744">_xlfn.IFS((D744/F744) &lt;= (640/SQRT($AT$32)), "Compact", L744 &lt;= ($AT$32*(0.79-(0.002*((E744-G744/2)/(2*F744))*SQRT($AT$32)))), "Non-Compact", L744 &gt; ($AT$32*(0.79-(0.002*((E744-G744/2)/(2*F744))*SQRT($AT$32)))), "Slender")</f>
        <v>Compact</v>
      </c>
      <c r="Y744" s="3" t="str" cm="1">
        <f t="array" ref="Y744">_xlfn.IFS(K744 &lt;= (65/SQRT($AT$32)), "Compact", K744 &lt;= (95/SQRT($AT$32)), "Non-Compact", K744 &gt; (95/SQRT($AT$32)), "Slender")</f>
        <v>Slender</v>
      </c>
      <c r="Z744" s="2">
        <f t="shared" si="232"/>
        <v>14</v>
      </c>
      <c r="AA744" s="2">
        <f t="shared" si="233"/>
        <v>53.571428571428569</v>
      </c>
      <c r="AB744" s="2" t="str" cm="1">
        <f t="array" ref="AB744">_xlfn.IFS(Z744 &lt;= 9, "1", Z744 &lt;= 12, "2", Z744 &lt;= 15, "3", Z744 &gt; 15, "4")</f>
        <v>3</v>
      </c>
      <c r="AC744" s="2" t="str" cm="1">
        <f t="array" ref="AC744">_xlfn.IFS(AA744 &lt;= 200, "1", L744 &lt;= 300, "2", L744 &lt;= 400, "3", L744 &gt; 400, "4")</f>
        <v>1</v>
      </c>
      <c r="AF744" s="3">
        <f t="shared" si="244"/>
        <v>273105.64707837882</v>
      </c>
      <c r="AG744" s="3"/>
      <c r="AI744" s="3">
        <f t="shared" si="245"/>
        <v>7300.8660904032486</v>
      </c>
      <c r="AJ744" s="2" t="s">
        <v>758</v>
      </c>
      <c r="AK744" s="2"/>
      <c r="AL744" s="2"/>
      <c r="AM744" s="2">
        <f t="shared" si="247"/>
        <v>251.08123980236905</v>
      </c>
      <c r="AN744" s="2"/>
      <c r="AO744" s="2"/>
      <c r="AP744" s="2">
        <f t="shared" si="248"/>
        <v>7200.6</v>
      </c>
      <c r="AQ744" s="2" t="s">
        <v>758</v>
      </c>
      <c r="BB744" s="2">
        <f t="shared" si="234"/>
        <v>183.78123980236904</v>
      </c>
      <c r="BC744" s="2">
        <f t="shared" si="235"/>
        <v>6733.7333333333336</v>
      </c>
      <c r="BD744" s="2" t="s">
        <v>758</v>
      </c>
      <c r="BI744">
        <f t="shared" si="236"/>
        <v>201.78123980236904</v>
      </c>
      <c r="BJ744">
        <f t="shared" si="237"/>
        <v>6974.1143281365994</v>
      </c>
      <c r="BK744" s="2" t="s">
        <v>758</v>
      </c>
      <c r="BP744">
        <f t="shared" si="238"/>
        <v>135.78123980236904</v>
      </c>
      <c r="BQ744">
        <f t="shared" si="239"/>
        <v>6631.333333333333</v>
      </c>
      <c r="BR744" s="2" t="s">
        <v>758</v>
      </c>
      <c r="BW744">
        <f t="shared" si="240"/>
        <v>151.78123980236904</v>
      </c>
      <c r="BX744">
        <f t="shared" si="241"/>
        <v>6665.4666666666662</v>
      </c>
      <c r="BY744" s="2" t="s">
        <v>758</v>
      </c>
      <c r="CD744">
        <f t="shared" si="242"/>
        <v>216.09097938416298</v>
      </c>
      <c r="CE744">
        <f t="shared" si="243"/>
        <v>7019.9015716076174</v>
      </c>
      <c r="CF744" s="2" t="s">
        <v>758</v>
      </c>
    </row>
    <row r="745" spans="1:84" x14ac:dyDescent="0.35">
      <c r="A745" s="2" t="s">
        <v>759</v>
      </c>
      <c r="B745" s="3" t="s">
        <v>35</v>
      </c>
      <c r="C745" s="2">
        <v>257</v>
      </c>
      <c r="D745" s="2">
        <v>750</v>
      </c>
      <c r="E745" s="2">
        <v>300</v>
      </c>
      <c r="F745" s="2">
        <v>36</v>
      </c>
      <c r="G745" s="2">
        <v>16</v>
      </c>
      <c r="H745" s="2">
        <v>18</v>
      </c>
      <c r="I745" s="2">
        <f t="shared" si="228"/>
        <v>642</v>
      </c>
      <c r="J745" s="2">
        <f t="shared" si="246"/>
        <v>327.26123980236906</v>
      </c>
      <c r="K745" s="2">
        <f t="shared" si="231"/>
        <v>3.9444444444444446</v>
      </c>
      <c r="L745" s="2">
        <f t="shared" si="229"/>
        <v>40.125</v>
      </c>
      <c r="M745" s="2">
        <f t="shared" si="230"/>
        <v>2.6370973355292326</v>
      </c>
      <c r="N745" s="5">
        <v>320000</v>
      </c>
      <c r="O745" s="5">
        <v>16200</v>
      </c>
      <c r="P745" s="2">
        <v>31.3</v>
      </c>
      <c r="Q745" s="2">
        <v>7</v>
      </c>
      <c r="R745" s="5">
        <v>8540</v>
      </c>
      <c r="S745" s="5">
        <v>1080</v>
      </c>
      <c r="T745" s="5">
        <v>9640</v>
      </c>
      <c r="U745" s="5">
        <v>1670</v>
      </c>
      <c r="X745" s="3" t="str" cm="1">
        <f t="array" ref="X745">_xlfn.IFS((D745/F745) &lt;= (640/SQRT($AT$32)), "Compact", L745 &lt;= ($AT$32*(0.79-(0.002*((E745-G745/2)/(2*F745))*SQRT($AT$32)))), "Non-Compact", L745 &gt; ($AT$32*(0.79-(0.002*((E745-G745/2)/(2*F745))*SQRT($AT$32)))), "Slender")</f>
        <v>Compact</v>
      </c>
      <c r="Y745" s="3" t="str" cm="1">
        <f t="array" ref="Y745">_xlfn.IFS(K745 &lt;= (65/SQRT($AT$32)), "Compact", K745 &lt;= (95/SQRT($AT$32)), "Non-Compact", K745 &gt; (95/SQRT($AT$32)), "Slender")</f>
        <v>Non-Compact</v>
      </c>
      <c r="Z745" s="2">
        <f t="shared" si="232"/>
        <v>8.3333333333333339</v>
      </c>
      <c r="AA745" s="2">
        <f t="shared" si="233"/>
        <v>46.875</v>
      </c>
      <c r="AB745" s="2" t="str" cm="1">
        <f t="array" ref="AB745">_xlfn.IFS(Z745 &lt;= 9, "1", Z745 &lt;= 12, "2", Z745 &lt;= 15, "3", Z745 &gt; 15, "4")</f>
        <v>1</v>
      </c>
      <c r="AC745" s="2" t="str" cm="1">
        <f t="array" ref="AC745">_xlfn.IFS(AA745 &lt;= 200, "1", L745 &lt;= 300, "2", L745 &lt;= 400, "3", L745 &gt; 400, "4")</f>
        <v>1</v>
      </c>
      <c r="AF745" s="3">
        <f t="shared" si="244"/>
        <v>319931.05237863364</v>
      </c>
      <c r="AG745" s="3"/>
      <c r="AI745" s="3">
        <f t="shared" si="245"/>
        <v>8542.0561734280345</v>
      </c>
      <c r="AJ745" s="2" t="s">
        <v>759</v>
      </c>
      <c r="AK745" s="2"/>
      <c r="AL745" s="2"/>
      <c r="AM745" s="2">
        <f t="shared" si="247"/>
        <v>302.56123980236907</v>
      </c>
      <c r="AN745" s="2"/>
      <c r="AO745" s="2"/>
      <c r="AP745" s="2">
        <f t="shared" si="248"/>
        <v>8450.6</v>
      </c>
      <c r="AQ745" s="2" t="s">
        <v>759</v>
      </c>
      <c r="BB745" s="2">
        <f t="shared" si="234"/>
        <v>235.26123980236906</v>
      </c>
      <c r="BC745" s="2">
        <f t="shared" si="235"/>
        <v>7983.7333333333336</v>
      </c>
      <c r="BD745" s="2" t="s">
        <v>759</v>
      </c>
      <c r="BI745">
        <f t="shared" si="236"/>
        <v>253.26123980236906</v>
      </c>
      <c r="BJ745">
        <f t="shared" si="237"/>
        <v>8224.1143281366003</v>
      </c>
      <c r="BK745" s="2" t="s">
        <v>759</v>
      </c>
      <c r="BP745">
        <f t="shared" si="238"/>
        <v>187.26123980236906</v>
      </c>
      <c r="BQ745">
        <f t="shared" si="239"/>
        <v>7881.333333333333</v>
      </c>
      <c r="BR745" s="2" t="s">
        <v>759</v>
      </c>
      <c r="BW745">
        <f t="shared" si="240"/>
        <v>203.26123980236906</v>
      </c>
      <c r="BX745">
        <f t="shared" si="241"/>
        <v>7915.4666666666662</v>
      </c>
      <c r="BY745" s="2" t="s">
        <v>759</v>
      </c>
      <c r="CD745">
        <f t="shared" si="242"/>
        <v>267.57097938416297</v>
      </c>
      <c r="CE745">
        <f t="shared" si="243"/>
        <v>8269.9015716076174</v>
      </c>
      <c r="CF745" s="2" t="s">
        <v>759</v>
      </c>
    </row>
    <row r="746" spans="1:84" x14ac:dyDescent="0.35">
      <c r="A746" s="2" t="s">
        <v>760</v>
      </c>
      <c r="B746" s="3" t="s">
        <v>35</v>
      </c>
      <c r="C746" s="2">
        <v>239</v>
      </c>
      <c r="D746" s="2">
        <v>750</v>
      </c>
      <c r="E746" s="2">
        <v>300</v>
      </c>
      <c r="F746" s="2">
        <v>32</v>
      </c>
      <c r="G746" s="2">
        <v>16</v>
      </c>
      <c r="H746" s="2">
        <v>18</v>
      </c>
      <c r="I746" s="2">
        <f t="shared" si="228"/>
        <v>650</v>
      </c>
      <c r="J746" s="2">
        <f t="shared" si="246"/>
        <v>304.54123980236903</v>
      </c>
      <c r="K746" s="2">
        <f t="shared" si="231"/>
        <v>4.4375</v>
      </c>
      <c r="L746" s="2">
        <f t="shared" si="229"/>
        <v>40.625</v>
      </c>
      <c r="M746" s="2">
        <f t="shared" si="230"/>
        <v>2.6370973355292326</v>
      </c>
      <c r="N746" s="5">
        <v>294000</v>
      </c>
      <c r="O746" s="5">
        <v>14400</v>
      </c>
      <c r="P746" s="2">
        <v>31.1</v>
      </c>
      <c r="Q746" s="2">
        <v>6.9</v>
      </c>
      <c r="R746" s="5">
        <v>7840</v>
      </c>
      <c r="S746" s="2">
        <v>962</v>
      </c>
      <c r="T746" s="5">
        <v>8870</v>
      </c>
      <c r="U746" s="5">
        <v>1490</v>
      </c>
      <c r="X746" s="3" t="str" cm="1">
        <f t="array" ref="X746">_xlfn.IFS((D746/F746) &lt;= (640/SQRT($AT$32)), "Compact", L746 &lt;= ($AT$32*(0.79-(0.002*((E746-G746/2)/(2*F746))*SQRT($AT$32)))), "Non-Compact", L746 &gt; ($AT$32*(0.79-(0.002*((E746-G746/2)/(2*F746))*SQRT($AT$32)))), "Slender")</f>
        <v>Compact</v>
      </c>
      <c r="Y746" s="3" t="str" cm="1">
        <f t="array" ref="Y746">_xlfn.IFS(K746 &lt;= (65/SQRT($AT$32)), "Compact", K746 &lt;= (95/SQRT($AT$32)), "Non-Compact", K746 &gt; (95/SQRT($AT$32)), "Slender")</f>
        <v>Non-Compact</v>
      </c>
      <c r="Z746" s="2">
        <f t="shared" si="232"/>
        <v>9.375</v>
      </c>
      <c r="AA746" s="2">
        <f t="shared" si="233"/>
        <v>46.875</v>
      </c>
      <c r="AB746" s="2" t="str" cm="1">
        <f t="array" ref="AB746">_xlfn.IFS(Z746 &lt;= 9, "1", Z746 &lt;= 12, "2", Z746 &lt;= 15, "3", Z746 &gt; 15, "4")</f>
        <v>2</v>
      </c>
      <c r="AC746" s="2" t="str" cm="1">
        <f t="array" ref="AC746">_xlfn.IFS(AA746 &lt;= 200, "1", L746 &lt;= 300, "2", L746 &lt;= 400, "3", L746 &gt; 400, "4")</f>
        <v>1</v>
      </c>
      <c r="AF746" s="3">
        <f t="shared" si="244"/>
        <v>293873.98366663902</v>
      </c>
      <c r="AG746" s="3"/>
      <c r="AI746" s="3">
        <f t="shared" si="245"/>
        <v>7835.3217719504037</v>
      </c>
      <c r="AJ746" s="2" t="s">
        <v>760</v>
      </c>
      <c r="AK746" s="2"/>
      <c r="AL746" s="2"/>
      <c r="AM746" s="2">
        <f t="shared" si="247"/>
        <v>279.84123980236905</v>
      </c>
      <c r="AN746" s="2"/>
      <c r="AO746" s="2"/>
      <c r="AP746" s="2">
        <f t="shared" si="248"/>
        <v>7750.6</v>
      </c>
      <c r="AQ746" s="2" t="s">
        <v>760</v>
      </c>
      <c r="BB746" s="2">
        <f t="shared" si="234"/>
        <v>212.54123980236903</v>
      </c>
      <c r="BC746" s="2">
        <f t="shared" si="235"/>
        <v>7283.7333333333336</v>
      </c>
      <c r="BD746" s="2" t="s">
        <v>760</v>
      </c>
      <c r="BI746">
        <f t="shared" si="236"/>
        <v>230.54123980236903</v>
      </c>
      <c r="BJ746">
        <f t="shared" si="237"/>
        <v>7524.1143281365994</v>
      </c>
      <c r="BK746" s="2" t="s">
        <v>760</v>
      </c>
      <c r="BP746">
        <f t="shared" si="238"/>
        <v>164.54123980236903</v>
      </c>
      <c r="BQ746">
        <f t="shared" si="239"/>
        <v>7181.333333333333</v>
      </c>
      <c r="BR746" s="2" t="s">
        <v>760</v>
      </c>
      <c r="BW746">
        <f t="shared" si="240"/>
        <v>180.54123980236903</v>
      </c>
      <c r="BX746">
        <f t="shared" si="241"/>
        <v>7215.4666666666662</v>
      </c>
      <c r="BY746" s="2" t="s">
        <v>760</v>
      </c>
      <c r="CD746">
        <f t="shared" si="242"/>
        <v>244.85097938416297</v>
      </c>
      <c r="CE746">
        <f t="shared" si="243"/>
        <v>7569.9015716076174</v>
      </c>
      <c r="CF746" s="2" t="s">
        <v>760</v>
      </c>
    </row>
    <row r="747" spans="1:84" x14ac:dyDescent="0.35">
      <c r="A747" s="2" t="s">
        <v>761</v>
      </c>
      <c r="B747" s="3" t="s">
        <v>35</v>
      </c>
      <c r="C747" s="2">
        <v>221</v>
      </c>
      <c r="D747" s="2">
        <v>750</v>
      </c>
      <c r="E747" s="2">
        <v>300</v>
      </c>
      <c r="F747" s="2">
        <v>28</v>
      </c>
      <c r="G747" s="2">
        <v>16</v>
      </c>
      <c r="H747" s="2">
        <v>18</v>
      </c>
      <c r="I747" s="2">
        <f t="shared" si="228"/>
        <v>658</v>
      </c>
      <c r="J747" s="2">
        <f t="shared" si="246"/>
        <v>281.82123980236906</v>
      </c>
      <c r="K747" s="2">
        <f t="shared" si="231"/>
        <v>5.0714285714285712</v>
      </c>
      <c r="L747" s="2">
        <f t="shared" si="229"/>
        <v>41.125</v>
      </c>
      <c r="M747" s="2">
        <f t="shared" si="230"/>
        <v>2.6370973355292326</v>
      </c>
      <c r="N747" s="5">
        <v>267000</v>
      </c>
      <c r="O747" s="5">
        <v>12600</v>
      </c>
      <c r="P747" s="2">
        <v>30.8</v>
      </c>
      <c r="Q747" s="2">
        <v>6.7</v>
      </c>
      <c r="R747" s="5">
        <v>7120</v>
      </c>
      <c r="S747" s="2">
        <v>842</v>
      </c>
      <c r="T747" s="5">
        <v>8090</v>
      </c>
      <c r="U747" s="5">
        <v>1310</v>
      </c>
      <c r="X747" s="3" t="str" cm="1">
        <f t="array" ref="X747">_xlfn.IFS((D747/F747) &lt;= (640/SQRT($AT$32)), "Compact", L747 &lt;= ($AT$32*(0.79-(0.002*((E747-G747/2)/(2*F747))*SQRT($AT$32)))), "Non-Compact", L747 &gt; ($AT$32*(0.79-(0.002*((E747-G747/2)/(2*F747))*SQRT($AT$32)))), "Slender")</f>
        <v>Compact</v>
      </c>
      <c r="Y747" s="3" t="str" cm="1">
        <f t="array" ref="Y747">_xlfn.IFS(K747 &lt;= (65/SQRT($AT$32)), "Compact", K747 &lt;= (95/SQRT($AT$32)), "Non-Compact", K747 &gt; (95/SQRT($AT$32)), "Slender")</f>
        <v>Non-Compact</v>
      </c>
      <c r="Z747" s="2">
        <f t="shared" si="232"/>
        <v>10.714285714285714</v>
      </c>
      <c r="AA747" s="2">
        <f t="shared" si="233"/>
        <v>46.875</v>
      </c>
      <c r="AB747" s="2" t="str" cm="1">
        <f t="array" ref="AB747">_xlfn.IFS(Z747 &lt;= 9, "1", Z747 &lt;= 12, "2", Z747 &lt;= 15, "3", Z747 &gt; 15, "4")</f>
        <v>2</v>
      </c>
      <c r="AC747" s="2" t="str" cm="1">
        <f t="array" ref="AC747">_xlfn.IFS(AA747 &lt;= 200, "1", L747 &lt;= 300, "2", L747 &lt;= 400, "3", L747 &gt; 400, "4")</f>
        <v>1</v>
      </c>
      <c r="AF747" s="3">
        <f t="shared" si="244"/>
        <v>266819.00658704957</v>
      </c>
      <c r="AG747" s="3"/>
      <c r="AI747" s="3">
        <f t="shared" si="245"/>
        <v>7109.2044048543157</v>
      </c>
      <c r="AJ747" s="2" t="s">
        <v>761</v>
      </c>
      <c r="AK747" s="2"/>
      <c r="AL747" s="2"/>
      <c r="AM747" s="2">
        <f t="shared" si="247"/>
        <v>257.12123980236908</v>
      </c>
      <c r="AN747" s="2"/>
      <c r="AO747" s="2"/>
      <c r="AP747" s="2">
        <f t="shared" si="248"/>
        <v>7030.6</v>
      </c>
      <c r="AQ747" s="2" t="s">
        <v>761</v>
      </c>
      <c r="BB747" s="2">
        <f t="shared" si="234"/>
        <v>189.82123980236906</v>
      </c>
      <c r="BC747" s="2">
        <f t="shared" si="235"/>
        <v>6563.7333333333336</v>
      </c>
      <c r="BD747" s="2" t="s">
        <v>761</v>
      </c>
      <c r="BI747">
        <f t="shared" si="236"/>
        <v>207.82123980236906</v>
      </c>
      <c r="BJ747">
        <f t="shared" si="237"/>
        <v>6804.1143281365994</v>
      </c>
      <c r="BK747" s="2" t="s">
        <v>761</v>
      </c>
      <c r="BP747">
        <f t="shared" si="238"/>
        <v>141.82123980236906</v>
      </c>
      <c r="BQ747">
        <f t="shared" si="239"/>
        <v>6461.333333333333</v>
      </c>
      <c r="BR747" s="2" t="s">
        <v>761</v>
      </c>
      <c r="BW747">
        <f t="shared" si="240"/>
        <v>157.82123980236906</v>
      </c>
      <c r="BX747">
        <f t="shared" si="241"/>
        <v>6495.4666666666662</v>
      </c>
      <c r="BY747" s="2" t="s">
        <v>761</v>
      </c>
      <c r="CD747">
        <f t="shared" si="242"/>
        <v>222.130979384163</v>
      </c>
      <c r="CE747">
        <f t="shared" si="243"/>
        <v>6849.9015716076174</v>
      </c>
      <c r="CF747" s="2" t="s">
        <v>761</v>
      </c>
    </row>
    <row r="748" spans="1:84" x14ac:dyDescent="0.35">
      <c r="A748" s="2" t="s">
        <v>762</v>
      </c>
      <c r="B748" s="3" t="s">
        <v>35</v>
      </c>
      <c r="C748" s="2">
        <v>208</v>
      </c>
      <c r="D748" s="2">
        <v>750</v>
      </c>
      <c r="E748" s="2">
        <v>300</v>
      </c>
      <c r="F748" s="2">
        <v>25</v>
      </c>
      <c r="G748" s="2">
        <v>16</v>
      </c>
      <c r="H748" s="2">
        <v>18</v>
      </c>
      <c r="I748" s="2">
        <f t="shared" ref="I748:I811" si="249">D748-(2*(H748+F748))</f>
        <v>664</v>
      </c>
      <c r="J748" s="2">
        <f t="shared" si="246"/>
        <v>264.78123980236904</v>
      </c>
      <c r="K748" s="2">
        <f t="shared" si="231"/>
        <v>5.68</v>
      </c>
      <c r="L748" s="2">
        <f t="shared" ref="L748:L811" si="250">I748/G748</f>
        <v>41.5</v>
      </c>
      <c r="M748" s="2">
        <f t="shared" ref="M748:M811" si="251">(E748*2+F748*4+((E748-G748)/2-H748)*4+2*PI()*H748+(D748-2*F748-2*H748)*2)/1000</f>
        <v>2.6370973355292326</v>
      </c>
      <c r="N748" s="5">
        <v>246000</v>
      </c>
      <c r="O748" s="5">
        <v>11300</v>
      </c>
      <c r="P748" s="2">
        <v>30.5</v>
      </c>
      <c r="Q748" s="2">
        <v>6.5</v>
      </c>
      <c r="R748" s="5">
        <v>6570</v>
      </c>
      <c r="S748" s="2">
        <v>752</v>
      </c>
      <c r="T748" s="5">
        <v>7490</v>
      </c>
      <c r="U748" s="5">
        <v>1170</v>
      </c>
      <c r="X748" s="3" t="str" cm="1">
        <f t="array" ref="X748">_xlfn.IFS((D748/F748) &lt;= (640/SQRT($AT$32)), "Compact", L748 &lt;= ($AT$32*(0.79-(0.002*((E748-G748/2)/(2*F748))*SQRT($AT$32)))), "Non-Compact", L748 &gt; ($AT$32*(0.79-(0.002*((E748-G748/2)/(2*F748))*SQRT($AT$32)))), "Slender")</f>
        <v>Compact</v>
      </c>
      <c r="Y748" s="3" t="str" cm="1">
        <f t="array" ref="Y748">_xlfn.IFS(K748 &lt;= (65/SQRT($AT$32)), "Compact", K748 &lt;= (95/SQRT($AT$32)), "Non-Compact", K748 &gt; (95/SQRT($AT$32)), "Slender")</f>
        <v>Slender</v>
      </c>
      <c r="Z748" s="2">
        <f t="shared" si="232"/>
        <v>12</v>
      </c>
      <c r="AA748" s="2">
        <f t="shared" si="233"/>
        <v>46.875</v>
      </c>
      <c r="AB748" s="2" t="str" cm="1">
        <f t="array" ref="AB748">_xlfn.IFS(Z748 &lt;= 9, "1", Z748 &lt;= 12, "2", Z748 &lt;= 15, "3", Z748 &gt; 15, "4")</f>
        <v>2</v>
      </c>
      <c r="AC748" s="2" t="str" cm="1">
        <f t="array" ref="AC748">_xlfn.IFS(AA748 &lt;= 200, "1", L748 &lt;= 300, "2", L748 &lt;= 400, "3", L748 &gt; 400, "4")</f>
        <v>1</v>
      </c>
      <c r="AF748" s="3">
        <f t="shared" si="244"/>
        <v>245781.51329198867</v>
      </c>
      <c r="AG748" s="3"/>
      <c r="AI748" s="3">
        <f t="shared" si="245"/>
        <v>6555.285292800002</v>
      </c>
      <c r="AJ748" s="2" t="s">
        <v>762</v>
      </c>
      <c r="AK748" s="2"/>
      <c r="AL748" s="2"/>
      <c r="AM748" s="2">
        <f t="shared" si="247"/>
        <v>240.08123980236905</v>
      </c>
      <c r="AN748" s="2"/>
      <c r="AO748" s="2"/>
      <c r="AP748" s="2">
        <f t="shared" si="248"/>
        <v>6480.6</v>
      </c>
      <c r="AQ748" s="2" t="s">
        <v>762</v>
      </c>
      <c r="BB748" s="2">
        <f t="shared" si="234"/>
        <v>172.78123980236904</v>
      </c>
      <c r="BC748" s="2">
        <f t="shared" si="235"/>
        <v>6013.7333333333336</v>
      </c>
      <c r="BD748" s="2" t="s">
        <v>762</v>
      </c>
      <c r="BI748">
        <f t="shared" si="236"/>
        <v>190.78123980236904</v>
      </c>
      <c r="BJ748">
        <f t="shared" si="237"/>
        <v>6254.1143281365994</v>
      </c>
      <c r="BK748" s="2" t="s">
        <v>762</v>
      </c>
      <c r="BP748">
        <f t="shared" si="238"/>
        <v>124.78123980236904</v>
      </c>
      <c r="BQ748">
        <f t="shared" si="239"/>
        <v>5911.333333333333</v>
      </c>
      <c r="BR748" s="2" t="s">
        <v>762</v>
      </c>
      <c r="BW748">
        <f t="shared" si="240"/>
        <v>140.78123980236904</v>
      </c>
      <c r="BX748">
        <f t="shared" si="241"/>
        <v>5945.4666666666662</v>
      </c>
      <c r="BY748" s="2" t="s">
        <v>762</v>
      </c>
      <c r="CD748">
        <f t="shared" si="242"/>
        <v>205.09097938416298</v>
      </c>
      <c r="CE748">
        <f t="shared" si="243"/>
        <v>6299.9015716076174</v>
      </c>
      <c r="CF748" s="2" t="s">
        <v>762</v>
      </c>
    </row>
    <row r="749" spans="1:84" x14ac:dyDescent="0.35">
      <c r="A749" s="2" t="s">
        <v>763</v>
      </c>
      <c r="B749" s="3" t="s">
        <v>35</v>
      </c>
      <c r="C749" s="2">
        <v>194</v>
      </c>
      <c r="D749" s="2">
        <v>750</v>
      </c>
      <c r="E749" s="2">
        <v>300</v>
      </c>
      <c r="F749" s="2">
        <v>22</v>
      </c>
      <c r="G749" s="2">
        <v>16</v>
      </c>
      <c r="H749" s="2">
        <v>18</v>
      </c>
      <c r="I749" s="2">
        <f t="shared" si="249"/>
        <v>670</v>
      </c>
      <c r="J749" s="2">
        <f t="shared" si="246"/>
        <v>247.74123980236902</v>
      </c>
      <c r="K749" s="2">
        <f t="shared" ref="K749:K812" si="252">((E749-G749)/2)/F749</f>
        <v>6.4545454545454541</v>
      </c>
      <c r="L749" s="2">
        <f t="shared" si="250"/>
        <v>41.875</v>
      </c>
      <c r="M749" s="2">
        <f t="shared" si="251"/>
        <v>2.6370973355292326</v>
      </c>
      <c r="N749" s="5">
        <v>225000</v>
      </c>
      <c r="O749" s="5">
        <v>9930</v>
      </c>
      <c r="P749" s="2">
        <v>30.2</v>
      </c>
      <c r="Q749" s="2">
        <v>6.3</v>
      </c>
      <c r="R749" s="5">
        <v>6010</v>
      </c>
      <c r="S749" s="2">
        <v>662</v>
      </c>
      <c r="T749" s="5">
        <v>6900</v>
      </c>
      <c r="U749" s="5">
        <v>1040</v>
      </c>
      <c r="X749" s="3" t="str" cm="1">
        <f t="array" ref="X749">_xlfn.IFS((D749/F749) &lt;= (640/SQRT($AT$32)), "Compact", L749 &lt;= ($AT$32*(0.79-(0.002*((E749-G749/2)/(2*F749))*SQRT($AT$32)))), "Non-Compact", L749 &gt; ($AT$32*(0.79-(0.002*((E749-G749/2)/(2*F749))*SQRT($AT$32)))), "Slender")</f>
        <v>Compact</v>
      </c>
      <c r="Y749" s="3" t="str" cm="1">
        <f t="array" ref="Y749">_xlfn.IFS(K749 &lt;= (65/SQRT($AT$32)), "Compact", K749 &lt;= (95/SQRT($AT$32)), "Non-Compact", K749 &gt; (95/SQRT($AT$32)), "Slender")</f>
        <v>Slender</v>
      </c>
      <c r="Z749" s="2">
        <f t="shared" si="232"/>
        <v>13.636363636363637</v>
      </c>
      <c r="AA749" s="2">
        <f t="shared" si="233"/>
        <v>46.875</v>
      </c>
      <c r="AB749" s="2" t="str" cm="1">
        <f t="array" ref="AB749">_xlfn.IFS(Z749 &lt;= 9, "1", Z749 &lt;= 12, "2", Z749 &lt;= 15, "3", Z749 &gt; 15, "4")</f>
        <v>3</v>
      </c>
      <c r="AC749" s="2" t="str" cm="1">
        <f t="array" ref="AC749">_xlfn.IFS(AA749 &lt;= 200, "1", L749 &lt;= 300, "2", L749 &lt;= 400, "3", L749 &gt; 400, "4")</f>
        <v>1</v>
      </c>
      <c r="AF749" s="3">
        <f t="shared" si="244"/>
        <v>224741.47275503023</v>
      </c>
      <c r="AG749" s="3"/>
      <c r="AI749" s="3">
        <f t="shared" si="245"/>
        <v>5992.1140902022225</v>
      </c>
      <c r="AJ749" s="2" t="s">
        <v>763</v>
      </c>
      <c r="AK749" s="2"/>
      <c r="AL749" s="2"/>
      <c r="AM749" s="2">
        <f t="shared" si="247"/>
        <v>223.04123980236903</v>
      </c>
      <c r="AN749" s="2"/>
      <c r="AO749" s="2"/>
      <c r="AP749" s="2">
        <f t="shared" si="248"/>
        <v>5920.6</v>
      </c>
      <c r="AQ749" s="2" t="s">
        <v>763</v>
      </c>
      <c r="BB749" s="2">
        <f t="shared" si="234"/>
        <v>155.74123980236902</v>
      </c>
      <c r="BC749" s="2">
        <f t="shared" si="235"/>
        <v>5453.7333333333336</v>
      </c>
      <c r="BD749" s="2" t="s">
        <v>763</v>
      </c>
      <c r="BI749">
        <f t="shared" si="236"/>
        <v>173.74123980236902</v>
      </c>
      <c r="BJ749">
        <f t="shared" si="237"/>
        <v>5694.1143281365994</v>
      </c>
      <c r="BK749" s="2" t="s">
        <v>763</v>
      </c>
      <c r="BP749">
        <f t="shared" si="238"/>
        <v>107.74123980236902</v>
      </c>
      <c r="BQ749">
        <f t="shared" si="239"/>
        <v>5351.333333333333</v>
      </c>
      <c r="BR749" s="2" t="s">
        <v>763</v>
      </c>
      <c r="BW749">
        <f t="shared" si="240"/>
        <v>123.74123980236902</v>
      </c>
      <c r="BX749">
        <f t="shared" si="241"/>
        <v>5385.4666666666662</v>
      </c>
      <c r="BY749" s="2" t="s">
        <v>763</v>
      </c>
      <c r="CD749">
        <f t="shared" si="242"/>
        <v>188.05097938416296</v>
      </c>
      <c r="CE749">
        <f t="shared" si="243"/>
        <v>5739.9015716076174</v>
      </c>
      <c r="CF749" s="2" t="s">
        <v>763</v>
      </c>
    </row>
    <row r="750" spans="1:84" x14ac:dyDescent="0.35">
      <c r="A750" s="2" t="s">
        <v>764</v>
      </c>
      <c r="B750" s="3" t="s">
        <v>35</v>
      </c>
      <c r="C750" s="2">
        <v>228</v>
      </c>
      <c r="D750" s="2">
        <v>750</v>
      </c>
      <c r="E750" s="2">
        <v>300</v>
      </c>
      <c r="F750" s="2">
        <v>32</v>
      </c>
      <c r="G750" s="2">
        <v>14</v>
      </c>
      <c r="H750" s="2">
        <v>18</v>
      </c>
      <c r="I750" s="2">
        <f t="shared" si="249"/>
        <v>650</v>
      </c>
      <c r="J750" s="2">
        <f t="shared" si="246"/>
        <v>290.82123980236901</v>
      </c>
      <c r="K750" s="2">
        <f t="shared" si="252"/>
        <v>4.46875</v>
      </c>
      <c r="L750" s="2">
        <f t="shared" si="250"/>
        <v>46.428571428571431</v>
      </c>
      <c r="M750" s="2">
        <f t="shared" si="251"/>
        <v>2.6410973355292326</v>
      </c>
      <c r="N750" s="5">
        <v>288000</v>
      </c>
      <c r="O750" s="5">
        <v>14400</v>
      </c>
      <c r="P750" s="2">
        <v>31.5</v>
      </c>
      <c r="Q750" s="2">
        <v>7</v>
      </c>
      <c r="R750" s="5">
        <v>7690</v>
      </c>
      <c r="S750" s="2">
        <v>961</v>
      </c>
      <c r="T750" s="5">
        <v>8630</v>
      </c>
      <c r="U750" s="5">
        <v>1480</v>
      </c>
      <c r="X750" s="3" t="str" cm="1">
        <f t="array" ref="X750">_xlfn.IFS((D750/F750) &lt;= (640/SQRT($AT$32)), "Compact", L750 &lt;= ($AT$32*(0.79-(0.002*((E750-G750/2)/(2*F750))*SQRT($AT$32)))), "Non-Compact", L750 &gt; ($AT$32*(0.79-(0.002*((E750-G750/2)/(2*F750))*SQRT($AT$32)))), "Slender")</f>
        <v>Compact</v>
      </c>
      <c r="Y750" s="3" t="str" cm="1">
        <f t="array" ref="Y750">_xlfn.IFS(K750 &lt;= (65/SQRT($AT$32)), "Compact", K750 &lt;= (95/SQRT($AT$32)), "Non-Compact", K750 &gt; (95/SQRT($AT$32)), "Slender")</f>
        <v>Non-Compact</v>
      </c>
      <c r="Z750" s="2">
        <f t="shared" si="232"/>
        <v>9.375</v>
      </c>
      <c r="AA750" s="2">
        <f t="shared" si="233"/>
        <v>53.571428571428569</v>
      </c>
      <c r="AB750" s="2" t="str" cm="1">
        <f t="array" ref="AB750">_xlfn.IFS(Z750 &lt;= 9, "1", Z750 &lt;= 12, "2", Z750 &lt;= 15, "3", Z750 &gt; 15, "4")</f>
        <v>2</v>
      </c>
      <c r="AC750" s="2" t="str" cm="1">
        <f t="array" ref="AC750">_xlfn.IFS(AA750 &lt;= 200, "1", L750 &lt;= 300, "2", L750 &lt;= 400, "3", L750 &gt; 400, "4")</f>
        <v>1</v>
      </c>
      <c r="AF750" s="3">
        <f t="shared" si="244"/>
        <v>287881.19472466415</v>
      </c>
      <c r="AG750" s="3"/>
      <c r="AI750" s="3">
        <f t="shared" si="245"/>
        <v>7686.8541335191212</v>
      </c>
      <c r="AJ750" s="2" t="s">
        <v>764</v>
      </c>
      <c r="AK750" s="2"/>
      <c r="AL750" s="2"/>
      <c r="AM750" s="2">
        <f t="shared" si="247"/>
        <v>266.12123980236902</v>
      </c>
      <c r="AN750" s="2"/>
      <c r="AO750" s="2"/>
      <c r="AP750" s="2">
        <f t="shared" si="248"/>
        <v>7600.6</v>
      </c>
      <c r="AQ750" s="2" t="s">
        <v>764</v>
      </c>
      <c r="BB750" s="2">
        <f t="shared" si="234"/>
        <v>198.82123980236901</v>
      </c>
      <c r="BC750" s="2">
        <f t="shared" si="235"/>
        <v>7133.7333333333336</v>
      </c>
      <c r="BD750" s="2" t="s">
        <v>764</v>
      </c>
      <c r="BI750">
        <f t="shared" si="236"/>
        <v>216.82123980236901</v>
      </c>
      <c r="BJ750">
        <f t="shared" si="237"/>
        <v>7374.1143281365994</v>
      </c>
      <c r="BK750" s="2" t="s">
        <v>764</v>
      </c>
      <c r="BP750">
        <f t="shared" si="238"/>
        <v>150.82123980236901</v>
      </c>
      <c r="BQ750">
        <f t="shared" si="239"/>
        <v>7031.333333333333</v>
      </c>
      <c r="BR750" s="2" t="s">
        <v>764</v>
      </c>
      <c r="BW750">
        <f t="shared" si="240"/>
        <v>166.82123980236901</v>
      </c>
      <c r="BX750">
        <f t="shared" si="241"/>
        <v>7065.4666666666662</v>
      </c>
      <c r="BY750" s="2" t="s">
        <v>764</v>
      </c>
      <c r="CD750">
        <f t="shared" si="242"/>
        <v>231.13097938416294</v>
      </c>
      <c r="CE750">
        <f t="shared" si="243"/>
        <v>7419.9015716076174</v>
      </c>
      <c r="CF750" s="2" t="s">
        <v>764</v>
      </c>
    </row>
    <row r="751" spans="1:84" x14ac:dyDescent="0.35">
      <c r="A751" s="2" t="s">
        <v>765</v>
      </c>
      <c r="B751" s="3" t="s">
        <v>35</v>
      </c>
      <c r="C751" s="2">
        <v>210</v>
      </c>
      <c r="D751" s="2">
        <v>750</v>
      </c>
      <c r="E751" s="2">
        <v>300</v>
      </c>
      <c r="F751" s="2">
        <v>28</v>
      </c>
      <c r="G751" s="2">
        <v>14</v>
      </c>
      <c r="H751" s="2">
        <v>18</v>
      </c>
      <c r="I751" s="2">
        <f t="shared" si="249"/>
        <v>658</v>
      </c>
      <c r="J751" s="2">
        <f t="shared" si="246"/>
        <v>267.94123980236907</v>
      </c>
      <c r="K751" s="2">
        <f t="shared" si="252"/>
        <v>5.1071428571428568</v>
      </c>
      <c r="L751" s="2">
        <f t="shared" si="250"/>
        <v>47</v>
      </c>
      <c r="M751" s="2">
        <f t="shared" si="251"/>
        <v>2.6410973355292326</v>
      </c>
      <c r="N751" s="5">
        <v>261000</v>
      </c>
      <c r="O751" s="5">
        <v>12600</v>
      </c>
      <c r="P751" s="2">
        <v>31.2</v>
      </c>
      <c r="Q751" s="2">
        <v>6.9</v>
      </c>
      <c r="R751" s="5">
        <v>6970</v>
      </c>
      <c r="S751" s="2">
        <v>841</v>
      </c>
      <c r="T751" s="5">
        <v>7850</v>
      </c>
      <c r="U751" s="5">
        <v>1300</v>
      </c>
      <c r="X751" s="3" t="str" cm="1">
        <f t="array" ref="X751">_xlfn.IFS((D751/F751) &lt;= (640/SQRT($AT$32)), "Compact", L751 &lt;= ($AT$32*(0.79-(0.002*((E751-G751/2)/(2*F751))*SQRT($AT$32)))), "Non-Compact", L751 &gt; ($AT$32*(0.79-(0.002*((E751-G751/2)/(2*F751))*SQRT($AT$32)))), "Slender")</f>
        <v>Compact</v>
      </c>
      <c r="Y751" s="3" t="str" cm="1">
        <f t="array" ref="Y751">_xlfn.IFS(K751 &lt;= (65/SQRT($AT$32)), "Compact", K751 &lt;= (95/SQRT($AT$32)), "Non-Compact", K751 &gt; (95/SQRT($AT$32)), "Slender")</f>
        <v>Non-Compact</v>
      </c>
      <c r="Z751" s="2">
        <f t="shared" si="232"/>
        <v>10.714285714285714</v>
      </c>
      <c r="AA751" s="2">
        <f t="shared" si="233"/>
        <v>53.571428571428569</v>
      </c>
      <c r="AB751" s="2" t="str" cm="1">
        <f t="array" ref="AB751">_xlfn.IFS(Z751 &lt;= 9, "1", Z751 &lt;= 12, "2", Z751 &lt;= 15, "3", Z751 &gt; 15, "4")</f>
        <v>2</v>
      </c>
      <c r="AC751" s="2" t="str" cm="1">
        <f t="array" ref="AC751">_xlfn.IFS(AA751 &lt;= 200, "1", L751 &lt;= 300, "2", L751 &lt;= 400, "3", L751 &gt; 400, "4")</f>
        <v>1</v>
      </c>
      <c r="AF751" s="3">
        <f t="shared" si="244"/>
        <v>260825.70095007893</v>
      </c>
      <c r="AG751" s="3"/>
      <c r="AI751" s="3">
        <f t="shared" si="245"/>
        <v>6960.782030059554</v>
      </c>
      <c r="AJ751" s="2" t="s">
        <v>765</v>
      </c>
      <c r="AK751" s="2"/>
      <c r="AL751" s="2"/>
      <c r="AM751" s="2">
        <f t="shared" si="247"/>
        <v>243.24123980236908</v>
      </c>
      <c r="AN751" s="2"/>
      <c r="AO751" s="2"/>
      <c r="AP751" s="2">
        <f t="shared" si="248"/>
        <v>6880.6</v>
      </c>
      <c r="AQ751" s="2" t="s">
        <v>765</v>
      </c>
      <c r="BB751" s="2">
        <f t="shared" si="234"/>
        <v>175.94123980236907</v>
      </c>
      <c r="BC751" s="2">
        <f t="shared" si="235"/>
        <v>6413.7333333333336</v>
      </c>
      <c r="BD751" s="2" t="s">
        <v>765</v>
      </c>
      <c r="BI751">
        <f t="shared" si="236"/>
        <v>193.94123980236907</v>
      </c>
      <c r="BJ751">
        <f t="shared" si="237"/>
        <v>6654.1143281365994</v>
      </c>
      <c r="BK751" s="2" t="s">
        <v>765</v>
      </c>
      <c r="BP751">
        <f t="shared" si="238"/>
        <v>127.94123980236907</v>
      </c>
      <c r="BQ751">
        <f t="shared" si="239"/>
        <v>6311.333333333333</v>
      </c>
      <c r="BR751" s="2" t="s">
        <v>765</v>
      </c>
      <c r="BW751">
        <f t="shared" si="240"/>
        <v>143.94123980236907</v>
      </c>
      <c r="BX751">
        <f t="shared" si="241"/>
        <v>6345.4666666666662</v>
      </c>
      <c r="BY751" s="2" t="s">
        <v>765</v>
      </c>
      <c r="CD751">
        <f t="shared" si="242"/>
        <v>208.250979384163</v>
      </c>
      <c r="CE751">
        <f t="shared" si="243"/>
        <v>6699.9015716076174</v>
      </c>
      <c r="CF751" s="2" t="s">
        <v>765</v>
      </c>
    </row>
    <row r="752" spans="1:84" x14ac:dyDescent="0.35">
      <c r="A752" s="2" t="s">
        <v>766</v>
      </c>
      <c r="B752" s="3" t="s">
        <v>35</v>
      </c>
      <c r="C752" s="2">
        <v>197</v>
      </c>
      <c r="D752" s="2">
        <v>750</v>
      </c>
      <c r="E752" s="2">
        <v>300</v>
      </c>
      <c r="F752" s="2">
        <v>25</v>
      </c>
      <c r="G752" s="2">
        <v>14</v>
      </c>
      <c r="H752" s="2">
        <v>18</v>
      </c>
      <c r="I752" s="2">
        <f t="shared" si="249"/>
        <v>664</v>
      </c>
      <c r="J752" s="2">
        <f t="shared" si="246"/>
        <v>250.78123980236904</v>
      </c>
      <c r="K752" s="2">
        <f t="shared" si="252"/>
        <v>5.72</v>
      </c>
      <c r="L752" s="2">
        <f t="shared" si="250"/>
        <v>47.428571428571431</v>
      </c>
      <c r="M752" s="2">
        <f t="shared" si="251"/>
        <v>2.6410973355292326</v>
      </c>
      <c r="N752" s="5">
        <v>241000</v>
      </c>
      <c r="O752" s="5">
        <v>11300</v>
      </c>
      <c r="P752" s="2">
        <v>31</v>
      </c>
      <c r="Q752" s="2">
        <v>6.7</v>
      </c>
      <c r="R752" s="5">
        <v>6410</v>
      </c>
      <c r="S752" s="2">
        <v>751</v>
      </c>
      <c r="T752" s="5">
        <v>7250</v>
      </c>
      <c r="U752" s="5">
        <v>1160</v>
      </c>
      <c r="X752" s="3" t="str" cm="1">
        <f t="array" ref="X752">_xlfn.IFS((D752/F752) &lt;= (640/SQRT($AT$32)), "Compact", L752 &lt;= ($AT$32*(0.79-(0.002*((E752-G752/2)/(2*F752))*SQRT($AT$32)))), "Non-Compact", L752 &gt; ($AT$32*(0.79-(0.002*((E752-G752/2)/(2*F752))*SQRT($AT$32)))), "Slender")</f>
        <v>Compact</v>
      </c>
      <c r="Y752" s="3" t="str" cm="1">
        <f t="array" ref="Y752">_xlfn.IFS(K752 &lt;= (65/SQRT($AT$32)), "Compact", K752 &lt;= (95/SQRT($AT$32)), "Non-Compact", K752 &gt; (95/SQRT($AT$32)), "Slender")</f>
        <v>Slender</v>
      </c>
      <c r="Z752" s="2">
        <f t="shared" si="232"/>
        <v>12</v>
      </c>
      <c r="AA752" s="2">
        <f t="shared" si="233"/>
        <v>53.571428571428569</v>
      </c>
      <c r="AB752" s="2" t="str" cm="1">
        <f t="array" ref="AB752">_xlfn.IFS(Z752 &lt;= 9, "1", Z752 &lt;= 12, "2", Z752 &lt;= 15, "3", Z752 &gt; 15, "4")</f>
        <v>2</v>
      </c>
      <c r="AC752" s="2" t="str" cm="1">
        <f t="array" ref="AC752">_xlfn.IFS(AA752 &lt;= 200, "1", L752 &lt;= 300, "2", L752 &lt;= 400, "3", L752 &gt; 400, "4")</f>
        <v>1</v>
      </c>
      <c r="AF752" s="3">
        <f t="shared" si="244"/>
        <v>240786.77761891327</v>
      </c>
      <c r="AG752" s="3"/>
      <c r="AI752" s="3">
        <f t="shared" si="245"/>
        <v>6397.0409151419381</v>
      </c>
      <c r="AJ752" s="2" t="s">
        <v>766</v>
      </c>
      <c r="AK752" s="2"/>
      <c r="AL752" s="2"/>
      <c r="AM752" s="2">
        <f t="shared" si="247"/>
        <v>226.08123980236905</v>
      </c>
      <c r="AN752" s="2"/>
      <c r="AO752" s="2"/>
      <c r="AP752" s="2">
        <f t="shared" si="248"/>
        <v>6320.6</v>
      </c>
      <c r="AQ752" s="2" t="s">
        <v>766</v>
      </c>
      <c r="BB752" s="2">
        <f t="shared" si="234"/>
        <v>158.78123980236904</v>
      </c>
      <c r="BC752" s="2">
        <f t="shared" si="235"/>
        <v>5853.7333333333336</v>
      </c>
      <c r="BD752" s="2" t="s">
        <v>766</v>
      </c>
      <c r="BI752">
        <f t="shared" si="236"/>
        <v>176.78123980236904</v>
      </c>
      <c r="BJ752">
        <f t="shared" si="237"/>
        <v>6094.1143281365994</v>
      </c>
      <c r="BK752" s="2" t="s">
        <v>766</v>
      </c>
      <c r="BP752">
        <f t="shared" si="238"/>
        <v>110.78123980236904</v>
      </c>
      <c r="BQ752">
        <f t="shared" si="239"/>
        <v>5751.333333333333</v>
      </c>
      <c r="BR752" s="2" t="s">
        <v>766</v>
      </c>
      <c r="BW752">
        <f t="shared" si="240"/>
        <v>126.78123980236904</v>
      </c>
      <c r="BX752">
        <f t="shared" si="241"/>
        <v>5785.4666666666662</v>
      </c>
      <c r="BY752" s="2" t="s">
        <v>766</v>
      </c>
      <c r="CD752">
        <f t="shared" si="242"/>
        <v>191.09097938416298</v>
      </c>
      <c r="CE752">
        <f t="shared" si="243"/>
        <v>6139.9015716076174</v>
      </c>
      <c r="CF752" s="2" t="s">
        <v>766</v>
      </c>
    </row>
    <row r="753" spans="1:84" x14ac:dyDescent="0.35">
      <c r="A753" s="2" t="s">
        <v>767</v>
      </c>
      <c r="B753" s="3" t="s">
        <v>35</v>
      </c>
      <c r="C753" s="2">
        <v>183</v>
      </c>
      <c r="D753" s="2">
        <v>750</v>
      </c>
      <c r="E753" s="2">
        <v>300</v>
      </c>
      <c r="F753" s="2">
        <v>22</v>
      </c>
      <c r="G753" s="2">
        <v>14</v>
      </c>
      <c r="H753" s="2">
        <v>18</v>
      </c>
      <c r="I753" s="2">
        <f t="shared" si="249"/>
        <v>670</v>
      </c>
      <c r="J753" s="2">
        <f t="shared" si="246"/>
        <v>233.62123980236905</v>
      </c>
      <c r="K753" s="2">
        <f t="shared" si="252"/>
        <v>6.5</v>
      </c>
      <c r="L753" s="2">
        <f t="shared" si="250"/>
        <v>47.857142857142854</v>
      </c>
      <c r="M753" s="2">
        <f t="shared" si="251"/>
        <v>2.6410973355292326</v>
      </c>
      <c r="N753" s="5">
        <v>219000</v>
      </c>
      <c r="O753" s="5">
        <v>9920</v>
      </c>
      <c r="P753" s="2">
        <v>30.6</v>
      </c>
      <c r="Q753" s="2">
        <v>6.5</v>
      </c>
      <c r="R753" s="5">
        <v>5850</v>
      </c>
      <c r="S753" s="2">
        <v>661</v>
      </c>
      <c r="T753" s="5">
        <v>6650</v>
      </c>
      <c r="U753" s="5">
        <v>1030</v>
      </c>
      <c r="X753" s="3" t="str" cm="1">
        <f t="array" ref="X753">_xlfn.IFS((D753/F753) &lt;= (640/SQRT($AT$32)), "Compact", L753 &lt;= ($AT$32*(0.79-(0.002*((E753-G753/2)/(2*F753))*SQRT($AT$32)))), "Non-Compact", L753 &gt; ($AT$32*(0.79-(0.002*((E753-G753/2)/(2*F753))*SQRT($AT$32)))), "Slender")</f>
        <v>Compact</v>
      </c>
      <c r="Y753" s="3" t="str" cm="1">
        <f t="array" ref="Y753">_xlfn.IFS(K753 &lt;= (65/SQRT($AT$32)), "Compact", K753 &lt;= (95/SQRT($AT$32)), "Non-Compact", K753 &gt; (95/SQRT($AT$32)), "Slender")</f>
        <v>Slender</v>
      </c>
      <c r="Z753" s="2">
        <f t="shared" si="232"/>
        <v>13.636363636363637</v>
      </c>
      <c r="AA753" s="2">
        <f t="shared" si="233"/>
        <v>53.571428571428569</v>
      </c>
      <c r="AB753" s="2" t="str" cm="1">
        <f t="array" ref="AB753">_xlfn.IFS(Z753 &lt;= 9, "1", Z753 &lt;= 12, "2", Z753 &lt;= 15, "3", Z753 &gt; 15, "4")</f>
        <v>3</v>
      </c>
      <c r="AC753" s="2" t="str" cm="1">
        <f t="array" ref="AC753">_xlfn.IFS(AA753 &lt;= 200, "1", L753 &lt;= 300, "2", L753 &lt;= 400, "3", L753 &gt; 400, "4")</f>
        <v>1</v>
      </c>
      <c r="AF753" s="3">
        <f t="shared" si="244"/>
        <v>218746.88175171777</v>
      </c>
      <c r="AG753" s="3"/>
      <c r="AI753" s="3">
        <f t="shared" si="245"/>
        <v>5833.9676438938195</v>
      </c>
      <c r="AJ753" s="2" t="s">
        <v>767</v>
      </c>
      <c r="AK753" s="2"/>
      <c r="AL753" s="2"/>
      <c r="AM753" s="2">
        <f t="shared" si="247"/>
        <v>208.92123980236906</v>
      </c>
      <c r="AN753" s="2"/>
      <c r="AO753" s="2"/>
      <c r="AP753" s="2">
        <f t="shared" si="248"/>
        <v>5760.6</v>
      </c>
      <c r="AQ753" s="2" t="s">
        <v>767</v>
      </c>
      <c r="BB753" s="2">
        <f t="shared" si="234"/>
        <v>141.62123980236905</v>
      </c>
      <c r="BC753" s="2">
        <f t="shared" si="235"/>
        <v>5293.7333333333336</v>
      </c>
      <c r="BD753" s="2" t="s">
        <v>767</v>
      </c>
      <c r="BI753">
        <f t="shared" si="236"/>
        <v>159.62123980236905</v>
      </c>
      <c r="BJ753">
        <f t="shared" si="237"/>
        <v>5534.1143281365994</v>
      </c>
      <c r="BK753" s="2" t="s">
        <v>767</v>
      </c>
      <c r="BP753">
        <f t="shared" si="238"/>
        <v>93.621239802369047</v>
      </c>
      <c r="BQ753">
        <f t="shared" si="239"/>
        <v>5191.333333333333</v>
      </c>
      <c r="BR753" s="2" t="s">
        <v>767</v>
      </c>
      <c r="BW753">
        <f t="shared" si="240"/>
        <v>109.62123980236905</v>
      </c>
      <c r="BX753">
        <f t="shared" si="241"/>
        <v>5225.4666666666662</v>
      </c>
      <c r="BY753" s="2" t="s">
        <v>767</v>
      </c>
      <c r="CD753">
        <f t="shared" si="242"/>
        <v>173.93097938416298</v>
      </c>
      <c r="CE753">
        <f t="shared" si="243"/>
        <v>5579.9015716076174</v>
      </c>
      <c r="CF753" s="2" t="s">
        <v>767</v>
      </c>
    </row>
    <row r="754" spans="1:84" x14ac:dyDescent="0.35">
      <c r="A754" s="2" t="s">
        <v>768</v>
      </c>
      <c r="B754" s="3" t="s">
        <v>35</v>
      </c>
      <c r="C754" s="2">
        <v>170</v>
      </c>
      <c r="D754" s="2">
        <v>750</v>
      </c>
      <c r="E754" s="2">
        <v>300</v>
      </c>
      <c r="F754" s="2">
        <v>19</v>
      </c>
      <c r="G754" s="2">
        <v>14</v>
      </c>
      <c r="H754" s="2">
        <v>18</v>
      </c>
      <c r="I754" s="2">
        <f t="shared" si="249"/>
        <v>676</v>
      </c>
      <c r="J754" s="2">
        <f t="shared" si="246"/>
        <v>216.46123980236908</v>
      </c>
      <c r="K754" s="2">
        <f t="shared" si="252"/>
        <v>7.5263157894736841</v>
      </c>
      <c r="L754" s="2">
        <f t="shared" si="250"/>
        <v>48.285714285714285</v>
      </c>
      <c r="M754" s="2">
        <f t="shared" si="251"/>
        <v>2.6410973355292326</v>
      </c>
      <c r="N754" s="5">
        <v>198000</v>
      </c>
      <c r="O754" s="5">
        <v>8570</v>
      </c>
      <c r="P754" s="2">
        <v>30.2</v>
      </c>
      <c r="Q754" s="2">
        <v>6.3</v>
      </c>
      <c r="R754" s="5">
        <v>5280</v>
      </c>
      <c r="S754" s="2">
        <v>571</v>
      </c>
      <c r="T754" s="5">
        <v>6040</v>
      </c>
      <c r="U754" s="2">
        <v>893</v>
      </c>
      <c r="X754" s="3" t="str" cm="1">
        <f t="array" ref="X754">_xlfn.IFS((D754/F754) &lt;= (640/SQRT($AT$32)), "Compact", L754 &lt;= ($AT$32*(0.79-(0.002*((E754-G754/2)/(2*F754))*SQRT($AT$32)))), "Non-Compact", L754 &gt; ($AT$32*(0.79-(0.002*((E754-G754/2)/(2*F754))*SQRT($AT$32)))), "Slender")</f>
        <v>Non-Compact</v>
      </c>
      <c r="Y754" s="3" t="str" cm="1">
        <f t="array" ref="Y754">_xlfn.IFS(K754 &lt;= (65/SQRT($AT$32)), "Compact", K754 &lt;= (95/SQRT($AT$32)), "Non-Compact", K754 &gt; (95/SQRT($AT$32)), "Slender")</f>
        <v>Slender</v>
      </c>
      <c r="Z754" s="2">
        <f t="shared" si="232"/>
        <v>15.789473684210526</v>
      </c>
      <c r="AA754" s="2">
        <f t="shared" si="233"/>
        <v>53.571428571428569</v>
      </c>
      <c r="AB754" s="2" t="str" cm="1">
        <f t="array" ref="AB754">_xlfn.IFS(Z754 &lt;= 9, "1", Z754 &lt;= 12, "2", Z754 &lt;= 15, "3", Z754 &gt; 15, "4")</f>
        <v>4</v>
      </c>
      <c r="AC754" s="2" t="str" cm="1">
        <f t="array" ref="AC754">_xlfn.IFS(AA754 &lt;= 200, "1", L754 &lt;= 300, "2", L754 &lt;= 400, "3", L754 &gt; 400, "4")</f>
        <v>1</v>
      </c>
      <c r="AF754" s="3">
        <f t="shared" si="244"/>
        <v>197708.09992536978</v>
      </c>
      <c r="AG754" s="3"/>
      <c r="AI754" s="3">
        <f t="shared" si="245"/>
        <v>5261.9114844322503</v>
      </c>
      <c r="AJ754" s="2" t="s">
        <v>768</v>
      </c>
      <c r="AK754" s="2"/>
      <c r="AL754" s="2"/>
      <c r="AM754" s="2">
        <f t="shared" si="247"/>
        <v>191.76123980236909</v>
      </c>
      <c r="AN754" s="2"/>
      <c r="AO754" s="2"/>
      <c r="AP754" s="2">
        <f t="shared" si="248"/>
        <v>5190.6000000000004</v>
      </c>
      <c r="AQ754" s="2" t="s">
        <v>768</v>
      </c>
      <c r="BB754" s="2">
        <f t="shared" si="234"/>
        <v>124.46123980236908</v>
      </c>
      <c r="BC754" s="2">
        <f t="shared" si="235"/>
        <v>4723.7333333333336</v>
      </c>
      <c r="BD754" s="2" t="s">
        <v>768</v>
      </c>
      <c r="BI754">
        <f t="shared" si="236"/>
        <v>142.46123980236908</v>
      </c>
      <c r="BJ754">
        <f t="shared" si="237"/>
        <v>4964.1143281365994</v>
      </c>
      <c r="BK754" s="2" t="s">
        <v>768</v>
      </c>
      <c r="BP754">
        <f t="shared" si="238"/>
        <v>76.461239802369079</v>
      </c>
      <c r="BQ754">
        <f t="shared" si="239"/>
        <v>4621.333333333333</v>
      </c>
      <c r="BR754" s="2" t="s">
        <v>768</v>
      </c>
      <c r="BW754">
        <f t="shared" si="240"/>
        <v>92.461239802369079</v>
      </c>
      <c r="BX754">
        <f t="shared" si="241"/>
        <v>4655.4666666666662</v>
      </c>
      <c r="BY754" s="2" t="s">
        <v>768</v>
      </c>
      <c r="CD754">
        <f t="shared" si="242"/>
        <v>156.77097938416301</v>
      </c>
      <c r="CE754">
        <f t="shared" si="243"/>
        <v>5009.9015716076174</v>
      </c>
      <c r="CF754" s="2" t="s">
        <v>768</v>
      </c>
    </row>
    <row r="755" spans="1:84" x14ac:dyDescent="0.35">
      <c r="A755" s="2" t="s">
        <v>769</v>
      </c>
      <c r="B755" s="3" t="s">
        <v>35</v>
      </c>
      <c r="C755" s="2">
        <v>186</v>
      </c>
      <c r="D755" s="2">
        <v>750</v>
      </c>
      <c r="E755" s="2">
        <v>300</v>
      </c>
      <c r="F755" s="2">
        <v>25</v>
      </c>
      <c r="G755" s="2">
        <v>12</v>
      </c>
      <c r="H755" s="2">
        <v>18</v>
      </c>
      <c r="I755" s="2">
        <f t="shared" si="249"/>
        <v>664</v>
      </c>
      <c r="J755" s="2">
        <f t="shared" si="246"/>
        <v>236.78123980236907</v>
      </c>
      <c r="K755" s="2">
        <f t="shared" si="252"/>
        <v>5.76</v>
      </c>
      <c r="L755" s="2">
        <f t="shared" si="250"/>
        <v>55.333333333333336</v>
      </c>
      <c r="M755" s="2">
        <f t="shared" si="251"/>
        <v>2.6450973355292327</v>
      </c>
      <c r="N755" s="5">
        <v>235000</v>
      </c>
      <c r="O755" s="5">
        <v>11300</v>
      </c>
      <c r="P755" s="2">
        <v>31.5</v>
      </c>
      <c r="Q755" s="2">
        <v>6.9</v>
      </c>
      <c r="R755" s="5">
        <v>6260</v>
      </c>
      <c r="S755" s="2">
        <v>751</v>
      </c>
      <c r="T755" s="5">
        <v>7000</v>
      </c>
      <c r="U755" s="5">
        <v>1150</v>
      </c>
      <c r="X755" s="3" t="str" cm="1">
        <f t="array" ref="X755">_xlfn.IFS((D755/F755) &lt;= (640/SQRT($AT$32)), "Compact", L755 &lt;= ($AT$32*(0.79-(0.002*((E755-G755/2)/(2*F755))*SQRT($AT$32)))), "Non-Compact", L755 &gt; ($AT$32*(0.79-(0.002*((E755-G755/2)/(2*F755))*SQRT($AT$32)))), "Slender")</f>
        <v>Compact</v>
      </c>
      <c r="Y755" s="3" t="str" cm="1">
        <f t="array" ref="Y755">_xlfn.IFS(K755 &lt;= (65/SQRT($AT$32)), "Compact", K755 &lt;= (95/SQRT($AT$32)), "Non-Compact", K755 &gt; (95/SQRT($AT$32)), "Slender")</f>
        <v>Slender</v>
      </c>
      <c r="Z755" s="2">
        <f t="shared" si="232"/>
        <v>12</v>
      </c>
      <c r="AA755" s="2">
        <f t="shared" si="233"/>
        <v>62.5</v>
      </c>
      <c r="AB755" s="2" t="str" cm="1">
        <f t="array" ref="AB755">_xlfn.IFS(Z755 &lt;= 9, "1", Z755 &lt;= 12, "2", Z755 &lt;= 15, "3", Z755 &gt; 15, "4")</f>
        <v>2</v>
      </c>
      <c r="AC755" s="2" t="str" cm="1">
        <f t="array" ref="AC755">_xlfn.IFS(AA755 &lt;= 200, "1", L755 &lt;= 300, "2", L755 &lt;= 400, "3", L755 &gt; 400, "4")</f>
        <v>1</v>
      </c>
      <c r="AF755" s="3">
        <f t="shared" si="244"/>
        <v>234793.39061417381</v>
      </c>
      <c r="AG755" s="3"/>
      <c r="AI755" s="3">
        <f t="shared" si="245"/>
        <v>6248.8760965472829</v>
      </c>
      <c r="AJ755" s="2" t="s">
        <v>769</v>
      </c>
      <c r="AK755" s="2"/>
      <c r="AL755" s="2"/>
      <c r="AM755" s="2">
        <f t="shared" si="247"/>
        <v>212.08123980236908</v>
      </c>
      <c r="AN755" s="2"/>
      <c r="AO755" s="2"/>
      <c r="AP755" s="2">
        <f t="shared" si="248"/>
        <v>6170.6</v>
      </c>
      <c r="AQ755" s="2" t="s">
        <v>769</v>
      </c>
      <c r="BB755" s="2">
        <f t="shared" si="234"/>
        <v>144.78123980236907</v>
      </c>
      <c r="BC755" s="2">
        <f t="shared" si="235"/>
        <v>5703.7333333333336</v>
      </c>
      <c r="BD755" s="2" t="s">
        <v>769</v>
      </c>
      <c r="BI755">
        <f t="shared" si="236"/>
        <v>162.78123980236907</v>
      </c>
      <c r="BJ755">
        <f t="shared" si="237"/>
        <v>5944.1143281365994</v>
      </c>
      <c r="BK755" s="2" t="s">
        <v>769</v>
      </c>
      <c r="BP755">
        <f t="shared" si="238"/>
        <v>96.781239802369072</v>
      </c>
      <c r="BQ755">
        <f t="shared" si="239"/>
        <v>5601.333333333333</v>
      </c>
      <c r="BR755" s="2" t="s">
        <v>769</v>
      </c>
      <c r="BW755">
        <f t="shared" si="240"/>
        <v>112.78123980236907</v>
      </c>
      <c r="BX755">
        <f t="shared" si="241"/>
        <v>5635.4666666666662</v>
      </c>
      <c r="BY755" s="2" t="s">
        <v>769</v>
      </c>
      <c r="CD755">
        <f t="shared" si="242"/>
        <v>177.09097938416301</v>
      </c>
      <c r="CE755">
        <f t="shared" si="243"/>
        <v>5989.9015716076174</v>
      </c>
      <c r="CF755" s="2" t="s">
        <v>769</v>
      </c>
    </row>
    <row r="756" spans="1:84" x14ac:dyDescent="0.35">
      <c r="A756" s="2" t="s">
        <v>770</v>
      </c>
      <c r="B756" s="3" t="s">
        <v>35</v>
      </c>
      <c r="C756" s="2">
        <v>172</v>
      </c>
      <c r="D756" s="2">
        <v>750</v>
      </c>
      <c r="E756" s="2">
        <v>300</v>
      </c>
      <c r="F756" s="2">
        <v>22</v>
      </c>
      <c r="G756" s="2">
        <v>12</v>
      </c>
      <c r="H756" s="2">
        <v>18</v>
      </c>
      <c r="I756" s="2">
        <f t="shared" si="249"/>
        <v>670</v>
      </c>
      <c r="J756" s="2">
        <f t="shared" si="246"/>
        <v>219.50123980236907</v>
      </c>
      <c r="K756" s="2">
        <f t="shared" si="252"/>
        <v>6.5454545454545459</v>
      </c>
      <c r="L756" s="2">
        <f t="shared" si="250"/>
        <v>55.833333333333336</v>
      </c>
      <c r="M756" s="2">
        <f t="shared" si="251"/>
        <v>2.6450973355292327</v>
      </c>
      <c r="N756" s="5">
        <v>214000</v>
      </c>
      <c r="O756" s="5">
        <v>9910</v>
      </c>
      <c r="P756" s="2">
        <v>31.2</v>
      </c>
      <c r="Q756" s="2">
        <v>6.7</v>
      </c>
      <c r="R756" s="5">
        <v>5690</v>
      </c>
      <c r="S756" s="2">
        <v>661</v>
      </c>
      <c r="T756" s="5">
        <v>6400</v>
      </c>
      <c r="U756" s="5">
        <v>1020</v>
      </c>
      <c r="X756" s="3" t="str" cm="1">
        <f t="array" ref="X756">_xlfn.IFS((D756/F756) &lt;= (640/SQRT($AT$32)), "Compact", L756 &lt;= ($AT$32*(0.79-(0.002*((E756-G756/2)/(2*F756))*SQRT($AT$32)))), "Non-Compact", L756 &gt; ($AT$32*(0.79-(0.002*((E756-G756/2)/(2*F756))*SQRT($AT$32)))), "Slender")</f>
        <v>Compact</v>
      </c>
      <c r="Y756" s="3" t="str" cm="1">
        <f t="array" ref="Y756">_xlfn.IFS(K756 &lt;= (65/SQRT($AT$32)), "Compact", K756 &lt;= (95/SQRT($AT$32)), "Non-Compact", K756 &gt; (95/SQRT($AT$32)), "Slender")</f>
        <v>Slender</v>
      </c>
      <c r="Z756" s="2">
        <f t="shared" si="232"/>
        <v>13.636363636363637</v>
      </c>
      <c r="AA756" s="2">
        <f t="shared" si="233"/>
        <v>62.5</v>
      </c>
      <c r="AB756" s="2" t="str" cm="1">
        <f t="array" ref="AB756">_xlfn.IFS(Z756 &lt;= 9, "1", Z756 &lt;= 12, "2", Z756 &lt;= 15, "3", Z756 &gt; 15, "4")</f>
        <v>3</v>
      </c>
      <c r="AC756" s="2" t="str" cm="1">
        <f t="array" ref="AC756">_xlfn.IFS(AA756 &lt;= 200, "1", L756 &lt;= 300, "2", L756 &lt;= 400, "3", L756 &gt; 400, "4")</f>
        <v>1</v>
      </c>
      <c r="AF756" s="3">
        <f t="shared" si="244"/>
        <v>213751.54543558275</v>
      </c>
      <c r="AG756" s="3"/>
      <c r="AI756" s="3">
        <f t="shared" si="245"/>
        <v>5676.0361582710175</v>
      </c>
      <c r="AJ756" s="2" t="s">
        <v>770</v>
      </c>
      <c r="AK756" s="2"/>
      <c r="AL756" s="2"/>
      <c r="AM756" s="2">
        <f t="shared" si="247"/>
        <v>194.80123980236908</v>
      </c>
      <c r="AN756" s="2"/>
      <c r="AO756" s="2"/>
      <c r="AP756" s="2">
        <f t="shared" si="248"/>
        <v>5600.6</v>
      </c>
      <c r="AQ756" s="2" t="s">
        <v>770</v>
      </c>
      <c r="BB756" s="2">
        <f t="shared" si="234"/>
        <v>127.50123980236907</v>
      </c>
      <c r="BC756" s="2">
        <f t="shared" si="235"/>
        <v>5133.7333333333336</v>
      </c>
      <c r="BD756" s="2" t="s">
        <v>770</v>
      </c>
      <c r="BI756">
        <f t="shared" si="236"/>
        <v>145.50123980236907</v>
      </c>
      <c r="BJ756">
        <f t="shared" si="237"/>
        <v>5374.1143281365994</v>
      </c>
      <c r="BK756" s="2" t="s">
        <v>770</v>
      </c>
      <c r="BP756">
        <f t="shared" si="238"/>
        <v>79.501239802369071</v>
      </c>
      <c r="BQ756">
        <f t="shared" si="239"/>
        <v>5031.333333333333</v>
      </c>
      <c r="BR756" s="2" t="s">
        <v>770</v>
      </c>
      <c r="BW756">
        <f t="shared" si="240"/>
        <v>95.501239802369071</v>
      </c>
      <c r="BX756">
        <f t="shared" si="241"/>
        <v>5065.4666666666662</v>
      </c>
      <c r="BY756" s="2" t="s">
        <v>770</v>
      </c>
      <c r="CD756">
        <f t="shared" si="242"/>
        <v>159.81097938416301</v>
      </c>
      <c r="CE756">
        <f t="shared" si="243"/>
        <v>5419.9015716076174</v>
      </c>
      <c r="CF756" s="2" t="s">
        <v>770</v>
      </c>
    </row>
    <row r="757" spans="1:84" x14ac:dyDescent="0.35">
      <c r="A757" s="2" t="s">
        <v>771</v>
      </c>
      <c r="B757" s="3" t="s">
        <v>35</v>
      </c>
      <c r="C757" s="2">
        <v>159</v>
      </c>
      <c r="D757" s="2">
        <v>750</v>
      </c>
      <c r="E757" s="2">
        <v>300</v>
      </c>
      <c r="F757" s="2">
        <v>19</v>
      </c>
      <c r="G757" s="2">
        <v>12</v>
      </c>
      <c r="H757" s="2">
        <v>18</v>
      </c>
      <c r="I757" s="2">
        <f t="shared" si="249"/>
        <v>676</v>
      </c>
      <c r="J757" s="2">
        <f t="shared" si="246"/>
        <v>202.22123980236907</v>
      </c>
      <c r="K757" s="2">
        <f t="shared" si="252"/>
        <v>7.5789473684210522</v>
      </c>
      <c r="L757" s="2">
        <f t="shared" si="250"/>
        <v>56.333333333333336</v>
      </c>
      <c r="M757" s="2">
        <f t="shared" si="251"/>
        <v>2.6450973355292327</v>
      </c>
      <c r="N757" s="5">
        <v>192000</v>
      </c>
      <c r="O757" s="5">
        <v>8560</v>
      </c>
      <c r="P757" s="2">
        <v>30.8</v>
      </c>
      <c r="Q757" s="2">
        <v>6.5</v>
      </c>
      <c r="R757" s="5">
        <v>5120</v>
      </c>
      <c r="S757" s="2">
        <v>571</v>
      </c>
      <c r="T757" s="5">
        <v>5790</v>
      </c>
      <c r="U757" s="2">
        <v>883</v>
      </c>
      <c r="X757" s="3" t="str" cm="1">
        <f t="array" ref="X757">_xlfn.IFS((D757/F757) &lt;= (640/SQRT($AT$32)), "Compact", L757 &lt;= ($AT$32*(0.79-(0.002*((E757-G757/2)/(2*F757))*SQRT($AT$32)))), "Non-Compact", L757 &gt; ($AT$32*(0.79-(0.002*((E757-G757/2)/(2*F757))*SQRT($AT$32)))), "Slender")</f>
        <v>Non-Compact</v>
      </c>
      <c r="Y757" s="3" t="str" cm="1">
        <f t="array" ref="Y757">_xlfn.IFS(K757 &lt;= (65/SQRT($AT$32)), "Compact", K757 &lt;= (95/SQRT($AT$32)), "Non-Compact", K757 &gt; (95/SQRT($AT$32)), "Slender")</f>
        <v>Slender</v>
      </c>
      <c r="Z757" s="2">
        <f t="shared" si="232"/>
        <v>15.789473684210526</v>
      </c>
      <c r="AA757" s="2">
        <f t="shared" si="233"/>
        <v>62.5</v>
      </c>
      <c r="AB757" s="2" t="str" cm="1">
        <f t="array" ref="AB757">_xlfn.IFS(Z757 &lt;= 9, "1", Z757 &lt;= 12, "2", Z757 &lt;= 15, "3", Z757 &gt; 15, "4")</f>
        <v>4</v>
      </c>
      <c r="AC757" s="2" t="str" cm="1">
        <f t="array" ref="AC757">_xlfn.IFS(AA757 &lt;= 200, "1", L757 &lt;= 300, "2", L757 &lt;= 400, "3", L757 &gt; 400, "4")</f>
        <v>1</v>
      </c>
      <c r="AF757" s="3">
        <f t="shared" si="244"/>
        <v>191713.29812013562</v>
      </c>
      <c r="AG757" s="3"/>
      <c r="AI757" s="3">
        <f t="shared" si="245"/>
        <v>5104.147379337709</v>
      </c>
      <c r="AJ757" s="2" t="s">
        <v>771</v>
      </c>
      <c r="AK757" s="2"/>
      <c r="AL757" s="2"/>
      <c r="AM757" s="2">
        <f t="shared" si="247"/>
        <v>177.52123980236908</v>
      </c>
      <c r="AN757" s="2"/>
      <c r="AO757" s="2"/>
      <c r="AP757" s="2">
        <f t="shared" si="248"/>
        <v>5030.6000000000004</v>
      </c>
      <c r="AQ757" s="2" t="s">
        <v>771</v>
      </c>
      <c r="BB757" s="2">
        <f t="shared" si="234"/>
        <v>110.22123980236907</v>
      </c>
      <c r="BC757" s="2">
        <f t="shared" si="235"/>
        <v>4563.7333333333336</v>
      </c>
      <c r="BD757" s="2" t="s">
        <v>771</v>
      </c>
      <c r="BI757">
        <f t="shared" si="236"/>
        <v>128.22123980236907</v>
      </c>
      <c r="BJ757">
        <f t="shared" si="237"/>
        <v>4804.1143281365994</v>
      </c>
      <c r="BK757" s="2" t="s">
        <v>771</v>
      </c>
      <c r="BP757">
        <f t="shared" si="238"/>
        <v>62.22123980236907</v>
      </c>
      <c r="BQ757">
        <f t="shared" si="239"/>
        <v>4461.333333333333</v>
      </c>
      <c r="BR757" s="2" t="s">
        <v>771</v>
      </c>
      <c r="BW757">
        <f t="shared" si="240"/>
        <v>78.22123980236907</v>
      </c>
      <c r="BX757">
        <f t="shared" si="241"/>
        <v>4495.4666666666662</v>
      </c>
      <c r="BY757" s="2" t="s">
        <v>771</v>
      </c>
      <c r="CD757">
        <f t="shared" si="242"/>
        <v>142.530979384163</v>
      </c>
      <c r="CE757">
        <f t="shared" si="243"/>
        <v>4849.9015716076174</v>
      </c>
      <c r="CF757" s="2" t="s">
        <v>771</v>
      </c>
    </row>
    <row r="758" spans="1:84" x14ac:dyDescent="0.35">
      <c r="A758" s="2" t="s">
        <v>772</v>
      </c>
      <c r="B758" s="3" t="s">
        <v>35</v>
      </c>
      <c r="C758" s="2">
        <v>229</v>
      </c>
      <c r="D758" s="2">
        <v>750</v>
      </c>
      <c r="E758" s="2">
        <v>250</v>
      </c>
      <c r="F758" s="2">
        <v>36</v>
      </c>
      <c r="G758" s="2">
        <v>16</v>
      </c>
      <c r="H758" s="2">
        <v>18</v>
      </c>
      <c r="I758" s="2">
        <f t="shared" si="249"/>
        <v>642</v>
      </c>
      <c r="J758" s="2">
        <f t="shared" si="246"/>
        <v>291.26123980236906</v>
      </c>
      <c r="K758" s="2">
        <f t="shared" si="252"/>
        <v>3.25</v>
      </c>
      <c r="L758" s="2">
        <f t="shared" si="250"/>
        <v>40.125</v>
      </c>
      <c r="M758" s="2">
        <f t="shared" si="251"/>
        <v>2.4370973355292325</v>
      </c>
      <c r="N758" s="5">
        <v>274000</v>
      </c>
      <c r="O758" s="5">
        <v>9400</v>
      </c>
      <c r="P758" s="2">
        <v>30.7</v>
      </c>
      <c r="Q758" s="2">
        <v>5.7</v>
      </c>
      <c r="R758" s="5">
        <v>7310</v>
      </c>
      <c r="S758" s="2">
        <v>752</v>
      </c>
      <c r="T758" s="5">
        <v>8360</v>
      </c>
      <c r="U758" s="5">
        <v>1170</v>
      </c>
      <c r="X758" s="3" t="str" cm="1">
        <f t="array" ref="X758">_xlfn.IFS((D758/F758) &lt;= (640/SQRT($AT$32)), "Compact", L758 &lt;= ($AT$32*(0.79-(0.002*((E758-G758/2)/(2*F758))*SQRT($AT$32)))), "Non-Compact", L758 &gt; ($AT$32*(0.79-(0.002*((E758-G758/2)/(2*F758))*SQRT($AT$32)))), "Slender")</f>
        <v>Compact</v>
      </c>
      <c r="Y758" s="3" t="str" cm="1">
        <f t="array" ref="Y758">_xlfn.IFS(K758 &lt;= (65/SQRT($AT$32)), "Compact", K758 &lt;= (95/SQRT($AT$32)), "Non-Compact", K758 &gt; (95/SQRT($AT$32)), "Slender")</f>
        <v>Compact</v>
      </c>
      <c r="Z758" s="2">
        <f t="shared" si="232"/>
        <v>6.9444444444444446</v>
      </c>
      <c r="AA758" s="2">
        <f t="shared" si="233"/>
        <v>46.875</v>
      </c>
      <c r="AB758" s="2" t="str" cm="1">
        <f t="array" ref="AB758">_xlfn.IFS(Z758 &lt;= 9, "1", Z758 &lt;= 12, "2", Z758 &lt;= 15, "3", Z758 &gt; 15, "4")</f>
        <v>1</v>
      </c>
      <c r="AC758" s="2" t="str" cm="1">
        <f t="array" ref="AC758">_xlfn.IFS(AA758 &lt;= 200, "1", L758 &lt;= 300, "2", L758 &lt;= 400, "3", L758 &gt; 400, "4")</f>
        <v>1</v>
      </c>
      <c r="AF758" s="3">
        <f t="shared" si="244"/>
        <v>273684.8207082373</v>
      </c>
      <c r="AG758" s="3"/>
      <c r="AI758" s="3">
        <f t="shared" si="245"/>
        <v>7286.5261455648406</v>
      </c>
      <c r="AJ758" s="2" t="s">
        <v>772</v>
      </c>
      <c r="AK758" s="2"/>
      <c r="AL758" s="2"/>
      <c r="AM758" s="2">
        <f t="shared" si="247"/>
        <v>266.56123980236907</v>
      </c>
      <c r="AN758" s="2"/>
      <c r="AO758" s="2"/>
      <c r="AP758" s="2">
        <f t="shared" si="248"/>
        <v>7220.6</v>
      </c>
      <c r="AQ758" s="2" t="s">
        <v>772</v>
      </c>
      <c r="BB758" s="2">
        <f t="shared" si="234"/>
        <v>199.26123980236906</v>
      </c>
      <c r="BC758" s="2">
        <f t="shared" si="235"/>
        <v>6753.7333333333336</v>
      </c>
      <c r="BD758" s="2" t="s">
        <v>772</v>
      </c>
      <c r="BI758">
        <f t="shared" si="236"/>
        <v>217.26123980236906</v>
      </c>
      <c r="BJ758">
        <f t="shared" si="237"/>
        <v>6994.1143281365994</v>
      </c>
      <c r="BK758" s="2" t="s">
        <v>772</v>
      </c>
      <c r="BP758">
        <f t="shared" si="238"/>
        <v>151.26123980236906</v>
      </c>
      <c r="BQ758">
        <f t="shared" si="239"/>
        <v>6651.333333333333</v>
      </c>
      <c r="BR758" s="2" t="s">
        <v>772</v>
      </c>
      <c r="BW758">
        <f t="shared" si="240"/>
        <v>167.26123980236906</v>
      </c>
      <c r="BX758">
        <f t="shared" si="241"/>
        <v>6685.4666666666662</v>
      </c>
      <c r="BY758" s="2" t="s">
        <v>772</v>
      </c>
      <c r="CD758">
        <f t="shared" si="242"/>
        <v>231.570979384163</v>
      </c>
      <c r="CE758">
        <f t="shared" si="243"/>
        <v>7039.9015716076174</v>
      </c>
      <c r="CF758" s="2" t="s">
        <v>772</v>
      </c>
    </row>
    <row r="759" spans="1:84" x14ac:dyDescent="0.35">
      <c r="A759" s="2" t="s">
        <v>773</v>
      </c>
      <c r="B759" s="3" t="s">
        <v>35</v>
      </c>
      <c r="C759" s="2">
        <v>214</v>
      </c>
      <c r="D759" s="2">
        <v>750</v>
      </c>
      <c r="E759" s="2">
        <v>250</v>
      </c>
      <c r="F759" s="2">
        <v>32</v>
      </c>
      <c r="G759" s="2">
        <v>16</v>
      </c>
      <c r="H759" s="2">
        <v>18</v>
      </c>
      <c r="I759" s="2">
        <f t="shared" si="249"/>
        <v>650</v>
      </c>
      <c r="J759" s="2">
        <f t="shared" si="246"/>
        <v>272.54123980236903</v>
      </c>
      <c r="K759" s="2">
        <f t="shared" si="252"/>
        <v>3.65625</v>
      </c>
      <c r="L759" s="2">
        <f t="shared" si="250"/>
        <v>40.625</v>
      </c>
      <c r="M759" s="2">
        <f t="shared" si="251"/>
        <v>2.4370973355292325</v>
      </c>
      <c r="N759" s="5">
        <v>253000</v>
      </c>
      <c r="O759" s="5">
        <v>8360</v>
      </c>
      <c r="P759" s="2">
        <v>30.4</v>
      </c>
      <c r="Q759" s="2">
        <v>5.5</v>
      </c>
      <c r="R759" s="5">
        <v>6740</v>
      </c>
      <c r="S759" s="2">
        <v>669</v>
      </c>
      <c r="T759" s="5">
        <v>7720</v>
      </c>
      <c r="U759" s="5">
        <v>1050</v>
      </c>
      <c r="X759" s="3" t="str" cm="1">
        <f t="array" ref="X759">_xlfn.IFS((D759/F759) &lt;= (640/SQRT($AT$32)), "Compact", L759 &lt;= ($AT$32*(0.79-(0.002*((E759-G759/2)/(2*F759))*SQRT($AT$32)))), "Non-Compact", L759 &gt; ($AT$32*(0.79-(0.002*((E759-G759/2)/(2*F759))*SQRT($AT$32)))), "Slender")</f>
        <v>Compact</v>
      </c>
      <c r="Y759" s="3" t="str" cm="1">
        <f t="array" ref="Y759">_xlfn.IFS(K759 &lt;= (65/SQRT($AT$32)), "Compact", K759 &lt;= (95/SQRT($AT$32)), "Non-Compact", K759 &gt; (95/SQRT($AT$32)), "Slender")</f>
        <v>Non-Compact</v>
      </c>
      <c r="Z759" s="2">
        <f t="shared" si="232"/>
        <v>7.8125</v>
      </c>
      <c r="AA759" s="2">
        <f t="shared" si="233"/>
        <v>46.875</v>
      </c>
      <c r="AB759" s="2" t="str" cm="1">
        <f t="array" ref="AB759">_xlfn.IFS(Z759 &lt;= 9, "1", Z759 &lt;= 12, "2", Z759 &lt;= 15, "3", Z759 &gt; 15, "4")</f>
        <v>1</v>
      </c>
      <c r="AC759" s="2" t="str" cm="1">
        <f t="array" ref="AC759">_xlfn.IFS(AA759 &lt;= 200, "1", L759 &lt;= 300, "2", L759 &lt;= 400, "3", L759 &gt; 400, "4")</f>
        <v>1</v>
      </c>
      <c r="AF759" s="3">
        <f t="shared" si="244"/>
        <v>252661.96287945678</v>
      </c>
      <c r="AG759" s="3"/>
      <c r="AI759" s="3">
        <f t="shared" si="245"/>
        <v>6713.7246644467041</v>
      </c>
      <c r="AJ759" s="2" t="s">
        <v>773</v>
      </c>
      <c r="AK759" s="2"/>
      <c r="AL759" s="2"/>
      <c r="AM759" s="2">
        <f t="shared" si="247"/>
        <v>247.84123980236905</v>
      </c>
      <c r="AN759" s="2"/>
      <c r="AO759" s="2"/>
      <c r="AP759" s="2">
        <f t="shared" si="248"/>
        <v>6650.6</v>
      </c>
      <c r="AQ759" s="2" t="s">
        <v>773</v>
      </c>
      <c r="BB759" s="2">
        <f t="shared" si="234"/>
        <v>180.54123980236903</v>
      </c>
      <c r="BC759" s="2">
        <f t="shared" si="235"/>
        <v>6183.7333333333336</v>
      </c>
      <c r="BD759" s="2" t="s">
        <v>773</v>
      </c>
      <c r="BI759">
        <f t="shared" si="236"/>
        <v>198.54123980236903</v>
      </c>
      <c r="BJ759">
        <f t="shared" si="237"/>
        <v>6424.1143281365994</v>
      </c>
      <c r="BK759" s="2" t="s">
        <v>773</v>
      </c>
      <c r="BP759">
        <f t="shared" si="238"/>
        <v>132.54123980236903</v>
      </c>
      <c r="BQ759">
        <f t="shared" si="239"/>
        <v>6081.333333333333</v>
      </c>
      <c r="BR759" s="2" t="s">
        <v>773</v>
      </c>
      <c r="BW759">
        <f t="shared" si="240"/>
        <v>148.54123980236903</v>
      </c>
      <c r="BX759">
        <f t="shared" si="241"/>
        <v>6115.4666666666662</v>
      </c>
      <c r="BY759" s="2" t="s">
        <v>773</v>
      </c>
      <c r="CD759">
        <f t="shared" si="242"/>
        <v>212.85097938416297</v>
      </c>
      <c r="CE759">
        <f t="shared" si="243"/>
        <v>6469.9015716076174</v>
      </c>
      <c r="CF759" s="2" t="s">
        <v>773</v>
      </c>
    </row>
    <row r="760" spans="1:84" x14ac:dyDescent="0.35">
      <c r="A760" s="2" t="s">
        <v>774</v>
      </c>
      <c r="B760" s="3" t="s">
        <v>35</v>
      </c>
      <c r="C760" s="2">
        <v>199</v>
      </c>
      <c r="D760" s="2">
        <v>750</v>
      </c>
      <c r="E760" s="2">
        <v>250</v>
      </c>
      <c r="F760" s="2">
        <v>28</v>
      </c>
      <c r="G760" s="2">
        <v>16</v>
      </c>
      <c r="H760" s="2">
        <v>18</v>
      </c>
      <c r="I760" s="2">
        <f t="shared" si="249"/>
        <v>658</v>
      </c>
      <c r="J760" s="2">
        <f t="shared" si="246"/>
        <v>253.82123980236906</v>
      </c>
      <c r="K760" s="2">
        <f t="shared" si="252"/>
        <v>4.1785714285714288</v>
      </c>
      <c r="L760" s="2">
        <f t="shared" si="250"/>
        <v>41.125</v>
      </c>
      <c r="M760" s="2">
        <f t="shared" si="251"/>
        <v>2.4370973355292325</v>
      </c>
      <c r="N760" s="5">
        <v>230000</v>
      </c>
      <c r="O760" s="5">
        <v>7320</v>
      </c>
      <c r="P760" s="2">
        <v>30.1</v>
      </c>
      <c r="Q760" s="2">
        <v>5.4</v>
      </c>
      <c r="R760" s="5">
        <v>6140</v>
      </c>
      <c r="S760" s="2">
        <v>586</v>
      </c>
      <c r="T760" s="5">
        <v>7080</v>
      </c>
      <c r="U760" s="2">
        <v>923</v>
      </c>
      <c r="X760" s="3" t="str" cm="1">
        <f t="array" ref="X760">_xlfn.IFS((D760/F760) &lt;= (640/SQRT($AT$32)), "Compact", L760 &lt;= ($AT$32*(0.79-(0.002*((E760-G760/2)/(2*F760))*SQRT($AT$32)))), "Non-Compact", L760 &gt; ($AT$32*(0.79-(0.002*((E760-G760/2)/(2*F760))*SQRT($AT$32)))), "Slender")</f>
        <v>Compact</v>
      </c>
      <c r="Y760" s="3" t="str" cm="1">
        <f t="array" ref="Y760">_xlfn.IFS(K760 &lt;= (65/SQRT($AT$32)), "Compact", K760 &lt;= (95/SQRT($AT$32)), "Non-Compact", K760 &gt; (95/SQRT($AT$32)), "Slender")</f>
        <v>Non-Compact</v>
      </c>
      <c r="Z760" s="2">
        <f t="shared" si="232"/>
        <v>8.9285714285714288</v>
      </c>
      <c r="AA760" s="2">
        <f t="shared" si="233"/>
        <v>46.875</v>
      </c>
      <c r="AB760" s="2" t="str" cm="1">
        <f t="array" ref="AB760">_xlfn.IFS(Z760 &lt;= 9, "1", Z760 &lt;= 12, "2", Z760 &lt;= 15, "3", Z760 &gt; 15, "4")</f>
        <v>1</v>
      </c>
      <c r="AC760" s="2" t="str" cm="1">
        <f t="array" ref="AC760">_xlfn.IFS(AA760 &lt;= 200, "1", L760 &lt;= 300, "2", L760 &lt;= 400, "3", L760 &gt; 400, "4")</f>
        <v>1</v>
      </c>
      <c r="AF760" s="3">
        <f t="shared" si="244"/>
        <v>229640.59982089404</v>
      </c>
      <c r="AG760" s="3"/>
      <c r="AI760" s="3">
        <f t="shared" si="245"/>
        <v>6111.8226798558226</v>
      </c>
      <c r="AJ760" s="2" t="s">
        <v>774</v>
      </c>
      <c r="AK760" s="2"/>
      <c r="AL760" s="2"/>
      <c r="AM760" s="2">
        <f t="shared" si="247"/>
        <v>229.12123980236908</v>
      </c>
      <c r="AN760" s="2"/>
      <c r="AO760" s="2"/>
      <c r="AP760" s="2">
        <f t="shared" si="248"/>
        <v>6050.6</v>
      </c>
      <c r="AQ760" s="2" t="s">
        <v>774</v>
      </c>
      <c r="BB760" s="2">
        <f t="shared" si="234"/>
        <v>161.82123980236906</v>
      </c>
      <c r="BC760" s="2">
        <f t="shared" si="235"/>
        <v>5583.7333333333336</v>
      </c>
      <c r="BD760" s="2" t="s">
        <v>774</v>
      </c>
      <c r="BI760">
        <f t="shared" si="236"/>
        <v>179.82123980236906</v>
      </c>
      <c r="BJ760">
        <f t="shared" si="237"/>
        <v>5824.1143281365994</v>
      </c>
      <c r="BK760" s="2" t="s">
        <v>774</v>
      </c>
      <c r="BP760">
        <f t="shared" si="238"/>
        <v>113.82123980236906</v>
      </c>
      <c r="BQ760">
        <f t="shared" si="239"/>
        <v>5481.333333333333</v>
      </c>
      <c r="BR760" s="2" t="s">
        <v>774</v>
      </c>
      <c r="BW760">
        <f t="shared" si="240"/>
        <v>129.82123980236906</v>
      </c>
      <c r="BX760">
        <f t="shared" si="241"/>
        <v>5515.4666666666662</v>
      </c>
      <c r="BY760" s="2" t="s">
        <v>774</v>
      </c>
      <c r="CD760">
        <f t="shared" si="242"/>
        <v>194.130979384163</v>
      </c>
      <c r="CE760">
        <f t="shared" si="243"/>
        <v>5869.9015716076174</v>
      </c>
      <c r="CF760" s="2" t="s">
        <v>774</v>
      </c>
    </row>
    <row r="761" spans="1:84" x14ac:dyDescent="0.35">
      <c r="A761" s="2" t="s">
        <v>775</v>
      </c>
      <c r="B761" s="3" t="s">
        <v>35</v>
      </c>
      <c r="C761" s="2">
        <v>188</v>
      </c>
      <c r="D761" s="2">
        <v>750</v>
      </c>
      <c r="E761" s="2">
        <v>250</v>
      </c>
      <c r="F761" s="2">
        <v>25</v>
      </c>
      <c r="G761" s="2">
        <v>16</v>
      </c>
      <c r="H761" s="2">
        <v>18</v>
      </c>
      <c r="I761" s="2">
        <f t="shared" si="249"/>
        <v>664</v>
      </c>
      <c r="J761" s="2">
        <f t="shared" si="246"/>
        <v>239.78123980236907</v>
      </c>
      <c r="K761" s="2">
        <f t="shared" si="252"/>
        <v>4.68</v>
      </c>
      <c r="L761" s="2">
        <f t="shared" si="250"/>
        <v>41.5</v>
      </c>
      <c r="M761" s="2">
        <f t="shared" si="251"/>
        <v>2.4370973355292325</v>
      </c>
      <c r="N761" s="5">
        <v>213000</v>
      </c>
      <c r="O761" s="5">
        <v>6540</v>
      </c>
      <c r="P761" s="2">
        <v>29.8</v>
      </c>
      <c r="Q761" s="2">
        <v>5.2</v>
      </c>
      <c r="R761" s="5">
        <v>5690</v>
      </c>
      <c r="S761" s="2">
        <v>523</v>
      </c>
      <c r="T761" s="5">
        <v>6590</v>
      </c>
      <c r="U761" s="2">
        <v>829</v>
      </c>
      <c r="X761" s="3" t="str" cm="1">
        <f t="array" ref="X761">_xlfn.IFS((D761/F761) &lt;= (640/SQRT($AT$32)), "Compact", L761 &lt;= ($AT$32*(0.79-(0.002*((E761-G761/2)/(2*F761))*SQRT($AT$32)))), "Non-Compact", L761 &gt; ($AT$32*(0.79-(0.002*((E761-G761/2)/(2*F761))*SQRT($AT$32)))), "Slender")</f>
        <v>Compact</v>
      </c>
      <c r="Y761" s="3" t="str" cm="1">
        <f t="array" ref="Y761">_xlfn.IFS(K761 &lt;= (65/SQRT($AT$32)), "Compact", K761 &lt;= (95/SQRT($AT$32)), "Non-Compact", K761 &gt; (95/SQRT($AT$32)), "Slender")</f>
        <v>Non-Compact</v>
      </c>
      <c r="Z761" s="2">
        <f t="shared" si="232"/>
        <v>10</v>
      </c>
      <c r="AA761" s="2">
        <f t="shared" si="233"/>
        <v>46.875</v>
      </c>
      <c r="AB761" s="2" t="str" cm="1">
        <f t="array" ref="AB761">_xlfn.IFS(Z761 &lt;= 9, "1", Z761 &lt;= 12, "2", Z761 &lt;= 15, "3", Z761 &gt; 15, "4")</f>
        <v>2</v>
      </c>
      <c r="AC761" s="2" t="str" cm="1">
        <f t="array" ref="AC761">_xlfn.IFS(AA761 &lt;= 200, "1", L761 &lt;= 300, "2", L761 &lt;= 400, "3", L761 &gt; 400, "4")</f>
        <v>1</v>
      </c>
      <c r="AF761" s="3">
        <f t="shared" si="244"/>
        <v>212624.76780963218</v>
      </c>
      <c r="AG761" s="3"/>
      <c r="AI761" s="3">
        <f t="shared" si="245"/>
        <v>5660.8646044575207</v>
      </c>
      <c r="AJ761" s="2" t="s">
        <v>775</v>
      </c>
      <c r="AK761" s="2"/>
      <c r="AL761" s="2"/>
      <c r="AM761" s="2">
        <f t="shared" si="247"/>
        <v>215.08123980236908</v>
      </c>
      <c r="AN761" s="2"/>
      <c r="AO761" s="2"/>
      <c r="AP761" s="2">
        <f t="shared" si="248"/>
        <v>5600.6</v>
      </c>
      <c r="AQ761" s="2" t="s">
        <v>775</v>
      </c>
      <c r="BB761" s="2">
        <f t="shared" si="234"/>
        <v>147.78123980236907</v>
      </c>
      <c r="BC761" s="2">
        <f t="shared" si="235"/>
        <v>5133.7333333333336</v>
      </c>
      <c r="BD761" s="2" t="s">
        <v>775</v>
      </c>
      <c r="BI761">
        <f t="shared" si="236"/>
        <v>165.78123980236907</v>
      </c>
      <c r="BJ761">
        <f t="shared" si="237"/>
        <v>5374.1143281365994</v>
      </c>
      <c r="BK761" s="2" t="s">
        <v>775</v>
      </c>
      <c r="BP761">
        <f t="shared" si="238"/>
        <v>99.781239802369072</v>
      </c>
      <c r="BQ761">
        <f t="shared" si="239"/>
        <v>5031.333333333333</v>
      </c>
      <c r="BR761" s="2" t="s">
        <v>775</v>
      </c>
      <c r="BW761">
        <f t="shared" si="240"/>
        <v>115.78123980236907</v>
      </c>
      <c r="BX761">
        <f t="shared" si="241"/>
        <v>5065.4666666666662</v>
      </c>
      <c r="BY761" s="2" t="s">
        <v>775</v>
      </c>
      <c r="CD761">
        <f t="shared" si="242"/>
        <v>180.09097938416301</v>
      </c>
      <c r="CE761">
        <f t="shared" si="243"/>
        <v>5419.9015716076174</v>
      </c>
      <c r="CF761" s="2" t="s">
        <v>775</v>
      </c>
    </row>
    <row r="762" spans="1:84" x14ac:dyDescent="0.35">
      <c r="A762" s="2" t="s">
        <v>776</v>
      </c>
      <c r="B762" s="3" t="s">
        <v>35</v>
      </c>
      <c r="C762" s="2">
        <v>177</v>
      </c>
      <c r="D762" s="2">
        <v>750</v>
      </c>
      <c r="E762" s="2">
        <v>250</v>
      </c>
      <c r="F762" s="2">
        <v>22</v>
      </c>
      <c r="G762" s="2">
        <v>16</v>
      </c>
      <c r="H762" s="2">
        <v>18</v>
      </c>
      <c r="I762" s="2">
        <f t="shared" si="249"/>
        <v>670</v>
      </c>
      <c r="J762" s="2">
        <f t="shared" si="246"/>
        <v>225.74123980236905</v>
      </c>
      <c r="K762" s="2">
        <f t="shared" si="252"/>
        <v>5.3181818181818183</v>
      </c>
      <c r="L762" s="2">
        <f t="shared" si="250"/>
        <v>41.875</v>
      </c>
      <c r="M762" s="2">
        <f t="shared" si="251"/>
        <v>2.4370973355292325</v>
      </c>
      <c r="N762" s="5">
        <v>196000</v>
      </c>
      <c r="O762" s="5">
        <v>5760</v>
      </c>
      <c r="P762" s="2">
        <v>29.5</v>
      </c>
      <c r="Q762" s="2">
        <v>5.0999999999999996</v>
      </c>
      <c r="R762" s="5">
        <v>5230</v>
      </c>
      <c r="S762" s="2">
        <v>461</v>
      </c>
      <c r="T762" s="5">
        <v>6090</v>
      </c>
      <c r="U762" s="2">
        <v>736</v>
      </c>
      <c r="X762" s="3" t="str" cm="1">
        <f t="array" ref="X762">_xlfn.IFS((D762/F762) &lt;= (640/SQRT($AT$32)), "Compact", L762 &lt;= ($AT$32*(0.79-(0.002*((E762-G762/2)/(2*F762))*SQRT($AT$32)))), "Non-Compact", L762 &gt; ($AT$32*(0.79-(0.002*((E762-G762/2)/(2*F762))*SQRT($AT$32)))), "Slender")</f>
        <v>Compact</v>
      </c>
      <c r="Y762" s="3" t="str" cm="1">
        <f t="array" ref="Y762">_xlfn.IFS(K762 &lt;= (65/SQRT($AT$32)), "Compact", K762 &lt;= (95/SQRT($AT$32)), "Non-Compact", K762 &gt; (95/SQRT($AT$32)), "Slender")</f>
        <v>Slender</v>
      </c>
      <c r="Z762" s="2">
        <f t="shared" si="232"/>
        <v>11.363636363636363</v>
      </c>
      <c r="AA762" s="2">
        <f t="shared" si="233"/>
        <v>46.875</v>
      </c>
      <c r="AB762" s="2" t="str" cm="1">
        <f t="array" ref="AB762">_xlfn.IFS(Z762 &lt;= 9, "1", Z762 &lt;= 12, "2", Z762 &lt;= 15, "3", Z762 &gt; 15, "4")</f>
        <v>2</v>
      </c>
      <c r="AC762" s="2" t="str" cm="1">
        <f t="array" ref="AC762">_xlfn.IFS(AA762 &lt;= 200, "1", L762 &lt;= 300, "2", L762 &lt;= 400, "3", L762 &gt; 400, "4")</f>
        <v>1</v>
      </c>
      <c r="AF762" s="3">
        <f t="shared" si="244"/>
        <v>195609.29294412368</v>
      </c>
      <c r="AG762" s="3"/>
      <c r="AI762" s="3">
        <f t="shared" si="245"/>
        <v>5200.7003826407845</v>
      </c>
      <c r="AJ762" s="2" t="s">
        <v>776</v>
      </c>
      <c r="AK762" s="2"/>
      <c r="AL762" s="2"/>
      <c r="AM762" s="2">
        <f t="shared" si="247"/>
        <v>201.04123980236906</v>
      </c>
      <c r="AN762" s="2"/>
      <c r="AO762" s="2"/>
      <c r="AP762" s="2">
        <f t="shared" si="248"/>
        <v>5140.6000000000004</v>
      </c>
      <c r="AQ762" s="2" t="s">
        <v>776</v>
      </c>
      <c r="BB762" s="2">
        <f t="shared" si="234"/>
        <v>133.74123980236905</v>
      </c>
      <c r="BC762" s="2">
        <f t="shared" si="235"/>
        <v>4673.7333333333336</v>
      </c>
      <c r="BD762" s="2" t="s">
        <v>776</v>
      </c>
      <c r="BI762">
        <f t="shared" si="236"/>
        <v>151.74123980236905</v>
      </c>
      <c r="BJ762">
        <f t="shared" si="237"/>
        <v>4914.1143281365994</v>
      </c>
      <c r="BK762" s="2" t="s">
        <v>776</v>
      </c>
      <c r="BP762">
        <f t="shared" si="238"/>
        <v>85.741239802369051</v>
      </c>
      <c r="BQ762">
        <f t="shared" si="239"/>
        <v>4571.333333333333</v>
      </c>
      <c r="BR762" s="2" t="s">
        <v>776</v>
      </c>
      <c r="BW762">
        <f t="shared" si="240"/>
        <v>101.74123980236905</v>
      </c>
      <c r="BX762">
        <f t="shared" si="241"/>
        <v>4605.4666666666662</v>
      </c>
      <c r="BY762" s="2" t="s">
        <v>776</v>
      </c>
      <c r="CD762">
        <f t="shared" si="242"/>
        <v>166.05097938416299</v>
      </c>
      <c r="CE762">
        <f t="shared" si="243"/>
        <v>4959.9015716076174</v>
      </c>
      <c r="CF762" s="2" t="s">
        <v>776</v>
      </c>
    </row>
    <row r="763" spans="1:84" x14ac:dyDescent="0.35">
      <c r="A763" s="2" t="s">
        <v>777</v>
      </c>
      <c r="B763" s="3" t="s">
        <v>35</v>
      </c>
      <c r="C763" s="2">
        <v>203</v>
      </c>
      <c r="D763" s="2">
        <v>750</v>
      </c>
      <c r="E763" s="2">
        <v>250</v>
      </c>
      <c r="F763" s="2">
        <v>32</v>
      </c>
      <c r="G763" s="2">
        <v>14</v>
      </c>
      <c r="H763" s="2">
        <v>18</v>
      </c>
      <c r="I763" s="2">
        <f t="shared" si="249"/>
        <v>650</v>
      </c>
      <c r="J763" s="2">
        <f t="shared" si="246"/>
        <v>258.82123980236901</v>
      </c>
      <c r="K763" s="2">
        <f t="shared" si="252"/>
        <v>3.6875</v>
      </c>
      <c r="L763" s="2">
        <f t="shared" si="250"/>
        <v>46.428571428571431</v>
      </c>
      <c r="M763" s="2">
        <f t="shared" si="251"/>
        <v>2.4410973355292325</v>
      </c>
      <c r="N763" s="5">
        <v>247000</v>
      </c>
      <c r="O763" s="5">
        <v>8350</v>
      </c>
      <c r="P763" s="2">
        <v>30.9</v>
      </c>
      <c r="Q763" s="2">
        <v>5.7</v>
      </c>
      <c r="R763" s="5">
        <v>6590</v>
      </c>
      <c r="S763" s="2">
        <v>668</v>
      </c>
      <c r="T763" s="5">
        <v>7490</v>
      </c>
      <c r="U763" s="5">
        <v>1040</v>
      </c>
      <c r="X763" s="3" t="str" cm="1">
        <f t="array" ref="X763">_xlfn.IFS((D763/F763) &lt;= (640/SQRT($AT$32)), "Compact", L763 &lt;= ($AT$32*(0.79-(0.002*((E763-G763/2)/(2*F763))*SQRT($AT$32)))), "Non-Compact", L763 &gt; ($AT$32*(0.79-(0.002*((E763-G763/2)/(2*F763))*SQRT($AT$32)))), "Slender")</f>
        <v>Compact</v>
      </c>
      <c r="Y763" s="3" t="str" cm="1">
        <f t="array" ref="Y763">_xlfn.IFS(K763 &lt;= (65/SQRT($AT$32)), "Compact", K763 &lt;= (95/SQRT($AT$32)), "Non-Compact", K763 &gt; (95/SQRT($AT$32)), "Slender")</f>
        <v>Non-Compact</v>
      </c>
      <c r="Z763" s="2">
        <f t="shared" si="232"/>
        <v>7.8125</v>
      </c>
      <c r="AA763" s="2">
        <f t="shared" si="233"/>
        <v>53.571428571428569</v>
      </c>
      <c r="AB763" s="2" t="str" cm="1">
        <f t="array" ref="AB763">_xlfn.IFS(Z763 &lt;= 9, "1", Z763 &lt;= 12, "2", Z763 &lt;= 15, "3", Z763 &gt; 15, "4")</f>
        <v>1</v>
      </c>
      <c r="AC763" s="2" t="str" cm="1">
        <f t="array" ref="AC763">_xlfn.IFS(AA763 &lt;= 200, "1", L763 &lt;= 300, "2", L763 &lt;= 400, "3", L763 &gt; 400, "4")</f>
        <v>1</v>
      </c>
      <c r="AF763" s="3">
        <f t="shared" si="244"/>
        <v>246664.88924469976</v>
      </c>
      <c r="AG763" s="3"/>
      <c r="AI763" s="3">
        <f t="shared" si="245"/>
        <v>6565.0699973419942</v>
      </c>
      <c r="AJ763" s="2" t="s">
        <v>777</v>
      </c>
      <c r="AK763" s="2"/>
      <c r="AL763" s="2"/>
      <c r="AM763" s="2">
        <f t="shared" si="247"/>
        <v>234.12123980236902</v>
      </c>
      <c r="AN763" s="2"/>
      <c r="AO763" s="2"/>
      <c r="AP763" s="2">
        <f t="shared" si="248"/>
        <v>6500.6</v>
      </c>
      <c r="AQ763" s="2" t="s">
        <v>777</v>
      </c>
      <c r="BB763" s="2">
        <f t="shared" si="234"/>
        <v>166.82123980236901</v>
      </c>
      <c r="BC763" s="2">
        <f t="shared" si="235"/>
        <v>6033.7333333333336</v>
      </c>
      <c r="BD763" s="2" t="s">
        <v>777</v>
      </c>
      <c r="BI763">
        <f t="shared" si="236"/>
        <v>184.82123980236901</v>
      </c>
      <c r="BJ763">
        <f t="shared" si="237"/>
        <v>6274.1143281365994</v>
      </c>
      <c r="BK763" s="2" t="s">
        <v>777</v>
      </c>
      <c r="BP763">
        <f t="shared" si="238"/>
        <v>118.82123980236901</v>
      </c>
      <c r="BQ763">
        <f t="shared" si="239"/>
        <v>5931.333333333333</v>
      </c>
      <c r="BR763" s="2" t="s">
        <v>777</v>
      </c>
      <c r="BW763">
        <f t="shared" si="240"/>
        <v>134.82123980236901</v>
      </c>
      <c r="BX763">
        <f t="shared" si="241"/>
        <v>5965.4666666666662</v>
      </c>
      <c r="BY763" s="2" t="s">
        <v>777</v>
      </c>
      <c r="CD763">
        <f t="shared" si="242"/>
        <v>199.13097938416294</v>
      </c>
      <c r="CE763">
        <f t="shared" si="243"/>
        <v>6319.9015716076174</v>
      </c>
      <c r="CF763" s="2" t="s">
        <v>777</v>
      </c>
    </row>
    <row r="764" spans="1:84" x14ac:dyDescent="0.35">
      <c r="A764" s="2" t="s">
        <v>775</v>
      </c>
      <c r="B764" s="3" t="s">
        <v>35</v>
      </c>
      <c r="C764" s="2">
        <v>188</v>
      </c>
      <c r="D764" s="2">
        <v>750</v>
      </c>
      <c r="E764" s="2">
        <v>250</v>
      </c>
      <c r="F764" s="2">
        <v>28</v>
      </c>
      <c r="G764" s="2">
        <v>14</v>
      </c>
      <c r="H764" s="2">
        <v>18</v>
      </c>
      <c r="I764" s="2">
        <f t="shared" si="249"/>
        <v>658</v>
      </c>
      <c r="J764" s="2">
        <f t="shared" si="246"/>
        <v>239.9412398023691</v>
      </c>
      <c r="K764" s="2">
        <f t="shared" si="252"/>
        <v>4.2142857142857144</v>
      </c>
      <c r="L764" s="2">
        <f t="shared" si="250"/>
        <v>47</v>
      </c>
      <c r="M764" s="2">
        <f t="shared" si="251"/>
        <v>2.4410973355292325</v>
      </c>
      <c r="N764" s="5">
        <v>225000</v>
      </c>
      <c r="O764" s="5">
        <v>7310</v>
      </c>
      <c r="P764" s="2">
        <v>30.6</v>
      </c>
      <c r="Q764" s="2">
        <v>5.5</v>
      </c>
      <c r="R764" s="5">
        <v>5990</v>
      </c>
      <c r="S764" s="2">
        <v>585</v>
      </c>
      <c r="T764" s="5">
        <v>6840</v>
      </c>
      <c r="U764" s="2">
        <v>912</v>
      </c>
      <c r="X764" s="3" t="str" cm="1">
        <f t="array" ref="X764">_xlfn.IFS((D764/F764) &lt;= (640/SQRT($AT$32)), "Compact", L764 &lt;= ($AT$32*(0.79-(0.002*((E764-G764/2)/(2*F764))*SQRT($AT$32)))), "Non-Compact", L764 &gt; ($AT$32*(0.79-(0.002*((E764-G764/2)/(2*F764))*SQRT($AT$32)))), "Slender")</f>
        <v>Compact</v>
      </c>
      <c r="Y764" s="3" t="str" cm="1">
        <f t="array" ref="Y764">_xlfn.IFS(K764 &lt;= (65/SQRT($AT$32)), "Compact", K764 &lt;= (95/SQRT($AT$32)), "Non-Compact", K764 &gt; (95/SQRT($AT$32)), "Slender")</f>
        <v>Non-Compact</v>
      </c>
      <c r="Z764" s="2">
        <f t="shared" si="232"/>
        <v>8.9285714285714288</v>
      </c>
      <c r="AA764" s="2">
        <f t="shared" si="233"/>
        <v>53.571428571428569</v>
      </c>
      <c r="AB764" s="2" t="str" cm="1">
        <f t="array" ref="AB764">_xlfn.IFS(Z764 &lt;= 9, "1", Z764 &lt;= 12, "2", Z764 &lt;= 15, "3", Z764 &gt; 15, "4")</f>
        <v>1</v>
      </c>
      <c r="AC764" s="2" t="str" cm="1">
        <f t="array" ref="AC764">_xlfn.IFS(AA764 &lt;= 200, "1", L764 &lt;= 300, "2", L764 &lt;= 400, "3", L764 &gt; 400, "4")</f>
        <v>1</v>
      </c>
      <c r="AF764" s="3">
        <f t="shared" si="244"/>
        <v>224642.78752299171</v>
      </c>
      <c r="AG764" s="3"/>
      <c r="AI764" s="3">
        <f t="shared" si="245"/>
        <v>5963.2698806946519</v>
      </c>
      <c r="AJ764" s="2" t="s">
        <v>775</v>
      </c>
      <c r="AK764" s="2"/>
      <c r="AL764" s="2"/>
      <c r="AM764" s="2">
        <f t="shared" si="247"/>
        <v>215.24123980236911</v>
      </c>
      <c r="AN764" s="2"/>
      <c r="AO764" s="2"/>
      <c r="AP764" s="2">
        <f t="shared" si="248"/>
        <v>5900.6</v>
      </c>
      <c r="AQ764" s="2" t="s">
        <v>775</v>
      </c>
      <c r="BB764" s="2">
        <f t="shared" si="234"/>
        <v>147.9412398023691</v>
      </c>
      <c r="BC764" s="2">
        <f t="shared" si="235"/>
        <v>5433.7333333333336</v>
      </c>
      <c r="BD764" s="2" t="s">
        <v>775</v>
      </c>
      <c r="BI764">
        <f t="shared" si="236"/>
        <v>165.9412398023691</v>
      </c>
      <c r="BJ764">
        <f t="shared" si="237"/>
        <v>5674.1143281365994</v>
      </c>
      <c r="BK764" s="2" t="s">
        <v>775</v>
      </c>
      <c r="BP764">
        <f t="shared" si="238"/>
        <v>99.941239802369097</v>
      </c>
      <c r="BQ764">
        <f t="shared" si="239"/>
        <v>5331.333333333333</v>
      </c>
      <c r="BR764" s="2" t="s">
        <v>775</v>
      </c>
      <c r="BW764">
        <f t="shared" si="240"/>
        <v>115.9412398023691</v>
      </c>
      <c r="BX764">
        <f t="shared" si="241"/>
        <v>5365.4666666666662</v>
      </c>
      <c r="BY764" s="2" t="s">
        <v>775</v>
      </c>
      <c r="CD764">
        <f t="shared" si="242"/>
        <v>180.25097938416303</v>
      </c>
      <c r="CE764">
        <f t="shared" si="243"/>
        <v>5719.9015716076174</v>
      </c>
      <c r="CF764" s="2" t="s">
        <v>775</v>
      </c>
    </row>
    <row r="765" spans="1:84" x14ac:dyDescent="0.35">
      <c r="A765" s="2" t="s">
        <v>776</v>
      </c>
      <c r="B765" s="3" t="s">
        <v>35</v>
      </c>
      <c r="C765" s="2">
        <v>177</v>
      </c>
      <c r="D765" s="2">
        <v>750</v>
      </c>
      <c r="E765" s="2">
        <v>250</v>
      </c>
      <c r="F765" s="2">
        <v>25</v>
      </c>
      <c r="G765" s="2">
        <v>14</v>
      </c>
      <c r="H765" s="2">
        <v>18</v>
      </c>
      <c r="I765" s="2">
        <f t="shared" si="249"/>
        <v>664</v>
      </c>
      <c r="J765" s="2">
        <f t="shared" si="246"/>
        <v>225.78123980236907</v>
      </c>
      <c r="K765" s="2">
        <f t="shared" si="252"/>
        <v>4.72</v>
      </c>
      <c r="L765" s="2">
        <f t="shared" si="250"/>
        <v>47.428571428571431</v>
      </c>
      <c r="M765" s="2">
        <f t="shared" si="251"/>
        <v>2.4410973355292325</v>
      </c>
      <c r="N765" s="5">
        <v>208000</v>
      </c>
      <c r="O765" s="5">
        <v>6530</v>
      </c>
      <c r="P765" s="2">
        <v>30.3</v>
      </c>
      <c r="Q765" s="2">
        <v>5.4</v>
      </c>
      <c r="R765" s="5">
        <v>5540</v>
      </c>
      <c r="S765" s="2">
        <v>522</v>
      </c>
      <c r="T765" s="5">
        <v>6340</v>
      </c>
      <c r="U765" s="2">
        <v>819</v>
      </c>
      <c r="X765" s="3" t="str" cm="1">
        <f t="array" ref="X765">_xlfn.IFS((D765/F765) &lt;= (640/SQRT($AT$32)), "Compact", L765 &lt;= ($AT$32*(0.79-(0.002*((E765-G765/2)/(2*F765))*SQRT($AT$32)))), "Non-Compact", L765 &gt; ($AT$32*(0.79-(0.002*((E765-G765/2)/(2*F765))*SQRT($AT$32)))), "Slender")</f>
        <v>Compact</v>
      </c>
      <c r="Y765" s="3" t="str" cm="1">
        <f t="array" ref="Y765">_xlfn.IFS(K765 &lt;= (65/SQRT($AT$32)), "Compact", K765 &lt;= (95/SQRT($AT$32)), "Non-Compact", K765 &gt; (95/SQRT($AT$32)), "Slender")</f>
        <v>Non-Compact</v>
      </c>
      <c r="Z765" s="2">
        <f t="shared" si="232"/>
        <v>10</v>
      </c>
      <c r="AA765" s="2">
        <f t="shared" si="233"/>
        <v>53.571428571428569</v>
      </c>
      <c r="AB765" s="2" t="str" cm="1">
        <f t="array" ref="AB765">_xlfn.IFS(Z765 &lt;= 9, "1", Z765 &lt;= 12, "2", Z765 &lt;= 15, "3", Z765 &gt; 15, "4")</f>
        <v>2</v>
      </c>
      <c r="AC765" s="2" t="str" cm="1">
        <f t="array" ref="AC765">_xlfn.IFS(AA765 &lt;= 200, "1", L765 &lt;= 300, "2", L765 &lt;= 400, "3", L765 &gt; 400, "4")</f>
        <v>1</v>
      </c>
      <c r="AF765" s="3">
        <f t="shared" si="244"/>
        <v>207626.79110871025</v>
      </c>
      <c r="AG765" s="3"/>
      <c r="AI765" s="3">
        <f t="shared" si="245"/>
        <v>5512.4155567228427</v>
      </c>
      <c r="AJ765" s="2" t="s">
        <v>776</v>
      </c>
      <c r="AK765" s="2"/>
      <c r="AL765" s="2"/>
      <c r="AM765" s="2">
        <f t="shared" si="247"/>
        <v>201.08123980236908</v>
      </c>
      <c r="AN765" s="2"/>
      <c r="AO765" s="2"/>
      <c r="AP765" s="2">
        <f t="shared" si="248"/>
        <v>5450.6</v>
      </c>
      <c r="AQ765" s="2" t="s">
        <v>776</v>
      </c>
      <c r="BB765" s="2">
        <f t="shared" si="234"/>
        <v>133.78123980236907</v>
      </c>
      <c r="BC765" s="2">
        <f t="shared" si="235"/>
        <v>4983.7333333333336</v>
      </c>
      <c r="BD765" s="2" t="s">
        <v>776</v>
      </c>
      <c r="BI765">
        <f t="shared" si="236"/>
        <v>151.78123980236907</v>
      </c>
      <c r="BJ765">
        <f t="shared" si="237"/>
        <v>5224.1143281365994</v>
      </c>
      <c r="BK765" s="2" t="s">
        <v>776</v>
      </c>
      <c r="BP765">
        <f t="shared" si="238"/>
        <v>85.781239802369072</v>
      </c>
      <c r="BQ765">
        <f t="shared" si="239"/>
        <v>4881.333333333333</v>
      </c>
      <c r="BR765" s="2" t="s">
        <v>776</v>
      </c>
      <c r="BW765">
        <f t="shared" si="240"/>
        <v>101.78123980236907</v>
      </c>
      <c r="BX765">
        <f t="shared" si="241"/>
        <v>4915.4666666666662</v>
      </c>
      <c r="BY765" s="2" t="s">
        <v>776</v>
      </c>
      <c r="CD765">
        <f t="shared" si="242"/>
        <v>166.09097938416301</v>
      </c>
      <c r="CE765">
        <f t="shared" si="243"/>
        <v>5269.9015716076174</v>
      </c>
      <c r="CF765" s="2" t="s">
        <v>776</v>
      </c>
    </row>
    <row r="766" spans="1:84" x14ac:dyDescent="0.35">
      <c r="A766" s="2" t="s">
        <v>778</v>
      </c>
      <c r="B766" s="3" t="s">
        <v>35</v>
      </c>
      <c r="C766" s="2">
        <v>166</v>
      </c>
      <c r="D766" s="2">
        <v>750</v>
      </c>
      <c r="E766" s="2">
        <v>250</v>
      </c>
      <c r="F766" s="2">
        <v>22</v>
      </c>
      <c r="G766" s="2">
        <v>14</v>
      </c>
      <c r="H766" s="2">
        <v>18</v>
      </c>
      <c r="I766" s="2">
        <f t="shared" si="249"/>
        <v>670</v>
      </c>
      <c r="J766" s="2">
        <f t="shared" si="246"/>
        <v>211.62123980236905</v>
      </c>
      <c r="K766" s="2">
        <f t="shared" si="252"/>
        <v>5.3636363636363633</v>
      </c>
      <c r="L766" s="2">
        <f t="shared" si="250"/>
        <v>47.857142857142854</v>
      </c>
      <c r="M766" s="2">
        <f t="shared" si="251"/>
        <v>2.4410973355292325</v>
      </c>
      <c r="N766" s="5">
        <v>190000</v>
      </c>
      <c r="O766" s="5">
        <v>5750</v>
      </c>
      <c r="P766" s="2">
        <v>30</v>
      </c>
      <c r="Q766" s="2">
        <v>5.2</v>
      </c>
      <c r="R766" s="5">
        <v>5070</v>
      </c>
      <c r="S766" s="2">
        <v>460</v>
      </c>
      <c r="T766" s="5">
        <v>5850</v>
      </c>
      <c r="U766" s="2">
        <v>725</v>
      </c>
      <c r="X766" s="3" t="str" cm="1">
        <f t="array" ref="X766">_xlfn.IFS((D766/F766) &lt;= (640/SQRT($AT$32)), "Compact", L766 &lt;= ($AT$32*(0.79-(0.002*((E766-G766/2)/(2*F766))*SQRT($AT$32)))), "Non-Compact", L766 &gt; ($AT$32*(0.79-(0.002*((E766-G766/2)/(2*F766))*SQRT($AT$32)))), "Slender")</f>
        <v>Compact</v>
      </c>
      <c r="Y766" s="3" t="str" cm="1">
        <f t="array" ref="Y766">_xlfn.IFS(K766 &lt;= (65/SQRT($AT$32)), "Compact", K766 &lt;= (95/SQRT($AT$32)), "Non-Compact", K766 &gt; (95/SQRT($AT$32)), "Slender")</f>
        <v>Slender</v>
      </c>
      <c r="Z766" s="2">
        <f t="shared" si="232"/>
        <v>11.363636363636363</v>
      </c>
      <c r="AA766" s="2">
        <f t="shared" si="233"/>
        <v>53.571428571428569</v>
      </c>
      <c r="AB766" s="2" t="str" cm="1">
        <f t="array" ref="AB766">_xlfn.IFS(Z766 &lt;= 9, "1", Z766 &lt;= 12, "2", Z766 &lt;= 15, "3", Z766 &gt; 15, "4")</f>
        <v>2</v>
      </c>
      <c r="AC766" s="2" t="str" cm="1">
        <f t="array" ref="AC766">_xlfn.IFS(AA766 &lt;= 200, "1", L766 &lt;= 300, "2", L766 &lt;= 400, "3", L766 &gt; 400, "4")</f>
        <v>1</v>
      </c>
      <c r="AF766" s="3">
        <f t="shared" si="244"/>
        <v>189611.57028541269</v>
      </c>
      <c r="AG766" s="3"/>
      <c r="AI766" s="3">
        <f t="shared" si="245"/>
        <v>5042.5225502718386</v>
      </c>
      <c r="AJ766" s="2" t="s">
        <v>778</v>
      </c>
      <c r="AK766" s="2"/>
      <c r="AL766" s="2"/>
      <c r="AM766" s="2">
        <f t="shared" si="247"/>
        <v>186.92123980236906</v>
      </c>
      <c r="AN766" s="2"/>
      <c r="AO766" s="2"/>
      <c r="AP766" s="2">
        <f t="shared" si="248"/>
        <v>4980.6000000000004</v>
      </c>
      <c r="AQ766" s="2" t="s">
        <v>778</v>
      </c>
      <c r="BB766" s="2">
        <f t="shared" si="234"/>
        <v>119.62123980236905</v>
      </c>
      <c r="BC766" s="2">
        <f t="shared" si="235"/>
        <v>4513.7333333333336</v>
      </c>
      <c r="BD766" s="2" t="s">
        <v>778</v>
      </c>
      <c r="BI766">
        <f t="shared" si="236"/>
        <v>137.62123980236905</v>
      </c>
      <c r="BJ766">
        <f t="shared" si="237"/>
        <v>4754.1143281365994</v>
      </c>
      <c r="BK766" s="2" t="s">
        <v>778</v>
      </c>
      <c r="BP766">
        <f t="shared" si="238"/>
        <v>71.621239802369047</v>
      </c>
      <c r="BQ766">
        <f t="shared" si="239"/>
        <v>4411.333333333333</v>
      </c>
      <c r="BR766" s="2" t="s">
        <v>778</v>
      </c>
      <c r="BW766">
        <f t="shared" si="240"/>
        <v>87.621239802369047</v>
      </c>
      <c r="BX766">
        <f t="shared" si="241"/>
        <v>4445.4666666666662</v>
      </c>
      <c r="BY766" s="2" t="s">
        <v>778</v>
      </c>
      <c r="CD766">
        <f t="shared" si="242"/>
        <v>151.93097938416298</v>
      </c>
      <c r="CE766">
        <f t="shared" si="243"/>
        <v>4799.9015716076174</v>
      </c>
      <c r="CF766" s="2" t="s">
        <v>778</v>
      </c>
    </row>
    <row r="767" spans="1:84" x14ac:dyDescent="0.35">
      <c r="A767" s="2" t="s">
        <v>779</v>
      </c>
      <c r="B767" s="3" t="s">
        <v>35</v>
      </c>
      <c r="C767" s="2">
        <v>155</v>
      </c>
      <c r="D767" s="2">
        <v>750</v>
      </c>
      <c r="E767" s="2">
        <v>250</v>
      </c>
      <c r="F767" s="2">
        <v>19</v>
      </c>
      <c r="G767" s="2">
        <v>14</v>
      </c>
      <c r="H767" s="2">
        <v>18</v>
      </c>
      <c r="I767" s="2">
        <f t="shared" si="249"/>
        <v>676</v>
      </c>
      <c r="J767" s="2">
        <f t="shared" si="246"/>
        <v>197.46123980236908</v>
      </c>
      <c r="K767" s="2">
        <f t="shared" si="252"/>
        <v>6.2105263157894735</v>
      </c>
      <c r="L767" s="2">
        <f t="shared" si="250"/>
        <v>48.285714285714285</v>
      </c>
      <c r="M767" s="2">
        <f t="shared" si="251"/>
        <v>2.4410973355292325</v>
      </c>
      <c r="N767" s="5">
        <v>172000</v>
      </c>
      <c r="O767" s="5">
        <v>4970</v>
      </c>
      <c r="P767" s="2">
        <v>29.6</v>
      </c>
      <c r="Q767" s="2">
        <v>5</v>
      </c>
      <c r="R767" s="5">
        <v>4600</v>
      </c>
      <c r="S767" s="2">
        <v>397</v>
      </c>
      <c r="T767" s="5">
        <v>5340</v>
      </c>
      <c r="U767" s="2">
        <v>632</v>
      </c>
      <c r="X767" s="3" t="str" cm="1">
        <f t="array" ref="X767">_xlfn.IFS((D767/F767) &lt;= (640/SQRT($AT$32)), "Compact", L767 &lt;= ($AT$32*(0.79-(0.002*((E767-G767/2)/(2*F767))*SQRT($AT$32)))), "Non-Compact", L767 &gt; ($AT$32*(0.79-(0.002*((E767-G767/2)/(2*F767))*SQRT($AT$32)))), "Slender")</f>
        <v>Non-Compact</v>
      </c>
      <c r="Y767" s="3" t="str" cm="1">
        <f t="array" ref="Y767">_xlfn.IFS(K767 &lt;= (65/SQRT($AT$32)), "Compact", K767 &lt;= (95/SQRT($AT$32)), "Non-Compact", K767 &gt; (95/SQRT($AT$32)), "Slender")</f>
        <v>Slender</v>
      </c>
      <c r="Z767" s="2">
        <f t="shared" si="232"/>
        <v>13.157894736842104</v>
      </c>
      <c r="AA767" s="2">
        <f t="shared" si="233"/>
        <v>53.571428571428569</v>
      </c>
      <c r="AB767" s="2" t="str" cm="1">
        <f t="array" ref="AB767">_xlfn.IFS(Z767 &lt;= 9, "1", Z767 &lt;= 12, "2", Z767 &lt;= 15, "3", Z767 &gt; 15, "4")</f>
        <v>3</v>
      </c>
      <c r="AC767" s="2" t="str" cm="1">
        <f t="array" ref="AC767">_xlfn.IFS(AA767 &lt;= 200, "1", L767 &lt;= 300, "2", L767 &lt;= 400, "3", L767 &gt; 400, "4")</f>
        <v>1</v>
      </c>
      <c r="AF767" s="3">
        <f t="shared" si="244"/>
        <v>171596.70039397609</v>
      </c>
      <c r="AG767" s="3"/>
      <c r="AI767" s="3">
        <f t="shared" si="245"/>
        <v>4573.411994342955</v>
      </c>
      <c r="AJ767" s="2" t="s">
        <v>779</v>
      </c>
      <c r="AK767" s="2"/>
      <c r="AL767" s="2"/>
      <c r="AM767" s="2">
        <f t="shared" si="247"/>
        <v>172.76123980236909</v>
      </c>
      <c r="AN767" s="2"/>
      <c r="AO767" s="2"/>
      <c r="AP767" s="2">
        <f t="shared" si="248"/>
        <v>4510.6000000000004</v>
      </c>
      <c r="AQ767" s="2" t="s">
        <v>779</v>
      </c>
      <c r="BB767" s="2">
        <f t="shared" si="234"/>
        <v>105.46123980236908</v>
      </c>
      <c r="BC767" s="2">
        <f t="shared" si="235"/>
        <v>4043.7333333333336</v>
      </c>
      <c r="BD767" s="2" t="s">
        <v>779</v>
      </c>
      <c r="BI767">
        <f t="shared" si="236"/>
        <v>123.46123980236908</v>
      </c>
      <c r="BJ767">
        <f t="shared" si="237"/>
        <v>4284.1143281365994</v>
      </c>
      <c r="BK767" s="2" t="s">
        <v>779</v>
      </c>
      <c r="BP767">
        <f t="shared" si="238"/>
        <v>57.461239802369079</v>
      </c>
      <c r="BQ767">
        <f t="shared" si="239"/>
        <v>3941.3333333333335</v>
      </c>
      <c r="BR767" s="2" t="s">
        <v>779</v>
      </c>
      <c r="BW767">
        <f t="shared" si="240"/>
        <v>73.461239802369079</v>
      </c>
      <c r="BX767">
        <f t="shared" si="241"/>
        <v>3975.4666666666667</v>
      </c>
      <c r="BY767" s="2" t="s">
        <v>779</v>
      </c>
      <c r="CD767">
        <f t="shared" si="242"/>
        <v>137.77097938416301</v>
      </c>
      <c r="CE767">
        <f t="shared" si="243"/>
        <v>4329.9015716076174</v>
      </c>
      <c r="CF767" s="2" t="s">
        <v>779</v>
      </c>
    </row>
    <row r="768" spans="1:84" x14ac:dyDescent="0.35">
      <c r="A768" s="2" t="s">
        <v>778</v>
      </c>
      <c r="B768" s="3" t="s">
        <v>35</v>
      </c>
      <c r="C768" s="2">
        <v>166</v>
      </c>
      <c r="D768" s="2">
        <v>750</v>
      </c>
      <c r="E768" s="2">
        <v>250</v>
      </c>
      <c r="F768" s="2">
        <v>25</v>
      </c>
      <c r="G768" s="2">
        <v>12</v>
      </c>
      <c r="H768" s="2">
        <v>18</v>
      </c>
      <c r="I768" s="2">
        <f t="shared" si="249"/>
        <v>664</v>
      </c>
      <c r="J768" s="2">
        <f t="shared" si="246"/>
        <v>211.78123980236907</v>
      </c>
      <c r="K768" s="2">
        <f t="shared" si="252"/>
        <v>4.76</v>
      </c>
      <c r="L768" s="2">
        <f t="shared" si="250"/>
        <v>55.333333333333336</v>
      </c>
      <c r="M768" s="2">
        <f t="shared" si="251"/>
        <v>2.4450973355292325</v>
      </c>
      <c r="N768" s="5">
        <v>202000</v>
      </c>
      <c r="O768" s="5">
        <v>6520</v>
      </c>
      <c r="P768" s="2">
        <v>30.9</v>
      </c>
      <c r="Q768" s="2">
        <v>5.6</v>
      </c>
      <c r="R768" s="5">
        <v>5390</v>
      </c>
      <c r="S768" s="2">
        <v>522</v>
      </c>
      <c r="T768" s="5">
        <v>6100</v>
      </c>
      <c r="U768" s="2">
        <v>809</v>
      </c>
      <c r="X768" s="3" t="str" cm="1">
        <f t="array" ref="X768">_xlfn.IFS((D768/F768) &lt;= (640/SQRT($AT$32)), "Compact", L768 &lt;= ($AT$32*(0.79-(0.002*((E768-G768/2)/(2*F768))*SQRT($AT$32)))), "Non-Compact", L768 &gt; ($AT$32*(0.79-(0.002*((E768-G768/2)/(2*F768))*SQRT($AT$32)))), "Slender")</f>
        <v>Compact</v>
      </c>
      <c r="Y768" s="3" t="str" cm="1">
        <f t="array" ref="Y768">_xlfn.IFS(K768 &lt;= (65/SQRT($AT$32)), "Compact", K768 &lt;= (95/SQRT($AT$32)), "Non-Compact", K768 &gt; (95/SQRT($AT$32)), "Slender")</f>
        <v>Non-Compact</v>
      </c>
      <c r="Z768" s="2">
        <f t="shared" si="232"/>
        <v>10</v>
      </c>
      <c r="AA768" s="2">
        <f t="shared" si="233"/>
        <v>62.5</v>
      </c>
      <c r="AB768" s="2" t="str" cm="1">
        <f t="array" ref="AB768">_xlfn.IFS(Z768 &lt;= 9, "1", Z768 &lt;= 12, "2", Z768 &lt;= 15, "3", Z768 &gt; 15, "4")</f>
        <v>2</v>
      </c>
      <c r="AC768" s="2" t="str" cm="1">
        <f t="array" ref="AC768">_xlfn.IFS(AA768 &lt;= 200, "1", L768 &lt;= 300, "2", L768 &lt;= 400, "3", L768 &gt; 400, "4")</f>
        <v>1</v>
      </c>
      <c r="AF768" s="3">
        <f t="shared" si="244"/>
        <v>201629.41523026841</v>
      </c>
      <c r="AG768" s="3"/>
      <c r="AI768" s="3">
        <f t="shared" si="245"/>
        <v>5364.1444117398632</v>
      </c>
      <c r="AJ768" s="2" t="s">
        <v>778</v>
      </c>
      <c r="AK768" s="2"/>
      <c r="AL768" s="2"/>
      <c r="AM768" s="2">
        <f t="shared" si="247"/>
        <v>187.08123980236908</v>
      </c>
      <c r="AN768" s="2"/>
      <c r="AO768" s="2"/>
      <c r="AP768" s="2">
        <f t="shared" si="248"/>
        <v>5300.6</v>
      </c>
      <c r="AQ768" s="2" t="s">
        <v>778</v>
      </c>
      <c r="BB768" s="2">
        <f t="shared" si="234"/>
        <v>119.78123980236907</v>
      </c>
      <c r="BC768" s="2">
        <f t="shared" si="235"/>
        <v>4833.7333333333336</v>
      </c>
      <c r="BD768" s="2" t="s">
        <v>778</v>
      </c>
      <c r="BI768">
        <f t="shared" si="236"/>
        <v>137.78123980236907</v>
      </c>
      <c r="BJ768">
        <f t="shared" si="237"/>
        <v>5074.1143281365994</v>
      </c>
      <c r="BK768" s="2" t="s">
        <v>778</v>
      </c>
      <c r="BP768">
        <f t="shared" si="238"/>
        <v>71.781239802369072</v>
      </c>
      <c r="BQ768">
        <f t="shared" si="239"/>
        <v>4731.333333333333</v>
      </c>
      <c r="BR768" s="2" t="s">
        <v>778</v>
      </c>
      <c r="BW768">
        <f t="shared" si="240"/>
        <v>87.781239802369072</v>
      </c>
      <c r="BX768">
        <f t="shared" si="241"/>
        <v>4765.4666666666662</v>
      </c>
      <c r="BY768" s="2" t="s">
        <v>778</v>
      </c>
      <c r="CD768">
        <f t="shared" si="242"/>
        <v>152.09097938416301</v>
      </c>
      <c r="CE768">
        <f t="shared" si="243"/>
        <v>5119.9015716076174</v>
      </c>
      <c r="CF768" s="2" t="s">
        <v>778</v>
      </c>
    </row>
    <row r="769" spans="1:84" x14ac:dyDescent="0.35">
      <c r="A769" s="2" t="s">
        <v>779</v>
      </c>
      <c r="B769" s="3" t="s">
        <v>35</v>
      </c>
      <c r="C769" s="2">
        <v>155</v>
      </c>
      <c r="D769" s="2">
        <v>750</v>
      </c>
      <c r="E769" s="2">
        <v>250</v>
      </c>
      <c r="F769" s="2">
        <v>22</v>
      </c>
      <c r="G769" s="2">
        <v>12</v>
      </c>
      <c r="H769" s="2">
        <v>18</v>
      </c>
      <c r="I769" s="2">
        <f t="shared" si="249"/>
        <v>670</v>
      </c>
      <c r="J769" s="2">
        <f t="shared" si="246"/>
        <v>197.50123980236907</v>
      </c>
      <c r="K769" s="2">
        <f t="shared" si="252"/>
        <v>5.4090909090909092</v>
      </c>
      <c r="L769" s="2">
        <f t="shared" si="250"/>
        <v>55.833333333333336</v>
      </c>
      <c r="M769" s="2">
        <f t="shared" si="251"/>
        <v>2.4450973355292325</v>
      </c>
      <c r="N769" s="5">
        <v>184000</v>
      </c>
      <c r="O769" s="5">
        <v>5740</v>
      </c>
      <c r="P769" s="2">
        <v>30.6</v>
      </c>
      <c r="Q769" s="2">
        <v>5.4</v>
      </c>
      <c r="R769" s="5">
        <v>4920</v>
      </c>
      <c r="S769" s="2">
        <v>459</v>
      </c>
      <c r="T769" s="5">
        <v>5600</v>
      </c>
      <c r="U769" s="2">
        <v>716</v>
      </c>
      <c r="X769" s="3" t="str" cm="1">
        <f t="array" ref="X769">_xlfn.IFS((D769/F769) &lt;= (640/SQRT($AT$32)), "Compact", L769 &lt;= ($AT$32*(0.79-(0.002*((E769-G769/2)/(2*F769))*SQRT($AT$32)))), "Non-Compact", L769 &gt; ($AT$32*(0.79-(0.002*((E769-G769/2)/(2*F769))*SQRT($AT$32)))), "Slender")</f>
        <v>Compact</v>
      </c>
      <c r="Y769" s="3" t="str" cm="1">
        <f t="array" ref="Y769">_xlfn.IFS(K769 &lt;= (65/SQRT($AT$32)), "Compact", K769 &lt;= (95/SQRT($AT$32)), "Non-Compact", K769 &gt; (95/SQRT($AT$32)), "Slender")</f>
        <v>Slender</v>
      </c>
      <c r="Z769" s="2">
        <f t="shared" si="232"/>
        <v>11.363636363636363</v>
      </c>
      <c r="AA769" s="2">
        <f t="shared" si="233"/>
        <v>62.5</v>
      </c>
      <c r="AB769" s="2" t="str" cm="1">
        <f t="array" ref="AB769">_xlfn.IFS(Z769 &lt;= 9, "1", Z769 &lt;= 12, "2", Z769 &lt;= 15, "3", Z769 &gt; 15, "4")</f>
        <v>2</v>
      </c>
      <c r="AC769" s="2" t="str" cm="1">
        <f t="array" ref="AC769">_xlfn.IFS(AA769 &lt;= 200, "1", L769 &lt;= 300, "2", L769 &lt;= 400, "3", L769 &gt; 400, "4")</f>
        <v>1</v>
      </c>
      <c r="AF769" s="3">
        <f t="shared" si="244"/>
        <v>183613.99697762696</v>
      </c>
      <c r="AG769" s="3"/>
      <c r="AI769" s="3">
        <f t="shared" si="245"/>
        <v>4894.3331384367375</v>
      </c>
      <c r="AJ769" s="2" t="s">
        <v>779</v>
      </c>
      <c r="AK769" s="2"/>
      <c r="AL769" s="2"/>
      <c r="AM769" s="2">
        <f t="shared" si="247"/>
        <v>172.80123980236908</v>
      </c>
      <c r="AN769" s="2"/>
      <c r="AO769" s="2"/>
      <c r="AP769" s="2">
        <f t="shared" si="248"/>
        <v>4830.6000000000004</v>
      </c>
      <c r="AQ769" s="2" t="s">
        <v>779</v>
      </c>
      <c r="BB769" s="2">
        <f t="shared" si="234"/>
        <v>105.50123980236907</v>
      </c>
      <c r="BC769" s="2">
        <f t="shared" si="235"/>
        <v>4363.7333333333336</v>
      </c>
      <c r="BD769" s="2" t="s">
        <v>779</v>
      </c>
      <c r="BI769">
        <f t="shared" si="236"/>
        <v>123.50123980236907</v>
      </c>
      <c r="BJ769">
        <f t="shared" si="237"/>
        <v>4604.1143281365994</v>
      </c>
      <c r="BK769" s="2" t="s">
        <v>779</v>
      </c>
      <c r="BP769">
        <f t="shared" si="238"/>
        <v>57.501239802369071</v>
      </c>
      <c r="BQ769">
        <f t="shared" si="239"/>
        <v>4261.333333333333</v>
      </c>
      <c r="BR769" s="2" t="s">
        <v>779</v>
      </c>
      <c r="BW769">
        <f t="shared" si="240"/>
        <v>73.501239802369071</v>
      </c>
      <c r="BX769">
        <f t="shared" si="241"/>
        <v>4295.4666666666662</v>
      </c>
      <c r="BY769" s="2" t="s">
        <v>779</v>
      </c>
      <c r="CD769">
        <f t="shared" si="242"/>
        <v>137.81097938416301</v>
      </c>
      <c r="CE769">
        <f t="shared" si="243"/>
        <v>4649.9015716076174</v>
      </c>
      <c r="CF769" s="2" t="s">
        <v>779</v>
      </c>
    </row>
    <row r="770" spans="1:84" x14ac:dyDescent="0.35">
      <c r="A770" s="2" t="s">
        <v>780</v>
      </c>
      <c r="B770" s="3" t="s">
        <v>35</v>
      </c>
      <c r="C770" s="2">
        <v>144</v>
      </c>
      <c r="D770" s="2">
        <v>750</v>
      </c>
      <c r="E770" s="2">
        <v>250</v>
      </c>
      <c r="F770" s="2">
        <v>19</v>
      </c>
      <c r="G770" s="2">
        <v>12</v>
      </c>
      <c r="H770" s="2">
        <v>18</v>
      </c>
      <c r="I770" s="2">
        <f t="shared" si="249"/>
        <v>676</v>
      </c>
      <c r="J770" s="2">
        <f t="shared" si="246"/>
        <v>183.22123980236907</v>
      </c>
      <c r="K770" s="2">
        <f t="shared" si="252"/>
        <v>6.2631578947368425</v>
      </c>
      <c r="L770" s="2">
        <f t="shared" si="250"/>
        <v>56.333333333333336</v>
      </c>
      <c r="M770" s="2">
        <f t="shared" si="251"/>
        <v>2.4450973355292325</v>
      </c>
      <c r="N770" s="5">
        <v>166000</v>
      </c>
      <c r="O770" s="5">
        <v>4960</v>
      </c>
      <c r="P770" s="2">
        <v>30.1</v>
      </c>
      <c r="Q770" s="2">
        <v>5.2</v>
      </c>
      <c r="R770" s="5">
        <v>4440</v>
      </c>
      <c r="S770" s="2">
        <v>397</v>
      </c>
      <c r="T770" s="5">
        <v>5090</v>
      </c>
      <c r="U770" s="2">
        <v>622</v>
      </c>
      <c r="X770" s="3" t="str" cm="1">
        <f t="array" ref="X770">_xlfn.IFS((D770/F770) &lt;= (640/SQRT($AT$32)), "Compact", L770 &lt;= ($AT$32*(0.79-(0.002*((E770-G770/2)/(2*F770))*SQRT($AT$32)))), "Non-Compact", L770 &gt; ($AT$32*(0.79-(0.002*((E770-G770/2)/(2*F770))*SQRT($AT$32)))), "Slender")</f>
        <v>Non-Compact</v>
      </c>
      <c r="Y770" s="3" t="str" cm="1">
        <f t="array" ref="Y770">_xlfn.IFS(K770 &lt;= (65/SQRT($AT$32)), "Compact", K770 &lt;= (95/SQRT($AT$32)), "Non-Compact", K770 &gt; (95/SQRT($AT$32)), "Slender")</f>
        <v>Slender</v>
      </c>
      <c r="Z770" s="2">
        <f t="shared" si="232"/>
        <v>13.157894736842104</v>
      </c>
      <c r="AA770" s="2">
        <f t="shared" si="233"/>
        <v>62.5</v>
      </c>
      <c r="AB770" s="2" t="str" cm="1">
        <f t="array" ref="AB770">_xlfn.IFS(Z770 &lt;= 9, "1", Z770 &lt;= 12, "2", Z770 &lt;= 15, "3", Z770 &gt; 15, "4")</f>
        <v>3</v>
      </c>
      <c r="AC770" s="2" t="str" cm="1">
        <f t="array" ref="AC770">_xlfn.IFS(AA770 &lt;= 200, "1", L770 &lt;= 300, "2", L770 &lt;= 400, "3", L770 &gt; 400, "4")</f>
        <v>1</v>
      </c>
      <c r="AF770" s="3">
        <f t="shared" si="244"/>
        <v>165598.89941089583</v>
      </c>
      <c r="AG770" s="3"/>
      <c r="AI770" s="3">
        <f t="shared" si="245"/>
        <v>4415.6885386086733</v>
      </c>
      <c r="AJ770" s="2" t="s">
        <v>780</v>
      </c>
      <c r="AK770" s="2"/>
      <c r="AL770" s="2"/>
      <c r="AM770" s="2">
        <f t="shared" si="247"/>
        <v>158.52123980236908</v>
      </c>
      <c r="AN770" s="2"/>
      <c r="AO770" s="2"/>
      <c r="AP770" s="2">
        <f t="shared" si="248"/>
        <v>4350.6000000000004</v>
      </c>
      <c r="AQ770" s="2" t="s">
        <v>780</v>
      </c>
      <c r="BB770" s="2">
        <f t="shared" si="234"/>
        <v>91.22123980236907</v>
      </c>
      <c r="BC770" s="2">
        <f t="shared" si="235"/>
        <v>3883.7333333333336</v>
      </c>
      <c r="BD770" s="2" t="s">
        <v>780</v>
      </c>
      <c r="BI770">
        <f t="shared" si="236"/>
        <v>109.22123980236907</v>
      </c>
      <c r="BJ770">
        <f t="shared" si="237"/>
        <v>4124.1143281365994</v>
      </c>
      <c r="BK770" s="2" t="s">
        <v>780</v>
      </c>
      <c r="BP770">
        <f t="shared" si="238"/>
        <v>43.22123980236907</v>
      </c>
      <c r="BQ770">
        <f t="shared" si="239"/>
        <v>3781.3333333333335</v>
      </c>
      <c r="BR770" s="2" t="s">
        <v>780</v>
      </c>
      <c r="BW770">
        <f t="shared" si="240"/>
        <v>59.22123980236907</v>
      </c>
      <c r="BX770">
        <f t="shared" si="241"/>
        <v>3815.4666666666667</v>
      </c>
      <c r="BY770" s="2" t="s">
        <v>780</v>
      </c>
      <c r="CD770">
        <f t="shared" si="242"/>
        <v>123.530979384163</v>
      </c>
      <c r="CE770">
        <f t="shared" si="243"/>
        <v>4169.9015716076174</v>
      </c>
      <c r="CF770" s="2" t="s">
        <v>780</v>
      </c>
    </row>
    <row r="771" spans="1:84" x14ac:dyDescent="0.35">
      <c r="A771" s="2" t="s">
        <v>781</v>
      </c>
      <c r="B771" s="3" t="s">
        <v>35</v>
      </c>
      <c r="C771" s="2">
        <v>337</v>
      </c>
      <c r="D771" s="2">
        <v>700</v>
      </c>
      <c r="E771" s="2">
        <v>400</v>
      </c>
      <c r="F771" s="2">
        <v>36</v>
      </c>
      <c r="G771" s="2">
        <v>22</v>
      </c>
      <c r="H771" s="2">
        <v>18</v>
      </c>
      <c r="I771" s="2">
        <f t="shared" si="249"/>
        <v>592</v>
      </c>
      <c r="J771" s="2">
        <f t="shared" si="246"/>
        <v>428.94123980236901</v>
      </c>
      <c r="K771" s="2">
        <f t="shared" si="252"/>
        <v>5.25</v>
      </c>
      <c r="L771" s="2">
        <f t="shared" si="250"/>
        <v>26.90909090909091</v>
      </c>
      <c r="M771" s="2">
        <f t="shared" si="251"/>
        <v>2.9250973355292325</v>
      </c>
      <c r="N771" s="5">
        <v>366000</v>
      </c>
      <c r="O771" s="5">
        <v>38500</v>
      </c>
      <c r="P771" s="2">
        <v>29.2</v>
      </c>
      <c r="Q771" s="2">
        <v>9.5</v>
      </c>
      <c r="R771" s="5">
        <v>10500</v>
      </c>
      <c r="S771" s="5">
        <v>1920</v>
      </c>
      <c r="T771" s="5">
        <v>11800</v>
      </c>
      <c r="U771" s="5">
        <v>2960</v>
      </c>
      <c r="X771" s="3" t="str" cm="1">
        <f t="array" ref="X771">_xlfn.IFS((D771/F771) &lt;= (640/SQRT($AT$32)), "Compact", L771 &lt;= ($AT$32*(0.79-(0.002*((E771-G771/2)/(2*F771))*SQRT($AT$32)))), "Non-Compact", L771 &gt; ($AT$32*(0.79-(0.002*((E771-G771/2)/(2*F771))*SQRT($AT$32)))), "Slender")</f>
        <v>Compact</v>
      </c>
      <c r="Y771" s="3" t="str" cm="1">
        <f t="array" ref="Y771">_xlfn.IFS(K771 &lt;= (65/SQRT($AT$32)), "Compact", K771 &lt;= (95/SQRT($AT$32)), "Non-Compact", K771 &gt; (95/SQRT($AT$32)), "Slender")</f>
        <v>Slender</v>
      </c>
      <c r="Z771" s="2">
        <f t="shared" si="232"/>
        <v>11.111111111111111</v>
      </c>
      <c r="AA771" s="2">
        <f t="shared" si="233"/>
        <v>31.818181818181817</v>
      </c>
      <c r="AB771" s="2" t="str" cm="1">
        <f t="array" ref="AB771">_xlfn.IFS(Z771 &lt;= 9, "1", Z771 &lt;= 12, "2", Z771 &lt;= 15, "3", Z771 &gt; 15, "4")</f>
        <v>2</v>
      </c>
      <c r="AC771" s="2" t="str" cm="1">
        <f t="array" ref="AC771">_xlfn.IFS(AA771 &lt;= 200, "1", L771 &lt;= 300, "2", L771 &lt;= 400, "3", L771 &gt; 400, "4")</f>
        <v>1</v>
      </c>
      <c r="AF771" s="3">
        <f t="shared" si="244"/>
        <v>367533.82936282206</v>
      </c>
      <c r="AG771" s="3"/>
      <c r="AI771" s="3">
        <f t="shared" si="245"/>
        <v>10601.409230380648</v>
      </c>
      <c r="AJ771" s="2" t="s">
        <v>781</v>
      </c>
      <c r="AK771" s="2"/>
      <c r="AL771" s="2"/>
      <c r="AM771" s="2">
        <f t="shared" si="247"/>
        <v>404.24123980236902</v>
      </c>
      <c r="AN771" s="2"/>
      <c r="AO771" s="2"/>
      <c r="AP771" s="2">
        <f t="shared" si="248"/>
        <v>10410.6</v>
      </c>
      <c r="AQ771" s="2" t="s">
        <v>781</v>
      </c>
      <c r="BB771" s="2">
        <f t="shared" si="234"/>
        <v>336.94123980236901</v>
      </c>
      <c r="BC771" s="2">
        <f t="shared" si="235"/>
        <v>9943.7333333333336</v>
      </c>
      <c r="BD771" s="2" t="s">
        <v>781</v>
      </c>
      <c r="BI771">
        <f t="shared" si="236"/>
        <v>354.94123980236901</v>
      </c>
      <c r="BJ771">
        <f t="shared" si="237"/>
        <v>10184.1143281366</v>
      </c>
      <c r="BK771" s="2" t="s">
        <v>781</v>
      </c>
      <c r="BP771">
        <f t="shared" si="238"/>
        <v>288.94123980236901</v>
      </c>
      <c r="BQ771">
        <f t="shared" si="239"/>
        <v>9841.3333333333339</v>
      </c>
      <c r="BR771" s="2" t="s">
        <v>781</v>
      </c>
      <c r="BW771">
        <f t="shared" si="240"/>
        <v>304.94123980236901</v>
      </c>
      <c r="BX771">
        <f t="shared" si="241"/>
        <v>9875.4666666666672</v>
      </c>
      <c r="BY771" s="2" t="s">
        <v>781</v>
      </c>
      <c r="CD771">
        <f t="shared" si="242"/>
        <v>369.25097938416292</v>
      </c>
      <c r="CE771">
        <f t="shared" si="243"/>
        <v>10229.901571607617</v>
      </c>
      <c r="CF771" s="2" t="s">
        <v>781</v>
      </c>
    </row>
    <row r="772" spans="1:84" x14ac:dyDescent="0.35">
      <c r="A772" s="2" t="s">
        <v>782</v>
      </c>
      <c r="B772" s="3" t="s">
        <v>35</v>
      </c>
      <c r="C772" s="2">
        <v>313</v>
      </c>
      <c r="D772" s="2">
        <v>700</v>
      </c>
      <c r="E772" s="2">
        <v>400</v>
      </c>
      <c r="F772" s="2">
        <v>32</v>
      </c>
      <c r="G772" s="2">
        <v>22</v>
      </c>
      <c r="H772" s="2">
        <v>18</v>
      </c>
      <c r="I772" s="2">
        <f t="shared" si="249"/>
        <v>600</v>
      </c>
      <c r="J772" s="2">
        <f t="shared" si="246"/>
        <v>398.70123980236906</v>
      </c>
      <c r="K772" s="2">
        <f t="shared" si="252"/>
        <v>5.90625</v>
      </c>
      <c r="L772" s="2">
        <f t="shared" si="250"/>
        <v>27.272727272727273</v>
      </c>
      <c r="M772" s="2">
        <f t="shared" si="251"/>
        <v>2.9250973355292325</v>
      </c>
      <c r="N772" s="5">
        <v>336000</v>
      </c>
      <c r="O772" s="5">
        <v>34200</v>
      </c>
      <c r="P772" s="2">
        <v>29</v>
      </c>
      <c r="Q772" s="2">
        <v>9.3000000000000007</v>
      </c>
      <c r="R772" s="5">
        <v>9590</v>
      </c>
      <c r="S772" s="5">
        <v>1710</v>
      </c>
      <c r="T772" s="5">
        <v>10900</v>
      </c>
      <c r="U772" s="5">
        <v>2640</v>
      </c>
      <c r="X772" s="3" t="str" cm="1">
        <f t="array" ref="X772">_xlfn.IFS((D772/F772) &lt;= (640/SQRT($AT$32)), "Compact", L772 &lt;= ($AT$32*(0.79-(0.002*((E772-G772/2)/(2*F772))*SQRT($AT$32)))), "Non-Compact", L772 &gt; ($AT$32*(0.79-(0.002*((E772-G772/2)/(2*F772))*SQRT($AT$32)))), "Slender")</f>
        <v>Compact</v>
      </c>
      <c r="Y772" s="3" t="str" cm="1">
        <f t="array" ref="Y772">_xlfn.IFS(K772 &lt;= (65/SQRT($AT$32)), "Compact", K772 &lt;= (95/SQRT($AT$32)), "Non-Compact", K772 &gt; (95/SQRT($AT$32)), "Slender")</f>
        <v>Slender</v>
      </c>
      <c r="Z772" s="2">
        <f t="shared" ref="Z772:Z835" si="253">E772/F772</f>
        <v>12.5</v>
      </c>
      <c r="AA772" s="2">
        <f t="shared" ref="AA772:AA835" si="254">D772/G772</f>
        <v>31.818181818181817</v>
      </c>
      <c r="AB772" s="2" t="str" cm="1">
        <f t="array" ref="AB772">_xlfn.IFS(Z772 &lt;= 9, "1", Z772 &lt;= 12, "2", Z772 &lt;= 15, "3", Z772 &gt; 15, "4")</f>
        <v>3</v>
      </c>
      <c r="AC772" s="2" t="str" cm="1">
        <f t="array" ref="AC772">_xlfn.IFS(AA772 &lt;= 200, "1", L772 &lt;= 300, "2", L772 &lt;= 400, "3", L772 &gt; 400, "4")</f>
        <v>1</v>
      </c>
      <c r="AF772" s="3">
        <f t="shared" si="244"/>
        <v>337250.94770230079</v>
      </c>
      <c r="AG772" s="3"/>
      <c r="AI772" s="3">
        <f t="shared" si="245"/>
        <v>9670.6487719283869</v>
      </c>
      <c r="AJ772" s="2" t="s">
        <v>782</v>
      </c>
      <c r="AK772" s="2"/>
      <c r="AL772" s="2"/>
      <c r="AM772" s="2">
        <f t="shared" si="247"/>
        <v>374.00123980236907</v>
      </c>
      <c r="AN772" s="2"/>
      <c r="AO772" s="2"/>
      <c r="AP772" s="2">
        <f t="shared" si="248"/>
        <v>9500.6</v>
      </c>
      <c r="AQ772" s="2" t="s">
        <v>782</v>
      </c>
      <c r="BB772" s="2">
        <f t="shared" si="234"/>
        <v>306.70123980236906</v>
      </c>
      <c r="BC772" s="2">
        <f t="shared" si="235"/>
        <v>9033.7333333333336</v>
      </c>
      <c r="BD772" s="2" t="s">
        <v>782</v>
      </c>
      <c r="BI772">
        <f t="shared" si="236"/>
        <v>324.70123980236906</v>
      </c>
      <c r="BJ772">
        <f t="shared" si="237"/>
        <v>9274.1143281366003</v>
      </c>
      <c r="BK772" s="2" t="s">
        <v>782</v>
      </c>
      <c r="BP772">
        <f t="shared" si="238"/>
        <v>258.70123980236906</v>
      </c>
      <c r="BQ772">
        <f t="shared" si="239"/>
        <v>8931.3333333333339</v>
      </c>
      <c r="BR772" s="2" t="s">
        <v>782</v>
      </c>
      <c r="BW772">
        <f t="shared" si="240"/>
        <v>274.70123980236906</v>
      </c>
      <c r="BX772">
        <f t="shared" si="241"/>
        <v>8965.4666666666672</v>
      </c>
      <c r="BY772" s="2" t="s">
        <v>782</v>
      </c>
      <c r="CD772">
        <f t="shared" si="242"/>
        <v>339.01097938416297</v>
      </c>
      <c r="CE772">
        <f t="shared" si="243"/>
        <v>9319.9015716076174</v>
      </c>
      <c r="CF772" s="2" t="s">
        <v>782</v>
      </c>
    </row>
    <row r="773" spans="1:84" x14ac:dyDescent="0.35">
      <c r="A773" s="2" t="s">
        <v>783</v>
      </c>
      <c r="B773" s="3" t="s">
        <v>35</v>
      </c>
      <c r="C773" s="2">
        <v>289</v>
      </c>
      <c r="D773" s="2">
        <v>700</v>
      </c>
      <c r="E773" s="2">
        <v>400</v>
      </c>
      <c r="F773" s="2">
        <v>28</v>
      </c>
      <c r="G773" s="2">
        <v>22</v>
      </c>
      <c r="H773" s="2">
        <v>18</v>
      </c>
      <c r="I773" s="2">
        <f t="shared" si="249"/>
        <v>608</v>
      </c>
      <c r="J773" s="2">
        <f t="shared" si="246"/>
        <v>368.46123980236905</v>
      </c>
      <c r="K773" s="2">
        <f t="shared" si="252"/>
        <v>6.75</v>
      </c>
      <c r="L773" s="2">
        <f t="shared" si="250"/>
        <v>27.636363636363637</v>
      </c>
      <c r="M773" s="2">
        <f t="shared" si="251"/>
        <v>2.9250973355292325</v>
      </c>
      <c r="N773" s="5">
        <v>305000</v>
      </c>
      <c r="O773" s="5">
        <v>29900</v>
      </c>
      <c r="P773" s="2">
        <v>28.8</v>
      </c>
      <c r="Q773" s="2">
        <v>9</v>
      </c>
      <c r="R773" s="5">
        <v>8710</v>
      </c>
      <c r="S773" s="5">
        <v>1500</v>
      </c>
      <c r="T773" s="5">
        <v>9900</v>
      </c>
      <c r="U773" s="5">
        <v>2320</v>
      </c>
      <c r="X773" s="3" t="str" cm="1">
        <f t="array" ref="X773">_xlfn.IFS((D773/F773) &lt;= (640/SQRT($AT$32)), "Compact", L773 &lt;= ($AT$32*(0.79-(0.002*((E773-G773/2)/(2*F773))*SQRT($AT$32)))), "Non-Compact", L773 &gt; ($AT$32*(0.79-(0.002*((E773-G773/2)/(2*F773))*SQRT($AT$32)))), "Slender")</f>
        <v>Compact</v>
      </c>
      <c r="Y773" s="3" t="str" cm="1">
        <f t="array" ref="Y773">_xlfn.IFS(K773 &lt;= (65/SQRT($AT$32)), "Compact", K773 &lt;= (95/SQRT($AT$32)), "Non-Compact", K773 &gt; (95/SQRT($AT$32)), "Slender")</f>
        <v>Slender</v>
      </c>
      <c r="Z773" s="2">
        <f t="shared" si="253"/>
        <v>14.285714285714286</v>
      </c>
      <c r="AA773" s="2">
        <f t="shared" si="254"/>
        <v>31.818181818181817</v>
      </c>
      <c r="AB773" s="2" t="str" cm="1">
        <f t="array" ref="AB773">_xlfn.IFS(Z773 &lt;= 9, "1", Z773 &lt;= 12, "2", Z773 &lt;= 15, "3", Z773 &gt; 15, "4")</f>
        <v>3</v>
      </c>
      <c r="AC773" s="2" t="str" cm="1">
        <f t="array" ref="AC773">_xlfn.IFS(AA773 &lt;= 200, "1", L773 &lt;= 300, "2", L773 &lt;= 400, "3", L773 &gt; 400, "4")</f>
        <v>1</v>
      </c>
      <c r="AF773" s="3">
        <f t="shared" si="244"/>
        <v>305977.46931122232</v>
      </c>
      <c r="AG773" s="3"/>
      <c r="AI773" s="3">
        <f t="shared" si="245"/>
        <v>8770.0486697623292</v>
      </c>
      <c r="AJ773" s="2" t="s">
        <v>783</v>
      </c>
      <c r="AK773" s="2"/>
      <c r="AL773" s="2"/>
      <c r="AM773" s="2">
        <f t="shared" si="247"/>
        <v>343.76123980236906</v>
      </c>
      <c r="AN773" s="2"/>
      <c r="AO773" s="2"/>
      <c r="AP773" s="2">
        <f t="shared" si="248"/>
        <v>8620.6</v>
      </c>
      <c r="AQ773" s="2" t="s">
        <v>783</v>
      </c>
      <c r="BB773" s="2">
        <f t="shared" ref="BB773:BB836" si="255">SQRT(($J$1022-J773)^2)</f>
        <v>276.46123980236905</v>
      </c>
      <c r="BC773" s="2">
        <f t="shared" ref="BC773:BC836" si="256">SQRT(($R$1022-R773)^2)</f>
        <v>8153.7333333333336</v>
      </c>
      <c r="BD773" s="2" t="s">
        <v>783</v>
      </c>
      <c r="BI773">
        <f t="shared" ref="BI773:BI836" si="257">SQRT(($J$1023-J773)^2)</f>
        <v>294.46123980236905</v>
      </c>
      <c r="BJ773">
        <f t="shared" ref="BJ773:BJ836" si="258">SQRT(($R$1023-R773)^2)</f>
        <v>8394.1143281366003</v>
      </c>
      <c r="BK773" s="2" t="s">
        <v>783</v>
      </c>
      <c r="BP773">
        <f t="shared" ref="BP773:BP836" si="259">SQRT(($J$1024-J773)^2)</f>
        <v>228.46123980236905</v>
      </c>
      <c r="BQ773">
        <f t="shared" ref="BQ773:BQ836" si="260">SQRT(($R$1024-R773)^2)</f>
        <v>8051.333333333333</v>
      </c>
      <c r="BR773" s="2" t="s">
        <v>783</v>
      </c>
      <c r="BW773">
        <f t="shared" ref="BW773:BW836" si="261">SQRT(($J$1025-J773)^2)</f>
        <v>244.46123980236905</v>
      </c>
      <c r="BX773">
        <f t="shared" ref="BX773:BX836" si="262">SQRT(($R$1025-R773)^2)</f>
        <v>8085.4666666666662</v>
      </c>
      <c r="BY773" s="2" t="s">
        <v>783</v>
      </c>
      <c r="CD773">
        <f t="shared" ref="CD773:CD836" si="263">SQRT(($J$1026-J773)^2)</f>
        <v>308.77097938416296</v>
      </c>
      <c r="CE773">
        <f t="shared" ref="CE773:CE836" si="264">SQRT(($R$1026-R773)^2)</f>
        <v>8439.9015716076174</v>
      </c>
      <c r="CF773" s="2" t="s">
        <v>783</v>
      </c>
    </row>
    <row r="774" spans="1:84" x14ac:dyDescent="0.35">
      <c r="A774" s="2" t="s">
        <v>784</v>
      </c>
      <c r="B774" s="3" t="s">
        <v>35</v>
      </c>
      <c r="C774" s="2">
        <v>322</v>
      </c>
      <c r="D774" s="2">
        <v>700</v>
      </c>
      <c r="E774" s="2">
        <v>400</v>
      </c>
      <c r="F774" s="2">
        <v>36</v>
      </c>
      <c r="G774" s="2">
        <v>19</v>
      </c>
      <c r="H774" s="2">
        <v>18</v>
      </c>
      <c r="I774" s="2">
        <f t="shared" si="249"/>
        <v>592</v>
      </c>
      <c r="J774" s="2">
        <f t="shared" si="246"/>
        <v>410.10123980236904</v>
      </c>
      <c r="K774" s="2">
        <f t="shared" si="252"/>
        <v>5.291666666666667</v>
      </c>
      <c r="L774" s="2">
        <f t="shared" si="250"/>
        <v>31.157894736842106</v>
      </c>
      <c r="M774" s="2">
        <f t="shared" si="251"/>
        <v>2.9310973355292327</v>
      </c>
      <c r="N774" s="5">
        <v>360000</v>
      </c>
      <c r="O774" s="5">
        <v>38400</v>
      </c>
      <c r="P774" s="2">
        <v>29.6</v>
      </c>
      <c r="Q774" s="2">
        <v>9.6999999999999993</v>
      </c>
      <c r="R774" s="5">
        <v>10300</v>
      </c>
      <c r="S774" s="5">
        <v>1920</v>
      </c>
      <c r="T774" s="5">
        <v>11500</v>
      </c>
      <c r="U774" s="5">
        <v>2940</v>
      </c>
      <c r="X774" s="3" t="str" cm="1">
        <f t="array" ref="X774">_xlfn.IFS((D774/F774) &lt;= (640/SQRT($AT$32)), "Compact", L774 &lt;= ($AT$32*(0.79-(0.002*((E774-G774/2)/(2*F774))*SQRT($AT$32)))), "Non-Compact", L774 &gt; ($AT$32*(0.79-(0.002*((E774-G774/2)/(2*F774))*SQRT($AT$32)))), "Slender")</f>
        <v>Compact</v>
      </c>
      <c r="Y774" s="3" t="str" cm="1">
        <f t="array" ref="Y774">_xlfn.IFS(K774 &lt;= (65/SQRT($AT$32)), "Compact", K774 &lt;= (95/SQRT($AT$32)), "Non-Compact", K774 &gt; (95/SQRT($AT$32)), "Slender")</f>
        <v>Slender</v>
      </c>
      <c r="Z774" s="2">
        <f t="shared" si="253"/>
        <v>11.111111111111111</v>
      </c>
      <c r="AA774" s="2">
        <f t="shared" si="254"/>
        <v>36.842105263157897</v>
      </c>
      <c r="AB774" s="2" t="str" cm="1">
        <f t="array" ref="AB774">_xlfn.IFS(Z774 &lt;= 9, "1", Z774 &lt;= 12, "2", Z774 &lt;= 15, "3", Z774 &gt; 15, "4")</f>
        <v>2</v>
      </c>
      <c r="AC774" s="2" t="str" cm="1">
        <f t="array" ref="AC774">_xlfn.IFS(AA774 &lt;= 200, "1", L774 &lt;= 300, "2", L774 &lt;= 400, "3", L774 &gt; 400, "4")</f>
        <v>1</v>
      </c>
      <c r="AF774" s="3">
        <f t="shared" si="244"/>
        <v>361556.52632209531</v>
      </c>
      <c r="AG774" s="3"/>
      <c r="AI774" s="3">
        <f t="shared" si="245"/>
        <v>10405.077494665766</v>
      </c>
      <c r="AJ774" s="2" t="s">
        <v>784</v>
      </c>
      <c r="AK774" s="2"/>
      <c r="AL774" s="2"/>
      <c r="AM774" s="2">
        <f t="shared" si="247"/>
        <v>385.40123980236905</v>
      </c>
      <c r="AN774" s="2"/>
      <c r="AO774" s="2"/>
      <c r="AP774" s="2">
        <f t="shared" si="248"/>
        <v>10210.6</v>
      </c>
      <c r="AQ774" s="2" t="s">
        <v>784</v>
      </c>
      <c r="BB774" s="2">
        <f t="shared" si="255"/>
        <v>318.10123980236904</v>
      </c>
      <c r="BC774" s="2">
        <f t="shared" si="256"/>
        <v>9743.7333333333336</v>
      </c>
      <c r="BD774" s="2" t="s">
        <v>784</v>
      </c>
      <c r="BI774">
        <f t="shared" si="257"/>
        <v>336.10123980236904</v>
      </c>
      <c r="BJ774">
        <f t="shared" si="258"/>
        <v>9984.1143281366003</v>
      </c>
      <c r="BK774" s="2" t="s">
        <v>784</v>
      </c>
      <c r="BP774">
        <f t="shared" si="259"/>
        <v>270.10123980236904</v>
      </c>
      <c r="BQ774">
        <f t="shared" si="260"/>
        <v>9641.3333333333339</v>
      </c>
      <c r="BR774" s="2" t="s">
        <v>784</v>
      </c>
      <c r="BW774">
        <f t="shared" si="261"/>
        <v>286.10123980236904</v>
      </c>
      <c r="BX774">
        <f t="shared" si="262"/>
        <v>9675.4666666666672</v>
      </c>
      <c r="BY774" s="2" t="s">
        <v>784</v>
      </c>
      <c r="CD774">
        <f t="shared" si="263"/>
        <v>350.41097938416294</v>
      </c>
      <c r="CE774">
        <f t="shared" si="264"/>
        <v>10029.901571607617</v>
      </c>
      <c r="CF774" s="2" t="s">
        <v>784</v>
      </c>
    </row>
    <row r="775" spans="1:84" x14ac:dyDescent="0.35">
      <c r="A775" s="2" t="s">
        <v>785</v>
      </c>
      <c r="B775" s="3" t="s">
        <v>35</v>
      </c>
      <c r="C775" s="2">
        <v>298</v>
      </c>
      <c r="D775" s="2">
        <v>700</v>
      </c>
      <c r="E775" s="2">
        <v>400</v>
      </c>
      <c r="F775" s="2">
        <v>32</v>
      </c>
      <c r="G775" s="2">
        <v>19</v>
      </c>
      <c r="H775" s="2">
        <v>18</v>
      </c>
      <c r="I775" s="2">
        <f t="shared" si="249"/>
        <v>600</v>
      </c>
      <c r="J775" s="2">
        <f t="shared" si="246"/>
        <v>379.62123980236908</v>
      </c>
      <c r="K775" s="2">
        <f t="shared" si="252"/>
        <v>5.953125</v>
      </c>
      <c r="L775" s="2">
        <f t="shared" si="250"/>
        <v>31.578947368421051</v>
      </c>
      <c r="M775" s="2">
        <f t="shared" si="251"/>
        <v>2.9310973355292327</v>
      </c>
      <c r="N775" s="5">
        <v>329000</v>
      </c>
      <c r="O775" s="5">
        <v>34200</v>
      </c>
      <c r="P775" s="2">
        <v>29.5</v>
      </c>
      <c r="Q775" s="2">
        <v>9.5</v>
      </c>
      <c r="R775" s="5">
        <v>9410</v>
      </c>
      <c r="S775" s="5">
        <v>1710</v>
      </c>
      <c r="T775" s="5">
        <v>10600</v>
      </c>
      <c r="U775" s="5">
        <v>2620</v>
      </c>
      <c r="X775" s="3" t="str" cm="1">
        <f t="array" ref="X775">_xlfn.IFS((D775/F775) &lt;= (640/SQRT($AT$32)), "Compact", L775 &lt;= ($AT$32*(0.79-(0.002*((E775-G775/2)/(2*F775))*SQRT($AT$32)))), "Non-Compact", L775 &gt; ($AT$32*(0.79-(0.002*((E775-G775/2)/(2*F775))*SQRT($AT$32)))), "Slender")</f>
        <v>Compact</v>
      </c>
      <c r="Y775" s="3" t="str" cm="1">
        <f t="array" ref="Y775">_xlfn.IFS(K775 &lt;= (65/SQRT($AT$32)), "Compact", K775 &lt;= (95/SQRT($AT$32)), "Non-Compact", K775 &gt; (95/SQRT($AT$32)), "Slender")</f>
        <v>Slender</v>
      </c>
      <c r="Z775" s="2">
        <f t="shared" si="253"/>
        <v>12.5</v>
      </c>
      <c r="AA775" s="2">
        <f t="shared" si="254"/>
        <v>36.842105263157897</v>
      </c>
      <c r="AB775" s="2" t="str" cm="1">
        <f t="array" ref="AB775">_xlfn.IFS(Z775 &lt;= 9, "1", Z775 &lt;= 12, "2", Z775 &lt;= 15, "3", Z775 &gt; 15, "4")</f>
        <v>3</v>
      </c>
      <c r="AC775" s="2" t="str" cm="1">
        <f t="array" ref="AC775">_xlfn.IFS(AA775 &lt;= 200, "1", L775 &lt;= 300, "2", L775 &lt;= 400, "3", L775 &gt; 400, "4")</f>
        <v>1</v>
      </c>
      <c r="AF775" s="3">
        <f t="shared" ref="AF775:AF838" si="265">SQRT((((VLOOKUP($AT$4,$A$4:$D$1021,4,FALSE))-D775)^2)+(((VLOOKUP($AT$4,$A$4:$E$1021,5,FALSE))-E775)^2)+(((VLOOKUP($AT$4,$A$4:$N$1021,14,FALSE))-N775)^2)+(((VLOOKUP($AT$4,$A$4:$O$1021,15,FALSE))-O775)^2))</f>
        <v>330287.46528758854</v>
      </c>
      <c r="AG775" s="3"/>
      <c r="AI775" s="3">
        <f t="shared" ref="AI775:AI838" si="266">SQRT((((VLOOKUP($AT$4,$A$4:$D$1021,4,FALSE))-D775)^2)+(((VLOOKUP($AT$4,$A$4:$E$1021,5,FALSE))-E775)^2)+(((VLOOKUP($AT$4,$A$4:$R$1021,18,FALSE))-R775)^2)+(((VLOOKUP($AT$4,$A$4:$S$1021,19,FALSE))-S775)^2))</f>
        <v>9493.8733754985369</v>
      </c>
      <c r="AJ775" s="2" t="s">
        <v>785</v>
      </c>
      <c r="AK775" s="2"/>
      <c r="AL775" s="2"/>
      <c r="AM775" s="2">
        <f t="shared" si="247"/>
        <v>354.92123980236909</v>
      </c>
      <c r="AN775" s="2"/>
      <c r="AO775" s="2"/>
      <c r="AP775" s="2">
        <f t="shared" si="248"/>
        <v>9320.6</v>
      </c>
      <c r="AQ775" s="2" t="s">
        <v>785</v>
      </c>
      <c r="BB775" s="2">
        <f t="shared" si="255"/>
        <v>287.62123980236908</v>
      </c>
      <c r="BC775" s="2">
        <f t="shared" si="256"/>
        <v>8853.7333333333336</v>
      </c>
      <c r="BD775" s="2" t="s">
        <v>785</v>
      </c>
      <c r="BI775">
        <f t="shared" si="257"/>
        <v>305.62123980236908</v>
      </c>
      <c r="BJ775">
        <f t="shared" si="258"/>
        <v>9094.1143281366003</v>
      </c>
      <c r="BK775" s="2" t="s">
        <v>785</v>
      </c>
      <c r="BP775">
        <f t="shared" si="259"/>
        <v>239.62123980236908</v>
      </c>
      <c r="BQ775">
        <f t="shared" si="260"/>
        <v>8751.3333333333339</v>
      </c>
      <c r="BR775" s="2" t="s">
        <v>785</v>
      </c>
      <c r="BW775">
        <f t="shared" si="261"/>
        <v>255.62123980236908</v>
      </c>
      <c r="BX775">
        <f t="shared" si="262"/>
        <v>8785.4666666666672</v>
      </c>
      <c r="BY775" s="2" t="s">
        <v>785</v>
      </c>
      <c r="CD775">
        <f t="shared" si="263"/>
        <v>319.93097938416298</v>
      </c>
      <c r="CE775">
        <f t="shared" si="264"/>
        <v>9139.9015716076174</v>
      </c>
      <c r="CF775" s="2" t="s">
        <v>785</v>
      </c>
    </row>
    <row r="776" spans="1:84" x14ac:dyDescent="0.35">
      <c r="A776" s="2" t="s">
        <v>786</v>
      </c>
      <c r="B776" s="3" t="s">
        <v>35</v>
      </c>
      <c r="C776" s="2">
        <v>274</v>
      </c>
      <c r="D776" s="2">
        <v>700</v>
      </c>
      <c r="E776" s="2">
        <v>400</v>
      </c>
      <c r="F776" s="2">
        <v>28</v>
      </c>
      <c r="G776" s="2">
        <v>19</v>
      </c>
      <c r="H776" s="2">
        <v>18</v>
      </c>
      <c r="I776" s="2">
        <f t="shared" si="249"/>
        <v>608</v>
      </c>
      <c r="J776" s="2">
        <f t="shared" ref="J776:J839" si="267">(2*E776/10*F776/10)+((D776-F776-F776)/10*G776/10)+((H776/10+H776/10)^2)-(PI()*H776/10*H776/10)</f>
        <v>349.14123980236906</v>
      </c>
      <c r="K776" s="2">
        <f t="shared" si="252"/>
        <v>6.8035714285714288</v>
      </c>
      <c r="L776" s="2">
        <f t="shared" si="250"/>
        <v>32</v>
      </c>
      <c r="M776" s="2">
        <f t="shared" si="251"/>
        <v>2.9310973355292327</v>
      </c>
      <c r="N776" s="5">
        <v>298000</v>
      </c>
      <c r="O776" s="5">
        <v>29900</v>
      </c>
      <c r="P776" s="2">
        <v>29.2</v>
      </c>
      <c r="Q776" s="2">
        <v>9.3000000000000007</v>
      </c>
      <c r="R776" s="5">
        <v>8520</v>
      </c>
      <c r="S776" s="5">
        <v>1500</v>
      </c>
      <c r="T776" s="5">
        <v>9580</v>
      </c>
      <c r="U776" s="5">
        <v>2300</v>
      </c>
      <c r="X776" s="3" t="str" cm="1">
        <f t="array" ref="X776">_xlfn.IFS((D776/F776) &lt;= (640/SQRT($AT$32)), "Compact", L776 &lt;= ($AT$32*(0.79-(0.002*((E776-G776/2)/(2*F776))*SQRT($AT$32)))), "Non-Compact", L776 &gt; ($AT$32*(0.79-(0.002*((E776-G776/2)/(2*F776))*SQRT($AT$32)))), "Slender")</f>
        <v>Compact</v>
      </c>
      <c r="Y776" s="3" t="str" cm="1">
        <f t="array" ref="Y776">_xlfn.IFS(K776 &lt;= (65/SQRT($AT$32)), "Compact", K776 &lt;= (95/SQRT($AT$32)), "Non-Compact", K776 &gt; (95/SQRT($AT$32)), "Slender")</f>
        <v>Slender</v>
      </c>
      <c r="Z776" s="2">
        <f t="shared" si="253"/>
        <v>14.285714285714286</v>
      </c>
      <c r="AA776" s="2">
        <f t="shared" si="254"/>
        <v>36.842105263157897</v>
      </c>
      <c r="AB776" s="2" t="str" cm="1">
        <f t="array" ref="AB776">_xlfn.IFS(Z776 &lt;= 9, "1", Z776 &lt;= 12, "2", Z776 &lt;= 15, "3", Z776 &gt; 15, "4")</f>
        <v>3</v>
      </c>
      <c r="AC776" s="2" t="str" cm="1">
        <f t="array" ref="AC776">_xlfn.IFS(AA776 &lt;= 200, "1", L776 &lt;= 300, "2", L776 &lt;= 400, "3", L776 &gt; 400, "4")</f>
        <v>1</v>
      </c>
      <c r="AF776" s="3">
        <f t="shared" si="265"/>
        <v>299011.40400677029</v>
      </c>
      <c r="AG776" s="3"/>
      <c r="AI776" s="3">
        <f t="shared" si="266"/>
        <v>8583.3574823608506</v>
      </c>
      <c r="AJ776" s="2" t="s">
        <v>786</v>
      </c>
      <c r="AK776" s="2"/>
      <c r="AL776" s="2"/>
      <c r="AM776" s="2">
        <f t="shared" ref="AM776:AM839" si="268">SQRT(((VLOOKUP($AT$4,$A$4:$J$1021,10,FALSE))-J776)^2)</f>
        <v>324.44123980236907</v>
      </c>
      <c r="AN776" s="2"/>
      <c r="AO776" s="2"/>
      <c r="AP776" s="2">
        <f t="shared" ref="AP776:AP839" si="269">SQRT(((VLOOKUP($AT$4,$A$4:$R$1021,18,FALSE))-R776)^2)</f>
        <v>8430.6</v>
      </c>
      <c r="AQ776" s="2" t="s">
        <v>786</v>
      </c>
      <c r="BB776" s="2">
        <f t="shared" si="255"/>
        <v>257.14123980236906</v>
      </c>
      <c r="BC776" s="2">
        <f t="shared" si="256"/>
        <v>7963.7333333333336</v>
      </c>
      <c r="BD776" s="2" t="s">
        <v>786</v>
      </c>
      <c r="BI776">
        <f t="shared" si="257"/>
        <v>275.14123980236906</v>
      </c>
      <c r="BJ776">
        <f t="shared" si="258"/>
        <v>8204.1143281366003</v>
      </c>
      <c r="BK776" s="2" t="s">
        <v>786</v>
      </c>
      <c r="BP776">
        <f t="shared" si="259"/>
        <v>209.14123980236906</v>
      </c>
      <c r="BQ776">
        <f t="shared" si="260"/>
        <v>7861.333333333333</v>
      </c>
      <c r="BR776" s="2" t="s">
        <v>786</v>
      </c>
      <c r="BW776">
        <f t="shared" si="261"/>
        <v>225.14123980236906</v>
      </c>
      <c r="BX776">
        <f t="shared" si="262"/>
        <v>7895.4666666666662</v>
      </c>
      <c r="BY776" s="2" t="s">
        <v>786</v>
      </c>
      <c r="CD776">
        <f t="shared" si="263"/>
        <v>289.45097938416296</v>
      </c>
      <c r="CE776">
        <f t="shared" si="264"/>
        <v>8249.9015716076174</v>
      </c>
      <c r="CF776" s="2" t="s">
        <v>786</v>
      </c>
    </row>
    <row r="777" spans="1:84" x14ac:dyDescent="0.35">
      <c r="A777" s="2" t="s">
        <v>787</v>
      </c>
      <c r="B777" s="3" t="s">
        <v>35</v>
      </c>
      <c r="C777" s="2">
        <v>307</v>
      </c>
      <c r="D777" s="2">
        <v>700</v>
      </c>
      <c r="E777" s="2">
        <v>400</v>
      </c>
      <c r="F777" s="2">
        <v>36</v>
      </c>
      <c r="G777" s="2">
        <v>16</v>
      </c>
      <c r="H777" s="2">
        <v>18</v>
      </c>
      <c r="I777" s="2">
        <f t="shared" si="249"/>
        <v>592</v>
      </c>
      <c r="J777" s="2">
        <f t="shared" si="267"/>
        <v>391.26123980236906</v>
      </c>
      <c r="K777" s="2">
        <f t="shared" si="252"/>
        <v>5.333333333333333</v>
      </c>
      <c r="L777" s="2">
        <f t="shared" si="250"/>
        <v>37</v>
      </c>
      <c r="M777" s="2">
        <f t="shared" si="251"/>
        <v>2.9370973355292325</v>
      </c>
      <c r="N777" s="5">
        <v>353000</v>
      </c>
      <c r="O777" s="5">
        <v>38400</v>
      </c>
      <c r="P777" s="2">
        <v>30.1</v>
      </c>
      <c r="Q777" s="2">
        <v>9.9</v>
      </c>
      <c r="R777" s="5">
        <v>10100</v>
      </c>
      <c r="S777" s="5">
        <v>1920</v>
      </c>
      <c r="T777" s="5">
        <v>11200</v>
      </c>
      <c r="U777" s="5">
        <v>2920</v>
      </c>
      <c r="X777" s="3" t="str" cm="1">
        <f t="array" ref="X777">_xlfn.IFS((D777/F777) &lt;= (640/SQRT($AT$32)), "Compact", L777 &lt;= ($AT$32*(0.79-(0.002*((E777-G777/2)/(2*F777))*SQRT($AT$32)))), "Non-Compact", L777 &gt; ($AT$32*(0.79-(0.002*((E777-G777/2)/(2*F777))*SQRT($AT$32)))), "Slender")</f>
        <v>Compact</v>
      </c>
      <c r="Y777" s="3" t="str" cm="1">
        <f t="array" ref="Y777">_xlfn.IFS(K777 &lt;= (65/SQRT($AT$32)), "Compact", K777 &lt;= (95/SQRT($AT$32)), "Non-Compact", K777 &gt; (95/SQRT($AT$32)), "Slender")</f>
        <v>Slender</v>
      </c>
      <c r="Z777" s="2">
        <f t="shared" si="253"/>
        <v>11.111111111111111</v>
      </c>
      <c r="AA777" s="2">
        <f t="shared" si="254"/>
        <v>43.75</v>
      </c>
      <c r="AB777" s="2" t="str" cm="1">
        <f t="array" ref="AB777">_xlfn.IFS(Z777 &lt;= 9, "1", Z777 &lt;= 12, "2", Z777 &lt;= 15, "3", Z777 &gt; 15, "4")</f>
        <v>2</v>
      </c>
      <c r="AC777" s="2" t="str" cm="1">
        <f t="array" ref="AC777">_xlfn.IFS(AA777 &lt;= 200, "1", L777 &lt;= 300, "2", L777 &lt;= 400, "3", L777 &gt; 400, "4")</f>
        <v>1</v>
      </c>
      <c r="AF777" s="3">
        <f t="shared" si="265"/>
        <v>354596.57320129307</v>
      </c>
      <c r="AG777" s="3"/>
      <c r="AI777" s="3">
        <f t="shared" si="266"/>
        <v>10208.888170119213</v>
      </c>
      <c r="AJ777" s="2" t="s">
        <v>787</v>
      </c>
      <c r="AK777" s="2"/>
      <c r="AL777" s="2"/>
      <c r="AM777" s="2">
        <f t="shared" si="268"/>
        <v>366.56123980236907</v>
      </c>
      <c r="AN777" s="2"/>
      <c r="AO777" s="2"/>
      <c r="AP777" s="2">
        <f t="shared" si="269"/>
        <v>10010.6</v>
      </c>
      <c r="AQ777" s="2" t="s">
        <v>787</v>
      </c>
      <c r="BB777" s="2">
        <f t="shared" si="255"/>
        <v>299.26123980236906</v>
      </c>
      <c r="BC777" s="2">
        <f t="shared" si="256"/>
        <v>9543.7333333333336</v>
      </c>
      <c r="BD777" s="2" t="s">
        <v>787</v>
      </c>
      <c r="BI777">
        <f t="shared" si="257"/>
        <v>317.26123980236906</v>
      </c>
      <c r="BJ777">
        <f t="shared" si="258"/>
        <v>9784.1143281366003</v>
      </c>
      <c r="BK777" s="2" t="s">
        <v>787</v>
      </c>
      <c r="BP777">
        <f t="shared" si="259"/>
        <v>251.26123980236906</v>
      </c>
      <c r="BQ777">
        <f t="shared" si="260"/>
        <v>9441.3333333333339</v>
      </c>
      <c r="BR777" s="2" t="s">
        <v>787</v>
      </c>
      <c r="BW777">
        <f t="shared" si="261"/>
        <v>267.26123980236906</v>
      </c>
      <c r="BX777">
        <f t="shared" si="262"/>
        <v>9475.4666666666672</v>
      </c>
      <c r="BY777" s="2" t="s">
        <v>787</v>
      </c>
      <c r="CD777">
        <f t="shared" si="263"/>
        <v>331.57097938416297</v>
      </c>
      <c r="CE777">
        <f t="shared" si="264"/>
        <v>9829.9015716076174</v>
      </c>
      <c r="CF777" s="2" t="s">
        <v>787</v>
      </c>
    </row>
    <row r="778" spans="1:84" x14ac:dyDescent="0.35">
      <c r="A778" s="2" t="s">
        <v>788</v>
      </c>
      <c r="B778" s="3" t="s">
        <v>35</v>
      </c>
      <c r="C778" s="2">
        <v>283</v>
      </c>
      <c r="D778" s="2">
        <v>700</v>
      </c>
      <c r="E778" s="2">
        <v>400</v>
      </c>
      <c r="F778" s="2">
        <v>32</v>
      </c>
      <c r="G778" s="2">
        <v>16</v>
      </c>
      <c r="H778" s="2">
        <v>18</v>
      </c>
      <c r="I778" s="2">
        <f t="shared" si="249"/>
        <v>600</v>
      </c>
      <c r="J778" s="2">
        <f t="shared" si="267"/>
        <v>360.54123980236903</v>
      </c>
      <c r="K778" s="2">
        <f t="shared" si="252"/>
        <v>6</v>
      </c>
      <c r="L778" s="2">
        <f t="shared" si="250"/>
        <v>37.5</v>
      </c>
      <c r="M778" s="2">
        <f t="shared" si="251"/>
        <v>2.9370973355292325</v>
      </c>
      <c r="N778" s="5">
        <v>323000</v>
      </c>
      <c r="O778" s="5">
        <v>34200</v>
      </c>
      <c r="P778" s="2">
        <v>29.9</v>
      </c>
      <c r="Q778" s="2">
        <v>9.6999999999999993</v>
      </c>
      <c r="R778" s="5">
        <v>9220</v>
      </c>
      <c r="S778" s="5">
        <v>1710</v>
      </c>
      <c r="T778" s="5">
        <v>10300</v>
      </c>
      <c r="U778" s="5">
        <v>2600</v>
      </c>
      <c r="X778" s="3" t="str" cm="1">
        <f t="array" ref="X778">_xlfn.IFS((D778/F778) &lt;= (640/SQRT($AT$32)), "Compact", L778 &lt;= ($AT$32*(0.79-(0.002*((E778-G778/2)/(2*F778))*SQRT($AT$32)))), "Non-Compact", L778 &gt; ($AT$32*(0.79-(0.002*((E778-G778/2)/(2*F778))*SQRT($AT$32)))), "Slender")</f>
        <v>Compact</v>
      </c>
      <c r="Y778" s="3" t="str" cm="1">
        <f t="array" ref="Y778">_xlfn.IFS(K778 &lt;= (65/SQRT($AT$32)), "Compact", K778 &lt;= (95/SQRT($AT$32)), "Non-Compact", K778 &gt; (95/SQRT($AT$32)), "Slender")</f>
        <v>Slender</v>
      </c>
      <c r="Z778" s="2">
        <f t="shared" si="253"/>
        <v>12.5</v>
      </c>
      <c r="AA778" s="2">
        <f t="shared" si="254"/>
        <v>43.75</v>
      </c>
      <c r="AB778" s="2" t="str" cm="1">
        <f t="array" ref="AB778">_xlfn.IFS(Z778 &lt;= 9, "1", Z778 &lt;= 12, "2", Z778 &lt;= 15, "3", Z778 &gt; 15, "4")</f>
        <v>3</v>
      </c>
      <c r="AC778" s="2" t="str" cm="1">
        <f t="array" ref="AC778">_xlfn.IFS(AA778 &lt;= 200, "1", L778 &lt;= 300, "2", L778 &lt;= 400, "3", L778 &gt; 400, "4")</f>
        <v>1</v>
      </c>
      <c r="AF778" s="3">
        <f t="shared" si="265"/>
        <v>324320.01746130321</v>
      </c>
      <c r="AG778" s="3"/>
      <c r="AI778" s="3">
        <f t="shared" si="266"/>
        <v>9307.4112227837013</v>
      </c>
      <c r="AJ778" s="2" t="s">
        <v>788</v>
      </c>
      <c r="AK778" s="2"/>
      <c r="AL778" s="2"/>
      <c r="AM778" s="2">
        <f t="shared" si="268"/>
        <v>335.84123980236905</v>
      </c>
      <c r="AN778" s="2"/>
      <c r="AO778" s="2"/>
      <c r="AP778" s="2">
        <f t="shared" si="269"/>
        <v>9130.6</v>
      </c>
      <c r="AQ778" s="2" t="s">
        <v>788</v>
      </c>
      <c r="BB778" s="2">
        <f t="shared" si="255"/>
        <v>268.54123980236903</v>
      </c>
      <c r="BC778" s="2">
        <f t="shared" si="256"/>
        <v>8663.7333333333336</v>
      </c>
      <c r="BD778" s="2" t="s">
        <v>788</v>
      </c>
      <c r="BI778">
        <f t="shared" si="257"/>
        <v>286.54123980236903</v>
      </c>
      <c r="BJ778">
        <f t="shared" si="258"/>
        <v>8904.1143281366003</v>
      </c>
      <c r="BK778" s="2" t="s">
        <v>788</v>
      </c>
      <c r="BP778">
        <f t="shared" si="259"/>
        <v>220.54123980236903</v>
      </c>
      <c r="BQ778">
        <f t="shared" si="260"/>
        <v>8561.3333333333339</v>
      </c>
      <c r="BR778" s="2" t="s">
        <v>788</v>
      </c>
      <c r="BW778">
        <f t="shared" si="261"/>
        <v>236.54123980236903</v>
      </c>
      <c r="BX778">
        <f t="shared" si="262"/>
        <v>8595.4666666666672</v>
      </c>
      <c r="BY778" s="2" t="s">
        <v>788</v>
      </c>
      <c r="CD778">
        <f t="shared" si="263"/>
        <v>300.85097938416294</v>
      </c>
      <c r="CE778">
        <f t="shared" si="264"/>
        <v>8949.9015716076174</v>
      </c>
      <c r="CF778" s="2" t="s">
        <v>788</v>
      </c>
    </row>
    <row r="779" spans="1:84" x14ac:dyDescent="0.35">
      <c r="A779" s="2" t="s">
        <v>789</v>
      </c>
      <c r="B779" s="3" t="s">
        <v>35</v>
      </c>
      <c r="C779" s="2">
        <v>259</v>
      </c>
      <c r="D779" s="2">
        <v>700</v>
      </c>
      <c r="E779" s="2">
        <v>400</v>
      </c>
      <c r="F779" s="2">
        <v>28</v>
      </c>
      <c r="G779" s="2">
        <v>16</v>
      </c>
      <c r="H779" s="2">
        <v>18</v>
      </c>
      <c r="I779" s="2">
        <f t="shared" si="249"/>
        <v>608</v>
      </c>
      <c r="J779" s="2">
        <f t="shared" si="267"/>
        <v>329.82123980236906</v>
      </c>
      <c r="K779" s="2">
        <f t="shared" si="252"/>
        <v>6.8571428571428568</v>
      </c>
      <c r="L779" s="2">
        <f t="shared" si="250"/>
        <v>38</v>
      </c>
      <c r="M779" s="2">
        <f t="shared" si="251"/>
        <v>2.9370973355292325</v>
      </c>
      <c r="N779" s="5">
        <v>291000</v>
      </c>
      <c r="O779" s="5">
        <v>29900</v>
      </c>
      <c r="P779" s="2">
        <v>29.7</v>
      </c>
      <c r="Q779" s="2">
        <v>9.5</v>
      </c>
      <c r="R779" s="5">
        <v>8330</v>
      </c>
      <c r="S779" s="5">
        <v>1490</v>
      </c>
      <c r="T779" s="5">
        <v>9270</v>
      </c>
      <c r="U779" s="5">
        <v>2280</v>
      </c>
      <c r="X779" s="3" t="str" cm="1">
        <f t="array" ref="X779">_xlfn.IFS((D779/F779) &lt;= (640/SQRT($AT$32)), "Compact", L779 &lt;= ($AT$32*(0.79-(0.002*((E779-G779/2)/(2*F779))*SQRT($AT$32)))), "Non-Compact", L779 &gt; ($AT$32*(0.79-(0.002*((E779-G779/2)/(2*F779))*SQRT($AT$32)))), "Slender")</f>
        <v>Compact</v>
      </c>
      <c r="Y779" s="3" t="str" cm="1">
        <f t="array" ref="Y779">_xlfn.IFS(K779 &lt;= (65/SQRT($AT$32)), "Compact", K779 &lt;= (95/SQRT($AT$32)), "Non-Compact", K779 &gt; (95/SQRT($AT$32)), "Slender")</f>
        <v>Slender</v>
      </c>
      <c r="Z779" s="2">
        <f t="shared" si="253"/>
        <v>14.285714285714286</v>
      </c>
      <c r="AA779" s="2">
        <f t="shared" si="254"/>
        <v>43.75</v>
      </c>
      <c r="AB779" s="2" t="str" cm="1">
        <f t="array" ref="AB779">_xlfn.IFS(Z779 &lt;= 9, "1", Z779 &lt;= 12, "2", Z779 &lt;= 15, "3", Z779 &gt; 15, "4")</f>
        <v>3</v>
      </c>
      <c r="AC779" s="2" t="str" cm="1">
        <f t="array" ref="AC779">_xlfn.IFS(AA779 &lt;= 200, "1", L779 &lt;= 300, "2", L779 &lt;= 400, "3", L779 &gt; 400, "4")</f>
        <v>1</v>
      </c>
      <c r="AF779" s="3">
        <f t="shared" si="265"/>
        <v>292046.96150807664</v>
      </c>
      <c r="AG779" s="3"/>
      <c r="AI779" s="3">
        <f t="shared" si="266"/>
        <v>8395.0711533613576</v>
      </c>
      <c r="AJ779" s="2" t="s">
        <v>789</v>
      </c>
      <c r="AK779" s="2"/>
      <c r="AL779" s="2"/>
      <c r="AM779" s="2">
        <f t="shared" si="268"/>
        <v>305.12123980236908</v>
      </c>
      <c r="AN779" s="2"/>
      <c r="AO779" s="2"/>
      <c r="AP779" s="2">
        <f t="shared" si="269"/>
        <v>8240.6</v>
      </c>
      <c r="AQ779" s="2" t="s">
        <v>789</v>
      </c>
      <c r="BB779" s="2">
        <f t="shared" si="255"/>
        <v>237.82123980236906</v>
      </c>
      <c r="BC779" s="2">
        <f t="shared" si="256"/>
        <v>7773.7333333333336</v>
      </c>
      <c r="BD779" s="2" t="s">
        <v>789</v>
      </c>
      <c r="BI779">
        <f t="shared" si="257"/>
        <v>255.82123980236906</v>
      </c>
      <c r="BJ779">
        <f t="shared" si="258"/>
        <v>8014.1143281365994</v>
      </c>
      <c r="BK779" s="2" t="s">
        <v>789</v>
      </c>
      <c r="BP779">
        <f t="shared" si="259"/>
        <v>189.82123980236906</v>
      </c>
      <c r="BQ779">
        <f t="shared" si="260"/>
        <v>7671.333333333333</v>
      </c>
      <c r="BR779" s="2" t="s">
        <v>789</v>
      </c>
      <c r="BW779">
        <f t="shared" si="261"/>
        <v>205.82123980236906</v>
      </c>
      <c r="BX779">
        <f t="shared" si="262"/>
        <v>7705.4666666666662</v>
      </c>
      <c r="BY779" s="2" t="s">
        <v>789</v>
      </c>
      <c r="CD779">
        <f t="shared" si="263"/>
        <v>270.13097938416297</v>
      </c>
      <c r="CE779">
        <f t="shared" si="264"/>
        <v>8059.9015716076174</v>
      </c>
      <c r="CF779" s="2" t="s">
        <v>789</v>
      </c>
    </row>
    <row r="780" spans="1:84" x14ac:dyDescent="0.35">
      <c r="A780" s="2" t="s">
        <v>790</v>
      </c>
      <c r="B780" s="3" t="s">
        <v>35</v>
      </c>
      <c r="C780" s="2">
        <v>241</v>
      </c>
      <c r="D780" s="2">
        <v>700</v>
      </c>
      <c r="E780" s="2">
        <v>400</v>
      </c>
      <c r="F780" s="2">
        <v>25</v>
      </c>
      <c r="G780" s="2">
        <v>16</v>
      </c>
      <c r="H780" s="2">
        <v>18</v>
      </c>
      <c r="I780" s="2">
        <f t="shared" si="249"/>
        <v>614</v>
      </c>
      <c r="J780" s="2">
        <f t="shared" si="267"/>
        <v>306.78123980236904</v>
      </c>
      <c r="K780" s="2">
        <f t="shared" si="252"/>
        <v>7.68</v>
      </c>
      <c r="L780" s="2">
        <f t="shared" si="250"/>
        <v>38.375</v>
      </c>
      <c r="M780" s="2">
        <f t="shared" si="251"/>
        <v>2.9370973355292325</v>
      </c>
      <c r="N780" s="5">
        <v>267000</v>
      </c>
      <c r="O780" s="5">
        <v>26700</v>
      </c>
      <c r="P780" s="2">
        <v>29.5</v>
      </c>
      <c r="Q780" s="2">
        <v>9.3000000000000007</v>
      </c>
      <c r="R780" s="5">
        <v>7640</v>
      </c>
      <c r="S780" s="5">
        <v>1330</v>
      </c>
      <c r="T780" s="5">
        <v>8530</v>
      </c>
      <c r="U780" s="5">
        <v>2040</v>
      </c>
      <c r="X780" s="3" t="str" cm="1">
        <f t="array" ref="X780">_xlfn.IFS((D780/F780) &lt;= (640/SQRT($AT$32)), "Compact", L780 &lt;= ($AT$32*(0.79-(0.002*((E780-G780/2)/(2*F780))*SQRT($AT$32)))), "Non-Compact", L780 &gt; ($AT$32*(0.79-(0.002*((E780-G780/2)/(2*F780))*SQRT($AT$32)))), "Slender")</f>
        <v>Compact</v>
      </c>
      <c r="Y780" s="3" t="str" cm="1">
        <f t="array" ref="Y780">_xlfn.IFS(K780 &lt;= (65/SQRT($AT$32)), "Compact", K780 &lt;= (95/SQRT($AT$32)), "Non-Compact", K780 &gt; (95/SQRT($AT$32)), "Slender")</f>
        <v>Slender</v>
      </c>
      <c r="Z780" s="2">
        <f t="shared" si="253"/>
        <v>16</v>
      </c>
      <c r="AA780" s="2">
        <f t="shared" si="254"/>
        <v>43.75</v>
      </c>
      <c r="AB780" s="2" t="str" cm="1">
        <f t="array" ref="AB780">_xlfn.IFS(Z780 &lt;= 9, "1", Z780 &lt;= 12, "2", Z780 &lt;= 15, "3", Z780 &gt; 15, "4")</f>
        <v>4</v>
      </c>
      <c r="AC780" s="2" t="str" cm="1">
        <f t="array" ref="AC780">_xlfn.IFS(AA780 &lt;= 200, "1", L780 &lt;= 300, "2", L780 &lt;= 400, "3", L780 &gt; 400, "4")</f>
        <v>1</v>
      </c>
      <c r="AF780" s="3">
        <f t="shared" si="265"/>
        <v>267846.94832329155</v>
      </c>
      <c r="AG780" s="3"/>
      <c r="AI780" s="3">
        <f t="shared" si="266"/>
        <v>7690.2564111998245</v>
      </c>
      <c r="AJ780" s="2" t="s">
        <v>790</v>
      </c>
      <c r="AK780" s="2"/>
      <c r="AL780" s="2"/>
      <c r="AM780" s="2">
        <f t="shared" si="268"/>
        <v>282.08123980236905</v>
      </c>
      <c r="AN780" s="2"/>
      <c r="AO780" s="2"/>
      <c r="AP780" s="2">
        <f t="shared" si="269"/>
        <v>7550.6</v>
      </c>
      <c r="AQ780" s="2" t="s">
        <v>790</v>
      </c>
      <c r="BB780" s="2">
        <f t="shared" si="255"/>
        <v>214.78123980236904</v>
      </c>
      <c r="BC780" s="2">
        <f t="shared" si="256"/>
        <v>7083.7333333333336</v>
      </c>
      <c r="BD780" s="2" t="s">
        <v>790</v>
      </c>
      <c r="BI780">
        <f t="shared" si="257"/>
        <v>232.78123980236904</v>
      </c>
      <c r="BJ780">
        <f t="shared" si="258"/>
        <v>7324.1143281365994</v>
      </c>
      <c r="BK780" s="2" t="s">
        <v>790</v>
      </c>
      <c r="BP780">
        <f t="shared" si="259"/>
        <v>166.78123980236904</v>
      </c>
      <c r="BQ780">
        <f t="shared" si="260"/>
        <v>6981.333333333333</v>
      </c>
      <c r="BR780" s="2" t="s">
        <v>790</v>
      </c>
      <c r="BW780">
        <f t="shared" si="261"/>
        <v>182.78123980236904</v>
      </c>
      <c r="BX780">
        <f t="shared" si="262"/>
        <v>7015.4666666666662</v>
      </c>
      <c r="BY780" s="2" t="s">
        <v>790</v>
      </c>
      <c r="CD780">
        <f t="shared" si="263"/>
        <v>247.09097938416298</v>
      </c>
      <c r="CE780">
        <f t="shared" si="264"/>
        <v>7369.9015716076174</v>
      </c>
      <c r="CF780" s="2" t="s">
        <v>790</v>
      </c>
    </row>
    <row r="781" spans="1:84" x14ac:dyDescent="0.35">
      <c r="A781" s="2" t="s">
        <v>791</v>
      </c>
      <c r="B781" s="3" t="s">
        <v>35</v>
      </c>
      <c r="C781" s="2">
        <v>223</v>
      </c>
      <c r="D781" s="2">
        <v>700</v>
      </c>
      <c r="E781" s="2">
        <v>400</v>
      </c>
      <c r="F781" s="2">
        <v>22</v>
      </c>
      <c r="G781" s="2">
        <v>16</v>
      </c>
      <c r="H781" s="2">
        <v>18</v>
      </c>
      <c r="I781" s="2">
        <f t="shared" si="249"/>
        <v>620</v>
      </c>
      <c r="J781" s="2">
        <f t="shared" si="267"/>
        <v>283.74123980236902</v>
      </c>
      <c r="K781" s="2">
        <f t="shared" si="252"/>
        <v>8.7272727272727266</v>
      </c>
      <c r="L781" s="2">
        <f t="shared" si="250"/>
        <v>38.75</v>
      </c>
      <c r="M781" s="2">
        <f t="shared" si="251"/>
        <v>2.9370973355292325</v>
      </c>
      <c r="N781" s="5">
        <v>243000</v>
      </c>
      <c r="O781" s="5">
        <v>23500</v>
      </c>
      <c r="P781" s="2">
        <v>29.3</v>
      </c>
      <c r="Q781" s="2">
        <v>9.1</v>
      </c>
      <c r="R781" s="5">
        <v>6940</v>
      </c>
      <c r="S781" s="5">
        <v>1170</v>
      </c>
      <c r="T781" s="5">
        <v>7780</v>
      </c>
      <c r="U781" s="5">
        <v>1810</v>
      </c>
      <c r="X781" s="3" t="str" cm="1">
        <f t="array" ref="X781">_xlfn.IFS((D781/F781) &lt;= (640/SQRT($AT$32)), "Compact", L781 &lt;= ($AT$32*(0.79-(0.002*((E781-G781/2)/(2*F781))*SQRT($AT$32)))), "Non-Compact", L781 &gt; ($AT$32*(0.79-(0.002*((E781-G781/2)/(2*F781))*SQRT($AT$32)))), "Slender")</f>
        <v>Compact</v>
      </c>
      <c r="Y781" s="3" t="str" cm="1">
        <f t="array" ref="Y781">_xlfn.IFS(K781 &lt;= (65/SQRT($AT$32)), "Compact", K781 &lt;= (95/SQRT($AT$32)), "Non-Compact", K781 &gt; (95/SQRT($AT$32)), "Slender")</f>
        <v>Slender</v>
      </c>
      <c r="Z781" s="2">
        <f t="shared" si="253"/>
        <v>18.181818181818183</v>
      </c>
      <c r="AA781" s="2">
        <f t="shared" si="254"/>
        <v>43.75</v>
      </c>
      <c r="AB781" s="2" t="str" cm="1">
        <f t="array" ref="AB781">_xlfn.IFS(Z781 &lt;= 9, "1", Z781 &lt;= 12, "2", Z781 &lt;= 15, "3", Z781 &gt; 15, "4")</f>
        <v>4</v>
      </c>
      <c r="AC781" s="2" t="str" cm="1">
        <f t="array" ref="AC781">_xlfn.IFS(AA781 &lt;= 200, "1", L781 &lt;= 300, "2", L781 &lt;= 400, "3", L781 &gt; 400, "4")</f>
        <v>1</v>
      </c>
      <c r="AF781" s="3">
        <f t="shared" si="265"/>
        <v>243649.39508666957</v>
      </c>
      <c r="AG781" s="3"/>
      <c r="AI781" s="3">
        <f t="shared" si="266"/>
        <v>6976.3282369739463</v>
      </c>
      <c r="AJ781" s="2" t="s">
        <v>791</v>
      </c>
      <c r="AK781" s="2"/>
      <c r="AL781" s="2"/>
      <c r="AM781" s="2">
        <f t="shared" si="268"/>
        <v>259.04123980236903</v>
      </c>
      <c r="AN781" s="2"/>
      <c r="AO781" s="2"/>
      <c r="AP781" s="2">
        <f t="shared" si="269"/>
        <v>6850.6</v>
      </c>
      <c r="AQ781" s="2" t="s">
        <v>791</v>
      </c>
      <c r="BB781" s="2">
        <f t="shared" si="255"/>
        <v>191.74123980236902</v>
      </c>
      <c r="BC781" s="2">
        <f t="shared" si="256"/>
        <v>6383.7333333333336</v>
      </c>
      <c r="BD781" s="2" t="s">
        <v>791</v>
      </c>
      <c r="BI781">
        <f t="shared" si="257"/>
        <v>209.74123980236902</v>
      </c>
      <c r="BJ781">
        <f t="shared" si="258"/>
        <v>6624.1143281365994</v>
      </c>
      <c r="BK781" s="2" t="s">
        <v>791</v>
      </c>
      <c r="BP781">
        <f t="shared" si="259"/>
        <v>143.74123980236902</v>
      </c>
      <c r="BQ781">
        <f t="shared" si="260"/>
        <v>6281.333333333333</v>
      </c>
      <c r="BR781" s="2" t="s">
        <v>791</v>
      </c>
      <c r="BW781">
        <f t="shared" si="261"/>
        <v>159.74123980236902</v>
      </c>
      <c r="BX781">
        <f t="shared" si="262"/>
        <v>6315.4666666666662</v>
      </c>
      <c r="BY781" s="2" t="s">
        <v>791</v>
      </c>
      <c r="CD781">
        <f t="shared" si="263"/>
        <v>224.05097938416296</v>
      </c>
      <c r="CE781">
        <f t="shared" si="264"/>
        <v>6669.9015716076174</v>
      </c>
      <c r="CF781" s="2" t="s">
        <v>791</v>
      </c>
    </row>
    <row r="782" spans="1:84" x14ac:dyDescent="0.35">
      <c r="A782" s="2" t="s">
        <v>792</v>
      </c>
      <c r="B782" s="3" t="s">
        <v>35</v>
      </c>
      <c r="C782" s="2">
        <v>273</v>
      </c>
      <c r="D782" s="2">
        <v>700</v>
      </c>
      <c r="E782" s="2">
        <v>400</v>
      </c>
      <c r="F782" s="2">
        <v>32</v>
      </c>
      <c r="G782" s="2">
        <v>14</v>
      </c>
      <c r="H782" s="2">
        <v>18</v>
      </c>
      <c r="I782" s="2">
        <f t="shared" si="249"/>
        <v>600</v>
      </c>
      <c r="J782" s="2">
        <f t="shared" si="267"/>
        <v>347.82123980236901</v>
      </c>
      <c r="K782" s="2">
        <f t="shared" si="252"/>
        <v>6.03125</v>
      </c>
      <c r="L782" s="2">
        <f t="shared" si="250"/>
        <v>42.857142857142854</v>
      </c>
      <c r="M782" s="2">
        <f t="shared" si="251"/>
        <v>2.9410973355292325</v>
      </c>
      <c r="N782" s="5">
        <v>319000</v>
      </c>
      <c r="O782" s="5">
        <v>34200</v>
      </c>
      <c r="P782" s="2">
        <v>30.3</v>
      </c>
      <c r="Q782" s="2">
        <v>9.9</v>
      </c>
      <c r="R782" s="5">
        <v>9100</v>
      </c>
      <c r="S782" s="5">
        <v>1710</v>
      </c>
      <c r="T782" s="5">
        <v>10100</v>
      </c>
      <c r="U782" s="5">
        <v>2590</v>
      </c>
      <c r="X782" s="3" t="str" cm="1">
        <f t="array" ref="X782">_xlfn.IFS((D782/F782) &lt;= (640/SQRT($AT$32)), "Compact", L782 &lt;= ($AT$32*(0.79-(0.002*((E782-G782/2)/(2*F782))*SQRT($AT$32)))), "Non-Compact", L782 &gt; ($AT$32*(0.79-(0.002*((E782-G782/2)/(2*F782))*SQRT($AT$32)))), "Slender")</f>
        <v>Compact</v>
      </c>
      <c r="Y782" s="3" t="str" cm="1">
        <f t="array" ref="Y782">_xlfn.IFS(K782 &lt;= (65/SQRT($AT$32)), "Compact", K782 &lt;= (95/SQRT($AT$32)), "Non-Compact", K782 &gt; (95/SQRT($AT$32)), "Slender")</f>
        <v>Slender</v>
      </c>
      <c r="Z782" s="2">
        <f t="shared" si="253"/>
        <v>12.5</v>
      </c>
      <c r="AA782" s="2">
        <f t="shared" si="254"/>
        <v>50</v>
      </c>
      <c r="AB782" s="2" t="str" cm="1">
        <f t="array" ref="AB782">_xlfn.IFS(Z782 &lt;= 9, "1", Z782 &lt;= 12, "2", Z782 &lt;= 15, "3", Z782 &gt; 15, "4")</f>
        <v>3</v>
      </c>
      <c r="AC782" s="2" t="str" cm="1">
        <f t="array" ref="AC782">_xlfn.IFS(AA782 &lt;= 200, "1", L782 &lt;= 300, "2", L782 &lt;= 400, "3", L782 &gt; 400, "4")</f>
        <v>1</v>
      </c>
      <c r="AF782" s="3">
        <f t="shared" si="265"/>
        <v>320342.39451889601</v>
      </c>
      <c r="AG782" s="3"/>
      <c r="AI782" s="3">
        <f t="shared" si="266"/>
        <v>9189.7203259946928</v>
      </c>
      <c r="AJ782" s="2" t="s">
        <v>792</v>
      </c>
      <c r="AK782" s="2"/>
      <c r="AL782" s="2"/>
      <c r="AM782" s="2">
        <f t="shared" si="268"/>
        <v>323.12123980236902</v>
      </c>
      <c r="AN782" s="2"/>
      <c r="AO782" s="2"/>
      <c r="AP782" s="2">
        <f t="shared" si="269"/>
        <v>9010.6</v>
      </c>
      <c r="AQ782" s="2" t="s">
        <v>792</v>
      </c>
      <c r="BB782" s="2">
        <f t="shared" si="255"/>
        <v>255.82123980236901</v>
      </c>
      <c r="BC782" s="2">
        <f t="shared" si="256"/>
        <v>8543.7333333333336</v>
      </c>
      <c r="BD782" s="2" t="s">
        <v>792</v>
      </c>
      <c r="BI782">
        <f t="shared" si="257"/>
        <v>273.82123980236901</v>
      </c>
      <c r="BJ782">
        <f t="shared" si="258"/>
        <v>8784.1143281366003</v>
      </c>
      <c r="BK782" s="2" t="s">
        <v>792</v>
      </c>
      <c r="BP782">
        <f t="shared" si="259"/>
        <v>207.82123980236901</v>
      </c>
      <c r="BQ782">
        <f t="shared" si="260"/>
        <v>8441.3333333333339</v>
      </c>
      <c r="BR782" s="2" t="s">
        <v>792</v>
      </c>
      <c r="BW782">
        <f t="shared" si="261"/>
        <v>223.82123980236901</v>
      </c>
      <c r="BX782">
        <f t="shared" si="262"/>
        <v>8475.4666666666672</v>
      </c>
      <c r="BY782" s="2" t="s">
        <v>792</v>
      </c>
      <c r="CD782">
        <f t="shared" si="263"/>
        <v>288.13097938416291</v>
      </c>
      <c r="CE782">
        <f t="shared" si="264"/>
        <v>8829.9015716076174</v>
      </c>
      <c r="CF782" s="2" t="s">
        <v>792</v>
      </c>
    </row>
    <row r="783" spans="1:84" x14ac:dyDescent="0.35">
      <c r="A783" s="2" t="s">
        <v>793</v>
      </c>
      <c r="B783" s="3" t="s">
        <v>35</v>
      </c>
      <c r="C783" s="2">
        <v>249</v>
      </c>
      <c r="D783" s="2">
        <v>700</v>
      </c>
      <c r="E783" s="2">
        <v>400</v>
      </c>
      <c r="F783" s="2">
        <v>28</v>
      </c>
      <c r="G783" s="2">
        <v>14</v>
      </c>
      <c r="H783" s="2">
        <v>18</v>
      </c>
      <c r="I783" s="2">
        <f t="shared" si="249"/>
        <v>608</v>
      </c>
      <c r="J783" s="2">
        <f t="shared" si="267"/>
        <v>316.94123980236907</v>
      </c>
      <c r="K783" s="2">
        <f t="shared" si="252"/>
        <v>6.8928571428571432</v>
      </c>
      <c r="L783" s="2">
        <f t="shared" si="250"/>
        <v>43.428571428571431</v>
      </c>
      <c r="M783" s="2">
        <f t="shared" si="251"/>
        <v>2.9410973355292325</v>
      </c>
      <c r="N783" s="5">
        <v>287000</v>
      </c>
      <c r="O783" s="5">
        <v>29900</v>
      </c>
      <c r="P783" s="2">
        <v>30.1</v>
      </c>
      <c r="Q783" s="2">
        <v>9.6999999999999993</v>
      </c>
      <c r="R783" s="5">
        <v>8200</v>
      </c>
      <c r="S783" s="5">
        <v>1490</v>
      </c>
      <c r="T783" s="5">
        <v>9070</v>
      </c>
      <c r="U783" s="5">
        <v>2270</v>
      </c>
      <c r="X783" s="3" t="str" cm="1">
        <f t="array" ref="X783">_xlfn.IFS((D783/F783) &lt;= (640/SQRT($AT$32)), "Compact", L783 &lt;= ($AT$32*(0.79-(0.002*((E783-G783/2)/(2*F783))*SQRT($AT$32)))), "Non-Compact", L783 &gt; ($AT$32*(0.79-(0.002*((E783-G783/2)/(2*F783))*SQRT($AT$32)))), "Slender")</f>
        <v>Compact</v>
      </c>
      <c r="Y783" s="3" t="str" cm="1">
        <f t="array" ref="Y783">_xlfn.IFS(K783 &lt;= (65/SQRT($AT$32)), "Compact", K783 &lt;= (95/SQRT($AT$32)), "Non-Compact", K783 &gt; (95/SQRT($AT$32)), "Slender")</f>
        <v>Slender</v>
      </c>
      <c r="Z783" s="2">
        <f t="shared" si="253"/>
        <v>14.285714285714286</v>
      </c>
      <c r="AA783" s="2">
        <f t="shared" si="254"/>
        <v>50</v>
      </c>
      <c r="AB783" s="2" t="str" cm="1">
        <f t="array" ref="AB783">_xlfn.IFS(Z783 &lt;= 9, "1", Z783 &lt;= 12, "2", Z783 &lt;= 15, "3", Z783 &gt; 15, "4")</f>
        <v>3</v>
      </c>
      <c r="AC783" s="2" t="str" cm="1">
        <f t="array" ref="AC783">_xlfn.IFS(AA783 &lt;= 200, "1", L783 &lt;= 300, "2", L783 &lt;= 400, "3", L783 &gt; 400, "4")</f>
        <v>1</v>
      </c>
      <c r="AF783" s="3">
        <f t="shared" si="265"/>
        <v>288068.05398395011</v>
      </c>
      <c r="AG783" s="3"/>
      <c r="AI783" s="3">
        <f t="shared" si="266"/>
        <v>8267.5004487450733</v>
      </c>
      <c r="AJ783" s="2" t="s">
        <v>793</v>
      </c>
      <c r="AK783" s="2"/>
      <c r="AL783" s="2"/>
      <c r="AM783" s="2">
        <f t="shared" si="268"/>
        <v>292.24123980236908</v>
      </c>
      <c r="AN783" s="2"/>
      <c r="AO783" s="2"/>
      <c r="AP783" s="2">
        <f t="shared" si="269"/>
        <v>8110.6</v>
      </c>
      <c r="AQ783" s="2" t="s">
        <v>793</v>
      </c>
      <c r="BB783" s="2">
        <f t="shared" si="255"/>
        <v>224.94123980236907</v>
      </c>
      <c r="BC783" s="2">
        <f t="shared" si="256"/>
        <v>7643.7333333333336</v>
      </c>
      <c r="BD783" s="2" t="s">
        <v>793</v>
      </c>
      <c r="BI783">
        <f t="shared" si="257"/>
        <v>242.94123980236907</v>
      </c>
      <c r="BJ783">
        <f t="shared" si="258"/>
        <v>7884.1143281365994</v>
      </c>
      <c r="BK783" s="2" t="s">
        <v>793</v>
      </c>
      <c r="BP783">
        <f t="shared" si="259"/>
        <v>176.94123980236907</v>
      </c>
      <c r="BQ783">
        <f t="shared" si="260"/>
        <v>7541.333333333333</v>
      </c>
      <c r="BR783" s="2" t="s">
        <v>793</v>
      </c>
      <c r="BW783">
        <f t="shared" si="261"/>
        <v>192.94123980236907</v>
      </c>
      <c r="BX783">
        <f t="shared" si="262"/>
        <v>7575.4666666666662</v>
      </c>
      <c r="BY783" s="2" t="s">
        <v>793</v>
      </c>
      <c r="CD783">
        <f t="shared" si="263"/>
        <v>257.25097938416297</v>
      </c>
      <c r="CE783">
        <f t="shared" si="264"/>
        <v>7929.9015716076174</v>
      </c>
      <c r="CF783" s="2" t="s">
        <v>793</v>
      </c>
    </row>
    <row r="784" spans="1:84" x14ac:dyDescent="0.35">
      <c r="A784" s="2" t="s">
        <v>794</v>
      </c>
      <c r="B784" s="3" t="s">
        <v>35</v>
      </c>
      <c r="C784" s="2">
        <v>231</v>
      </c>
      <c r="D784" s="2">
        <v>700</v>
      </c>
      <c r="E784" s="2">
        <v>400</v>
      </c>
      <c r="F784" s="2">
        <v>25</v>
      </c>
      <c r="G784" s="2">
        <v>14</v>
      </c>
      <c r="H784" s="2">
        <v>18</v>
      </c>
      <c r="I784" s="2">
        <f t="shared" si="249"/>
        <v>614</v>
      </c>
      <c r="J784" s="2">
        <f t="shared" si="267"/>
        <v>293.78123980236904</v>
      </c>
      <c r="K784" s="2">
        <f t="shared" si="252"/>
        <v>7.72</v>
      </c>
      <c r="L784" s="2">
        <f t="shared" si="250"/>
        <v>43.857142857142854</v>
      </c>
      <c r="M784" s="2">
        <f t="shared" si="251"/>
        <v>2.9410973355292325</v>
      </c>
      <c r="N784" s="5">
        <v>263000</v>
      </c>
      <c r="O784" s="5">
        <v>26700</v>
      </c>
      <c r="P784" s="2">
        <v>29.9</v>
      </c>
      <c r="Q784" s="2">
        <v>9.5</v>
      </c>
      <c r="R784" s="5">
        <v>7510</v>
      </c>
      <c r="S784" s="5">
        <v>1330</v>
      </c>
      <c r="T784" s="5">
        <v>8320</v>
      </c>
      <c r="U784" s="5">
        <v>2030</v>
      </c>
      <c r="X784" s="3" t="str" cm="1">
        <f t="array" ref="X784">_xlfn.IFS((D784/F784) &lt;= (640/SQRT($AT$32)), "Compact", L784 &lt;= ($AT$32*(0.79-(0.002*((E784-G784/2)/(2*F784))*SQRT($AT$32)))), "Non-Compact", L784 &gt; ($AT$32*(0.79-(0.002*((E784-G784/2)/(2*F784))*SQRT($AT$32)))), "Slender")</f>
        <v>Compact</v>
      </c>
      <c r="Y784" s="3" t="str" cm="1">
        <f t="array" ref="Y784">_xlfn.IFS(K784 &lt;= (65/SQRT($AT$32)), "Compact", K784 &lt;= (95/SQRT($AT$32)), "Non-Compact", K784 &gt; (95/SQRT($AT$32)), "Slender")</f>
        <v>Slender</v>
      </c>
      <c r="Z784" s="2">
        <f t="shared" si="253"/>
        <v>16</v>
      </c>
      <c r="AA784" s="2">
        <f t="shared" si="254"/>
        <v>50</v>
      </c>
      <c r="AB784" s="2" t="str" cm="1">
        <f t="array" ref="AB784">_xlfn.IFS(Z784 &lt;= 9, "1", Z784 &lt;= 12, "2", Z784 &lt;= 15, "3", Z784 &gt; 15, "4")</f>
        <v>4</v>
      </c>
      <c r="AC784" s="2" t="str" cm="1">
        <f t="array" ref="AC784">_xlfn.IFS(AA784 &lt;= 200, "1", L784 &lt;= 300, "2", L784 &lt;= 400, "3", L784 &gt; 400, "4")</f>
        <v>1</v>
      </c>
      <c r="AF784" s="3">
        <f t="shared" si="265"/>
        <v>263866.94322347391</v>
      </c>
      <c r="AG784" s="3"/>
      <c r="AI784" s="3">
        <f t="shared" si="266"/>
        <v>7562.6574476172073</v>
      </c>
      <c r="AJ784" s="2" t="s">
        <v>794</v>
      </c>
      <c r="AK784" s="2"/>
      <c r="AL784" s="2"/>
      <c r="AM784" s="2">
        <f t="shared" si="268"/>
        <v>269.08123980236905</v>
      </c>
      <c r="AN784" s="2"/>
      <c r="AO784" s="2"/>
      <c r="AP784" s="2">
        <f t="shared" si="269"/>
        <v>7420.6</v>
      </c>
      <c r="AQ784" s="2" t="s">
        <v>794</v>
      </c>
      <c r="BB784" s="2">
        <f t="shared" si="255"/>
        <v>201.78123980236904</v>
      </c>
      <c r="BC784" s="2">
        <f t="shared" si="256"/>
        <v>6953.7333333333336</v>
      </c>
      <c r="BD784" s="2" t="s">
        <v>794</v>
      </c>
      <c r="BI784">
        <f t="shared" si="257"/>
        <v>219.78123980236904</v>
      </c>
      <c r="BJ784">
        <f t="shared" si="258"/>
        <v>7194.1143281365994</v>
      </c>
      <c r="BK784" s="2" t="s">
        <v>794</v>
      </c>
      <c r="BP784">
        <f t="shared" si="259"/>
        <v>153.78123980236904</v>
      </c>
      <c r="BQ784">
        <f t="shared" si="260"/>
        <v>6851.333333333333</v>
      </c>
      <c r="BR784" s="2" t="s">
        <v>794</v>
      </c>
      <c r="BW784">
        <f t="shared" si="261"/>
        <v>169.78123980236904</v>
      </c>
      <c r="BX784">
        <f t="shared" si="262"/>
        <v>6885.4666666666662</v>
      </c>
      <c r="BY784" s="2" t="s">
        <v>794</v>
      </c>
      <c r="CD784">
        <f t="shared" si="263"/>
        <v>234.09097938416298</v>
      </c>
      <c r="CE784">
        <f t="shared" si="264"/>
        <v>7239.9015716076174</v>
      </c>
      <c r="CF784" s="2" t="s">
        <v>794</v>
      </c>
    </row>
    <row r="785" spans="1:84" x14ac:dyDescent="0.35">
      <c r="A785" s="2" t="s">
        <v>795</v>
      </c>
      <c r="B785" s="3" t="s">
        <v>35</v>
      </c>
      <c r="C785" s="2">
        <v>212</v>
      </c>
      <c r="D785" s="2">
        <v>700</v>
      </c>
      <c r="E785" s="2">
        <v>400</v>
      </c>
      <c r="F785" s="2">
        <v>22</v>
      </c>
      <c r="G785" s="2">
        <v>14</v>
      </c>
      <c r="H785" s="2">
        <v>18</v>
      </c>
      <c r="I785" s="2">
        <f t="shared" si="249"/>
        <v>620</v>
      </c>
      <c r="J785" s="2">
        <f t="shared" si="267"/>
        <v>270.62123980236902</v>
      </c>
      <c r="K785" s="2">
        <f t="shared" si="252"/>
        <v>8.7727272727272734</v>
      </c>
      <c r="L785" s="2">
        <f t="shared" si="250"/>
        <v>44.285714285714285</v>
      </c>
      <c r="M785" s="2">
        <f t="shared" si="251"/>
        <v>2.9410973355292325</v>
      </c>
      <c r="N785" s="5">
        <v>238000</v>
      </c>
      <c r="O785" s="5">
        <v>23500</v>
      </c>
      <c r="P785" s="2">
        <v>29.7</v>
      </c>
      <c r="Q785" s="2">
        <v>9.3000000000000007</v>
      </c>
      <c r="R785" s="5">
        <v>6810</v>
      </c>
      <c r="S785" s="5">
        <v>1170</v>
      </c>
      <c r="T785" s="5">
        <v>7560</v>
      </c>
      <c r="U785" s="5">
        <v>1800</v>
      </c>
      <c r="X785" s="3" t="str" cm="1">
        <f t="array" ref="X785">_xlfn.IFS((D785/F785) &lt;= (640/SQRT($AT$32)), "Compact", L785 &lt;= ($AT$32*(0.79-(0.002*((E785-G785/2)/(2*F785))*SQRT($AT$32)))), "Non-Compact", L785 &gt; ($AT$32*(0.79-(0.002*((E785-G785/2)/(2*F785))*SQRT($AT$32)))), "Slender")</f>
        <v>Compact</v>
      </c>
      <c r="Y785" s="3" t="str" cm="1">
        <f t="array" ref="Y785">_xlfn.IFS(K785 &lt;= (65/SQRT($AT$32)), "Compact", K785 &lt;= (95/SQRT($AT$32)), "Non-Compact", K785 &gt; (95/SQRT($AT$32)), "Slender")</f>
        <v>Slender</v>
      </c>
      <c r="Z785" s="2">
        <f t="shared" si="253"/>
        <v>18.181818181818183</v>
      </c>
      <c r="AA785" s="2">
        <f t="shared" si="254"/>
        <v>50</v>
      </c>
      <c r="AB785" s="2" t="str" cm="1">
        <f t="array" ref="AB785">_xlfn.IFS(Z785 &lt;= 9, "1", Z785 &lt;= 12, "2", Z785 &lt;= 15, "3", Z785 &gt; 15, "4")</f>
        <v>4</v>
      </c>
      <c r="AC785" s="2" t="str" cm="1">
        <f t="array" ref="AC785">_xlfn.IFS(AA785 &lt;= 200, "1", L785 &lt;= 300, "2", L785 &lt;= 400, "3", L785 &gt; 400, "4")</f>
        <v>1</v>
      </c>
      <c r="AF785" s="3">
        <f t="shared" si="265"/>
        <v>238672.88854434222</v>
      </c>
      <c r="AG785" s="3"/>
      <c r="AI785" s="3">
        <f t="shared" si="266"/>
        <v>6848.7151838866839</v>
      </c>
      <c r="AJ785" s="2" t="s">
        <v>795</v>
      </c>
      <c r="AK785" s="2"/>
      <c r="AL785" s="2"/>
      <c r="AM785" s="2">
        <f t="shared" si="268"/>
        <v>245.92123980236903</v>
      </c>
      <c r="AN785" s="2"/>
      <c r="AO785" s="2"/>
      <c r="AP785" s="2">
        <f t="shared" si="269"/>
        <v>6720.6</v>
      </c>
      <c r="AQ785" s="2" t="s">
        <v>795</v>
      </c>
      <c r="BB785" s="2">
        <f t="shared" si="255"/>
        <v>178.62123980236902</v>
      </c>
      <c r="BC785" s="2">
        <f t="shared" si="256"/>
        <v>6253.7333333333336</v>
      </c>
      <c r="BD785" s="2" t="s">
        <v>795</v>
      </c>
      <c r="BI785">
        <f t="shared" si="257"/>
        <v>196.62123980236902</v>
      </c>
      <c r="BJ785">
        <f t="shared" si="258"/>
        <v>6494.1143281365994</v>
      </c>
      <c r="BK785" s="2" t="s">
        <v>795</v>
      </c>
      <c r="BP785">
        <f t="shared" si="259"/>
        <v>130.62123980236902</v>
      </c>
      <c r="BQ785">
        <f t="shared" si="260"/>
        <v>6151.333333333333</v>
      </c>
      <c r="BR785" s="2" t="s">
        <v>795</v>
      </c>
      <c r="BW785">
        <f t="shared" si="261"/>
        <v>146.62123980236902</v>
      </c>
      <c r="BX785">
        <f t="shared" si="262"/>
        <v>6185.4666666666662</v>
      </c>
      <c r="BY785" s="2" t="s">
        <v>795</v>
      </c>
      <c r="CD785">
        <f t="shared" si="263"/>
        <v>210.93097938416295</v>
      </c>
      <c r="CE785">
        <f t="shared" si="264"/>
        <v>6539.9015716076174</v>
      </c>
      <c r="CF785" s="2" t="s">
        <v>795</v>
      </c>
    </row>
    <row r="786" spans="1:84" x14ac:dyDescent="0.35">
      <c r="A786" s="2" t="s">
        <v>796</v>
      </c>
      <c r="B786" s="3" t="s">
        <v>35</v>
      </c>
      <c r="C786" s="2">
        <v>220</v>
      </c>
      <c r="D786" s="2">
        <v>700</v>
      </c>
      <c r="E786" s="2">
        <v>400</v>
      </c>
      <c r="F786" s="2">
        <v>25</v>
      </c>
      <c r="G786" s="2">
        <v>12</v>
      </c>
      <c r="H786" s="2">
        <v>18</v>
      </c>
      <c r="I786" s="2">
        <f t="shared" si="249"/>
        <v>614</v>
      </c>
      <c r="J786" s="2">
        <f t="shared" si="267"/>
        <v>280.78123980236904</v>
      </c>
      <c r="K786" s="2">
        <f t="shared" si="252"/>
        <v>7.76</v>
      </c>
      <c r="L786" s="2">
        <f t="shared" si="250"/>
        <v>51.166666666666664</v>
      </c>
      <c r="M786" s="2">
        <f t="shared" si="251"/>
        <v>2.9450973355292325</v>
      </c>
      <c r="N786" s="5">
        <v>258000</v>
      </c>
      <c r="O786" s="5">
        <v>26700</v>
      </c>
      <c r="P786" s="2">
        <v>30.3</v>
      </c>
      <c r="Q786" s="2">
        <v>9.8000000000000007</v>
      </c>
      <c r="R786" s="5">
        <v>7380</v>
      </c>
      <c r="S786" s="5">
        <v>1330</v>
      </c>
      <c r="T786" s="5">
        <v>8110</v>
      </c>
      <c r="U786" s="5">
        <v>2030</v>
      </c>
      <c r="X786" s="3" t="str" cm="1">
        <f t="array" ref="X786">_xlfn.IFS((D786/F786) &lt;= (640/SQRT($AT$32)), "Compact", L786 &lt;= ($AT$32*(0.79-(0.002*((E786-G786/2)/(2*F786))*SQRT($AT$32)))), "Non-Compact", L786 &gt; ($AT$32*(0.79-(0.002*((E786-G786/2)/(2*F786))*SQRT($AT$32)))), "Slender")</f>
        <v>Compact</v>
      </c>
      <c r="Y786" s="3" t="str" cm="1">
        <f t="array" ref="Y786">_xlfn.IFS(K786 &lt;= (65/SQRT($AT$32)), "Compact", K786 &lt;= (95/SQRT($AT$32)), "Non-Compact", K786 &gt; (95/SQRT($AT$32)), "Slender")</f>
        <v>Slender</v>
      </c>
      <c r="Z786" s="2">
        <f t="shared" si="253"/>
        <v>16</v>
      </c>
      <c r="AA786" s="2">
        <f t="shared" si="254"/>
        <v>58.333333333333336</v>
      </c>
      <c r="AB786" s="2" t="str" cm="1">
        <f t="array" ref="AB786">_xlfn.IFS(Z786 &lt;= 9, "1", Z786 &lt;= 12, "2", Z786 &lt;= 15, "3", Z786 &gt; 15, "4")</f>
        <v>4</v>
      </c>
      <c r="AC786" s="2" t="str" cm="1">
        <f t="array" ref="AC786">_xlfn.IFS(AA786 &lt;= 200, "1", L786 &lt;= 300, "2", L786 &lt;= 400, "3", L786 &gt; 400, "4")</f>
        <v>1</v>
      </c>
      <c r="AF786" s="3">
        <f t="shared" si="265"/>
        <v>258892.80354250869</v>
      </c>
      <c r="AG786" s="3"/>
      <c r="AI786" s="3">
        <f t="shared" si="266"/>
        <v>7435.1416711452111</v>
      </c>
      <c r="AJ786" s="2" t="s">
        <v>796</v>
      </c>
      <c r="AK786" s="2"/>
      <c r="AL786" s="2"/>
      <c r="AM786" s="2">
        <f t="shared" si="268"/>
        <v>256.08123980236905</v>
      </c>
      <c r="AN786" s="2"/>
      <c r="AO786" s="2"/>
      <c r="AP786" s="2">
        <f t="shared" si="269"/>
        <v>7290.6</v>
      </c>
      <c r="AQ786" s="2" t="s">
        <v>796</v>
      </c>
      <c r="BB786" s="2">
        <f t="shared" si="255"/>
        <v>188.78123980236904</v>
      </c>
      <c r="BC786" s="2">
        <f t="shared" si="256"/>
        <v>6823.7333333333336</v>
      </c>
      <c r="BD786" s="2" t="s">
        <v>796</v>
      </c>
      <c r="BI786">
        <f t="shared" si="257"/>
        <v>206.78123980236904</v>
      </c>
      <c r="BJ786">
        <f t="shared" si="258"/>
        <v>7064.1143281365994</v>
      </c>
      <c r="BK786" s="2" t="s">
        <v>796</v>
      </c>
      <c r="BP786">
        <f t="shared" si="259"/>
        <v>140.78123980236904</v>
      </c>
      <c r="BQ786">
        <f t="shared" si="260"/>
        <v>6721.333333333333</v>
      </c>
      <c r="BR786" s="2" t="s">
        <v>796</v>
      </c>
      <c r="BW786">
        <f t="shared" si="261"/>
        <v>156.78123980236904</v>
      </c>
      <c r="BX786">
        <f t="shared" si="262"/>
        <v>6755.4666666666662</v>
      </c>
      <c r="BY786" s="2" t="s">
        <v>796</v>
      </c>
      <c r="CD786">
        <f t="shared" si="263"/>
        <v>221.09097938416298</v>
      </c>
      <c r="CE786">
        <f t="shared" si="264"/>
        <v>7109.9015716076174</v>
      </c>
      <c r="CF786" s="2" t="s">
        <v>796</v>
      </c>
    </row>
    <row r="787" spans="1:84" x14ac:dyDescent="0.35">
      <c r="A787" s="2" t="s">
        <v>797</v>
      </c>
      <c r="B787" s="3" t="s">
        <v>35</v>
      </c>
      <c r="C787" s="2">
        <v>202</v>
      </c>
      <c r="D787" s="2">
        <v>700</v>
      </c>
      <c r="E787" s="2">
        <v>400</v>
      </c>
      <c r="F787" s="2">
        <v>22</v>
      </c>
      <c r="G787" s="2">
        <v>12</v>
      </c>
      <c r="H787" s="2">
        <v>18</v>
      </c>
      <c r="I787" s="2">
        <f t="shared" si="249"/>
        <v>620</v>
      </c>
      <c r="J787" s="2">
        <f t="shared" si="267"/>
        <v>257.50123980236907</v>
      </c>
      <c r="K787" s="2">
        <f t="shared" si="252"/>
        <v>8.8181818181818183</v>
      </c>
      <c r="L787" s="2">
        <f t="shared" si="250"/>
        <v>51.666666666666664</v>
      </c>
      <c r="M787" s="2">
        <f t="shared" si="251"/>
        <v>2.9450973355292325</v>
      </c>
      <c r="N787" s="5">
        <v>233000</v>
      </c>
      <c r="O787" s="5">
        <v>23500</v>
      </c>
      <c r="P787" s="2">
        <v>30.1</v>
      </c>
      <c r="Q787" s="2">
        <v>9.6</v>
      </c>
      <c r="R787" s="5">
        <v>6670</v>
      </c>
      <c r="S787" s="5">
        <v>1170</v>
      </c>
      <c r="T787" s="5">
        <v>7350</v>
      </c>
      <c r="U787" s="5">
        <v>1790</v>
      </c>
      <c r="X787" s="3" t="str" cm="1">
        <f t="array" ref="X787">_xlfn.IFS((D787/F787) &lt;= (640/SQRT($AT$32)), "Compact", L787 &lt;= ($AT$32*(0.79-(0.002*((E787-G787/2)/(2*F787))*SQRT($AT$32)))), "Non-Compact", L787 &gt; ($AT$32*(0.79-(0.002*((E787-G787/2)/(2*F787))*SQRT($AT$32)))), "Slender")</f>
        <v>Compact</v>
      </c>
      <c r="Y787" s="3" t="str" cm="1">
        <f t="array" ref="Y787">_xlfn.IFS(K787 &lt;= (65/SQRT($AT$32)), "Compact", K787 &lt;= (95/SQRT($AT$32)), "Non-Compact", K787 &gt; (95/SQRT($AT$32)), "Slender")</f>
        <v>Slender</v>
      </c>
      <c r="Z787" s="2">
        <f t="shared" si="253"/>
        <v>18.181818181818183</v>
      </c>
      <c r="AA787" s="2">
        <f t="shared" si="254"/>
        <v>58.333333333333336</v>
      </c>
      <c r="AB787" s="2" t="str" cm="1">
        <f t="array" ref="AB787">_xlfn.IFS(Z787 &lt;= 9, "1", Z787 &lt;= 12, "2", Z787 &lt;= 15, "3", Z787 &gt; 15, "4")</f>
        <v>4</v>
      </c>
      <c r="AC787" s="2" t="str" cm="1">
        <f t="array" ref="AC787">_xlfn.IFS(AA787 &lt;= 200, "1", L787 &lt;= 300, "2", L787 &lt;= 400, "3", L787 &gt; 400, "4")</f>
        <v>1</v>
      </c>
      <c r="AF787" s="3">
        <f t="shared" si="265"/>
        <v>233697.3849363745</v>
      </c>
      <c r="AG787" s="3"/>
      <c r="AI787" s="3">
        <f t="shared" si="266"/>
        <v>6711.3882073681307</v>
      </c>
      <c r="AJ787" s="2" t="s">
        <v>797</v>
      </c>
      <c r="AK787" s="2"/>
      <c r="AL787" s="2"/>
      <c r="AM787" s="2">
        <f t="shared" si="268"/>
        <v>232.80123980236908</v>
      </c>
      <c r="AN787" s="2"/>
      <c r="AO787" s="2"/>
      <c r="AP787" s="2">
        <f t="shared" si="269"/>
        <v>6580.6</v>
      </c>
      <c r="AQ787" s="2" t="s">
        <v>797</v>
      </c>
      <c r="BB787" s="2">
        <f t="shared" si="255"/>
        <v>165.50123980236907</v>
      </c>
      <c r="BC787" s="2">
        <f t="shared" si="256"/>
        <v>6113.7333333333336</v>
      </c>
      <c r="BD787" s="2" t="s">
        <v>797</v>
      </c>
      <c r="BI787">
        <f t="shared" si="257"/>
        <v>183.50123980236907</v>
      </c>
      <c r="BJ787">
        <f t="shared" si="258"/>
        <v>6354.1143281365994</v>
      </c>
      <c r="BK787" s="2" t="s">
        <v>797</v>
      </c>
      <c r="BP787">
        <f t="shared" si="259"/>
        <v>117.50123980236907</v>
      </c>
      <c r="BQ787">
        <f t="shared" si="260"/>
        <v>6011.333333333333</v>
      </c>
      <c r="BR787" s="2" t="s">
        <v>797</v>
      </c>
      <c r="BW787">
        <f t="shared" si="261"/>
        <v>133.50123980236907</v>
      </c>
      <c r="BX787">
        <f t="shared" si="262"/>
        <v>6045.4666666666662</v>
      </c>
      <c r="BY787" s="2" t="s">
        <v>797</v>
      </c>
      <c r="CD787">
        <f t="shared" si="263"/>
        <v>197.81097938416301</v>
      </c>
      <c r="CE787">
        <f t="shared" si="264"/>
        <v>6399.9015716076174</v>
      </c>
      <c r="CF787" s="2" t="s">
        <v>797</v>
      </c>
    </row>
    <row r="788" spans="1:84" x14ac:dyDescent="0.35">
      <c r="A788" s="2" t="s">
        <v>798</v>
      </c>
      <c r="B788" s="3" t="s">
        <v>35</v>
      </c>
      <c r="C788" s="2">
        <v>308</v>
      </c>
      <c r="D788" s="2">
        <v>700</v>
      </c>
      <c r="E788" s="2">
        <v>350</v>
      </c>
      <c r="F788" s="2">
        <v>36</v>
      </c>
      <c r="G788" s="2">
        <v>22</v>
      </c>
      <c r="H788" s="2">
        <v>18</v>
      </c>
      <c r="I788" s="2">
        <f t="shared" si="249"/>
        <v>592</v>
      </c>
      <c r="J788" s="2">
        <f t="shared" si="267"/>
        <v>392.94123980236901</v>
      </c>
      <c r="K788" s="2">
        <f t="shared" si="252"/>
        <v>4.5555555555555554</v>
      </c>
      <c r="L788" s="2">
        <f t="shared" si="250"/>
        <v>26.90909090909091</v>
      </c>
      <c r="M788" s="2">
        <f t="shared" si="251"/>
        <v>2.7250973355292327</v>
      </c>
      <c r="N788" s="5">
        <v>326000</v>
      </c>
      <c r="O788" s="5">
        <v>25800</v>
      </c>
      <c r="P788" s="2">
        <v>28.8</v>
      </c>
      <c r="Q788" s="2">
        <v>8.1</v>
      </c>
      <c r="R788" s="5">
        <v>9320</v>
      </c>
      <c r="S788" s="5">
        <v>1470</v>
      </c>
      <c r="T788" s="5">
        <v>10600</v>
      </c>
      <c r="U788" s="5">
        <v>2290</v>
      </c>
      <c r="X788" s="3" t="str" cm="1">
        <f t="array" ref="X788">_xlfn.IFS((D788/F788) &lt;= (640/SQRT($AT$32)), "Compact", L788 &lt;= ($AT$32*(0.79-(0.002*((E788-G788/2)/(2*F788))*SQRT($AT$32)))), "Non-Compact", L788 &gt; ($AT$32*(0.79-(0.002*((E788-G788/2)/(2*F788))*SQRT($AT$32)))), "Slender")</f>
        <v>Compact</v>
      </c>
      <c r="Y788" s="3" t="str" cm="1">
        <f t="array" ref="Y788">_xlfn.IFS(K788 &lt;= (65/SQRT($AT$32)), "Compact", K788 &lt;= (95/SQRT($AT$32)), "Non-Compact", K788 &gt; (95/SQRT($AT$32)), "Slender")</f>
        <v>Non-Compact</v>
      </c>
      <c r="Z788" s="2">
        <f t="shared" si="253"/>
        <v>9.7222222222222214</v>
      </c>
      <c r="AA788" s="2">
        <f t="shared" si="254"/>
        <v>31.818181818181817</v>
      </c>
      <c r="AB788" s="2" t="str" cm="1">
        <f t="array" ref="AB788">_xlfn.IFS(Z788 &lt;= 9, "1", Z788 &lt;= 12, "2", Z788 &lt;= 15, "3", Z788 &gt; 15, "4")</f>
        <v>2</v>
      </c>
      <c r="AC788" s="2" t="str" cm="1">
        <f t="array" ref="AC788">_xlfn.IFS(AA788 &lt;= 200, "1", L788 &lt;= 300, "2", L788 &lt;= 400, "3", L788 &gt; 400, "4")</f>
        <v>1</v>
      </c>
      <c r="AF788" s="3">
        <f t="shared" si="265"/>
        <v>326536.83182161854</v>
      </c>
      <c r="AG788" s="3"/>
      <c r="AI788" s="3">
        <f t="shared" si="266"/>
        <v>9364.2170879363948</v>
      </c>
      <c r="AJ788" s="2" t="s">
        <v>798</v>
      </c>
      <c r="AK788" s="2"/>
      <c r="AL788" s="2"/>
      <c r="AM788" s="2">
        <f t="shared" si="268"/>
        <v>368.24123980236902</v>
      </c>
      <c r="AN788" s="2"/>
      <c r="AO788" s="2"/>
      <c r="AP788" s="2">
        <f t="shared" si="269"/>
        <v>9230.6</v>
      </c>
      <c r="AQ788" s="2" t="s">
        <v>798</v>
      </c>
      <c r="BB788" s="2">
        <f t="shared" si="255"/>
        <v>300.94123980236901</v>
      </c>
      <c r="BC788" s="2">
        <f t="shared" si="256"/>
        <v>8763.7333333333336</v>
      </c>
      <c r="BD788" s="2" t="s">
        <v>798</v>
      </c>
      <c r="BI788">
        <f t="shared" si="257"/>
        <v>318.94123980236901</v>
      </c>
      <c r="BJ788">
        <f t="shared" si="258"/>
        <v>9004.1143281366003</v>
      </c>
      <c r="BK788" s="2" t="s">
        <v>798</v>
      </c>
      <c r="BP788">
        <f t="shared" si="259"/>
        <v>252.94123980236901</v>
      </c>
      <c r="BQ788">
        <f t="shared" si="260"/>
        <v>8661.3333333333339</v>
      </c>
      <c r="BR788" s="2" t="s">
        <v>798</v>
      </c>
      <c r="BW788">
        <f t="shared" si="261"/>
        <v>268.94123980236901</v>
      </c>
      <c r="BX788">
        <f t="shared" si="262"/>
        <v>8695.4666666666672</v>
      </c>
      <c r="BY788" s="2" t="s">
        <v>798</v>
      </c>
      <c r="CD788">
        <f t="shared" si="263"/>
        <v>333.25097938416292</v>
      </c>
      <c r="CE788">
        <f t="shared" si="264"/>
        <v>9049.9015716076174</v>
      </c>
      <c r="CF788" s="2" t="s">
        <v>798</v>
      </c>
    </row>
    <row r="789" spans="1:84" x14ac:dyDescent="0.35">
      <c r="A789" s="2" t="s">
        <v>799</v>
      </c>
      <c r="B789" s="3" t="s">
        <v>35</v>
      </c>
      <c r="C789" s="2">
        <v>288</v>
      </c>
      <c r="D789" s="2">
        <v>700</v>
      </c>
      <c r="E789" s="2">
        <v>350</v>
      </c>
      <c r="F789" s="2">
        <v>32</v>
      </c>
      <c r="G789" s="2">
        <v>22</v>
      </c>
      <c r="H789" s="2">
        <v>18</v>
      </c>
      <c r="I789" s="2">
        <f t="shared" si="249"/>
        <v>600</v>
      </c>
      <c r="J789" s="2">
        <f t="shared" si="267"/>
        <v>366.70123980236906</v>
      </c>
      <c r="K789" s="2">
        <f t="shared" si="252"/>
        <v>5.125</v>
      </c>
      <c r="L789" s="2">
        <f t="shared" si="250"/>
        <v>27.272727272727273</v>
      </c>
      <c r="M789" s="2">
        <f t="shared" si="251"/>
        <v>2.7250973355292327</v>
      </c>
      <c r="N789" s="5">
        <v>300000</v>
      </c>
      <c r="O789" s="5">
        <v>22900</v>
      </c>
      <c r="P789" s="2">
        <v>28.6</v>
      </c>
      <c r="Q789" s="2">
        <v>7.9</v>
      </c>
      <c r="R789" s="5">
        <v>8570</v>
      </c>
      <c r="S789" s="5">
        <v>1310</v>
      </c>
      <c r="T789" s="5">
        <v>9790</v>
      </c>
      <c r="U789" s="5">
        <v>2040</v>
      </c>
      <c r="X789" s="3" t="str" cm="1">
        <f t="array" ref="X789">_xlfn.IFS((D789/F789) &lt;= (640/SQRT($AT$32)), "Compact", L789 &lt;= ($AT$32*(0.79-(0.002*((E789-G789/2)/(2*F789))*SQRT($AT$32)))), "Non-Compact", L789 &gt; ($AT$32*(0.79-(0.002*((E789-G789/2)/(2*F789))*SQRT($AT$32)))), "Slender")</f>
        <v>Compact</v>
      </c>
      <c r="Y789" s="3" t="str" cm="1">
        <f t="array" ref="Y789">_xlfn.IFS(K789 &lt;= (65/SQRT($AT$32)), "Compact", K789 &lt;= (95/SQRT($AT$32)), "Non-Compact", K789 &gt; (95/SQRT($AT$32)), "Slender")</f>
        <v>Slender</v>
      </c>
      <c r="Z789" s="2">
        <f t="shared" si="253"/>
        <v>10.9375</v>
      </c>
      <c r="AA789" s="2">
        <f t="shared" si="254"/>
        <v>31.818181818181817</v>
      </c>
      <c r="AB789" s="2" t="str" cm="1">
        <f t="array" ref="AB789">_xlfn.IFS(Z789 &lt;= 9, "1", Z789 &lt;= 12, "2", Z789 &lt;= 15, "3", Z789 &gt; 15, "4")</f>
        <v>2</v>
      </c>
      <c r="AC789" s="2" t="str" cm="1">
        <f t="array" ref="AC789">_xlfn.IFS(AA789 &lt;= 200, "1", L789 &lt;= 300, "2", L789 &lt;= 400, "3", L789 &gt; 400, "4")</f>
        <v>1</v>
      </c>
      <c r="AF789" s="3">
        <f t="shared" si="265"/>
        <v>300390.65321028215</v>
      </c>
      <c r="AG789" s="3"/>
      <c r="AI789" s="3">
        <f t="shared" si="266"/>
        <v>8600.599611073636</v>
      </c>
      <c r="AJ789" s="2" t="s">
        <v>799</v>
      </c>
      <c r="AK789" s="2"/>
      <c r="AL789" s="2"/>
      <c r="AM789" s="2">
        <f t="shared" si="268"/>
        <v>342.00123980236907</v>
      </c>
      <c r="AN789" s="2"/>
      <c r="AO789" s="2"/>
      <c r="AP789" s="2">
        <f t="shared" si="269"/>
        <v>8480.6</v>
      </c>
      <c r="AQ789" s="2" t="s">
        <v>799</v>
      </c>
      <c r="BB789" s="2">
        <f t="shared" si="255"/>
        <v>274.70123980236906</v>
      </c>
      <c r="BC789" s="2">
        <f t="shared" si="256"/>
        <v>8013.7333333333336</v>
      </c>
      <c r="BD789" s="2" t="s">
        <v>799</v>
      </c>
      <c r="BI789">
        <f t="shared" si="257"/>
        <v>292.70123980236906</v>
      </c>
      <c r="BJ789">
        <f t="shared" si="258"/>
        <v>8254.1143281366003</v>
      </c>
      <c r="BK789" s="2" t="s">
        <v>799</v>
      </c>
      <c r="BP789">
        <f t="shared" si="259"/>
        <v>226.70123980236906</v>
      </c>
      <c r="BQ789">
        <f t="shared" si="260"/>
        <v>7911.333333333333</v>
      </c>
      <c r="BR789" s="2" t="s">
        <v>799</v>
      </c>
      <c r="BW789">
        <f t="shared" si="261"/>
        <v>242.70123980236906</v>
      </c>
      <c r="BX789">
        <f t="shared" si="262"/>
        <v>7945.4666666666662</v>
      </c>
      <c r="BY789" s="2" t="s">
        <v>799</v>
      </c>
      <c r="CD789">
        <f t="shared" si="263"/>
        <v>307.01097938416297</v>
      </c>
      <c r="CE789">
        <f t="shared" si="264"/>
        <v>8299.9015716076174</v>
      </c>
      <c r="CF789" s="2" t="s">
        <v>799</v>
      </c>
    </row>
    <row r="790" spans="1:84" x14ac:dyDescent="0.35">
      <c r="A790" s="2" t="s">
        <v>800</v>
      </c>
      <c r="B790" s="3" t="s">
        <v>35</v>
      </c>
      <c r="C790" s="2">
        <v>267</v>
      </c>
      <c r="D790" s="2">
        <v>700</v>
      </c>
      <c r="E790" s="2">
        <v>350</v>
      </c>
      <c r="F790" s="2">
        <v>28</v>
      </c>
      <c r="G790" s="2">
        <v>22</v>
      </c>
      <c r="H790" s="2">
        <v>18</v>
      </c>
      <c r="I790" s="2">
        <f t="shared" si="249"/>
        <v>608</v>
      </c>
      <c r="J790" s="2">
        <f t="shared" si="267"/>
        <v>340.46123980236905</v>
      </c>
      <c r="K790" s="2">
        <f t="shared" si="252"/>
        <v>5.8571428571428568</v>
      </c>
      <c r="L790" s="2">
        <f t="shared" si="250"/>
        <v>27.636363636363637</v>
      </c>
      <c r="M790" s="2">
        <f t="shared" si="251"/>
        <v>2.7250973355292327</v>
      </c>
      <c r="N790" s="5">
        <v>273000</v>
      </c>
      <c r="O790" s="5">
        <v>20100</v>
      </c>
      <c r="P790" s="2">
        <v>28.3</v>
      </c>
      <c r="Q790" s="2">
        <v>7.7</v>
      </c>
      <c r="R790" s="5">
        <v>7810</v>
      </c>
      <c r="S790" s="5">
        <v>1150</v>
      </c>
      <c r="T790" s="5">
        <v>8960</v>
      </c>
      <c r="U790" s="5">
        <v>1800</v>
      </c>
      <c r="X790" s="3" t="str" cm="1">
        <f t="array" ref="X790">_xlfn.IFS((D790/F790) &lt;= (640/SQRT($AT$32)), "Compact", L790 &lt;= ($AT$32*(0.79-(0.002*((E790-G790/2)/(2*F790))*SQRT($AT$32)))), "Non-Compact", L790 &gt; ($AT$32*(0.79-(0.002*((E790-G790/2)/(2*F790))*SQRT($AT$32)))), "Slender")</f>
        <v>Compact</v>
      </c>
      <c r="Y790" s="3" t="str" cm="1">
        <f t="array" ref="Y790">_xlfn.IFS(K790 &lt;= (65/SQRT($AT$32)), "Compact", K790 &lt;= (95/SQRT($AT$32)), "Non-Compact", K790 &gt; (95/SQRT($AT$32)), "Slender")</f>
        <v>Slender</v>
      </c>
      <c r="Z790" s="2">
        <f t="shared" si="253"/>
        <v>12.5</v>
      </c>
      <c r="AA790" s="2">
        <f t="shared" si="254"/>
        <v>31.818181818181817</v>
      </c>
      <c r="AB790" s="2" t="str" cm="1">
        <f t="array" ref="AB790">_xlfn.IFS(Z790 &lt;= 9, "1", Z790 &lt;= 12, "2", Z790 &lt;= 15, "3", Z790 &gt; 15, "4")</f>
        <v>3</v>
      </c>
      <c r="AC790" s="2" t="str" cm="1">
        <f t="array" ref="AC790">_xlfn.IFS(AA790 &lt;= 200, "1", L790 &lt;= 300, "2", L790 &lt;= 400, "3", L790 &gt; 400, "4")</f>
        <v>1</v>
      </c>
      <c r="AF790" s="3">
        <f t="shared" si="265"/>
        <v>273257.25706026546</v>
      </c>
      <c r="AG790" s="3"/>
      <c r="AI790" s="3">
        <f t="shared" si="266"/>
        <v>7827.7553404536102</v>
      </c>
      <c r="AJ790" s="2" t="s">
        <v>800</v>
      </c>
      <c r="AK790" s="2"/>
      <c r="AL790" s="2"/>
      <c r="AM790" s="2">
        <f t="shared" si="268"/>
        <v>315.76123980236906</v>
      </c>
      <c r="AN790" s="2"/>
      <c r="AO790" s="2"/>
      <c r="AP790" s="2">
        <f t="shared" si="269"/>
        <v>7720.6</v>
      </c>
      <c r="AQ790" s="2" t="s">
        <v>800</v>
      </c>
      <c r="BB790" s="2">
        <f t="shared" si="255"/>
        <v>248.46123980236905</v>
      </c>
      <c r="BC790" s="2">
        <f t="shared" si="256"/>
        <v>7253.7333333333336</v>
      </c>
      <c r="BD790" s="2" t="s">
        <v>800</v>
      </c>
      <c r="BI790">
        <f t="shared" si="257"/>
        <v>266.46123980236905</v>
      </c>
      <c r="BJ790">
        <f t="shared" si="258"/>
        <v>7494.1143281365994</v>
      </c>
      <c r="BK790" s="2" t="s">
        <v>800</v>
      </c>
      <c r="BP790">
        <f t="shared" si="259"/>
        <v>200.46123980236905</v>
      </c>
      <c r="BQ790">
        <f t="shared" si="260"/>
        <v>7151.333333333333</v>
      </c>
      <c r="BR790" s="2" t="s">
        <v>800</v>
      </c>
      <c r="BW790">
        <f t="shared" si="261"/>
        <v>216.46123980236905</v>
      </c>
      <c r="BX790">
        <f t="shared" si="262"/>
        <v>7185.4666666666662</v>
      </c>
      <c r="BY790" s="2" t="s">
        <v>800</v>
      </c>
      <c r="CD790">
        <f t="shared" si="263"/>
        <v>280.77097938416296</v>
      </c>
      <c r="CE790">
        <f t="shared" si="264"/>
        <v>7539.9015716076174</v>
      </c>
      <c r="CF790" s="2" t="s">
        <v>800</v>
      </c>
    </row>
    <row r="791" spans="1:84" x14ac:dyDescent="0.35">
      <c r="A791" s="2" t="s">
        <v>801</v>
      </c>
      <c r="B791" s="3" t="s">
        <v>35</v>
      </c>
      <c r="C791" s="2">
        <v>294</v>
      </c>
      <c r="D791" s="2">
        <v>700</v>
      </c>
      <c r="E791" s="2">
        <v>350</v>
      </c>
      <c r="F791" s="2">
        <v>36</v>
      </c>
      <c r="G791" s="2">
        <v>19</v>
      </c>
      <c r="H791" s="2">
        <v>18</v>
      </c>
      <c r="I791" s="2">
        <f t="shared" si="249"/>
        <v>592</v>
      </c>
      <c r="J791" s="2">
        <f t="shared" si="267"/>
        <v>374.10123980236904</v>
      </c>
      <c r="K791" s="2">
        <f t="shared" si="252"/>
        <v>4.5972222222222223</v>
      </c>
      <c r="L791" s="2">
        <f t="shared" si="250"/>
        <v>31.157894736842106</v>
      </c>
      <c r="M791" s="2">
        <f t="shared" si="251"/>
        <v>2.7310973355292325</v>
      </c>
      <c r="N791" s="5">
        <v>320000</v>
      </c>
      <c r="O791" s="5">
        <v>25800</v>
      </c>
      <c r="P791" s="2">
        <v>29.2</v>
      </c>
      <c r="Q791" s="2">
        <v>8.3000000000000007</v>
      </c>
      <c r="R791" s="5">
        <v>9140</v>
      </c>
      <c r="S791" s="5">
        <v>1470</v>
      </c>
      <c r="T791" s="5">
        <v>10300</v>
      </c>
      <c r="U791" s="5">
        <v>2270</v>
      </c>
      <c r="X791" s="3" t="str" cm="1">
        <f t="array" ref="X791">_xlfn.IFS((D791/F791) &lt;= (640/SQRT($AT$32)), "Compact", L791 &lt;= ($AT$32*(0.79-(0.002*((E791-G791/2)/(2*F791))*SQRT($AT$32)))), "Non-Compact", L791 &gt; ($AT$32*(0.79-(0.002*((E791-G791/2)/(2*F791))*SQRT($AT$32)))), "Slender")</f>
        <v>Compact</v>
      </c>
      <c r="Y791" s="3" t="str" cm="1">
        <f t="array" ref="Y791">_xlfn.IFS(K791 &lt;= (65/SQRT($AT$32)), "Compact", K791 &lt;= (95/SQRT($AT$32)), "Non-Compact", K791 &gt; (95/SQRT($AT$32)), "Slender")</f>
        <v>Non-Compact</v>
      </c>
      <c r="Z791" s="2">
        <f t="shared" si="253"/>
        <v>9.7222222222222214</v>
      </c>
      <c r="AA791" s="2">
        <f t="shared" si="254"/>
        <v>36.842105263157897</v>
      </c>
      <c r="AB791" s="2" t="str" cm="1">
        <f t="array" ref="AB791">_xlfn.IFS(Z791 &lt;= 9, "1", Z791 &lt;= 12, "2", Z791 &lt;= 15, "3", Z791 &gt; 15, "4")</f>
        <v>2</v>
      </c>
      <c r="AC791" s="2" t="str" cm="1">
        <f t="array" ref="AC791">_xlfn.IFS(AA791 &lt;= 200, "1", L791 &lt;= 300, "2", L791 &lt;= 400, "3", L791 &gt; 400, "4")</f>
        <v>1</v>
      </c>
      <c r="AF791" s="3">
        <f t="shared" si="265"/>
        <v>320555.71518240008</v>
      </c>
      <c r="AG791" s="3"/>
      <c r="AI791" s="3">
        <f t="shared" si="266"/>
        <v>9186.8354546056817</v>
      </c>
      <c r="AJ791" s="2" t="s">
        <v>801</v>
      </c>
      <c r="AK791" s="2"/>
      <c r="AL791" s="2"/>
      <c r="AM791" s="2">
        <f t="shared" si="268"/>
        <v>349.40123980236905</v>
      </c>
      <c r="AN791" s="2"/>
      <c r="AO791" s="2"/>
      <c r="AP791" s="2">
        <f t="shared" si="269"/>
        <v>9050.6</v>
      </c>
      <c r="AQ791" s="2" t="s">
        <v>801</v>
      </c>
      <c r="BB791" s="2">
        <f t="shared" si="255"/>
        <v>282.10123980236904</v>
      </c>
      <c r="BC791" s="2">
        <f t="shared" si="256"/>
        <v>8583.7333333333336</v>
      </c>
      <c r="BD791" s="2" t="s">
        <v>801</v>
      </c>
      <c r="BI791">
        <f t="shared" si="257"/>
        <v>300.10123980236904</v>
      </c>
      <c r="BJ791">
        <f t="shared" si="258"/>
        <v>8824.1143281366003</v>
      </c>
      <c r="BK791" s="2" t="s">
        <v>801</v>
      </c>
      <c r="BP791">
        <f t="shared" si="259"/>
        <v>234.10123980236904</v>
      </c>
      <c r="BQ791">
        <f t="shared" si="260"/>
        <v>8481.3333333333339</v>
      </c>
      <c r="BR791" s="2" t="s">
        <v>801</v>
      </c>
      <c r="BW791">
        <f t="shared" si="261"/>
        <v>250.10123980236904</v>
      </c>
      <c r="BX791">
        <f t="shared" si="262"/>
        <v>8515.4666666666672</v>
      </c>
      <c r="BY791" s="2" t="s">
        <v>801</v>
      </c>
      <c r="CD791">
        <f t="shared" si="263"/>
        <v>314.41097938416294</v>
      </c>
      <c r="CE791">
        <f t="shared" si="264"/>
        <v>8869.9015716076174</v>
      </c>
      <c r="CF791" s="2" t="s">
        <v>801</v>
      </c>
    </row>
    <row r="792" spans="1:84" x14ac:dyDescent="0.35">
      <c r="A792" s="2" t="s">
        <v>792</v>
      </c>
      <c r="B792" s="3" t="s">
        <v>35</v>
      </c>
      <c r="C792" s="2">
        <v>273</v>
      </c>
      <c r="D792" s="2">
        <v>700</v>
      </c>
      <c r="E792" s="2">
        <v>350</v>
      </c>
      <c r="F792" s="2">
        <v>32</v>
      </c>
      <c r="G792" s="2">
        <v>19</v>
      </c>
      <c r="H792" s="2">
        <v>18</v>
      </c>
      <c r="I792" s="2">
        <f t="shared" si="249"/>
        <v>600</v>
      </c>
      <c r="J792" s="2">
        <f t="shared" si="267"/>
        <v>347.62123980236908</v>
      </c>
      <c r="K792" s="2">
        <f t="shared" si="252"/>
        <v>5.171875</v>
      </c>
      <c r="L792" s="2">
        <f t="shared" si="250"/>
        <v>31.578947368421051</v>
      </c>
      <c r="M792" s="2">
        <f t="shared" si="251"/>
        <v>2.7310973355292325</v>
      </c>
      <c r="N792" s="5">
        <v>294000</v>
      </c>
      <c r="O792" s="5">
        <v>22900</v>
      </c>
      <c r="P792" s="2">
        <v>29.1</v>
      </c>
      <c r="Q792" s="2">
        <v>8.1</v>
      </c>
      <c r="R792" s="5">
        <v>8390</v>
      </c>
      <c r="S792" s="5">
        <v>1310</v>
      </c>
      <c r="T792" s="5">
        <v>9490</v>
      </c>
      <c r="U792" s="5">
        <v>2020</v>
      </c>
      <c r="X792" s="3" t="str" cm="1">
        <f t="array" ref="X792">_xlfn.IFS((D792/F792) &lt;= (640/SQRT($AT$32)), "Compact", L792 &lt;= ($AT$32*(0.79-(0.002*((E792-G792/2)/(2*F792))*SQRT($AT$32)))), "Non-Compact", L792 &gt; ($AT$32*(0.79-(0.002*((E792-G792/2)/(2*F792))*SQRT($AT$32)))), "Slender")</f>
        <v>Compact</v>
      </c>
      <c r="Y792" s="3" t="str" cm="1">
        <f t="array" ref="Y792">_xlfn.IFS(K792 &lt;= (65/SQRT($AT$32)), "Compact", K792 &lt;= (95/SQRT($AT$32)), "Non-Compact", K792 &gt; (95/SQRT($AT$32)), "Slender")</f>
        <v>Slender</v>
      </c>
      <c r="Z792" s="2">
        <f t="shared" si="253"/>
        <v>10.9375</v>
      </c>
      <c r="AA792" s="2">
        <f t="shared" si="254"/>
        <v>36.842105263157897</v>
      </c>
      <c r="AB792" s="2" t="str" cm="1">
        <f t="array" ref="AB792">_xlfn.IFS(Z792 &lt;= 9, "1", Z792 &lt;= 12, "2", Z792 &lt;= 15, "3", Z792 &gt; 15, "4")</f>
        <v>2</v>
      </c>
      <c r="AC792" s="2" t="str" cm="1">
        <f t="array" ref="AC792">_xlfn.IFS(AA792 &lt;= 200, "1", L792 &lt;= 300, "2", L792 &lt;= 400, "3", L792 &gt; 400, "4")</f>
        <v>1</v>
      </c>
      <c r="AF792" s="3">
        <f t="shared" si="265"/>
        <v>294408.23449098703</v>
      </c>
      <c r="AG792" s="3"/>
      <c r="AI792" s="3">
        <f t="shared" si="266"/>
        <v>8423.1643501714952</v>
      </c>
      <c r="AJ792" s="2" t="s">
        <v>792</v>
      </c>
      <c r="AK792" s="2"/>
      <c r="AL792" s="2"/>
      <c r="AM792" s="2">
        <f t="shared" si="268"/>
        <v>322.92123980236909</v>
      </c>
      <c r="AN792" s="2"/>
      <c r="AO792" s="2"/>
      <c r="AP792" s="2">
        <f t="shared" si="269"/>
        <v>8300.6</v>
      </c>
      <c r="AQ792" s="2" t="s">
        <v>792</v>
      </c>
      <c r="BB792" s="2">
        <f t="shared" si="255"/>
        <v>255.62123980236908</v>
      </c>
      <c r="BC792" s="2">
        <f t="shared" si="256"/>
        <v>7833.7333333333336</v>
      </c>
      <c r="BD792" s="2" t="s">
        <v>792</v>
      </c>
      <c r="BI792">
        <f t="shared" si="257"/>
        <v>273.62123980236908</v>
      </c>
      <c r="BJ792">
        <f t="shared" si="258"/>
        <v>8074.1143281365994</v>
      </c>
      <c r="BK792" s="2" t="s">
        <v>792</v>
      </c>
      <c r="BP792">
        <f t="shared" si="259"/>
        <v>207.62123980236908</v>
      </c>
      <c r="BQ792">
        <f t="shared" si="260"/>
        <v>7731.333333333333</v>
      </c>
      <c r="BR792" s="2" t="s">
        <v>792</v>
      </c>
      <c r="BW792">
        <f t="shared" si="261"/>
        <v>223.62123980236908</v>
      </c>
      <c r="BX792">
        <f t="shared" si="262"/>
        <v>7765.4666666666662</v>
      </c>
      <c r="BY792" s="2" t="s">
        <v>792</v>
      </c>
      <c r="CD792">
        <f t="shared" si="263"/>
        <v>287.93097938416298</v>
      </c>
      <c r="CE792">
        <f t="shared" si="264"/>
        <v>8119.9015716076174</v>
      </c>
      <c r="CF792" s="2" t="s">
        <v>792</v>
      </c>
    </row>
    <row r="793" spans="1:84" x14ac:dyDescent="0.35">
      <c r="A793" s="2" t="s">
        <v>802</v>
      </c>
      <c r="B793" s="3" t="s">
        <v>35</v>
      </c>
      <c r="C793" s="2">
        <v>252</v>
      </c>
      <c r="D793" s="2">
        <v>700</v>
      </c>
      <c r="E793" s="2">
        <v>350</v>
      </c>
      <c r="F793" s="2">
        <v>28</v>
      </c>
      <c r="G793" s="2">
        <v>19</v>
      </c>
      <c r="H793" s="2">
        <v>18</v>
      </c>
      <c r="I793" s="2">
        <f t="shared" si="249"/>
        <v>608</v>
      </c>
      <c r="J793" s="2">
        <f t="shared" si="267"/>
        <v>321.14123980236906</v>
      </c>
      <c r="K793" s="2">
        <f t="shared" si="252"/>
        <v>5.9107142857142856</v>
      </c>
      <c r="L793" s="2">
        <f t="shared" si="250"/>
        <v>32</v>
      </c>
      <c r="M793" s="2">
        <f t="shared" si="251"/>
        <v>2.7310973355292325</v>
      </c>
      <c r="N793" s="5">
        <v>267000</v>
      </c>
      <c r="O793" s="5">
        <v>20100</v>
      </c>
      <c r="P793" s="2">
        <v>28.8</v>
      </c>
      <c r="Q793" s="2">
        <v>7.9</v>
      </c>
      <c r="R793" s="5">
        <v>7610</v>
      </c>
      <c r="S793" s="5">
        <v>1150</v>
      </c>
      <c r="T793" s="5">
        <v>8640</v>
      </c>
      <c r="U793" s="5">
        <v>1780</v>
      </c>
      <c r="X793" s="3" t="str" cm="1">
        <f t="array" ref="X793">_xlfn.IFS((D793/F793) &lt;= (640/SQRT($AT$32)), "Compact", L793 &lt;= ($AT$32*(0.79-(0.002*((E793-G793/2)/(2*F793))*SQRT($AT$32)))), "Non-Compact", L793 &gt; ($AT$32*(0.79-(0.002*((E793-G793/2)/(2*F793))*SQRT($AT$32)))), "Slender")</f>
        <v>Compact</v>
      </c>
      <c r="Y793" s="3" t="str" cm="1">
        <f t="array" ref="Y793">_xlfn.IFS(K793 &lt;= (65/SQRT($AT$32)), "Compact", K793 &lt;= (95/SQRT($AT$32)), "Non-Compact", K793 &gt; (95/SQRT($AT$32)), "Slender")</f>
        <v>Slender</v>
      </c>
      <c r="Z793" s="2">
        <f t="shared" si="253"/>
        <v>12.5</v>
      </c>
      <c r="AA793" s="2">
        <f t="shared" si="254"/>
        <v>36.842105263157897</v>
      </c>
      <c r="AB793" s="2" t="str" cm="1">
        <f t="array" ref="AB793">_xlfn.IFS(Z793 &lt;= 9, "1", Z793 &lt;= 12, "2", Z793 &lt;= 15, "3", Z793 &gt; 15, "4")</f>
        <v>3</v>
      </c>
      <c r="AC793" s="2" t="str" cm="1">
        <f t="array" ref="AC793">_xlfn.IFS(AA793 &lt;= 200, "1", L793 &lt;= 300, "2", L793 &lt;= 400, "3", L793 &gt; 400, "4")</f>
        <v>1</v>
      </c>
      <c r="AF793" s="3">
        <f t="shared" si="265"/>
        <v>267273.62858333031</v>
      </c>
      <c r="AG793" s="3"/>
      <c r="AI793" s="3">
        <f t="shared" si="266"/>
        <v>7630.564439803913</v>
      </c>
      <c r="AJ793" s="2" t="s">
        <v>802</v>
      </c>
      <c r="AK793" s="2"/>
      <c r="AL793" s="2"/>
      <c r="AM793" s="2">
        <f t="shared" si="268"/>
        <v>296.44123980236907</v>
      </c>
      <c r="AN793" s="2"/>
      <c r="AO793" s="2"/>
      <c r="AP793" s="2">
        <f t="shared" si="269"/>
        <v>7520.6</v>
      </c>
      <c r="AQ793" s="2" t="s">
        <v>802</v>
      </c>
      <c r="BB793" s="2">
        <f t="shared" si="255"/>
        <v>229.14123980236906</v>
      </c>
      <c r="BC793" s="2">
        <f t="shared" si="256"/>
        <v>7053.7333333333336</v>
      </c>
      <c r="BD793" s="2" t="s">
        <v>802</v>
      </c>
      <c r="BI793">
        <f t="shared" si="257"/>
        <v>247.14123980236906</v>
      </c>
      <c r="BJ793">
        <f t="shared" si="258"/>
        <v>7294.1143281365994</v>
      </c>
      <c r="BK793" s="2" t="s">
        <v>802</v>
      </c>
      <c r="BP793">
        <f t="shared" si="259"/>
        <v>181.14123980236906</v>
      </c>
      <c r="BQ793">
        <f t="shared" si="260"/>
        <v>6951.333333333333</v>
      </c>
      <c r="BR793" s="2" t="s">
        <v>802</v>
      </c>
      <c r="BW793">
        <f t="shared" si="261"/>
        <v>197.14123980236906</v>
      </c>
      <c r="BX793">
        <f t="shared" si="262"/>
        <v>6985.4666666666662</v>
      </c>
      <c r="BY793" s="2" t="s">
        <v>802</v>
      </c>
      <c r="CD793">
        <f t="shared" si="263"/>
        <v>261.45097938416296</v>
      </c>
      <c r="CE793">
        <f t="shared" si="264"/>
        <v>7339.9015716076174</v>
      </c>
      <c r="CF793" s="2" t="s">
        <v>802</v>
      </c>
    </row>
    <row r="794" spans="1:84" x14ac:dyDescent="0.35">
      <c r="A794" s="2" t="s">
        <v>803</v>
      </c>
      <c r="B794" s="3" t="s">
        <v>35</v>
      </c>
      <c r="C794" s="2">
        <v>279</v>
      </c>
      <c r="D794" s="2">
        <v>700</v>
      </c>
      <c r="E794" s="2">
        <v>350</v>
      </c>
      <c r="F794" s="2">
        <v>36</v>
      </c>
      <c r="G794" s="2">
        <v>16</v>
      </c>
      <c r="H794" s="2">
        <v>18</v>
      </c>
      <c r="I794" s="2">
        <f t="shared" si="249"/>
        <v>592</v>
      </c>
      <c r="J794" s="2">
        <f t="shared" si="267"/>
        <v>355.26123980236906</v>
      </c>
      <c r="K794" s="2">
        <f t="shared" si="252"/>
        <v>4.6388888888888893</v>
      </c>
      <c r="L794" s="2">
        <f t="shared" si="250"/>
        <v>37</v>
      </c>
      <c r="M794" s="2">
        <f t="shared" si="251"/>
        <v>2.7370973355292327</v>
      </c>
      <c r="N794" s="5">
        <v>314000</v>
      </c>
      <c r="O794" s="5">
        <v>25800</v>
      </c>
      <c r="P794" s="2">
        <v>29.7</v>
      </c>
      <c r="Q794" s="2">
        <v>8.5</v>
      </c>
      <c r="R794" s="5">
        <v>8960</v>
      </c>
      <c r="S794" s="5">
        <v>1470</v>
      </c>
      <c r="T794" s="5">
        <v>10000</v>
      </c>
      <c r="U794" s="5">
        <v>2250</v>
      </c>
      <c r="X794" s="3" t="str" cm="1">
        <f t="array" ref="X794">_xlfn.IFS((D794/F794) &lt;= (640/SQRT($AT$32)), "Compact", L794 &lt;= ($AT$32*(0.79-(0.002*((E794-G794/2)/(2*F794))*SQRT($AT$32)))), "Non-Compact", L794 &gt; ($AT$32*(0.79-(0.002*((E794-G794/2)/(2*F794))*SQRT($AT$32)))), "Slender")</f>
        <v>Compact</v>
      </c>
      <c r="Y794" s="3" t="str" cm="1">
        <f t="array" ref="Y794">_xlfn.IFS(K794 &lt;= (65/SQRT($AT$32)), "Compact", K794 &lt;= (95/SQRT($AT$32)), "Non-Compact", K794 &gt; (95/SQRT($AT$32)), "Slender")</f>
        <v>Non-Compact</v>
      </c>
      <c r="Z794" s="2">
        <f t="shared" si="253"/>
        <v>9.7222222222222214</v>
      </c>
      <c r="AA794" s="2">
        <f t="shared" si="254"/>
        <v>43.75</v>
      </c>
      <c r="AB794" s="2" t="str" cm="1">
        <f t="array" ref="AB794">_xlfn.IFS(Z794 &lt;= 9, "1", Z794 &lt;= 12, "2", Z794 &lt;= 15, "3", Z794 &gt; 15, "4")</f>
        <v>2</v>
      </c>
      <c r="AC794" s="2" t="str" cm="1">
        <f t="array" ref="AC794">_xlfn.IFS(AA794 &lt;= 200, "1", L794 &lt;= 300, "2", L794 &lt;= 400, "3", L794 &gt; 400, "4")</f>
        <v>1</v>
      </c>
      <c r="AF794" s="3">
        <f t="shared" si="265"/>
        <v>314575.3177477534</v>
      </c>
      <c r="AG794" s="3"/>
      <c r="AI794" s="3">
        <f t="shared" si="266"/>
        <v>9009.5576844815187</v>
      </c>
      <c r="AJ794" s="2" t="s">
        <v>803</v>
      </c>
      <c r="AK794" s="2"/>
      <c r="AL794" s="2"/>
      <c r="AM794" s="2">
        <f t="shared" si="268"/>
        <v>330.56123980236907</v>
      </c>
      <c r="AN794" s="2"/>
      <c r="AO794" s="2"/>
      <c r="AP794" s="2">
        <f t="shared" si="269"/>
        <v>8870.6</v>
      </c>
      <c r="AQ794" s="2" t="s">
        <v>803</v>
      </c>
      <c r="BB794" s="2">
        <f t="shared" si="255"/>
        <v>263.26123980236906</v>
      </c>
      <c r="BC794" s="2">
        <f t="shared" si="256"/>
        <v>8403.7333333333336</v>
      </c>
      <c r="BD794" s="2" t="s">
        <v>803</v>
      </c>
      <c r="BI794">
        <f t="shared" si="257"/>
        <v>281.26123980236906</v>
      </c>
      <c r="BJ794">
        <f t="shared" si="258"/>
        <v>8644.1143281366003</v>
      </c>
      <c r="BK794" s="2" t="s">
        <v>803</v>
      </c>
      <c r="BP794">
        <f t="shared" si="259"/>
        <v>215.26123980236906</v>
      </c>
      <c r="BQ794">
        <f t="shared" si="260"/>
        <v>8301.3333333333339</v>
      </c>
      <c r="BR794" s="2" t="s">
        <v>803</v>
      </c>
      <c r="BW794">
        <f t="shared" si="261"/>
        <v>231.26123980236906</v>
      </c>
      <c r="BX794">
        <f t="shared" si="262"/>
        <v>8335.4666666666672</v>
      </c>
      <c r="BY794" s="2" t="s">
        <v>803</v>
      </c>
      <c r="CD794">
        <f t="shared" si="263"/>
        <v>295.57097938416297</v>
      </c>
      <c r="CE794">
        <f t="shared" si="264"/>
        <v>8689.9015716076174</v>
      </c>
      <c r="CF794" s="2" t="s">
        <v>803</v>
      </c>
    </row>
    <row r="795" spans="1:84" x14ac:dyDescent="0.35">
      <c r="A795" s="2" t="s">
        <v>804</v>
      </c>
      <c r="B795" s="3" t="s">
        <v>35</v>
      </c>
      <c r="C795" s="2">
        <v>258</v>
      </c>
      <c r="D795" s="2">
        <v>700</v>
      </c>
      <c r="E795" s="2">
        <v>350</v>
      </c>
      <c r="F795" s="2">
        <v>32</v>
      </c>
      <c r="G795" s="2">
        <v>16</v>
      </c>
      <c r="H795" s="2">
        <v>18</v>
      </c>
      <c r="I795" s="2">
        <f t="shared" si="249"/>
        <v>600</v>
      </c>
      <c r="J795" s="2">
        <f t="shared" si="267"/>
        <v>328.54123980236903</v>
      </c>
      <c r="K795" s="2">
        <f t="shared" si="252"/>
        <v>5.21875</v>
      </c>
      <c r="L795" s="2">
        <f t="shared" si="250"/>
        <v>37.5</v>
      </c>
      <c r="M795" s="2">
        <f t="shared" si="251"/>
        <v>2.7370973355292327</v>
      </c>
      <c r="N795" s="5">
        <v>287000</v>
      </c>
      <c r="O795" s="5">
        <v>22900</v>
      </c>
      <c r="P795" s="2">
        <v>29.6</v>
      </c>
      <c r="Q795" s="2">
        <v>8.4</v>
      </c>
      <c r="R795" s="5">
        <v>8200</v>
      </c>
      <c r="S795" s="5">
        <v>1310</v>
      </c>
      <c r="T795" s="5">
        <v>9190</v>
      </c>
      <c r="U795" s="5">
        <v>2000</v>
      </c>
      <c r="X795" s="3" t="str" cm="1">
        <f t="array" ref="X795">_xlfn.IFS((D795/F795) &lt;= (640/SQRT($AT$32)), "Compact", L795 &lt;= ($AT$32*(0.79-(0.002*((E795-G795/2)/(2*F795))*SQRT($AT$32)))), "Non-Compact", L795 &gt; ($AT$32*(0.79-(0.002*((E795-G795/2)/(2*F795))*SQRT($AT$32)))), "Slender")</f>
        <v>Compact</v>
      </c>
      <c r="Y795" s="3" t="str" cm="1">
        <f t="array" ref="Y795">_xlfn.IFS(K795 &lt;= (65/SQRT($AT$32)), "Compact", K795 &lt;= (95/SQRT($AT$32)), "Non-Compact", K795 &gt; (95/SQRT($AT$32)), "Slender")</f>
        <v>Slender</v>
      </c>
      <c r="Z795" s="2">
        <f t="shared" si="253"/>
        <v>10.9375</v>
      </c>
      <c r="AA795" s="2">
        <f t="shared" si="254"/>
        <v>43.75</v>
      </c>
      <c r="AB795" s="2" t="str" cm="1">
        <f t="array" ref="AB795">_xlfn.IFS(Z795 &lt;= 9, "1", Z795 &lt;= 12, "2", Z795 &lt;= 15, "3", Z795 &gt; 15, "4")</f>
        <v>2</v>
      </c>
      <c r="AC795" s="2" t="str" cm="1">
        <f t="array" ref="AC795">_xlfn.IFS(AA795 &lt;= 200, "1", L795 &lt;= 300, "2", L795 &lt;= 400, "3", L795 &gt; 400, "4")</f>
        <v>1</v>
      </c>
      <c r="AF795" s="3">
        <f t="shared" si="265"/>
        <v>287429.6723306416</v>
      </c>
      <c r="AG795" s="3"/>
      <c r="AI795" s="3">
        <f t="shared" si="266"/>
        <v>8235.9923306180899</v>
      </c>
      <c r="AJ795" s="2" t="s">
        <v>804</v>
      </c>
      <c r="AK795" s="2"/>
      <c r="AL795" s="2"/>
      <c r="AM795" s="2">
        <f t="shared" si="268"/>
        <v>303.84123980236905</v>
      </c>
      <c r="AN795" s="2"/>
      <c r="AO795" s="2"/>
      <c r="AP795" s="2">
        <f t="shared" si="269"/>
        <v>8110.6</v>
      </c>
      <c r="AQ795" s="2" t="s">
        <v>804</v>
      </c>
      <c r="BB795" s="2">
        <f t="shared" si="255"/>
        <v>236.54123980236903</v>
      </c>
      <c r="BC795" s="2">
        <f t="shared" si="256"/>
        <v>7643.7333333333336</v>
      </c>
      <c r="BD795" s="2" t="s">
        <v>804</v>
      </c>
      <c r="BI795">
        <f t="shared" si="257"/>
        <v>254.54123980236903</v>
      </c>
      <c r="BJ795">
        <f t="shared" si="258"/>
        <v>7884.1143281365994</v>
      </c>
      <c r="BK795" s="2" t="s">
        <v>804</v>
      </c>
      <c r="BP795">
        <f t="shared" si="259"/>
        <v>188.54123980236903</v>
      </c>
      <c r="BQ795">
        <f t="shared" si="260"/>
        <v>7541.333333333333</v>
      </c>
      <c r="BR795" s="2" t="s">
        <v>804</v>
      </c>
      <c r="BW795">
        <f t="shared" si="261"/>
        <v>204.54123980236903</v>
      </c>
      <c r="BX795">
        <f t="shared" si="262"/>
        <v>7575.4666666666662</v>
      </c>
      <c r="BY795" s="2" t="s">
        <v>804</v>
      </c>
      <c r="CD795">
        <f t="shared" si="263"/>
        <v>268.85097938416294</v>
      </c>
      <c r="CE795">
        <f t="shared" si="264"/>
        <v>7929.9015716076174</v>
      </c>
      <c r="CF795" s="2" t="s">
        <v>804</v>
      </c>
    </row>
    <row r="796" spans="1:84" x14ac:dyDescent="0.35">
      <c r="A796" s="2" t="s">
        <v>805</v>
      </c>
      <c r="B796" s="3" t="s">
        <v>35</v>
      </c>
      <c r="C796" s="2">
        <v>237</v>
      </c>
      <c r="D796" s="2">
        <v>700</v>
      </c>
      <c r="E796" s="2">
        <v>350</v>
      </c>
      <c r="F796" s="2">
        <v>28</v>
      </c>
      <c r="G796" s="2">
        <v>16</v>
      </c>
      <c r="H796" s="2">
        <v>18</v>
      </c>
      <c r="I796" s="2">
        <f t="shared" si="249"/>
        <v>608</v>
      </c>
      <c r="J796" s="2">
        <f t="shared" si="267"/>
        <v>301.82123980236906</v>
      </c>
      <c r="K796" s="2">
        <f t="shared" si="252"/>
        <v>5.9642857142857144</v>
      </c>
      <c r="L796" s="2">
        <f t="shared" si="250"/>
        <v>38</v>
      </c>
      <c r="M796" s="2">
        <f t="shared" si="251"/>
        <v>2.7370973355292327</v>
      </c>
      <c r="N796" s="5">
        <v>260000</v>
      </c>
      <c r="O796" s="5">
        <v>20000</v>
      </c>
      <c r="P796" s="2">
        <v>29.3</v>
      </c>
      <c r="Q796" s="2">
        <v>8.1999999999999993</v>
      </c>
      <c r="R796" s="5">
        <v>7420</v>
      </c>
      <c r="S796" s="5">
        <v>1140</v>
      </c>
      <c r="T796" s="5">
        <v>8330</v>
      </c>
      <c r="U796" s="5">
        <v>1760</v>
      </c>
      <c r="X796" s="3" t="str" cm="1">
        <f t="array" ref="X796">_xlfn.IFS((D796/F796) &lt;= (640/SQRT($AT$32)), "Compact", L796 &lt;= ($AT$32*(0.79-(0.002*((E796-G796/2)/(2*F796))*SQRT($AT$32)))), "Non-Compact", L796 &gt; ($AT$32*(0.79-(0.002*((E796-G796/2)/(2*F796))*SQRT($AT$32)))), "Slender")</f>
        <v>Compact</v>
      </c>
      <c r="Y796" s="3" t="str" cm="1">
        <f t="array" ref="Y796">_xlfn.IFS(K796 &lt;= (65/SQRT($AT$32)), "Compact", K796 &lt;= (95/SQRT($AT$32)), "Non-Compact", K796 &gt; (95/SQRT($AT$32)), "Slender")</f>
        <v>Slender</v>
      </c>
      <c r="Z796" s="2">
        <f t="shared" si="253"/>
        <v>12.5</v>
      </c>
      <c r="AA796" s="2">
        <f t="shared" si="254"/>
        <v>43.75</v>
      </c>
      <c r="AB796" s="2" t="str" cm="1">
        <f t="array" ref="AB796">_xlfn.IFS(Z796 &lt;= 9, "1", Z796 &lt;= 12, "2", Z796 &lt;= 15, "3", Z796 &gt; 15, "4")</f>
        <v>3</v>
      </c>
      <c r="AC796" s="2" t="str" cm="1">
        <f t="array" ref="AC796">_xlfn.IFS(AA796 &lt;= 200, "1", L796 &lt;= 300, "2", L796 &lt;= 400, "3", L796 &gt; 400, "4")</f>
        <v>1</v>
      </c>
      <c r="AF796" s="3">
        <f t="shared" si="265"/>
        <v>260286.03984097956</v>
      </c>
      <c r="AG796" s="3"/>
      <c r="AI796" s="3">
        <f t="shared" si="266"/>
        <v>7441.8752791215202</v>
      </c>
      <c r="AJ796" s="2" t="s">
        <v>805</v>
      </c>
      <c r="AK796" s="2"/>
      <c r="AL796" s="2"/>
      <c r="AM796" s="2">
        <f t="shared" si="268"/>
        <v>277.12123980236908</v>
      </c>
      <c r="AN796" s="2"/>
      <c r="AO796" s="2"/>
      <c r="AP796" s="2">
        <f t="shared" si="269"/>
        <v>7330.6</v>
      </c>
      <c r="AQ796" s="2" t="s">
        <v>805</v>
      </c>
      <c r="BB796" s="2">
        <f t="shared" si="255"/>
        <v>209.82123980236906</v>
      </c>
      <c r="BC796" s="2">
        <f t="shared" si="256"/>
        <v>6863.7333333333336</v>
      </c>
      <c r="BD796" s="2" t="s">
        <v>805</v>
      </c>
      <c r="BI796">
        <f t="shared" si="257"/>
        <v>227.82123980236906</v>
      </c>
      <c r="BJ796">
        <f t="shared" si="258"/>
        <v>7104.1143281365994</v>
      </c>
      <c r="BK796" s="2" t="s">
        <v>805</v>
      </c>
      <c r="BP796">
        <f t="shared" si="259"/>
        <v>161.82123980236906</v>
      </c>
      <c r="BQ796">
        <f t="shared" si="260"/>
        <v>6761.333333333333</v>
      </c>
      <c r="BR796" s="2" t="s">
        <v>805</v>
      </c>
      <c r="BW796">
        <f t="shared" si="261"/>
        <v>177.82123980236906</v>
      </c>
      <c r="BX796">
        <f t="shared" si="262"/>
        <v>6795.4666666666662</v>
      </c>
      <c r="BY796" s="2" t="s">
        <v>805</v>
      </c>
      <c r="CD796">
        <f t="shared" si="263"/>
        <v>242.130979384163</v>
      </c>
      <c r="CE796">
        <f t="shared" si="264"/>
        <v>7149.9015716076174</v>
      </c>
      <c r="CF796" s="2" t="s">
        <v>805</v>
      </c>
    </row>
    <row r="797" spans="1:84" x14ac:dyDescent="0.35">
      <c r="A797" s="2" t="s">
        <v>806</v>
      </c>
      <c r="B797" s="3" t="s">
        <v>35</v>
      </c>
      <c r="C797" s="2">
        <v>221</v>
      </c>
      <c r="D797" s="2">
        <v>700</v>
      </c>
      <c r="E797" s="2">
        <v>350</v>
      </c>
      <c r="F797" s="2">
        <v>25</v>
      </c>
      <c r="G797" s="2">
        <v>16</v>
      </c>
      <c r="H797" s="2">
        <v>18</v>
      </c>
      <c r="I797" s="2">
        <f t="shared" si="249"/>
        <v>614</v>
      </c>
      <c r="J797" s="2">
        <f t="shared" si="267"/>
        <v>281.78123980236904</v>
      </c>
      <c r="K797" s="2">
        <f t="shared" si="252"/>
        <v>6.68</v>
      </c>
      <c r="L797" s="2">
        <f t="shared" si="250"/>
        <v>38.375</v>
      </c>
      <c r="M797" s="2">
        <f t="shared" si="251"/>
        <v>2.7370973355292327</v>
      </c>
      <c r="N797" s="5">
        <v>239000</v>
      </c>
      <c r="O797" s="5">
        <v>17900</v>
      </c>
      <c r="P797" s="2">
        <v>29.1</v>
      </c>
      <c r="Q797" s="2">
        <v>8</v>
      </c>
      <c r="R797" s="5">
        <v>6830</v>
      </c>
      <c r="S797" s="5">
        <v>1020</v>
      </c>
      <c r="T797" s="5">
        <v>7690</v>
      </c>
      <c r="U797" s="5">
        <v>1580</v>
      </c>
      <c r="X797" s="3" t="str" cm="1">
        <f t="array" ref="X797">_xlfn.IFS((D797/F797) &lt;= (640/SQRT($AT$32)), "Compact", L797 &lt;= ($AT$32*(0.79-(0.002*((E797-G797/2)/(2*F797))*SQRT($AT$32)))), "Non-Compact", L797 &gt; ($AT$32*(0.79-(0.002*((E797-G797/2)/(2*F797))*SQRT($AT$32)))), "Slender")</f>
        <v>Compact</v>
      </c>
      <c r="Y797" s="3" t="str" cm="1">
        <f t="array" ref="Y797">_xlfn.IFS(K797 &lt;= (65/SQRT($AT$32)), "Compact", K797 &lt;= (95/SQRT($AT$32)), "Non-Compact", K797 &gt; (95/SQRT($AT$32)), "Slender")</f>
        <v>Slender</v>
      </c>
      <c r="Z797" s="2">
        <f t="shared" si="253"/>
        <v>14</v>
      </c>
      <c r="AA797" s="2">
        <f t="shared" si="254"/>
        <v>43.75</v>
      </c>
      <c r="AB797" s="2" t="str" cm="1">
        <f t="array" ref="AB797">_xlfn.IFS(Z797 &lt;= 9, "1", Z797 &lt;= 12, "2", Z797 &lt;= 15, "3", Z797 &gt; 15, "4")</f>
        <v>3</v>
      </c>
      <c r="AC797" s="2" t="str" cm="1">
        <f t="array" ref="AC797">_xlfn.IFS(AA797 &lt;= 200, "1", L797 &lt;= 300, "2", L797 &lt;= 400, "3", L797 &gt; 400, "4")</f>
        <v>1</v>
      </c>
      <c r="AF797" s="3">
        <f t="shared" si="265"/>
        <v>239187.64294189613</v>
      </c>
      <c r="AG797" s="3"/>
      <c r="AI797" s="3">
        <f t="shared" si="266"/>
        <v>6843.0814455185327</v>
      </c>
      <c r="AJ797" s="2" t="s">
        <v>806</v>
      </c>
      <c r="AK797" s="2"/>
      <c r="AL797" s="2"/>
      <c r="AM797" s="2">
        <f t="shared" si="268"/>
        <v>257.08123980236905</v>
      </c>
      <c r="AN797" s="2"/>
      <c r="AO797" s="2"/>
      <c r="AP797" s="2">
        <f t="shared" si="269"/>
        <v>6740.6</v>
      </c>
      <c r="AQ797" s="2" t="s">
        <v>806</v>
      </c>
      <c r="BB797" s="2">
        <f t="shared" si="255"/>
        <v>189.78123980236904</v>
      </c>
      <c r="BC797" s="2">
        <f t="shared" si="256"/>
        <v>6273.7333333333336</v>
      </c>
      <c r="BD797" s="2" t="s">
        <v>806</v>
      </c>
      <c r="BI797">
        <f t="shared" si="257"/>
        <v>207.78123980236904</v>
      </c>
      <c r="BJ797">
        <f t="shared" si="258"/>
        <v>6514.1143281365994</v>
      </c>
      <c r="BK797" s="2" t="s">
        <v>806</v>
      </c>
      <c r="BP797">
        <f t="shared" si="259"/>
        <v>141.78123980236904</v>
      </c>
      <c r="BQ797">
        <f t="shared" si="260"/>
        <v>6171.333333333333</v>
      </c>
      <c r="BR797" s="2" t="s">
        <v>806</v>
      </c>
      <c r="BW797">
        <f t="shared" si="261"/>
        <v>157.78123980236904</v>
      </c>
      <c r="BX797">
        <f t="shared" si="262"/>
        <v>6205.4666666666662</v>
      </c>
      <c r="BY797" s="2" t="s">
        <v>806</v>
      </c>
      <c r="CD797">
        <f t="shared" si="263"/>
        <v>222.09097938416298</v>
      </c>
      <c r="CE797">
        <f t="shared" si="264"/>
        <v>6559.9015716076174</v>
      </c>
      <c r="CF797" s="2" t="s">
        <v>806</v>
      </c>
    </row>
    <row r="798" spans="1:84" x14ac:dyDescent="0.35">
      <c r="A798" s="2" t="s">
        <v>807</v>
      </c>
      <c r="B798" s="3" t="s">
        <v>35</v>
      </c>
      <c r="C798" s="2">
        <v>205</v>
      </c>
      <c r="D798" s="2">
        <v>700</v>
      </c>
      <c r="E798" s="2">
        <v>350</v>
      </c>
      <c r="F798" s="2">
        <v>22</v>
      </c>
      <c r="G798" s="2">
        <v>16</v>
      </c>
      <c r="H798" s="2">
        <v>18</v>
      </c>
      <c r="I798" s="2">
        <f t="shared" si="249"/>
        <v>620</v>
      </c>
      <c r="J798" s="2">
        <f t="shared" si="267"/>
        <v>261.74123980236902</v>
      </c>
      <c r="K798" s="2">
        <f t="shared" si="252"/>
        <v>7.5909090909090908</v>
      </c>
      <c r="L798" s="2">
        <f t="shared" si="250"/>
        <v>38.75</v>
      </c>
      <c r="M798" s="2">
        <f t="shared" si="251"/>
        <v>2.7370973355292327</v>
      </c>
      <c r="N798" s="5">
        <v>218000</v>
      </c>
      <c r="O798" s="5">
        <v>15700</v>
      </c>
      <c r="P798" s="2">
        <v>28.8</v>
      </c>
      <c r="Q798" s="2">
        <v>7.8</v>
      </c>
      <c r="R798" s="5">
        <v>6220</v>
      </c>
      <c r="S798" s="2">
        <v>900</v>
      </c>
      <c r="T798" s="5">
        <v>7030</v>
      </c>
      <c r="U798" s="5">
        <v>1390</v>
      </c>
      <c r="X798" s="3" t="str" cm="1">
        <f t="array" ref="X798">_xlfn.IFS((D798/F798) &lt;= (640/SQRT($AT$32)), "Compact", L798 &lt;= ($AT$32*(0.79-(0.002*((E798-G798/2)/(2*F798))*SQRT($AT$32)))), "Non-Compact", L798 &gt; ($AT$32*(0.79-(0.002*((E798-G798/2)/(2*F798))*SQRT($AT$32)))), "Slender")</f>
        <v>Compact</v>
      </c>
      <c r="Y798" s="3" t="str" cm="1">
        <f t="array" ref="Y798">_xlfn.IFS(K798 &lt;= (65/SQRT($AT$32)), "Compact", K798 &lt;= (95/SQRT($AT$32)), "Non-Compact", K798 &gt; (95/SQRT($AT$32)), "Slender")</f>
        <v>Slender</v>
      </c>
      <c r="Z798" s="2">
        <f t="shared" si="253"/>
        <v>15.909090909090908</v>
      </c>
      <c r="AA798" s="2">
        <f t="shared" si="254"/>
        <v>43.75</v>
      </c>
      <c r="AB798" s="2" t="str" cm="1">
        <f t="array" ref="AB798">_xlfn.IFS(Z798 &lt;= 9, "1", Z798 &lt;= 12, "2", Z798 &lt;= 15, "3", Z798 &gt; 15, "4")</f>
        <v>4</v>
      </c>
      <c r="AC798" s="2" t="str" cm="1">
        <f t="array" ref="AC798">_xlfn.IFS(AA798 &lt;= 200, "1", L798 &lt;= 300, "2", L798 &lt;= 400, "3", L798 &gt; 400, "4")</f>
        <v>1</v>
      </c>
      <c r="AF798" s="3">
        <f t="shared" si="265"/>
        <v>218083.32475478266</v>
      </c>
      <c r="AG798" s="3"/>
      <c r="AI798" s="3">
        <f t="shared" si="266"/>
        <v>6225.2225397972725</v>
      </c>
      <c r="AJ798" s="2" t="s">
        <v>807</v>
      </c>
      <c r="AK798" s="2"/>
      <c r="AL798" s="2"/>
      <c r="AM798" s="2">
        <f t="shared" si="268"/>
        <v>237.04123980236903</v>
      </c>
      <c r="AN798" s="2"/>
      <c r="AO798" s="2"/>
      <c r="AP798" s="2">
        <f t="shared" si="269"/>
        <v>6130.6</v>
      </c>
      <c r="AQ798" s="2" t="s">
        <v>807</v>
      </c>
      <c r="BB798" s="2">
        <f t="shared" si="255"/>
        <v>169.74123980236902</v>
      </c>
      <c r="BC798" s="2">
        <f t="shared" si="256"/>
        <v>5663.7333333333336</v>
      </c>
      <c r="BD798" s="2" t="s">
        <v>807</v>
      </c>
      <c r="BI798">
        <f t="shared" si="257"/>
        <v>187.74123980236902</v>
      </c>
      <c r="BJ798">
        <f t="shared" si="258"/>
        <v>5904.1143281365994</v>
      </c>
      <c r="BK798" s="2" t="s">
        <v>807</v>
      </c>
      <c r="BP798">
        <f t="shared" si="259"/>
        <v>121.74123980236902</v>
      </c>
      <c r="BQ798">
        <f t="shared" si="260"/>
        <v>5561.333333333333</v>
      </c>
      <c r="BR798" s="2" t="s">
        <v>807</v>
      </c>
      <c r="BW798">
        <f t="shared" si="261"/>
        <v>137.74123980236902</v>
      </c>
      <c r="BX798">
        <f t="shared" si="262"/>
        <v>5595.4666666666662</v>
      </c>
      <c r="BY798" s="2" t="s">
        <v>807</v>
      </c>
      <c r="CD798">
        <f t="shared" si="263"/>
        <v>202.05097938416296</v>
      </c>
      <c r="CE798">
        <f t="shared" si="264"/>
        <v>5949.9015716076174</v>
      </c>
      <c r="CF798" s="2" t="s">
        <v>807</v>
      </c>
    </row>
    <row r="799" spans="1:84" x14ac:dyDescent="0.35">
      <c r="A799" s="2" t="s">
        <v>808</v>
      </c>
      <c r="B799" s="3" t="s">
        <v>35</v>
      </c>
      <c r="C799" s="2">
        <v>248</v>
      </c>
      <c r="D799" s="2">
        <v>700</v>
      </c>
      <c r="E799" s="2">
        <v>350</v>
      </c>
      <c r="F799" s="2">
        <v>32</v>
      </c>
      <c r="G799" s="2">
        <v>14</v>
      </c>
      <c r="H799" s="2">
        <v>18</v>
      </c>
      <c r="I799" s="2">
        <f t="shared" si="249"/>
        <v>600</v>
      </c>
      <c r="J799" s="2">
        <f t="shared" si="267"/>
        <v>315.82123980236901</v>
      </c>
      <c r="K799" s="2">
        <f t="shared" si="252"/>
        <v>5.25</v>
      </c>
      <c r="L799" s="2">
        <f t="shared" si="250"/>
        <v>42.857142857142854</v>
      </c>
      <c r="M799" s="2">
        <f t="shared" si="251"/>
        <v>2.7410973355292327</v>
      </c>
      <c r="N799" s="5">
        <v>283000</v>
      </c>
      <c r="O799" s="5">
        <v>22900</v>
      </c>
      <c r="P799" s="2">
        <v>29.9</v>
      </c>
      <c r="Q799" s="2">
        <v>8.5</v>
      </c>
      <c r="R799" s="5">
        <v>8080</v>
      </c>
      <c r="S799" s="5">
        <v>1310</v>
      </c>
      <c r="T799" s="5">
        <v>8980</v>
      </c>
      <c r="U799" s="5">
        <v>1990</v>
      </c>
      <c r="X799" s="3" t="str" cm="1">
        <f t="array" ref="X799">_xlfn.IFS((D799/F799) &lt;= (640/SQRT($AT$32)), "Compact", L799 &lt;= ($AT$32*(0.79-(0.002*((E799-G799/2)/(2*F799))*SQRT($AT$32)))), "Non-Compact", L799 &gt; ($AT$32*(0.79-(0.002*((E799-G799/2)/(2*F799))*SQRT($AT$32)))), "Slender")</f>
        <v>Compact</v>
      </c>
      <c r="Y799" s="3" t="str" cm="1">
        <f t="array" ref="Y799">_xlfn.IFS(K799 &lt;= (65/SQRT($AT$32)), "Compact", K799 &lt;= (95/SQRT($AT$32)), "Non-Compact", K799 &gt; (95/SQRT($AT$32)), "Slender")</f>
        <v>Slender</v>
      </c>
      <c r="Z799" s="2">
        <f t="shared" si="253"/>
        <v>10.9375</v>
      </c>
      <c r="AA799" s="2">
        <f t="shared" si="254"/>
        <v>50</v>
      </c>
      <c r="AB799" s="2" t="str" cm="1">
        <f t="array" ref="AB799">_xlfn.IFS(Z799 &lt;= 9, "1", Z799 &lt;= 12, "2", Z799 &lt;= 15, "3", Z799 &gt; 15, "4")</f>
        <v>2</v>
      </c>
      <c r="AC799" s="2" t="str" cm="1">
        <f t="array" ref="AC799">_xlfn.IFS(AA799 &lt;= 200, "1", L799 &lt;= 300, "2", L799 &lt;= 400, "3", L799 &gt; 400, "4")</f>
        <v>1</v>
      </c>
      <c r="AF799" s="3">
        <f t="shared" si="265"/>
        <v>283442.39720990934</v>
      </c>
      <c r="AG799" s="3"/>
      <c r="AI799" s="3">
        <f t="shared" si="266"/>
        <v>8117.8461225869523</v>
      </c>
      <c r="AJ799" s="2" t="s">
        <v>808</v>
      </c>
      <c r="AK799" s="2"/>
      <c r="AL799" s="2"/>
      <c r="AM799" s="2">
        <f t="shared" si="268"/>
        <v>291.12123980236902</v>
      </c>
      <c r="AN799" s="2"/>
      <c r="AO799" s="2"/>
      <c r="AP799" s="2">
        <f t="shared" si="269"/>
        <v>7990.6</v>
      </c>
      <c r="AQ799" s="2" t="s">
        <v>808</v>
      </c>
      <c r="BB799" s="2">
        <f t="shared" si="255"/>
        <v>223.82123980236901</v>
      </c>
      <c r="BC799" s="2">
        <f t="shared" si="256"/>
        <v>7523.7333333333336</v>
      </c>
      <c r="BD799" s="2" t="s">
        <v>808</v>
      </c>
      <c r="BI799">
        <f t="shared" si="257"/>
        <v>241.82123980236901</v>
      </c>
      <c r="BJ799">
        <f t="shared" si="258"/>
        <v>7764.1143281365994</v>
      </c>
      <c r="BK799" s="2" t="s">
        <v>808</v>
      </c>
      <c r="BP799">
        <f t="shared" si="259"/>
        <v>175.82123980236901</v>
      </c>
      <c r="BQ799">
        <f t="shared" si="260"/>
        <v>7421.333333333333</v>
      </c>
      <c r="BR799" s="2" t="s">
        <v>808</v>
      </c>
      <c r="BW799">
        <f t="shared" si="261"/>
        <v>191.82123980236901</v>
      </c>
      <c r="BX799">
        <f t="shared" si="262"/>
        <v>7455.4666666666662</v>
      </c>
      <c r="BY799" s="2" t="s">
        <v>808</v>
      </c>
      <c r="CD799">
        <f t="shared" si="263"/>
        <v>256.13097938416291</v>
      </c>
      <c r="CE799">
        <f t="shared" si="264"/>
        <v>7809.9015716076174</v>
      </c>
      <c r="CF799" s="2" t="s">
        <v>808</v>
      </c>
    </row>
    <row r="800" spans="1:84" x14ac:dyDescent="0.35">
      <c r="A800" s="2" t="s">
        <v>809</v>
      </c>
      <c r="B800" s="3" t="s">
        <v>35</v>
      </c>
      <c r="C800" s="2">
        <v>227</v>
      </c>
      <c r="D800" s="2">
        <v>700</v>
      </c>
      <c r="E800" s="2">
        <v>350</v>
      </c>
      <c r="F800" s="2">
        <v>28</v>
      </c>
      <c r="G800" s="2">
        <v>14</v>
      </c>
      <c r="H800" s="2">
        <v>18</v>
      </c>
      <c r="I800" s="2">
        <f t="shared" si="249"/>
        <v>608</v>
      </c>
      <c r="J800" s="2">
        <f t="shared" si="267"/>
        <v>288.94123980236907</v>
      </c>
      <c r="K800" s="2">
        <f t="shared" si="252"/>
        <v>6</v>
      </c>
      <c r="L800" s="2">
        <f t="shared" si="250"/>
        <v>43.428571428571431</v>
      </c>
      <c r="M800" s="2">
        <f t="shared" si="251"/>
        <v>2.7410973355292327</v>
      </c>
      <c r="N800" s="5">
        <v>255000</v>
      </c>
      <c r="O800" s="5">
        <v>20000</v>
      </c>
      <c r="P800" s="2">
        <v>29.7</v>
      </c>
      <c r="Q800" s="2">
        <v>8.3000000000000007</v>
      </c>
      <c r="R800" s="5">
        <v>7300</v>
      </c>
      <c r="S800" s="5">
        <v>1140</v>
      </c>
      <c r="T800" s="5">
        <v>8130</v>
      </c>
      <c r="U800" s="5">
        <v>1750</v>
      </c>
      <c r="X800" s="3" t="str" cm="1">
        <f t="array" ref="X800">_xlfn.IFS((D800/F800) &lt;= (640/SQRT($AT$32)), "Compact", L800 &lt;= ($AT$32*(0.79-(0.002*((E800-G800/2)/(2*F800))*SQRT($AT$32)))), "Non-Compact", L800 &gt; ($AT$32*(0.79-(0.002*((E800-G800/2)/(2*F800))*SQRT($AT$32)))), "Slender")</f>
        <v>Compact</v>
      </c>
      <c r="Y800" s="3" t="str" cm="1">
        <f t="array" ref="Y800">_xlfn.IFS(K800 &lt;= (65/SQRT($AT$32)), "Compact", K800 &lt;= (95/SQRT($AT$32)), "Non-Compact", K800 &gt; (95/SQRT($AT$32)), "Slender")</f>
        <v>Slender</v>
      </c>
      <c r="Z800" s="2">
        <f t="shared" si="253"/>
        <v>12.5</v>
      </c>
      <c r="AA800" s="2">
        <f t="shared" si="254"/>
        <v>50</v>
      </c>
      <c r="AB800" s="2" t="str" cm="1">
        <f t="array" ref="AB800">_xlfn.IFS(Z800 &lt;= 9, "1", Z800 &lt;= 12, "2", Z800 &lt;= 15, "3", Z800 &gt; 15, "4")</f>
        <v>3</v>
      </c>
      <c r="AC800" s="2" t="str" cm="1">
        <f t="array" ref="AC800">_xlfn.IFS(AA800 &lt;= 200, "1", L800 &lt;= 300, "2", L800 &lt;= 400, "3", L800 &gt; 400, "4")</f>
        <v>1</v>
      </c>
      <c r="AF800" s="3">
        <f t="shared" si="265"/>
        <v>255300.88628146201</v>
      </c>
      <c r="AG800" s="3"/>
      <c r="AI800" s="3">
        <f t="shared" si="266"/>
        <v>7323.6987697474297</v>
      </c>
      <c r="AJ800" s="2" t="s">
        <v>809</v>
      </c>
      <c r="AK800" s="2"/>
      <c r="AL800" s="2"/>
      <c r="AM800" s="2">
        <f t="shared" si="268"/>
        <v>264.24123980236908</v>
      </c>
      <c r="AN800" s="2"/>
      <c r="AO800" s="2"/>
      <c r="AP800" s="2">
        <f t="shared" si="269"/>
        <v>7210.6</v>
      </c>
      <c r="AQ800" s="2" t="s">
        <v>809</v>
      </c>
      <c r="BB800" s="2">
        <f t="shared" si="255"/>
        <v>196.94123980236907</v>
      </c>
      <c r="BC800" s="2">
        <f t="shared" si="256"/>
        <v>6743.7333333333336</v>
      </c>
      <c r="BD800" s="2" t="s">
        <v>809</v>
      </c>
      <c r="BI800">
        <f t="shared" si="257"/>
        <v>214.94123980236907</v>
      </c>
      <c r="BJ800">
        <f t="shared" si="258"/>
        <v>6984.1143281365994</v>
      </c>
      <c r="BK800" s="2" t="s">
        <v>809</v>
      </c>
      <c r="BP800">
        <f t="shared" si="259"/>
        <v>148.94123980236907</v>
      </c>
      <c r="BQ800">
        <f t="shared" si="260"/>
        <v>6641.333333333333</v>
      </c>
      <c r="BR800" s="2" t="s">
        <v>809</v>
      </c>
      <c r="BW800">
        <f t="shared" si="261"/>
        <v>164.94123980236907</v>
      </c>
      <c r="BX800">
        <f t="shared" si="262"/>
        <v>6675.4666666666662</v>
      </c>
      <c r="BY800" s="2" t="s">
        <v>809</v>
      </c>
      <c r="CD800">
        <f t="shared" si="263"/>
        <v>229.250979384163</v>
      </c>
      <c r="CE800">
        <f t="shared" si="264"/>
        <v>7029.9015716076174</v>
      </c>
      <c r="CF800" s="2" t="s">
        <v>809</v>
      </c>
    </row>
    <row r="801" spans="1:84" x14ac:dyDescent="0.35">
      <c r="A801" s="2" t="s">
        <v>810</v>
      </c>
      <c r="B801" s="3" t="s">
        <v>35</v>
      </c>
      <c r="C801" s="2">
        <v>211</v>
      </c>
      <c r="D801" s="2">
        <v>700</v>
      </c>
      <c r="E801" s="2">
        <v>350</v>
      </c>
      <c r="F801" s="2">
        <v>25</v>
      </c>
      <c r="G801" s="2">
        <v>14</v>
      </c>
      <c r="H801" s="2">
        <v>18</v>
      </c>
      <c r="I801" s="2">
        <f t="shared" si="249"/>
        <v>614</v>
      </c>
      <c r="J801" s="2">
        <f t="shared" si="267"/>
        <v>268.78123980236904</v>
      </c>
      <c r="K801" s="2">
        <f t="shared" si="252"/>
        <v>6.72</v>
      </c>
      <c r="L801" s="2">
        <f t="shared" si="250"/>
        <v>43.857142857142854</v>
      </c>
      <c r="M801" s="2">
        <f t="shared" si="251"/>
        <v>2.7410973355292327</v>
      </c>
      <c r="N801" s="5">
        <v>234000</v>
      </c>
      <c r="O801" s="5">
        <v>17900</v>
      </c>
      <c r="P801" s="2">
        <v>29.5</v>
      </c>
      <c r="Q801" s="2">
        <v>8.1999999999999993</v>
      </c>
      <c r="R801" s="5">
        <v>6700</v>
      </c>
      <c r="S801" s="5">
        <v>1020</v>
      </c>
      <c r="T801" s="5">
        <v>7470</v>
      </c>
      <c r="U801" s="5">
        <v>1570</v>
      </c>
      <c r="X801" s="3" t="str" cm="1">
        <f t="array" ref="X801">_xlfn.IFS((D801/F801) &lt;= (640/SQRT($AT$32)), "Compact", L801 &lt;= ($AT$32*(0.79-(0.002*((E801-G801/2)/(2*F801))*SQRT($AT$32)))), "Non-Compact", L801 &gt; ($AT$32*(0.79-(0.002*((E801-G801/2)/(2*F801))*SQRT($AT$32)))), "Slender")</f>
        <v>Compact</v>
      </c>
      <c r="Y801" s="3" t="str" cm="1">
        <f t="array" ref="Y801">_xlfn.IFS(K801 &lt;= (65/SQRT($AT$32)), "Compact", K801 &lt;= (95/SQRT($AT$32)), "Non-Compact", K801 &gt; (95/SQRT($AT$32)), "Slender")</f>
        <v>Slender</v>
      </c>
      <c r="Z801" s="2">
        <f t="shared" si="253"/>
        <v>14</v>
      </c>
      <c r="AA801" s="2">
        <f t="shared" si="254"/>
        <v>50</v>
      </c>
      <c r="AB801" s="2" t="str" cm="1">
        <f t="array" ref="AB801">_xlfn.IFS(Z801 &lt;= 9, "1", Z801 &lt;= 12, "2", Z801 &lt;= 15, "3", Z801 &gt; 15, "4")</f>
        <v>3</v>
      </c>
      <c r="AC801" s="2" t="str" cm="1">
        <f t="array" ref="AC801">_xlfn.IFS(AA801 &lt;= 200, "1", L801 &lt;= 300, "2", L801 &lt;= 400, "3", L801 &gt; 400, "4")</f>
        <v>1</v>
      </c>
      <c r="AF801" s="3">
        <f t="shared" si="265"/>
        <v>234201.72615952257</v>
      </c>
      <c r="AG801" s="3"/>
      <c r="AI801" s="3">
        <f t="shared" si="266"/>
        <v>6715.0657234311575</v>
      </c>
      <c r="AJ801" s="2" t="s">
        <v>810</v>
      </c>
      <c r="AK801" s="2"/>
      <c r="AL801" s="2"/>
      <c r="AM801" s="2">
        <f t="shared" si="268"/>
        <v>244.08123980236905</v>
      </c>
      <c r="AN801" s="2"/>
      <c r="AO801" s="2"/>
      <c r="AP801" s="2">
        <f t="shared" si="269"/>
        <v>6610.6</v>
      </c>
      <c r="AQ801" s="2" t="s">
        <v>810</v>
      </c>
      <c r="BB801" s="2">
        <f t="shared" si="255"/>
        <v>176.78123980236904</v>
      </c>
      <c r="BC801" s="2">
        <f t="shared" si="256"/>
        <v>6143.7333333333336</v>
      </c>
      <c r="BD801" s="2" t="s">
        <v>810</v>
      </c>
      <c r="BI801">
        <f t="shared" si="257"/>
        <v>194.78123980236904</v>
      </c>
      <c r="BJ801">
        <f t="shared" si="258"/>
        <v>6384.1143281365994</v>
      </c>
      <c r="BK801" s="2" t="s">
        <v>810</v>
      </c>
      <c r="BP801">
        <f t="shared" si="259"/>
        <v>128.78123980236904</v>
      </c>
      <c r="BQ801">
        <f t="shared" si="260"/>
        <v>6041.333333333333</v>
      </c>
      <c r="BR801" s="2" t="s">
        <v>810</v>
      </c>
      <c r="BW801">
        <f t="shared" si="261"/>
        <v>144.78123980236904</v>
      </c>
      <c r="BX801">
        <f t="shared" si="262"/>
        <v>6075.4666666666662</v>
      </c>
      <c r="BY801" s="2" t="s">
        <v>810</v>
      </c>
      <c r="CD801">
        <f t="shared" si="263"/>
        <v>209.09097938416298</v>
      </c>
      <c r="CE801">
        <f t="shared" si="264"/>
        <v>6429.9015716076174</v>
      </c>
      <c r="CF801" s="2" t="s">
        <v>810</v>
      </c>
    </row>
    <row r="802" spans="1:84" x14ac:dyDescent="0.35">
      <c r="A802" s="2" t="s">
        <v>811</v>
      </c>
      <c r="B802" s="3" t="s">
        <v>35</v>
      </c>
      <c r="C802" s="2">
        <v>195</v>
      </c>
      <c r="D802" s="2">
        <v>700</v>
      </c>
      <c r="E802" s="2">
        <v>350</v>
      </c>
      <c r="F802" s="2">
        <v>22</v>
      </c>
      <c r="G802" s="2">
        <v>14</v>
      </c>
      <c r="H802" s="2">
        <v>18</v>
      </c>
      <c r="I802" s="2">
        <f t="shared" si="249"/>
        <v>620</v>
      </c>
      <c r="J802" s="2">
        <f t="shared" si="267"/>
        <v>248.62123980236902</v>
      </c>
      <c r="K802" s="2">
        <f t="shared" si="252"/>
        <v>7.6363636363636367</v>
      </c>
      <c r="L802" s="2">
        <f t="shared" si="250"/>
        <v>44.285714285714285</v>
      </c>
      <c r="M802" s="2">
        <f t="shared" si="251"/>
        <v>2.7410973355292327</v>
      </c>
      <c r="N802" s="5">
        <v>213000</v>
      </c>
      <c r="O802" s="5">
        <v>15700</v>
      </c>
      <c r="P802" s="2">
        <v>29.3</v>
      </c>
      <c r="Q802" s="2">
        <v>8</v>
      </c>
      <c r="R802" s="5">
        <v>6080</v>
      </c>
      <c r="S802" s="2">
        <v>899</v>
      </c>
      <c r="T802" s="5">
        <v>6820</v>
      </c>
      <c r="U802" s="5">
        <v>1380</v>
      </c>
      <c r="X802" s="3" t="str" cm="1">
        <f t="array" ref="X802">_xlfn.IFS((D802/F802) &lt;= (640/SQRT($AT$32)), "Compact", L802 &lt;= ($AT$32*(0.79-(0.002*((E802-G802/2)/(2*F802))*SQRT($AT$32)))), "Non-Compact", L802 &gt; ($AT$32*(0.79-(0.002*((E802-G802/2)/(2*F802))*SQRT($AT$32)))), "Slender")</f>
        <v>Compact</v>
      </c>
      <c r="Y802" s="3" t="str" cm="1">
        <f t="array" ref="Y802">_xlfn.IFS(K802 &lt;= (65/SQRT($AT$32)), "Compact", K802 &lt;= (95/SQRT($AT$32)), "Non-Compact", K802 &gt; (95/SQRT($AT$32)), "Slender")</f>
        <v>Slender</v>
      </c>
      <c r="Z802" s="2">
        <f t="shared" si="253"/>
        <v>15.909090909090908</v>
      </c>
      <c r="AA802" s="2">
        <f t="shared" si="254"/>
        <v>50</v>
      </c>
      <c r="AB802" s="2" t="str" cm="1">
        <f t="array" ref="AB802">_xlfn.IFS(Z802 &lt;= 9, "1", Z802 &lt;= 12, "2", Z802 &lt;= 15, "3", Z802 &gt; 15, "4")</f>
        <v>4</v>
      </c>
      <c r="AC802" s="2" t="str" cm="1">
        <f t="array" ref="AC802">_xlfn.IFS(AA802 &lt;= 200, "1", L802 &lt;= 300, "2", L802 &lt;= 400, "3", L802 &gt; 400, "4")</f>
        <v>1</v>
      </c>
      <c r="AF802" s="3">
        <f t="shared" si="265"/>
        <v>213096.35505118335</v>
      </c>
      <c r="AG802" s="3"/>
      <c r="AI802" s="3">
        <f t="shared" si="266"/>
        <v>6087.2564320882693</v>
      </c>
      <c r="AJ802" s="2" t="s">
        <v>811</v>
      </c>
      <c r="AK802" s="2"/>
      <c r="AL802" s="2"/>
      <c r="AM802" s="2">
        <f t="shared" si="268"/>
        <v>223.92123980236903</v>
      </c>
      <c r="AN802" s="2"/>
      <c r="AO802" s="2"/>
      <c r="AP802" s="2">
        <f t="shared" si="269"/>
        <v>5990.6</v>
      </c>
      <c r="AQ802" s="2" t="s">
        <v>811</v>
      </c>
      <c r="BB802" s="2">
        <f t="shared" si="255"/>
        <v>156.62123980236902</v>
      </c>
      <c r="BC802" s="2">
        <f t="shared" si="256"/>
        <v>5523.7333333333336</v>
      </c>
      <c r="BD802" s="2" t="s">
        <v>811</v>
      </c>
      <c r="BI802">
        <f t="shared" si="257"/>
        <v>174.62123980236902</v>
      </c>
      <c r="BJ802">
        <f t="shared" si="258"/>
        <v>5764.1143281365994</v>
      </c>
      <c r="BK802" s="2" t="s">
        <v>811</v>
      </c>
      <c r="BP802">
        <f t="shared" si="259"/>
        <v>108.62123980236902</v>
      </c>
      <c r="BQ802">
        <f t="shared" si="260"/>
        <v>5421.333333333333</v>
      </c>
      <c r="BR802" s="2" t="s">
        <v>811</v>
      </c>
      <c r="BW802">
        <f t="shared" si="261"/>
        <v>124.62123980236902</v>
      </c>
      <c r="BX802">
        <f t="shared" si="262"/>
        <v>5455.4666666666662</v>
      </c>
      <c r="BY802" s="2" t="s">
        <v>811</v>
      </c>
      <c r="CD802">
        <f t="shared" si="263"/>
        <v>188.93097938416295</v>
      </c>
      <c r="CE802">
        <f t="shared" si="264"/>
        <v>5809.9015716076174</v>
      </c>
      <c r="CF802" s="2" t="s">
        <v>811</v>
      </c>
    </row>
    <row r="803" spans="1:84" x14ac:dyDescent="0.35">
      <c r="A803" s="2" t="s">
        <v>812</v>
      </c>
      <c r="B803" s="3" t="s">
        <v>35</v>
      </c>
      <c r="C803" s="2">
        <v>201</v>
      </c>
      <c r="D803" s="2">
        <v>700</v>
      </c>
      <c r="E803" s="2">
        <v>350</v>
      </c>
      <c r="F803" s="2">
        <v>25</v>
      </c>
      <c r="G803" s="2">
        <v>12</v>
      </c>
      <c r="H803" s="2">
        <v>18</v>
      </c>
      <c r="I803" s="2">
        <f t="shared" si="249"/>
        <v>614</v>
      </c>
      <c r="J803" s="2">
        <f t="shared" si="267"/>
        <v>255.78123980236904</v>
      </c>
      <c r="K803" s="2">
        <f t="shared" si="252"/>
        <v>6.76</v>
      </c>
      <c r="L803" s="2">
        <f t="shared" si="250"/>
        <v>51.166666666666664</v>
      </c>
      <c r="M803" s="2">
        <f t="shared" si="251"/>
        <v>2.7450973355292327</v>
      </c>
      <c r="N803" s="5">
        <v>230000</v>
      </c>
      <c r="O803" s="5">
        <v>17900</v>
      </c>
      <c r="P803" s="2">
        <v>30</v>
      </c>
      <c r="Q803" s="2">
        <v>8.4</v>
      </c>
      <c r="R803" s="5">
        <v>6560</v>
      </c>
      <c r="S803" s="5">
        <v>1020</v>
      </c>
      <c r="T803" s="5">
        <v>7260</v>
      </c>
      <c r="U803" s="5">
        <v>1560</v>
      </c>
      <c r="X803" s="3" t="str" cm="1">
        <f t="array" ref="X803">_xlfn.IFS((D803/F803) &lt;= (640/SQRT($AT$32)), "Compact", L803 &lt;= ($AT$32*(0.79-(0.002*((E803-G803/2)/(2*F803))*SQRT($AT$32)))), "Non-Compact", L803 &gt; ($AT$32*(0.79-(0.002*((E803-G803/2)/(2*F803))*SQRT($AT$32)))), "Slender")</f>
        <v>Compact</v>
      </c>
      <c r="Y803" s="3" t="str" cm="1">
        <f t="array" ref="Y803">_xlfn.IFS(K803 &lt;= (65/SQRT($AT$32)), "Compact", K803 &lt;= (95/SQRT($AT$32)), "Non-Compact", K803 &gt; (95/SQRT($AT$32)), "Slender")</f>
        <v>Slender</v>
      </c>
      <c r="Z803" s="2">
        <f t="shared" si="253"/>
        <v>14</v>
      </c>
      <c r="AA803" s="2">
        <f t="shared" si="254"/>
        <v>58.333333333333336</v>
      </c>
      <c r="AB803" s="2" t="str" cm="1">
        <f t="array" ref="AB803">_xlfn.IFS(Z803 &lt;= 9, "1", Z803 &lt;= 12, "2", Z803 &lt;= 15, "3", Z803 &gt; 15, "4")</f>
        <v>3</v>
      </c>
      <c r="AC803" s="2" t="str" cm="1">
        <f t="array" ref="AC803">_xlfn.IFS(AA803 &lt;= 200, "1", L803 &lt;= 300, "2", L803 &lt;= 400, "3", L803 &gt; 400, "4")</f>
        <v>1</v>
      </c>
      <c r="AF803" s="3">
        <f t="shared" si="265"/>
        <v>230213.43257095144</v>
      </c>
      <c r="AG803" s="3"/>
      <c r="AI803" s="3">
        <f t="shared" si="266"/>
        <v>6577.2896902903713</v>
      </c>
      <c r="AJ803" s="2" t="s">
        <v>812</v>
      </c>
      <c r="AK803" s="2"/>
      <c r="AL803" s="2"/>
      <c r="AM803" s="2">
        <f t="shared" si="268"/>
        <v>231.08123980236905</v>
      </c>
      <c r="AN803" s="2"/>
      <c r="AO803" s="2"/>
      <c r="AP803" s="2">
        <f t="shared" si="269"/>
        <v>6470.6</v>
      </c>
      <c r="AQ803" s="2" t="s">
        <v>812</v>
      </c>
      <c r="BB803" s="2">
        <f t="shared" si="255"/>
        <v>163.78123980236904</v>
      </c>
      <c r="BC803" s="2">
        <f t="shared" si="256"/>
        <v>6003.7333333333336</v>
      </c>
      <c r="BD803" s="2" t="s">
        <v>812</v>
      </c>
      <c r="BI803">
        <f t="shared" si="257"/>
        <v>181.78123980236904</v>
      </c>
      <c r="BJ803">
        <f t="shared" si="258"/>
        <v>6244.1143281365994</v>
      </c>
      <c r="BK803" s="2" t="s">
        <v>812</v>
      </c>
      <c r="BP803">
        <f t="shared" si="259"/>
        <v>115.78123980236904</v>
      </c>
      <c r="BQ803">
        <f t="shared" si="260"/>
        <v>5901.333333333333</v>
      </c>
      <c r="BR803" s="2" t="s">
        <v>812</v>
      </c>
      <c r="BW803">
        <f t="shared" si="261"/>
        <v>131.78123980236904</v>
      </c>
      <c r="BX803">
        <f t="shared" si="262"/>
        <v>5935.4666666666662</v>
      </c>
      <c r="BY803" s="2" t="s">
        <v>812</v>
      </c>
      <c r="CD803">
        <f t="shared" si="263"/>
        <v>196.09097938416298</v>
      </c>
      <c r="CE803">
        <f t="shared" si="264"/>
        <v>6289.9015716076174</v>
      </c>
      <c r="CF803" s="2" t="s">
        <v>812</v>
      </c>
    </row>
    <row r="804" spans="1:84" x14ac:dyDescent="0.35">
      <c r="A804" s="2" t="s">
        <v>813</v>
      </c>
      <c r="B804" s="3" t="s">
        <v>35</v>
      </c>
      <c r="C804" s="2">
        <v>185</v>
      </c>
      <c r="D804" s="2">
        <v>700</v>
      </c>
      <c r="E804" s="2">
        <v>350</v>
      </c>
      <c r="F804" s="2">
        <v>22</v>
      </c>
      <c r="G804" s="2">
        <v>12</v>
      </c>
      <c r="H804" s="2">
        <v>18</v>
      </c>
      <c r="I804" s="2">
        <f t="shared" si="249"/>
        <v>620</v>
      </c>
      <c r="J804" s="2">
        <f t="shared" si="267"/>
        <v>235.50123980236907</v>
      </c>
      <c r="K804" s="2">
        <f t="shared" si="252"/>
        <v>7.6818181818181817</v>
      </c>
      <c r="L804" s="2">
        <f t="shared" si="250"/>
        <v>51.666666666666664</v>
      </c>
      <c r="M804" s="2">
        <f t="shared" si="251"/>
        <v>2.7450973355292327</v>
      </c>
      <c r="N804" s="5">
        <v>208000</v>
      </c>
      <c r="O804" s="5">
        <v>15700</v>
      </c>
      <c r="P804" s="2">
        <v>29.7</v>
      </c>
      <c r="Q804" s="2">
        <v>8.1999999999999993</v>
      </c>
      <c r="R804" s="5">
        <v>5950</v>
      </c>
      <c r="S804" s="2">
        <v>899</v>
      </c>
      <c r="T804" s="5">
        <v>6600</v>
      </c>
      <c r="U804" s="5">
        <v>1370</v>
      </c>
      <c r="X804" s="3" t="str" cm="1">
        <f t="array" ref="X804">_xlfn.IFS((D804/F804) &lt;= (640/SQRT($AT$32)), "Compact", L804 &lt;= ($AT$32*(0.79-(0.002*((E804-G804/2)/(2*F804))*SQRT($AT$32)))), "Non-Compact", L804 &gt; ($AT$32*(0.79-(0.002*((E804-G804/2)/(2*F804))*SQRT($AT$32)))), "Slender")</f>
        <v>Compact</v>
      </c>
      <c r="Y804" s="3" t="str" cm="1">
        <f t="array" ref="Y804">_xlfn.IFS(K804 &lt;= (65/SQRT($AT$32)), "Compact", K804 &lt;= (95/SQRT($AT$32)), "Non-Compact", K804 &gt; (95/SQRT($AT$32)), "Slender")</f>
        <v>Slender</v>
      </c>
      <c r="Z804" s="2">
        <f t="shared" si="253"/>
        <v>15.909090909090908</v>
      </c>
      <c r="AA804" s="2">
        <f t="shared" si="254"/>
        <v>58.333333333333336</v>
      </c>
      <c r="AB804" s="2" t="str" cm="1">
        <f t="array" ref="AB804">_xlfn.IFS(Z804 &lt;= 9, "1", Z804 &lt;= 12, "2", Z804 &lt;= 15, "3", Z804 &gt; 15, "4")</f>
        <v>4</v>
      </c>
      <c r="AC804" s="2" t="str" cm="1">
        <f t="array" ref="AC804">_xlfn.IFS(AA804 &lt;= 200, "1", L804 &lt;= 300, "2", L804 &lt;= 400, "3", L804 &gt; 400, "4")</f>
        <v>1</v>
      </c>
      <c r="AF804" s="3">
        <f t="shared" si="265"/>
        <v>208110.01065806518</v>
      </c>
      <c r="AG804" s="3"/>
      <c r="AI804" s="3">
        <f t="shared" si="266"/>
        <v>5959.3653076481223</v>
      </c>
      <c r="AJ804" s="2" t="s">
        <v>813</v>
      </c>
      <c r="AK804" s="2"/>
      <c r="AL804" s="2"/>
      <c r="AM804" s="2">
        <f t="shared" si="268"/>
        <v>210.80123980236908</v>
      </c>
      <c r="AN804" s="2"/>
      <c r="AO804" s="2"/>
      <c r="AP804" s="2">
        <f t="shared" si="269"/>
        <v>5860.6</v>
      </c>
      <c r="AQ804" s="2" t="s">
        <v>813</v>
      </c>
      <c r="BB804" s="2">
        <f t="shared" si="255"/>
        <v>143.50123980236907</v>
      </c>
      <c r="BC804" s="2">
        <f t="shared" si="256"/>
        <v>5393.7333333333336</v>
      </c>
      <c r="BD804" s="2" t="s">
        <v>813</v>
      </c>
      <c r="BI804">
        <f t="shared" si="257"/>
        <v>161.50123980236907</v>
      </c>
      <c r="BJ804">
        <f t="shared" si="258"/>
        <v>5634.1143281365994</v>
      </c>
      <c r="BK804" s="2" t="s">
        <v>813</v>
      </c>
      <c r="BP804">
        <f t="shared" si="259"/>
        <v>95.501239802369071</v>
      </c>
      <c r="BQ804">
        <f t="shared" si="260"/>
        <v>5291.333333333333</v>
      </c>
      <c r="BR804" s="2" t="s">
        <v>813</v>
      </c>
      <c r="BW804">
        <f t="shared" si="261"/>
        <v>111.50123980236907</v>
      </c>
      <c r="BX804">
        <f t="shared" si="262"/>
        <v>5325.4666666666662</v>
      </c>
      <c r="BY804" s="2" t="s">
        <v>813</v>
      </c>
      <c r="CD804">
        <f t="shared" si="263"/>
        <v>175.81097938416301</v>
      </c>
      <c r="CE804">
        <f t="shared" si="264"/>
        <v>5679.9015716076174</v>
      </c>
      <c r="CF804" s="2" t="s">
        <v>813</v>
      </c>
    </row>
    <row r="805" spans="1:84" x14ac:dyDescent="0.35">
      <c r="A805" s="2" t="s">
        <v>814</v>
      </c>
      <c r="B805" s="3" t="s">
        <v>35</v>
      </c>
      <c r="C805" s="2">
        <v>280</v>
      </c>
      <c r="D805" s="2">
        <v>700</v>
      </c>
      <c r="E805" s="2">
        <v>300</v>
      </c>
      <c r="F805" s="2">
        <v>36</v>
      </c>
      <c r="G805" s="2">
        <v>22</v>
      </c>
      <c r="H805" s="2">
        <v>18</v>
      </c>
      <c r="I805" s="2">
        <f t="shared" si="249"/>
        <v>592</v>
      </c>
      <c r="J805" s="2">
        <f t="shared" si="267"/>
        <v>356.94123980236901</v>
      </c>
      <c r="K805" s="2">
        <f t="shared" si="252"/>
        <v>3.8611111111111112</v>
      </c>
      <c r="L805" s="2">
        <f t="shared" si="250"/>
        <v>26.90909090909091</v>
      </c>
      <c r="M805" s="2">
        <f t="shared" si="251"/>
        <v>2.5250973355292325</v>
      </c>
      <c r="N805" s="5">
        <v>286000</v>
      </c>
      <c r="O805" s="5">
        <v>16300</v>
      </c>
      <c r="P805" s="2">
        <v>28.3</v>
      </c>
      <c r="Q805" s="2">
        <v>6.8</v>
      </c>
      <c r="R805" s="5">
        <v>8180</v>
      </c>
      <c r="S805" s="5">
        <v>1080</v>
      </c>
      <c r="T805" s="5">
        <v>9430</v>
      </c>
      <c r="U805" s="5">
        <v>1700</v>
      </c>
      <c r="X805" s="3" t="str" cm="1">
        <f t="array" ref="X805">_xlfn.IFS((D805/F805) &lt;= (640/SQRT($AT$32)), "Compact", L805 &lt;= ($AT$32*(0.79-(0.002*((E805-G805/2)/(2*F805))*SQRT($AT$32)))), "Non-Compact", L805 &gt; ($AT$32*(0.79-(0.002*((E805-G805/2)/(2*F805))*SQRT($AT$32)))), "Slender")</f>
        <v>Compact</v>
      </c>
      <c r="Y805" s="3" t="str" cm="1">
        <f t="array" ref="Y805">_xlfn.IFS(K805 &lt;= (65/SQRT($AT$32)), "Compact", K805 &lt;= (95/SQRT($AT$32)), "Non-Compact", K805 &gt; (95/SQRT($AT$32)), "Slender")</f>
        <v>Non-Compact</v>
      </c>
      <c r="Z805" s="2">
        <f t="shared" si="253"/>
        <v>8.3333333333333339</v>
      </c>
      <c r="AA805" s="2">
        <f t="shared" si="254"/>
        <v>31.818181818181817</v>
      </c>
      <c r="AB805" s="2" t="str" cm="1">
        <f t="array" ref="AB805">_xlfn.IFS(Z805 &lt;= 9, "1", Z805 &lt;= 12, "2", Z805 &lt;= 15, "3", Z805 &gt; 15, "4")</f>
        <v>1</v>
      </c>
      <c r="AC805" s="2" t="str" cm="1">
        <f t="array" ref="AC805">_xlfn.IFS(AA805 &lt;= 200, "1", L805 &lt;= 300, "2", L805 &lt;= 400, "3", L805 &gt; 400, "4")</f>
        <v>1</v>
      </c>
      <c r="AF805" s="3">
        <f t="shared" si="265"/>
        <v>285984.49319167639</v>
      </c>
      <c r="AG805" s="3"/>
      <c r="AI805" s="3">
        <f t="shared" si="266"/>
        <v>8182.2956234787807</v>
      </c>
      <c r="AJ805" s="2" t="s">
        <v>814</v>
      </c>
      <c r="AK805" s="2"/>
      <c r="AL805" s="2"/>
      <c r="AM805" s="2">
        <f t="shared" si="268"/>
        <v>332.24123980236902</v>
      </c>
      <c r="AN805" s="2"/>
      <c r="AO805" s="2"/>
      <c r="AP805" s="2">
        <f t="shared" si="269"/>
        <v>8090.6</v>
      </c>
      <c r="AQ805" s="2" t="s">
        <v>814</v>
      </c>
      <c r="BB805" s="2">
        <f t="shared" si="255"/>
        <v>264.94123980236901</v>
      </c>
      <c r="BC805" s="2">
        <f t="shared" si="256"/>
        <v>7623.7333333333336</v>
      </c>
      <c r="BD805" s="2" t="s">
        <v>814</v>
      </c>
      <c r="BI805">
        <f t="shared" si="257"/>
        <v>282.94123980236901</v>
      </c>
      <c r="BJ805">
        <f t="shared" si="258"/>
        <v>7864.1143281365994</v>
      </c>
      <c r="BK805" s="2" t="s">
        <v>814</v>
      </c>
      <c r="BP805">
        <f t="shared" si="259"/>
        <v>216.94123980236901</v>
      </c>
      <c r="BQ805">
        <f t="shared" si="260"/>
        <v>7521.333333333333</v>
      </c>
      <c r="BR805" s="2" t="s">
        <v>814</v>
      </c>
      <c r="BW805">
        <f t="shared" si="261"/>
        <v>232.94123980236901</v>
      </c>
      <c r="BX805">
        <f t="shared" si="262"/>
        <v>7555.4666666666662</v>
      </c>
      <c r="BY805" s="2" t="s">
        <v>814</v>
      </c>
      <c r="CD805">
        <f t="shared" si="263"/>
        <v>297.25097938416292</v>
      </c>
      <c r="CE805">
        <f t="shared" si="264"/>
        <v>7909.9015716076174</v>
      </c>
      <c r="CF805" s="2" t="s">
        <v>814</v>
      </c>
    </row>
    <row r="806" spans="1:84" x14ac:dyDescent="0.35">
      <c r="A806" s="2" t="s">
        <v>815</v>
      </c>
      <c r="B806" s="3" t="s">
        <v>35</v>
      </c>
      <c r="C806" s="2">
        <v>263</v>
      </c>
      <c r="D806" s="2">
        <v>700</v>
      </c>
      <c r="E806" s="2">
        <v>300</v>
      </c>
      <c r="F806" s="2">
        <v>32</v>
      </c>
      <c r="G806" s="2">
        <v>22</v>
      </c>
      <c r="H806" s="2">
        <v>18</v>
      </c>
      <c r="I806" s="2">
        <f t="shared" si="249"/>
        <v>600</v>
      </c>
      <c r="J806" s="2">
        <f t="shared" si="267"/>
        <v>334.70123980236906</v>
      </c>
      <c r="K806" s="2">
        <f t="shared" si="252"/>
        <v>4.34375</v>
      </c>
      <c r="L806" s="2">
        <f t="shared" si="250"/>
        <v>27.272727272727273</v>
      </c>
      <c r="M806" s="2">
        <f t="shared" si="251"/>
        <v>2.5250973355292325</v>
      </c>
      <c r="N806" s="5">
        <v>264000</v>
      </c>
      <c r="O806" s="5">
        <v>14500</v>
      </c>
      <c r="P806" s="2">
        <v>28.1</v>
      </c>
      <c r="Q806" s="2">
        <v>6.6</v>
      </c>
      <c r="R806" s="5">
        <v>7550</v>
      </c>
      <c r="S806" s="2">
        <v>964</v>
      </c>
      <c r="T806" s="5">
        <v>8720</v>
      </c>
      <c r="U806" s="5">
        <v>1520</v>
      </c>
      <c r="X806" s="3" t="str" cm="1">
        <f t="array" ref="X806">_xlfn.IFS((D806/F806) &lt;= (640/SQRT($AT$32)), "Compact", L806 &lt;= ($AT$32*(0.79-(0.002*((E806-G806/2)/(2*F806))*SQRT($AT$32)))), "Non-Compact", L806 &gt; ($AT$32*(0.79-(0.002*((E806-G806/2)/(2*F806))*SQRT($AT$32)))), "Slender")</f>
        <v>Compact</v>
      </c>
      <c r="Y806" s="3" t="str" cm="1">
        <f t="array" ref="Y806">_xlfn.IFS(K806 &lt;= (65/SQRT($AT$32)), "Compact", K806 &lt;= (95/SQRT($AT$32)), "Non-Compact", K806 &gt; (95/SQRT($AT$32)), "Slender")</f>
        <v>Non-Compact</v>
      </c>
      <c r="Z806" s="2">
        <f t="shared" si="253"/>
        <v>9.375</v>
      </c>
      <c r="AA806" s="2">
        <f t="shared" si="254"/>
        <v>31.818181818181817</v>
      </c>
      <c r="AB806" s="2" t="str" cm="1">
        <f t="array" ref="AB806">_xlfn.IFS(Z806 &lt;= 9, "1", Z806 &lt;= 12, "2", Z806 &lt;= 15, "3", Z806 &gt; 15, "4")</f>
        <v>2</v>
      </c>
      <c r="AC806" s="2" t="str" cm="1">
        <f t="array" ref="AC806">_xlfn.IFS(AA806 &lt;= 200, "1", L806 &lt;= 300, "2", L806 &lt;= 400, "3", L806 &gt; 400, "4")</f>
        <v>1</v>
      </c>
      <c r="AF806" s="3">
        <f t="shared" si="265"/>
        <v>263918.61311036779</v>
      </c>
      <c r="AG806" s="3"/>
      <c r="AI806" s="3">
        <f t="shared" si="266"/>
        <v>7544.7211260589347</v>
      </c>
      <c r="AJ806" s="2" t="s">
        <v>815</v>
      </c>
      <c r="AK806" s="2"/>
      <c r="AL806" s="2"/>
      <c r="AM806" s="2">
        <f t="shared" si="268"/>
        <v>310.00123980236907</v>
      </c>
      <c r="AN806" s="2"/>
      <c r="AO806" s="2"/>
      <c r="AP806" s="2">
        <f t="shared" si="269"/>
        <v>7460.6</v>
      </c>
      <c r="AQ806" s="2" t="s">
        <v>815</v>
      </c>
      <c r="BB806" s="2">
        <f t="shared" si="255"/>
        <v>242.70123980236906</v>
      </c>
      <c r="BC806" s="2">
        <f t="shared" si="256"/>
        <v>6993.7333333333336</v>
      </c>
      <c r="BD806" s="2" t="s">
        <v>815</v>
      </c>
      <c r="BI806">
        <f t="shared" si="257"/>
        <v>260.70123980236906</v>
      </c>
      <c r="BJ806">
        <f t="shared" si="258"/>
        <v>7234.1143281365994</v>
      </c>
      <c r="BK806" s="2" t="s">
        <v>815</v>
      </c>
      <c r="BP806">
        <f t="shared" si="259"/>
        <v>194.70123980236906</v>
      </c>
      <c r="BQ806">
        <f t="shared" si="260"/>
        <v>6891.333333333333</v>
      </c>
      <c r="BR806" s="2" t="s">
        <v>815</v>
      </c>
      <c r="BW806">
        <f t="shared" si="261"/>
        <v>210.70123980236906</v>
      </c>
      <c r="BX806">
        <f t="shared" si="262"/>
        <v>6925.4666666666662</v>
      </c>
      <c r="BY806" s="2" t="s">
        <v>815</v>
      </c>
      <c r="CD806">
        <f t="shared" si="263"/>
        <v>275.01097938416297</v>
      </c>
      <c r="CE806">
        <f t="shared" si="264"/>
        <v>7279.9015716076174</v>
      </c>
      <c r="CF806" s="2" t="s">
        <v>815</v>
      </c>
    </row>
    <row r="807" spans="1:84" x14ac:dyDescent="0.35">
      <c r="A807" s="2" t="s">
        <v>816</v>
      </c>
      <c r="B807" s="3" t="s">
        <v>35</v>
      </c>
      <c r="C807" s="2">
        <v>245</v>
      </c>
      <c r="D807" s="2">
        <v>700</v>
      </c>
      <c r="E807" s="2">
        <v>300</v>
      </c>
      <c r="F807" s="2">
        <v>28</v>
      </c>
      <c r="G807" s="2">
        <v>22</v>
      </c>
      <c r="H807" s="2">
        <v>18</v>
      </c>
      <c r="I807" s="2">
        <f t="shared" si="249"/>
        <v>608</v>
      </c>
      <c r="J807" s="2">
        <f t="shared" si="267"/>
        <v>312.46123980236905</v>
      </c>
      <c r="K807" s="2">
        <f t="shared" si="252"/>
        <v>4.9642857142857144</v>
      </c>
      <c r="L807" s="2">
        <f t="shared" si="250"/>
        <v>27.636363636363637</v>
      </c>
      <c r="M807" s="2">
        <f t="shared" si="251"/>
        <v>2.5250973355292325</v>
      </c>
      <c r="N807" s="5">
        <v>242000</v>
      </c>
      <c r="O807" s="5">
        <v>12700</v>
      </c>
      <c r="P807" s="2">
        <v>27.8</v>
      </c>
      <c r="Q807" s="2">
        <v>6.4</v>
      </c>
      <c r="R807" s="5">
        <v>6900</v>
      </c>
      <c r="S807" s="2">
        <v>844</v>
      </c>
      <c r="T807" s="5">
        <v>8010</v>
      </c>
      <c r="U807" s="5">
        <v>1340</v>
      </c>
      <c r="X807" s="3" t="str" cm="1">
        <f t="array" ref="X807">_xlfn.IFS((D807/F807) &lt;= (640/SQRT($AT$32)), "Compact", L807 &lt;= ($AT$32*(0.79-(0.002*((E807-G807/2)/(2*F807))*SQRT($AT$32)))), "Non-Compact", L807 &gt; ($AT$32*(0.79-(0.002*((E807-G807/2)/(2*F807))*SQRT($AT$32)))), "Slender")</f>
        <v>Compact</v>
      </c>
      <c r="Y807" s="3" t="str" cm="1">
        <f t="array" ref="Y807">_xlfn.IFS(K807 &lt;= (65/SQRT($AT$32)), "Compact", K807 &lt;= (95/SQRT($AT$32)), "Non-Compact", K807 &gt; (95/SQRT($AT$32)), "Slender")</f>
        <v>Non-Compact</v>
      </c>
      <c r="Z807" s="2">
        <f t="shared" si="253"/>
        <v>10.714285714285714</v>
      </c>
      <c r="AA807" s="2">
        <f t="shared" si="254"/>
        <v>31.818181818181817</v>
      </c>
      <c r="AB807" s="2" t="str" cm="1">
        <f t="array" ref="AB807">_xlfn.IFS(Z807 &lt;= 9, "1", Z807 &lt;= 12, "2", Z807 &lt;= 15, "3", Z807 &gt; 15, "4")</f>
        <v>2</v>
      </c>
      <c r="AC807" s="2" t="str" cm="1">
        <f t="array" ref="AC807">_xlfn.IFS(AA807 &lt;= 200, "1", L807 &lt;= 300, "2", L807 &lt;= 400, "3", L807 &gt; 400, "4")</f>
        <v>1</v>
      </c>
      <c r="AF807" s="3">
        <f t="shared" si="265"/>
        <v>241854.12617133494</v>
      </c>
      <c r="AG807" s="3"/>
      <c r="AI807" s="3">
        <f t="shared" si="266"/>
        <v>6887.4553261709079</v>
      </c>
      <c r="AJ807" s="2" t="s">
        <v>816</v>
      </c>
      <c r="AK807" s="2"/>
      <c r="AL807" s="2"/>
      <c r="AM807" s="2">
        <f t="shared" si="268"/>
        <v>287.76123980236906</v>
      </c>
      <c r="AN807" s="2"/>
      <c r="AO807" s="2"/>
      <c r="AP807" s="2">
        <f t="shared" si="269"/>
        <v>6810.6</v>
      </c>
      <c r="AQ807" s="2" t="s">
        <v>816</v>
      </c>
      <c r="BB807" s="2">
        <f t="shared" si="255"/>
        <v>220.46123980236905</v>
      </c>
      <c r="BC807" s="2">
        <f t="shared" si="256"/>
        <v>6343.7333333333336</v>
      </c>
      <c r="BD807" s="2" t="s">
        <v>816</v>
      </c>
      <c r="BI807">
        <f t="shared" si="257"/>
        <v>238.46123980236905</v>
      </c>
      <c r="BJ807">
        <f t="shared" si="258"/>
        <v>6584.1143281365994</v>
      </c>
      <c r="BK807" s="2" t="s">
        <v>816</v>
      </c>
      <c r="BP807">
        <f t="shared" si="259"/>
        <v>172.46123980236905</v>
      </c>
      <c r="BQ807">
        <f t="shared" si="260"/>
        <v>6241.333333333333</v>
      </c>
      <c r="BR807" s="2" t="s">
        <v>816</v>
      </c>
      <c r="BW807">
        <f t="shared" si="261"/>
        <v>188.46123980236905</v>
      </c>
      <c r="BX807">
        <f t="shared" si="262"/>
        <v>6275.4666666666662</v>
      </c>
      <c r="BY807" s="2" t="s">
        <v>816</v>
      </c>
      <c r="CD807">
        <f t="shared" si="263"/>
        <v>252.77097938416298</v>
      </c>
      <c r="CE807">
        <f t="shared" si="264"/>
        <v>6629.9015716076174</v>
      </c>
      <c r="CF807" s="2" t="s">
        <v>816</v>
      </c>
    </row>
    <row r="808" spans="1:84" x14ac:dyDescent="0.35">
      <c r="A808" s="2" t="s">
        <v>817</v>
      </c>
      <c r="B808" s="3" t="s">
        <v>35</v>
      </c>
      <c r="C808" s="2">
        <v>232</v>
      </c>
      <c r="D808" s="2">
        <v>700</v>
      </c>
      <c r="E808" s="2">
        <v>300</v>
      </c>
      <c r="F808" s="2">
        <v>25</v>
      </c>
      <c r="G808" s="2">
        <v>22</v>
      </c>
      <c r="H808" s="2">
        <v>18</v>
      </c>
      <c r="I808" s="2">
        <f t="shared" si="249"/>
        <v>614</v>
      </c>
      <c r="J808" s="2">
        <f t="shared" si="267"/>
        <v>295.78123980236904</v>
      </c>
      <c r="K808" s="2">
        <f t="shared" si="252"/>
        <v>5.56</v>
      </c>
      <c r="L808" s="2">
        <f t="shared" si="250"/>
        <v>27.90909090909091</v>
      </c>
      <c r="M808" s="2">
        <f t="shared" si="251"/>
        <v>2.5250973355292325</v>
      </c>
      <c r="N808" s="5">
        <v>224000</v>
      </c>
      <c r="O808" s="5">
        <v>11300</v>
      </c>
      <c r="P808" s="2">
        <v>27.5</v>
      </c>
      <c r="Q808" s="2">
        <v>6.2</v>
      </c>
      <c r="R808" s="5">
        <v>6400</v>
      </c>
      <c r="S808" s="2">
        <v>754</v>
      </c>
      <c r="T808" s="5">
        <v>7480</v>
      </c>
      <c r="U808" s="5">
        <v>1210</v>
      </c>
      <c r="X808" s="3" t="str" cm="1">
        <f t="array" ref="X808">_xlfn.IFS((D808/F808) &lt;= (640/SQRT($AT$32)), "Compact", L808 &lt;= ($AT$32*(0.79-(0.002*((E808-G808/2)/(2*F808))*SQRT($AT$32)))), "Non-Compact", L808 &gt; ($AT$32*(0.79-(0.002*((E808-G808/2)/(2*F808))*SQRT($AT$32)))), "Slender")</f>
        <v>Compact</v>
      </c>
      <c r="Y808" s="3" t="str" cm="1">
        <f t="array" ref="Y808">_xlfn.IFS(K808 &lt;= (65/SQRT($AT$32)), "Compact", K808 &lt;= (95/SQRT($AT$32)), "Non-Compact", K808 &gt; (95/SQRT($AT$32)), "Slender")</f>
        <v>Slender</v>
      </c>
      <c r="Z808" s="2">
        <f t="shared" si="253"/>
        <v>12</v>
      </c>
      <c r="AA808" s="2">
        <f t="shared" si="254"/>
        <v>31.818181818181817</v>
      </c>
      <c r="AB808" s="2" t="str" cm="1">
        <f t="array" ref="AB808">_xlfn.IFS(Z808 &lt;= 9, "1", Z808 &lt;= 12, "2", Z808 &lt;= 15, "3", Z808 &gt; 15, "4")</f>
        <v>2</v>
      </c>
      <c r="AC808" s="2" t="str" cm="1">
        <f t="array" ref="AC808">_xlfn.IFS(AA808 &lt;= 200, "1", L808 &lt;= 300, "2", L808 &lt;= 400, "3", L808 &gt; 400, "4")</f>
        <v>1</v>
      </c>
      <c r="AF808" s="3">
        <f t="shared" si="265"/>
        <v>223806.2964844823</v>
      </c>
      <c r="AG808" s="3"/>
      <c r="AI808" s="3">
        <f t="shared" si="266"/>
        <v>6382.6498313788143</v>
      </c>
      <c r="AJ808" s="2" t="s">
        <v>817</v>
      </c>
      <c r="AK808" s="2"/>
      <c r="AL808" s="2"/>
      <c r="AM808" s="2">
        <f t="shared" si="268"/>
        <v>271.08123980236905</v>
      </c>
      <c r="AN808" s="2"/>
      <c r="AO808" s="2"/>
      <c r="AP808" s="2">
        <f t="shared" si="269"/>
        <v>6310.6</v>
      </c>
      <c r="AQ808" s="2" t="s">
        <v>817</v>
      </c>
      <c r="BB808" s="2">
        <f t="shared" si="255"/>
        <v>203.78123980236904</v>
      </c>
      <c r="BC808" s="2">
        <f t="shared" si="256"/>
        <v>5843.7333333333336</v>
      </c>
      <c r="BD808" s="2" t="s">
        <v>817</v>
      </c>
      <c r="BI808">
        <f t="shared" si="257"/>
        <v>221.78123980236904</v>
      </c>
      <c r="BJ808">
        <f t="shared" si="258"/>
        <v>6084.1143281365994</v>
      </c>
      <c r="BK808" s="2" t="s">
        <v>817</v>
      </c>
      <c r="BP808">
        <f t="shared" si="259"/>
        <v>155.78123980236904</v>
      </c>
      <c r="BQ808">
        <f t="shared" si="260"/>
        <v>5741.333333333333</v>
      </c>
      <c r="BR808" s="2" t="s">
        <v>817</v>
      </c>
      <c r="BW808">
        <f t="shared" si="261"/>
        <v>171.78123980236904</v>
      </c>
      <c r="BX808">
        <f t="shared" si="262"/>
        <v>5775.4666666666662</v>
      </c>
      <c r="BY808" s="2" t="s">
        <v>817</v>
      </c>
      <c r="CD808">
        <f t="shared" si="263"/>
        <v>236.09097938416298</v>
      </c>
      <c r="CE808">
        <f t="shared" si="264"/>
        <v>6129.9015716076174</v>
      </c>
      <c r="CF808" s="2" t="s">
        <v>817</v>
      </c>
    </row>
    <row r="809" spans="1:84" x14ac:dyDescent="0.35">
      <c r="A809" s="2" t="s">
        <v>818</v>
      </c>
      <c r="B809" s="3" t="s">
        <v>35</v>
      </c>
      <c r="C809" s="2">
        <v>265</v>
      </c>
      <c r="D809" s="2">
        <v>700</v>
      </c>
      <c r="E809" s="2">
        <v>300</v>
      </c>
      <c r="F809" s="2">
        <v>36</v>
      </c>
      <c r="G809" s="2">
        <v>19</v>
      </c>
      <c r="H809" s="2">
        <v>18</v>
      </c>
      <c r="I809" s="2">
        <f t="shared" si="249"/>
        <v>592</v>
      </c>
      <c r="J809" s="2">
        <f t="shared" si="267"/>
        <v>338.10123980236904</v>
      </c>
      <c r="K809" s="2">
        <f t="shared" si="252"/>
        <v>3.9027777777777777</v>
      </c>
      <c r="L809" s="2">
        <f t="shared" si="250"/>
        <v>31.157894736842106</v>
      </c>
      <c r="M809" s="2">
        <f t="shared" si="251"/>
        <v>2.5310973355292328</v>
      </c>
      <c r="N809" s="5">
        <v>280000</v>
      </c>
      <c r="O809" s="5">
        <v>16200</v>
      </c>
      <c r="P809" s="2">
        <v>28.8</v>
      </c>
      <c r="Q809" s="2">
        <v>6.9</v>
      </c>
      <c r="R809" s="5">
        <v>8010</v>
      </c>
      <c r="S809" s="5">
        <v>1080</v>
      </c>
      <c r="T809" s="5">
        <v>9130</v>
      </c>
      <c r="U809" s="5">
        <v>1680</v>
      </c>
      <c r="X809" s="3" t="str" cm="1">
        <f t="array" ref="X809">_xlfn.IFS((D809/F809) &lt;= (640/SQRT($AT$32)), "Compact", L809 &lt;= ($AT$32*(0.79-(0.002*((E809-G809/2)/(2*F809))*SQRT($AT$32)))), "Non-Compact", L809 &gt; ($AT$32*(0.79-(0.002*((E809-G809/2)/(2*F809))*SQRT($AT$32)))), "Slender")</f>
        <v>Compact</v>
      </c>
      <c r="Y809" s="3" t="str" cm="1">
        <f t="array" ref="Y809">_xlfn.IFS(K809 &lt;= (65/SQRT($AT$32)), "Compact", K809 &lt;= (95/SQRT($AT$32)), "Non-Compact", K809 &gt; (95/SQRT($AT$32)), "Slender")</f>
        <v>Non-Compact</v>
      </c>
      <c r="Z809" s="2">
        <f t="shared" si="253"/>
        <v>8.3333333333333339</v>
      </c>
      <c r="AA809" s="2">
        <f t="shared" si="254"/>
        <v>36.842105263157897</v>
      </c>
      <c r="AB809" s="2" t="str" cm="1">
        <f t="array" ref="AB809">_xlfn.IFS(Z809 &lt;= 9, "1", Z809 &lt;= 12, "2", Z809 &lt;= 15, "3", Z809 &gt; 15, "4")</f>
        <v>1</v>
      </c>
      <c r="AC809" s="2" t="str" cm="1">
        <f t="array" ref="AC809">_xlfn.IFS(AA809 &lt;= 200, "1", L809 &lt;= 300, "2", L809 &lt;= 400, "3", L809 &gt; 400, "4")</f>
        <v>1</v>
      </c>
      <c r="AF809" s="3">
        <f t="shared" si="265"/>
        <v>279988.52895449131</v>
      </c>
      <c r="AG809" s="3"/>
      <c r="AI809" s="3">
        <f t="shared" si="266"/>
        <v>8014.2409291211106</v>
      </c>
      <c r="AJ809" s="2" t="s">
        <v>818</v>
      </c>
      <c r="AK809" s="2"/>
      <c r="AL809" s="2"/>
      <c r="AM809" s="2">
        <f t="shared" si="268"/>
        <v>313.40123980236905</v>
      </c>
      <c r="AN809" s="2"/>
      <c r="AO809" s="2"/>
      <c r="AP809" s="2">
        <f t="shared" si="269"/>
        <v>7920.6</v>
      </c>
      <c r="AQ809" s="2" t="s">
        <v>818</v>
      </c>
      <c r="BB809" s="2">
        <f t="shared" si="255"/>
        <v>246.10123980236904</v>
      </c>
      <c r="BC809" s="2">
        <f t="shared" si="256"/>
        <v>7453.7333333333336</v>
      </c>
      <c r="BD809" s="2" t="s">
        <v>818</v>
      </c>
      <c r="BI809">
        <f t="shared" si="257"/>
        <v>264.10123980236904</v>
      </c>
      <c r="BJ809">
        <f t="shared" si="258"/>
        <v>7694.1143281365994</v>
      </c>
      <c r="BK809" s="2" t="s">
        <v>818</v>
      </c>
      <c r="BP809">
        <f t="shared" si="259"/>
        <v>198.10123980236904</v>
      </c>
      <c r="BQ809">
        <f t="shared" si="260"/>
        <v>7351.333333333333</v>
      </c>
      <c r="BR809" s="2" t="s">
        <v>818</v>
      </c>
      <c r="BW809">
        <f t="shared" si="261"/>
        <v>214.10123980236904</v>
      </c>
      <c r="BX809">
        <f t="shared" si="262"/>
        <v>7385.4666666666662</v>
      </c>
      <c r="BY809" s="2" t="s">
        <v>818</v>
      </c>
      <c r="CD809">
        <f t="shared" si="263"/>
        <v>278.41097938416294</v>
      </c>
      <c r="CE809">
        <f t="shared" si="264"/>
        <v>7739.9015716076174</v>
      </c>
      <c r="CF809" s="2" t="s">
        <v>818</v>
      </c>
    </row>
    <row r="810" spans="1:84" x14ac:dyDescent="0.35">
      <c r="A810" s="2" t="s">
        <v>808</v>
      </c>
      <c r="B810" s="3" t="s">
        <v>35</v>
      </c>
      <c r="C810" s="2">
        <v>248</v>
      </c>
      <c r="D810" s="2">
        <v>700</v>
      </c>
      <c r="E810" s="2">
        <v>300</v>
      </c>
      <c r="F810" s="2">
        <v>32</v>
      </c>
      <c r="G810" s="2">
        <v>19</v>
      </c>
      <c r="H810" s="2">
        <v>18</v>
      </c>
      <c r="I810" s="2">
        <f t="shared" si="249"/>
        <v>600</v>
      </c>
      <c r="J810" s="2">
        <f t="shared" si="267"/>
        <v>315.62123980236908</v>
      </c>
      <c r="K810" s="2">
        <f t="shared" si="252"/>
        <v>4.390625</v>
      </c>
      <c r="L810" s="2">
        <f t="shared" si="250"/>
        <v>31.578947368421051</v>
      </c>
      <c r="M810" s="2">
        <f t="shared" si="251"/>
        <v>2.5310973355292328</v>
      </c>
      <c r="N810" s="5">
        <v>258000</v>
      </c>
      <c r="O810" s="5">
        <v>14400</v>
      </c>
      <c r="P810" s="2">
        <v>28.6</v>
      </c>
      <c r="Q810" s="2">
        <v>6.8</v>
      </c>
      <c r="R810" s="5">
        <v>7370</v>
      </c>
      <c r="S810" s="2">
        <v>963</v>
      </c>
      <c r="T810" s="5">
        <v>8420</v>
      </c>
      <c r="U810" s="5">
        <v>1500</v>
      </c>
      <c r="X810" s="3" t="str" cm="1">
        <f t="array" ref="X810">_xlfn.IFS((D810/F810) &lt;= (640/SQRT($AT$32)), "Compact", L810 &lt;= ($AT$32*(0.79-(0.002*((E810-G810/2)/(2*F810))*SQRT($AT$32)))), "Non-Compact", L810 &gt; ($AT$32*(0.79-(0.002*((E810-G810/2)/(2*F810))*SQRT($AT$32)))), "Slender")</f>
        <v>Compact</v>
      </c>
      <c r="Y810" s="3" t="str" cm="1">
        <f t="array" ref="Y810">_xlfn.IFS(K810 &lt;= (65/SQRT($AT$32)), "Compact", K810 &lt;= (95/SQRT($AT$32)), "Non-Compact", K810 &gt; (95/SQRT($AT$32)), "Slender")</f>
        <v>Non-Compact</v>
      </c>
      <c r="Z810" s="2">
        <f t="shared" si="253"/>
        <v>9.375</v>
      </c>
      <c r="AA810" s="2">
        <f t="shared" si="254"/>
        <v>36.842105263157897</v>
      </c>
      <c r="AB810" s="2" t="str" cm="1">
        <f t="array" ref="AB810">_xlfn.IFS(Z810 &lt;= 9, "1", Z810 &lt;= 12, "2", Z810 &lt;= 15, "3", Z810 &gt; 15, "4")</f>
        <v>2</v>
      </c>
      <c r="AC810" s="2" t="str" cm="1">
        <f t="array" ref="AC810">_xlfn.IFS(AA810 &lt;= 200, "1", L810 &lt;= 300, "2", L810 &lt;= 400, "3", L810 &gt; 400, "4")</f>
        <v>1</v>
      </c>
      <c r="AF810" s="3">
        <f t="shared" si="265"/>
        <v>257922.15947083724</v>
      </c>
      <c r="AG810" s="3"/>
      <c r="AI810" s="3">
        <f t="shared" si="266"/>
        <v>7366.6502611431206</v>
      </c>
      <c r="AJ810" s="2" t="s">
        <v>808</v>
      </c>
      <c r="AK810" s="2"/>
      <c r="AL810" s="2"/>
      <c r="AM810" s="2">
        <f t="shared" si="268"/>
        <v>290.92123980236909</v>
      </c>
      <c r="AN810" s="2"/>
      <c r="AO810" s="2"/>
      <c r="AP810" s="2">
        <f t="shared" si="269"/>
        <v>7280.6</v>
      </c>
      <c r="AQ810" s="2" t="s">
        <v>808</v>
      </c>
      <c r="BB810" s="2">
        <f t="shared" si="255"/>
        <v>223.62123980236908</v>
      </c>
      <c r="BC810" s="2">
        <f t="shared" si="256"/>
        <v>6813.7333333333336</v>
      </c>
      <c r="BD810" s="2" t="s">
        <v>808</v>
      </c>
      <c r="BI810">
        <f t="shared" si="257"/>
        <v>241.62123980236908</v>
      </c>
      <c r="BJ810">
        <f t="shared" si="258"/>
        <v>7054.1143281365994</v>
      </c>
      <c r="BK810" s="2" t="s">
        <v>808</v>
      </c>
      <c r="BP810">
        <f t="shared" si="259"/>
        <v>175.62123980236908</v>
      </c>
      <c r="BQ810">
        <f t="shared" si="260"/>
        <v>6711.333333333333</v>
      </c>
      <c r="BR810" s="2" t="s">
        <v>808</v>
      </c>
      <c r="BW810">
        <f t="shared" si="261"/>
        <v>191.62123980236908</v>
      </c>
      <c r="BX810">
        <f t="shared" si="262"/>
        <v>6745.4666666666662</v>
      </c>
      <c r="BY810" s="2" t="s">
        <v>808</v>
      </c>
      <c r="CD810">
        <f t="shared" si="263"/>
        <v>255.93097938416301</v>
      </c>
      <c r="CE810">
        <f t="shared" si="264"/>
        <v>7099.9015716076174</v>
      </c>
      <c r="CF810" s="2" t="s">
        <v>808</v>
      </c>
    </row>
    <row r="811" spans="1:84" x14ac:dyDescent="0.35">
      <c r="A811" s="2" t="s">
        <v>819</v>
      </c>
      <c r="B811" s="3" t="s">
        <v>35</v>
      </c>
      <c r="C811" s="2">
        <v>230</v>
      </c>
      <c r="D811" s="2">
        <v>700</v>
      </c>
      <c r="E811" s="2">
        <v>300</v>
      </c>
      <c r="F811" s="2">
        <v>28</v>
      </c>
      <c r="G811" s="2">
        <v>19</v>
      </c>
      <c r="H811" s="2">
        <v>18</v>
      </c>
      <c r="I811" s="2">
        <f t="shared" si="249"/>
        <v>608</v>
      </c>
      <c r="J811" s="2">
        <f t="shared" si="267"/>
        <v>293.14123980236906</v>
      </c>
      <c r="K811" s="2">
        <f t="shared" si="252"/>
        <v>5.0178571428571432</v>
      </c>
      <c r="L811" s="2">
        <f t="shared" si="250"/>
        <v>32</v>
      </c>
      <c r="M811" s="2">
        <f t="shared" si="251"/>
        <v>2.5310973355292328</v>
      </c>
      <c r="N811" s="5">
        <v>235000</v>
      </c>
      <c r="O811" s="5">
        <v>12600</v>
      </c>
      <c r="P811" s="2">
        <v>28.3</v>
      </c>
      <c r="Q811" s="2">
        <v>6.6</v>
      </c>
      <c r="R811" s="5">
        <v>6710</v>
      </c>
      <c r="S811" s="2">
        <v>843</v>
      </c>
      <c r="T811" s="5">
        <v>7700</v>
      </c>
      <c r="U811" s="5">
        <v>1320</v>
      </c>
      <c r="X811" s="3" t="str" cm="1">
        <f t="array" ref="X811">_xlfn.IFS((D811/F811) &lt;= (640/SQRT($AT$32)), "Compact", L811 &lt;= ($AT$32*(0.79-(0.002*((E811-G811/2)/(2*F811))*SQRT($AT$32)))), "Non-Compact", L811 &gt; ($AT$32*(0.79-(0.002*((E811-G811/2)/(2*F811))*SQRT($AT$32)))), "Slender")</f>
        <v>Compact</v>
      </c>
      <c r="Y811" s="3" t="str" cm="1">
        <f t="array" ref="Y811">_xlfn.IFS(K811 &lt;= (65/SQRT($AT$32)), "Compact", K811 &lt;= (95/SQRT($AT$32)), "Non-Compact", K811 &gt; (95/SQRT($AT$32)), "Slender")</f>
        <v>Non-Compact</v>
      </c>
      <c r="Z811" s="2">
        <f t="shared" si="253"/>
        <v>10.714285714285714</v>
      </c>
      <c r="AA811" s="2">
        <f t="shared" si="254"/>
        <v>36.842105263157897</v>
      </c>
      <c r="AB811" s="2" t="str" cm="1">
        <f t="array" ref="AB811">_xlfn.IFS(Z811 &lt;= 9, "1", Z811 &lt;= 12, "2", Z811 &lt;= 15, "3", Z811 &gt; 15, "4")</f>
        <v>2</v>
      </c>
      <c r="AC811" s="2" t="str" cm="1">
        <f t="array" ref="AC811">_xlfn.IFS(AA811 &lt;= 200, "1", L811 &lt;= 300, "2", L811 &lt;= 400, "3", L811 &gt; 400, "4")</f>
        <v>1</v>
      </c>
      <c r="AF811" s="3">
        <f t="shared" si="265"/>
        <v>234858.52836569506</v>
      </c>
      <c r="AG811" s="3"/>
      <c r="AI811" s="3">
        <f t="shared" si="266"/>
        <v>6699.5140174493263</v>
      </c>
      <c r="AJ811" s="2" t="s">
        <v>819</v>
      </c>
      <c r="AK811" s="2"/>
      <c r="AL811" s="2"/>
      <c r="AM811" s="2">
        <f t="shared" si="268"/>
        <v>268.44123980236907</v>
      </c>
      <c r="AN811" s="2"/>
      <c r="AO811" s="2"/>
      <c r="AP811" s="2">
        <f t="shared" si="269"/>
        <v>6620.6</v>
      </c>
      <c r="AQ811" s="2" t="s">
        <v>819</v>
      </c>
      <c r="BB811" s="2">
        <f t="shared" si="255"/>
        <v>201.14123980236906</v>
      </c>
      <c r="BC811" s="2">
        <f t="shared" si="256"/>
        <v>6153.7333333333336</v>
      </c>
      <c r="BD811" s="2" t="s">
        <v>819</v>
      </c>
      <c r="BI811">
        <f t="shared" si="257"/>
        <v>219.14123980236906</v>
      </c>
      <c r="BJ811">
        <f t="shared" si="258"/>
        <v>6394.1143281365994</v>
      </c>
      <c r="BK811" s="2" t="s">
        <v>819</v>
      </c>
      <c r="BP811">
        <f t="shared" si="259"/>
        <v>153.14123980236906</v>
      </c>
      <c r="BQ811">
        <f t="shared" si="260"/>
        <v>6051.333333333333</v>
      </c>
      <c r="BR811" s="2" t="s">
        <v>819</v>
      </c>
      <c r="BW811">
        <f t="shared" si="261"/>
        <v>169.14123980236906</v>
      </c>
      <c r="BX811">
        <f t="shared" si="262"/>
        <v>6085.4666666666662</v>
      </c>
      <c r="BY811" s="2" t="s">
        <v>819</v>
      </c>
      <c r="CD811">
        <f t="shared" si="263"/>
        <v>233.45097938416299</v>
      </c>
      <c r="CE811">
        <f t="shared" si="264"/>
        <v>6439.9015716076174</v>
      </c>
      <c r="CF811" s="2" t="s">
        <v>819</v>
      </c>
    </row>
    <row r="812" spans="1:84" x14ac:dyDescent="0.35">
      <c r="A812" s="2" t="s">
        <v>820</v>
      </c>
      <c r="B812" s="3" t="s">
        <v>35</v>
      </c>
      <c r="C812" s="2">
        <v>217</v>
      </c>
      <c r="D812" s="2">
        <v>700</v>
      </c>
      <c r="E812" s="2">
        <v>300</v>
      </c>
      <c r="F812" s="2">
        <v>25</v>
      </c>
      <c r="G812" s="2">
        <v>19</v>
      </c>
      <c r="H812" s="2">
        <v>18</v>
      </c>
      <c r="I812" s="2">
        <f t="shared" ref="I812:I875" si="270">D812-(2*(H812+F812))</f>
        <v>614</v>
      </c>
      <c r="J812" s="2">
        <f t="shared" si="267"/>
        <v>276.28123980236904</v>
      </c>
      <c r="K812" s="2">
        <f t="shared" si="252"/>
        <v>5.62</v>
      </c>
      <c r="L812" s="2">
        <f t="shared" ref="L812:L875" si="271">I812/G812</f>
        <v>32.315789473684212</v>
      </c>
      <c r="M812" s="2">
        <f t="shared" ref="M812:M875" si="272">(E812*2+F812*4+((E812-G812)/2-H812)*4+2*PI()*H812+(D812-2*F812-2*H812)*2)/1000</f>
        <v>2.5310973355292328</v>
      </c>
      <c r="N812" s="5">
        <v>217000</v>
      </c>
      <c r="O812" s="5">
        <v>11300</v>
      </c>
      <c r="P812" s="2">
        <v>28</v>
      </c>
      <c r="Q812" s="2">
        <v>6.4</v>
      </c>
      <c r="R812" s="5">
        <v>6210</v>
      </c>
      <c r="S812" s="2">
        <v>753</v>
      </c>
      <c r="T812" s="5">
        <v>7160</v>
      </c>
      <c r="U812" s="5">
        <v>1190</v>
      </c>
      <c r="X812" s="3" t="str" cm="1">
        <f t="array" ref="X812">_xlfn.IFS((D812/F812) &lt;= (640/SQRT($AT$32)), "Compact", L812 &lt;= ($AT$32*(0.79-(0.002*((E812-G812/2)/(2*F812))*SQRT($AT$32)))), "Non-Compact", L812 &gt; ($AT$32*(0.79-(0.002*((E812-G812/2)/(2*F812))*SQRT($AT$32)))), "Slender")</f>
        <v>Compact</v>
      </c>
      <c r="Y812" s="3" t="str" cm="1">
        <f t="array" ref="Y812">_xlfn.IFS(K812 &lt;= (65/SQRT($AT$32)), "Compact", K812 &lt;= (95/SQRT($AT$32)), "Non-Compact", K812 &gt; (95/SQRT($AT$32)), "Slender")</f>
        <v>Slender</v>
      </c>
      <c r="Z812" s="2">
        <f t="shared" si="253"/>
        <v>12</v>
      </c>
      <c r="AA812" s="2">
        <f t="shared" si="254"/>
        <v>36.842105263157897</v>
      </c>
      <c r="AB812" s="2" t="str" cm="1">
        <f t="array" ref="AB812">_xlfn.IFS(Z812 &lt;= 9, "1", Z812 &lt;= 12, "2", Z812 &lt;= 15, "3", Z812 &gt; 15, "4")</f>
        <v>2</v>
      </c>
      <c r="AC812" s="2" t="str" cm="1">
        <f t="array" ref="AC812">_xlfn.IFS(AA812 &lt;= 200, "1", L812 &lt;= 300, "2", L812 &lt;= 400, "3", L812 &gt; 400, "4")</f>
        <v>1</v>
      </c>
      <c r="AF812" s="3">
        <f t="shared" si="265"/>
        <v>216815.28162493528</v>
      </c>
      <c r="AG812" s="3"/>
      <c r="AI812" s="3">
        <f t="shared" si="266"/>
        <v>6194.7434224510062</v>
      </c>
      <c r="AJ812" s="2" t="s">
        <v>820</v>
      </c>
      <c r="AK812" s="2"/>
      <c r="AL812" s="2"/>
      <c r="AM812" s="2">
        <f t="shared" si="268"/>
        <v>251.58123980236905</v>
      </c>
      <c r="AN812" s="2"/>
      <c r="AO812" s="2"/>
      <c r="AP812" s="2">
        <f t="shared" si="269"/>
        <v>6120.6</v>
      </c>
      <c r="AQ812" s="2" t="s">
        <v>820</v>
      </c>
      <c r="BB812" s="2">
        <f t="shared" si="255"/>
        <v>184.28123980236904</v>
      </c>
      <c r="BC812" s="2">
        <f t="shared" si="256"/>
        <v>5653.7333333333336</v>
      </c>
      <c r="BD812" s="2" t="s">
        <v>820</v>
      </c>
      <c r="BI812">
        <f t="shared" si="257"/>
        <v>202.28123980236904</v>
      </c>
      <c r="BJ812">
        <f t="shared" si="258"/>
        <v>5894.1143281365994</v>
      </c>
      <c r="BK812" s="2" t="s">
        <v>820</v>
      </c>
      <c r="BP812">
        <f t="shared" si="259"/>
        <v>136.28123980236904</v>
      </c>
      <c r="BQ812">
        <f t="shared" si="260"/>
        <v>5551.333333333333</v>
      </c>
      <c r="BR812" s="2" t="s">
        <v>820</v>
      </c>
      <c r="BW812">
        <f t="shared" si="261"/>
        <v>152.28123980236904</v>
      </c>
      <c r="BX812">
        <f t="shared" si="262"/>
        <v>5585.4666666666662</v>
      </c>
      <c r="BY812" s="2" t="s">
        <v>820</v>
      </c>
      <c r="CD812">
        <f t="shared" si="263"/>
        <v>216.59097938416298</v>
      </c>
      <c r="CE812">
        <f t="shared" si="264"/>
        <v>5939.9015716076174</v>
      </c>
      <c r="CF812" s="2" t="s">
        <v>820</v>
      </c>
    </row>
    <row r="813" spans="1:84" x14ac:dyDescent="0.35">
      <c r="A813" s="2" t="s">
        <v>821</v>
      </c>
      <c r="B813" s="3" t="s">
        <v>35</v>
      </c>
      <c r="C813" s="2">
        <v>251</v>
      </c>
      <c r="D813" s="2">
        <v>700</v>
      </c>
      <c r="E813" s="2">
        <v>300</v>
      </c>
      <c r="F813" s="2">
        <v>36</v>
      </c>
      <c r="G813" s="2">
        <v>16</v>
      </c>
      <c r="H813" s="2">
        <v>18</v>
      </c>
      <c r="I813" s="2">
        <f t="shared" si="270"/>
        <v>592</v>
      </c>
      <c r="J813" s="2">
        <f t="shared" si="267"/>
        <v>319.26123980236906</v>
      </c>
      <c r="K813" s="2">
        <f t="shared" ref="K813:K876" si="273">((E813-G813)/2)/F813</f>
        <v>3.9444444444444446</v>
      </c>
      <c r="L813" s="2">
        <f t="shared" si="271"/>
        <v>37</v>
      </c>
      <c r="M813" s="2">
        <f t="shared" si="272"/>
        <v>2.5370973355292326</v>
      </c>
      <c r="N813" s="5">
        <v>274000</v>
      </c>
      <c r="O813" s="5">
        <v>16200</v>
      </c>
      <c r="P813" s="2">
        <v>29.3</v>
      </c>
      <c r="Q813" s="2">
        <v>7.1</v>
      </c>
      <c r="R813" s="5">
        <v>7830</v>
      </c>
      <c r="S813" s="5">
        <v>1080</v>
      </c>
      <c r="T813" s="5">
        <v>8830</v>
      </c>
      <c r="U813" s="5">
        <v>1660</v>
      </c>
      <c r="X813" s="3" t="str" cm="1">
        <f t="array" ref="X813">_xlfn.IFS((D813/F813) &lt;= (640/SQRT($AT$32)), "Compact", L813 &lt;= ($AT$32*(0.79-(0.002*((E813-G813/2)/(2*F813))*SQRT($AT$32)))), "Non-Compact", L813 &gt; ($AT$32*(0.79-(0.002*((E813-G813/2)/(2*F813))*SQRT($AT$32)))), "Slender")</f>
        <v>Compact</v>
      </c>
      <c r="Y813" s="3" t="str" cm="1">
        <f t="array" ref="Y813">_xlfn.IFS(K813 &lt;= (65/SQRT($AT$32)), "Compact", K813 &lt;= (95/SQRT($AT$32)), "Non-Compact", K813 &gt; (95/SQRT($AT$32)), "Slender")</f>
        <v>Non-Compact</v>
      </c>
      <c r="Z813" s="2">
        <f t="shared" si="253"/>
        <v>8.3333333333333339</v>
      </c>
      <c r="AA813" s="2">
        <f t="shared" si="254"/>
        <v>43.75</v>
      </c>
      <c r="AB813" s="2" t="str" cm="1">
        <f t="array" ref="AB813">_xlfn.IFS(Z813 &lt;= 9, "1", Z813 &lt;= 12, "2", Z813 &lt;= 15, "3", Z813 &gt; 15, "4")</f>
        <v>1</v>
      </c>
      <c r="AC813" s="2" t="str" cm="1">
        <f t="array" ref="AC813">_xlfn.IFS(AA813 &lt;= 200, "1", L813 &lt;= 300, "2", L813 &lt;= 400, "3", L813 &gt; 400, "4")</f>
        <v>1</v>
      </c>
      <c r="AF813" s="3">
        <f t="shared" si="265"/>
        <v>273998.61376674887</v>
      </c>
      <c r="AG813" s="3"/>
      <c r="AI813" s="3">
        <f t="shared" si="266"/>
        <v>7836.3921335012328</v>
      </c>
      <c r="AJ813" s="2" t="s">
        <v>821</v>
      </c>
      <c r="AK813" s="2"/>
      <c r="AL813" s="2"/>
      <c r="AM813" s="2">
        <f t="shared" si="268"/>
        <v>294.56123980236907</v>
      </c>
      <c r="AN813" s="2"/>
      <c r="AO813" s="2"/>
      <c r="AP813" s="2">
        <f t="shared" si="269"/>
        <v>7740.6</v>
      </c>
      <c r="AQ813" s="2" t="s">
        <v>821</v>
      </c>
      <c r="BB813" s="2">
        <f t="shared" si="255"/>
        <v>227.26123980236906</v>
      </c>
      <c r="BC813" s="2">
        <f t="shared" si="256"/>
        <v>7273.7333333333336</v>
      </c>
      <c r="BD813" s="2" t="s">
        <v>821</v>
      </c>
      <c r="BI813">
        <f t="shared" si="257"/>
        <v>245.26123980236906</v>
      </c>
      <c r="BJ813">
        <f t="shared" si="258"/>
        <v>7514.1143281365994</v>
      </c>
      <c r="BK813" s="2" t="s">
        <v>821</v>
      </c>
      <c r="BP813">
        <f t="shared" si="259"/>
        <v>179.26123980236906</v>
      </c>
      <c r="BQ813">
        <f t="shared" si="260"/>
        <v>7171.333333333333</v>
      </c>
      <c r="BR813" s="2" t="s">
        <v>821</v>
      </c>
      <c r="BW813">
        <f t="shared" si="261"/>
        <v>195.26123980236906</v>
      </c>
      <c r="BX813">
        <f t="shared" si="262"/>
        <v>7205.4666666666662</v>
      </c>
      <c r="BY813" s="2" t="s">
        <v>821</v>
      </c>
      <c r="CD813">
        <f t="shared" si="263"/>
        <v>259.57097938416297</v>
      </c>
      <c r="CE813">
        <f t="shared" si="264"/>
        <v>7559.9015716076174</v>
      </c>
      <c r="CF813" s="2" t="s">
        <v>821</v>
      </c>
    </row>
    <row r="814" spans="1:84" x14ac:dyDescent="0.35">
      <c r="A814" s="2" t="s">
        <v>822</v>
      </c>
      <c r="B814" s="3" t="s">
        <v>35</v>
      </c>
      <c r="C814" s="2">
        <v>233</v>
      </c>
      <c r="D814" s="2">
        <v>700</v>
      </c>
      <c r="E814" s="2">
        <v>300</v>
      </c>
      <c r="F814" s="2">
        <v>32</v>
      </c>
      <c r="G814" s="2">
        <v>16</v>
      </c>
      <c r="H814" s="2">
        <v>18</v>
      </c>
      <c r="I814" s="2">
        <f t="shared" si="270"/>
        <v>600</v>
      </c>
      <c r="J814" s="2">
        <f t="shared" si="267"/>
        <v>296.54123980236903</v>
      </c>
      <c r="K814" s="2">
        <f t="shared" si="273"/>
        <v>4.4375</v>
      </c>
      <c r="L814" s="2">
        <f t="shared" si="271"/>
        <v>37.5</v>
      </c>
      <c r="M814" s="2">
        <f t="shared" si="272"/>
        <v>2.5370973355292326</v>
      </c>
      <c r="N814" s="5">
        <v>251000</v>
      </c>
      <c r="O814" s="5">
        <v>14400</v>
      </c>
      <c r="P814" s="2">
        <v>29.1</v>
      </c>
      <c r="Q814" s="2">
        <v>7</v>
      </c>
      <c r="R814" s="5">
        <v>7180</v>
      </c>
      <c r="S814" s="2">
        <v>962</v>
      </c>
      <c r="T814" s="5">
        <v>8120</v>
      </c>
      <c r="U814" s="5">
        <v>1480</v>
      </c>
      <c r="X814" s="3" t="str" cm="1">
        <f t="array" ref="X814">_xlfn.IFS((D814/F814) &lt;= (640/SQRT($AT$32)), "Compact", L814 &lt;= ($AT$32*(0.79-(0.002*((E814-G814/2)/(2*F814))*SQRT($AT$32)))), "Non-Compact", L814 &gt; ($AT$32*(0.79-(0.002*((E814-G814/2)/(2*F814))*SQRT($AT$32)))), "Slender")</f>
        <v>Compact</v>
      </c>
      <c r="Y814" s="3" t="str" cm="1">
        <f t="array" ref="Y814">_xlfn.IFS(K814 &lt;= (65/SQRT($AT$32)), "Compact", K814 &lt;= (95/SQRT($AT$32)), "Non-Compact", K814 &gt; (95/SQRT($AT$32)), "Slender")</f>
        <v>Non-Compact</v>
      </c>
      <c r="Z814" s="2">
        <f t="shared" si="253"/>
        <v>9.375</v>
      </c>
      <c r="AA814" s="2">
        <f t="shared" si="254"/>
        <v>43.75</v>
      </c>
      <c r="AB814" s="2" t="str" cm="1">
        <f t="array" ref="AB814">_xlfn.IFS(Z814 &lt;= 9, "1", Z814 &lt;= 12, "2", Z814 &lt;= 15, "3", Z814 &gt; 15, "4")</f>
        <v>2</v>
      </c>
      <c r="AC814" s="2" t="str" cm="1">
        <f t="array" ref="AC814">_xlfn.IFS(AA814 &lt;= 200, "1", L814 &lt;= 300, "2", L814 &lt;= 400, "3", L814 &gt; 400, "4")</f>
        <v>1</v>
      </c>
      <c r="AF814" s="3">
        <f t="shared" si="265"/>
        <v>250933.15513518735</v>
      </c>
      <c r="AG814" s="3"/>
      <c r="AI814" s="3">
        <f t="shared" si="266"/>
        <v>7178.7983165708183</v>
      </c>
      <c r="AJ814" s="2" t="s">
        <v>822</v>
      </c>
      <c r="AK814" s="2"/>
      <c r="AL814" s="2"/>
      <c r="AM814" s="2">
        <f t="shared" si="268"/>
        <v>271.84123980236905</v>
      </c>
      <c r="AN814" s="2"/>
      <c r="AO814" s="2"/>
      <c r="AP814" s="2">
        <f t="shared" si="269"/>
        <v>7090.6</v>
      </c>
      <c r="AQ814" s="2" t="s">
        <v>822</v>
      </c>
      <c r="BB814" s="2">
        <f t="shared" si="255"/>
        <v>204.54123980236903</v>
      </c>
      <c r="BC814" s="2">
        <f t="shared" si="256"/>
        <v>6623.7333333333336</v>
      </c>
      <c r="BD814" s="2" t="s">
        <v>822</v>
      </c>
      <c r="BI814">
        <f t="shared" si="257"/>
        <v>222.54123980236903</v>
      </c>
      <c r="BJ814">
        <f t="shared" si="258"/>
        <v>6864.1143281365994</v>
      </c>
      <c r="BK814" s="2" t="s">
        <v>822</v>
      </c>
      <c r="BP814">
        <f t="shared" si="259"/>
        <v>156.54123980236903</v>
      </c>
      <c r="BQ814">
        <f t="shared" si="260"/>
        <v>6521.333333333333</v>
      </c>
      <c r="BR814" s="2" t="s">
        <v>822</v>
      </c>
      <c r="BW814">
        <f t="shared" si="261"/>
        <v>172.54123980236903</v>
      </c>
      <c r="BX814">
        <f t="shared" si="262"/>
        <v>6555.4666666666662</v>
      </c>
      <c r="BY814" s="2" t="s">
        <v>822</v>
      </c>
      <c r="CD814">
        <f t="shared" si="263"/>
        <v>236.85097938416297</v>
      </c>
      <c r="CE814">
        <f t="shared" si="264"/>
        <v>6909.9015716076174</v>
      </c>
      <c r="CF814" s="2" t="s">
        <v>822</v>
      </c>
    </row>
    <row r="815" spans="1:84" x14ac:dyDescent="0.35">
      <c r="A815" s="2" t="s">
        <v>823</v>
      </c>
      <c r="B815" s="3" t="s">
        <v>35</v>
      </c>
      <c r="C815" s="2">
        <v>215</v>
      </c>
      <c r="D815" s="2">
        <v>700</v>
      </c>
      <c r="E815" s="2">
        <v>300</v>
      </c>
      <c r="F815" s="2">
        <v>28</v>
      </c>
      <c r="G815" s="2">
        <v>16</v>
      </c>
      <c r="H815" s="2">
        <v>18</v>
      </c>
      <c r="I815" s="2">
        <f t="shared" si="270"/>
        <v>608</v>
      </c>
      <c r="J815" s="2">
        <f t="shared" si="267"/>
        <v>273.82123980236906</v>
      </c>
      <c r="K815" s="2">
        <f t="shared" si="273"/>
        <v>5.0714285714285712</v>
      </c>
      <c r="L815" s="2">
        <f t="shared" si="271"/>
        <v>38</v>
      </c>
      <c r="M815" s="2">
        <f t="shared" si="272"/>
        <v>2.5370973355292326</v>
      </c>
      <c r="N815" s="5">
        <v>228000</v>
      </c>
      <c r="O815" s="5">
        <v>12600</v>
      </c>
      <c r="P815" s="2">
        <v>28.9</v>
      </c>
      <c r="Q815" s="2">
        <v>6.8</v>
      </c>
      <c r="R815" s="5">
        <v>6520</v>
      </c>
      <c r="S815" s="2">
        <v>842</v>
      </c>
      <c r="T815" s="5">
        <v>7390</v>
      </c>
      <c r="U815" s="5">
        <v>1300</v>
      </c>
      <c r="X815" s="3" t="str" cm="1">
        <f t="array" ref="X815">_xlfn.IFS((D815/F815) &lt;= (640/SQRT($AT$32)), "Compact", L815 &lt;= ($AT$32*(0.79-(0.002*((E815-G815/2)/(2*F815))*SQRT($AT$32)))), "Non-Compact", L815 &gt; ($AT$32*(0.79-(0.002*((E815-G815/2)/(2*F815))*SQRT($AT$32)))), "Slender")</f>
        <v>Compact</v>
      </c>
      <c r="Y815" s="3" t="str" cm="1">
        <f t="array" ref="Y815">_xlfn.IFS(K815 &lt;= (65/SQRT($AT$32)), "Compact", K815 &lt;= (95/SQRT($AT$32)), "Non-Compact", K815 &gt; (95/SQRT($AT$32)), "Slender")</f>
        <v>Non-Compact</v>
      </c>
      <c r="Z815" s="2">
        <f t="shared" si="253"/>
        <v>10.714285714285714</v>
      </c>
      <c r="AA815" s="2">
        <f t="shared" si="254"/>
        <v>43.75</v>
      </c>
      <c r="AB815" s="2" t="str" cm="1">
        <f t="array" ref="AB815">_xlfn.IFS(Z815 &lt;= 9, "1", Z815 &lt;= 12, "2", Z815 &lt;= 15, "3", Z815 &gt; 15, "4")</f>
        <v>2</v>
      </c>
      <c r="AC815" s="2" t="str" cm="1">
        <f t="array" ref="AC815">_xlfn.IFS(AA815 &lt;= 200, "1", L815 &lt;= 300, "2", L815 &lt;= 400, "3", L815 &gt; 400, "4")</f>
        <v>1</v>
      </c>
      <c r="AF815" s="3">
        <f t="shared" si="265"/>
        <v>227868.68224067125</v>
      </c>
      <c r="AG815" s="3"/>
      <c r="AI815" s="3">
        <f t="shared" si="266"/>
        <v>6511.69235068734</v>
      </c>
      <c r="AJ815" s="2" t="s">
        <v>823</v>
      </c>
      <c r="AK815" s="2"/>
      <c r="AL815" s="2"/>
      <c r="AM815" s="2">
        <f t="shared" si="268"/>
        <v>249.12123980236908</v>
      </c>
      <c r="AN815" s="2"/>
      <c r="AO815" s="2"/>
      <c r="AP815" s="2">
        <f t="shared" si="269"/>
        <v>6430.6</v>
      </c>
      <c r="AQ815" s="2" t="s">
        <v>823</v>
      </c>
      <c r="BB815" s="2">
        <f t="shared" si="255"/>
        <v>181.82123980236906</v>
      </c>
      <c r="BC815" s="2">
        <f t="shared" si="256"/>
        <v>5963.7333333333336</v>
      </c>
      <c r="BD815" s="2" t="s">
        <v>823</v>
      </c>
      <c r="BI815">
        <f t="shared" si="257"/>
        <v>199.82123980236906</v>
      </c>
      <c r="BJ815">
        <f t="shared" si="258"/>
        <v>6204.1143281365994</v>
      </c>
      <c r="BK815" s="2" t="s">
        <v>823</v>
      </c>
      <c r="BP815">
        <f t="shared" si="259"/>
        <v>133.82123980236906</v>
      </c>
      <c r="BQ815">
        <f t="shared" si="260"/>
        <v>5861.333333333333</v>
      </c>
      <c r="BR815" s="2" t="s">
        <v>823</v>
      </c>
      <c r="BW815">
        <f t="shared" si="261"/>
        <v>149.82123980236906</v>
      </c>
      <c r="BX815">
        <f t="shared" si="262"/>
        <v>5895.4666666666662</v>
      </c>
      <c r="BY815" s="2" t="s">
        <v>823</v>
      </c>
      <c r="CD815">
        <f t="shared" si="263"/>
        <v>214.130979384163</v>
      </c>
      <c r="CE815">
        <f t="shared" si="264"/>
        <v>6249.9015716076174</v>
      </c>
      <c r="CF815" s="2" t="s">
        <v>823</v>
      </c>
    </row>
    <row r="816" spans="1:84" x14ac:dyDescent="0.35">
      <c r="A816" s="2" t="s">
        <v>797</v>
      </c>
      <c r="B816" s="3" t="s">
        <v>35</v>
      </c>
      <c r="C816" s="2">
        <v>202</v>
      </c>
      <c r="D816" s="2">
        <v>700</v>
      </c>
      <c r="E816" s="2">
        <v>300</v>
      </c>
      <c r="F816" s="2">
        <v>25</v>
      </c>
      <c r="G816" s="2">
        <v>16</v>
      </c>
      <c r="H816" s="2">
        <v>18</v>
      </c>
      <c r="I816" s="2">
        <f t="shared" si="270"/>
        <v>614</v>
      </c>
      <c r="J816" s="2">
        <f t="shared" si="267"/>
        <v>256.78123980236904</v>
      </c>
      <c r="K816" s="2">
        <f t="shared" si="273"/>
        <v>5.68</v>
      </c>
      <c r="L816" s="2">
        <f t="shared" si="271"/>
        <v>38.375</v>
      </c>
      <c r="M816" s="2">
        <f t="shared" si="272"/>
        <v>2.5370973355292326</v>
      </c>
      <c r="N816" s="5">
        <v>210000</v>
      </c>
      <c r="O816" s="5">
        <v>11300</v>
      </c>
      <c r="P816" s="2">
        <v>28.6</v>
      </c>
      <c r="Q816" s="2">
        <v>6.6</v>
      </c>
      <c r="R816" s="5">
        <v>6010</v>
      </c>
      <c r="S816" s="2">
        <v>752</v>
      </c>
      <c r="T816" s="5">
        <v>6840</v>
      </c>
      <c r="U816" s="5">
        <v>1170</v>
      </c>
      <c r="X816" s="3" t="str" cm="1">
        <f t="array" ref="X816">_xlfn.IFS((D816/F816) &lt;= (640/SQRT($AT$32)), "Compact", L816 &lt;= ($AT$32*(0.79-(0.002*((E816-G816/2)/(2*F816))*SQRT($AT$32)))), "Non-Compact", L816 &gt; ($AT$32*(0.79-(0.002*((E816-G816/2)/(2*F816))*SQRT($AT$32)))), "Slender")</f>
        <v>Compact</v>
      </c>
      <c r="Y816" s="3" t="str" cm="1">
        <f t="array" ref="Y816">_xlfn.IFS(K816 &lt;= (65/SQRT($AT$32)), "Compact", K816 &lt;= (95/SQRT($AT$32)), "Non-Compact", K816 &gt; (95/SQRT($AT$32)), "Slender")</f>
        <v>Slender</v>
      </c>
      <c r="Z816" s="2">
        <f t="shared" si="253"/>
        <v>12</v>
      </c>
      <c r="AA816" s="2">
        <f t="shared" si="254"/>
        <v>43.75</v>
      </c>
      <c r="AB816" s="2" t="str" cm="1">
        <f t="array" ref="AB816">_xlfn.IFS(Z816 &lt;= 9, "1", Z816 &lt;= 12, "2", Z816 &lt;= 15, "3", Z816 &gt; 15, "4")</f>
        <v>2</v>
      </c>
      <c r="AC816" s="2" t="str" cm="1">
        <f t="array" ref="AC816">_xlfn.IFS(AA816 &lt;= 200, "1", L816 &lt;= 300, "2", L816 &lt;= 400, "3", L816 &gt; 400, "4")</f>
        <v>1</v>
      </c>
      <c r="AF816" s="3">
        <f t="shared" si="265"/>
        <v>209824.86589081856</v>
      </c>
      <c r="AG816" s="3"/>
      <c r="AI816" s="3">
        <f t="shared" si="266"/>
        <v>5997.0962365131354</v>
      </c>
      <c r="AJ816" s="2" t="s">
        <v>797</v>
      </c>
      <c r="AK816" s="2"/>
      <c r="AL816" s="2"/>
      <c r="AM816" s="2">
        <f t="shared" si="268"/>
        <v>232.08123980236905</v>
      </c>
      <c r="AN816" s="2"/>
      <c r="AO816" s="2"/>
      <c r="AP816" s="2">
        <f t="shared" si="269"/>
        <v>5920.6</v>
      </c>
      <c r="AQ816" s="2" t="s">
        <v>797</v>
      </c>
      <c r="BB816" s="2">
        <f t="shared" si="255"/>
        <v>164.78123980236904</v>
      </c>
      <c r="BC816" s="2">
        <f t="shared" si="256"/>
        <v>5453.7333333333336</v>
      </c>
      <c r="BD816" s="2" t="s">
        <v>797</v>
      </c>
      <c r="BI816">
        <f t="shared" si="257"/>
        <v>182.78123980236904</v>
      </c>
      <c r="BJ816">
        <f t="shared" si="258"/>
        <v>5694.1143281365994</v>
      </c>
      <c r="BK816" s="2" t="s">
        <v>797</v>
      </c>
      <c r="BP816">
        <f t="shared" si="259"/>
        <v>116.78123980236904</v>
      </c>
      <c r="BQ816">
        <f t="shared" si="260"/>
        <v>5351.333333333333</v>
      </c>
      <c r="BR816" s="2" t="s">
        <v>797</v>
      </c>
      <c r="BW816">
        <f t="shared" si="261"/>
        <v>132.78123980236904</v>
      </c>
      <c r="BX816">
        <f t="shared" si="262"/>
        <v>5385.4666666666662</v>
      </c>
      <c r="BY816" s="2" t="s">
        <v>797</v>
      </c>
      <c r="CD816">
        <f t="shared" si="263"/>
        <v>197.09097938416298</v>
      </c>
      <c r="CE816">
        <f t="shared" si="264"/>
        <v>5739.9015716076174</v>
      </c>
      <c r="CF816" s="2" t="s">
        <v>797</v>
      </c>
    </row>
    <row r="817" spans="1:84" x14ac:dyDescent="0.35">
      <c r="A817" s="2" t="s">
        <v>824</v>
      </c>
      <c r="B817" s="3" t="s">
        <v>35</v>
      </c>
      <c r="C817" s="2">
        <v>188</v>
      </c>
      <c r="D817" s="2">
        <v>700</v>
      </c>
      <c r="E817" s="2">
        <v>300</v>
      </c>
      <c r="F817" s="2">
        <v>22</v>
      </c>
      <c r="G817" s="2">
        <v>16</v>
      </c>
      <c r="H817" s="2">
        <v>18</v>
      </c>
      <c r="I817" s="2">
        <f t="shared" si="270"/>
        <v>620</v>
      </c>
      <c r="J817" s="2">
        <f t="shared" si="267"/>
        <v>239.74123980236905</v>
      </c>
      <c r="K817" s="2">
        <f t="shared" si="273"/>
        <v>6.4545454545454541</v>
      </c>
      <c r="L817" s="2">
        <f t="shared" si="271"/>
        <v>38.75</v>
      </c>
      <c r="M817" s="2">
        <f t="shared" si="272"/>
        <v>2.5370973355292326</v>
      </c>
      <c r="N817" s="5">
        <v>192000</v>
      </c>
      <c r="O817" s="5">
        <v>9930</v>
      </c>
      <c r="P817" s="2">
        <v>28.3</v>
      </c>
      <c r="Q817" s="2">
        <v>6.4</v>
      </c>
      <c r="R817" s="5">
        <v>5490</v>
      </c>
      <c r="S817" s="2">
        <v>662</v>
      </c>
      <c r="T817" s="5">
        <v>6290</v>
      </c>
      <c r="U817" s="5">
        <v>1040</v>
      </c>
      <c r="X817" s="3" t="str" cm="1">
        <f t="array" ref="X817">_xlfn.IFS((D817/F817) &lt;= (640/SQRT($AT$32)), "Compact", L817 &lt;= ($AT$32*(0.79-(0.002*((E817-G817/2)/(2*F817))*SQRT($AT$32)))), "Non-Compact", L817 &gt; ($AT$32*(0.79-(0.002*((E817-G817/2)/(2*F817))*SQRT($AT$32)))), "Slender")</f>
        <v>Compact</v>
      </c>
      <c r="Y817" s="3" t="str" cm="1">
        <f t="array" ref="Y817">_xlfn.IFS(K817 &lt;= (65/SQRT($AT$32)), "Compact", K817 &lt;= (95/SQRT($AT$32)), "Non-Compact", K817 &gt; (95/SQRT($AT$32)), "Slender")</f>
        <v>Slender</v>
      </c>
      <c r="Z817" s="2">
        <f t="shared" si="253"/>
        <v>13.636363636363637</v>
      </c>
      <c r="AA817" s="2">
        <f t="shared" si="254"/>
        <v>43.75</v>
      </c>
      <c r="AB817" s="2" t="str" cm="1">
        <f t="array" ref="AB817">_xlfn.IFS(Z817 &lt;= 9, "1", Z817 &lt;= 12, "2", Z817 &lt;= 15, "3", Z817 &gt; 15, "4")</f>
        <v>3</v>
      </c>
      <c r="AC817" s="2" t="str" cm="1">
        <f t="array" ref="AC817">_xlfn.IFS(AA817 &lt;= 200, "1", L817 &lt;= 300, "2", L817 &lt;= 400, "3", L817 &gt; 400, "4")</f>
        <v>1</v>
      </c>
      <c r="AF817" s="3">
        <f t="shared" si="265"/>
        <v>191778.0478733163</v>
      </c>
      <c r="AG817" s="3"/>
      <c r="AI817" s="3">
        <f t="shared" si="266"/>
        <v>5473.2510695198334</v>
      </c>
      <c r="AJ817" s="2" t="s">
        <v>824</v>
      </c>
      <c r="AK817" s="2"/>
      <c r="AL817" s="2"/>
      <c r="AM817" s="2">
        <f t="shared" si="268"/>
        <v>215.04123980236906</v>
      </c>
      <c r="AN817" s="2"/>
      <c r="AO817" s="2"/>
      <c r="AP817" s="2">
        <f t="shared" si="269"/>
        <v>5400.6</v>
      </c>
      <c r="AQ817" s="2" t="s">
        <v>824</v>
      </c>
      <c r="BB817" s="2">
        <f t="shared" si="255"/>
        <v>147.74123980236905</v>
      </c>
      <c r="BC817" s="2">
        <f t="shared" si="256"/>
        <v>4933.7333333333336</v>
      </c>
      <c r="BD817" s="2" t="s">
        <v>824</v>
      </c>
      <c r="BI817">
        <f t="shared" si="257"/>
        <v>165.74123980236905</v>
      </c>
      <c r="BJ817">
        <f t="shared" si="258"/>
        <v>5174.1143281365994</v>
      </c>
      <c r="BK817" s="2" t="s">
        <v>824</v>
      </c>
      <c r="BP817">
        <f t="shared" si="259"/>
        <v>99.741239802369051</v>
      </c>
      <c r="BQ817">
        <f t="shared" si="260"/>
        <v>4831.333333333333</v>
      </c>
      <c r="BR817" s="2" t="s">
        <v>824</v>
      </c>
      <c r="BW817">
        <f t="shared" si="261"/>
        <v>115.74123980236905</v>
      </c>
      <c r="BX817">
        <f t="shared" si="262"/>
        <v>4865.4666666666662</v>
      </c>
      <c r="BY817" s="2" t="s">
        <v>824</v>
      </c>
      <c r="CD817">
        <f t="shared" si="263"/>
        <v>180.05097938416299</v>
      </c>
      <c r="CE817">
        <f t="shared" si="264"/>
        <v>5219.9015716076174</v>
      </c>
      <c r="CF817" s="2" t="s">
        <v>824</v>
      </c>
    </row>
    <row r="818" spans="1:84" x14ac:dyDescent="0.35">
      <c r="A818" s="2" t="s">
        <v>791</v>
      </c>
      <c r="B818" s="3" t="s">
        <v>35</v>
      </c>
      <c r="C818" s="2">
        <v>223</v>
      </c>
      <c r="D818" s="2">
        <v>700</v>
      </c>
      <c r="E818" s="2">
        <v>300</v>
      </c>
      <c r="F818" s="2">
        <v>32</v>
      </c>
      <c r="G818" s="2">
        <v>14</v>
      </c>
      <c r="H818" s="2">
        <v>18</v>
      </c>
      <c r="I818" s="2">
        <f t="shared" si="270"/>
        <v>600</v>
      </c>
      <c r="J818" s="2">
        <f t="shared" si="267"/>
        <v>283.82123980236901</v>
      </c>
      <c r="K818" s="2">
        <f t="shared" si="273"/>
        <v>4.46875</v>
      </c>
      <c r="L818" s="2">
        <f t="shared" si="271"/>
        <v>42.857142857142854</v>
      </c>
      <c r="M818" s="2">
        <f t="shared" si="272"/>
        <v>2.5410973355292326</v>
      </c>
      <c r="N818" s="5">
        <v>247000</v>
      </c>
      <c r="O818" s="5">
        <v>14400</v>
      </c>
      <c r="P818" s="2">
        <v>29.5</v>
      </c>
      <c r="Q818" s="2">
        <v>7.1</v>
      </c>
      <c r="R818" s="5">
        <v>7060</v>
      </c>
      <c r="S818" s="2">
        <v>961</v>
      </c>
      <c r="T818" s="5">
        <v>7920</v>
      </c>
      <c r="U818" s="5">
        <v>1470</v>
      </c>
      <c r="X818" s="3" t="str" cm="1">
        <f t="array" ref="X818">_xlfn.IFS((D818/F818) &lt;= (640/SQRT($AT$32)), "Compact", L818 &lt;= ($AT$32*(0.79-(0.002*((E818-G818/2)/(2*F818))*SQRT($AT$32)))), "Non-Compact", L818 &gt; ($AT$32*(0.79-(0.002*((E818-G818/2)/(2*F818))*SQRT($AT$32)))), "Slender")</f>
        <v>Compact</v>
      </c>
      <c r="Y818" s="3" t="str" cm="1">
        <f t="array" ref="Y818">_xlfn.IFS(K818 &lt;= (65/SQRT($AT$32)), "Compact", K818 &lt;= (95/SQRT($AT$32)), "Non-Compact", K818 &gt; (95/SQRT($AT$32)), "Slender")</f>
        <v>Non-Compact</v>
      </c>
      <c r="Z818" s="2">
        <f t="shared" si="253"/>
        <v>9.375</v>
      </c>
      <c r="AA818" s="2">
        <f t="shared" si="254"/>
        <v>50</v>
      </c>
      <c r="AB818" s="2" t="str" cm="1">
        <f t="array" ref="AB818">_xlfn.IFS(Z818 &lt;= 9, "1", Z818 &lt;= 12, "2", Z818 &lt;= 15, "3", Z818 &gt; 15, "4")</f>
        <v>2</v>
      </c>
      <c r="AC818" s="2" t="str" cm="1">
        <f t="array" ref="AC818">_xlfn.IFS(AA818 &lt;= 200, "1", L818 &lt;= 300, "2", L818 &lt;= 400, "3", L818 &gt; 400, "4")</f>
        <v>1</v>
      </c>
      <c r="AF818" s="3">
        <f t="shared" si="265"/>
        <v>246939.71804086113</v>
      </c>
      <c r="AG818" s="3"/>
      <c r="AI818" s="3">
        <f t="shared" si="266"/>
        <v>7060.1657537199508</v>
      </c>
      <c r="AJ818" s="2" t="s">
        <v>791</v>
      </c>
      <c r="AK818" s="2"/>
      <c r="AL818" s="2"/>
      <c r="AM818" s="2">
        <f t="shared" si="268"/>
        <v>259.12123980236902</v>
      </c>
      <c r="AN818" s="2"/>
      <c r="AO818" s="2"/>
      <c r="AP818" s="2">
        <f t="shared" si="269"/>
        <v>6970.6</v>
      </c>
      <c r="AQ818" s="2" t="s">
        <v>791</v>
      </c>
      <c r="BB818" s="2">
        <f t="shared" si="255"/>
        <v>191.82123980236901</v>
      </c>
      <c r="BC818" s="2">
        <f t="shared" si="256"/>
        <v>6503.7333333333336</v>
      </c>
      <c r="BD818" s="2" t="s">
        <v>791</v>
      </c>
      <c r="BI818">
        <f t="shared" si="257"/>
        <v>209.82123980236901</v>
      </c>
      <c r="BJ818">
        <f t="shared" si="258"/>
        <v>6744.1143281365994</v>
      </c>
      <c r="BK818" s="2" t="s">
        <v>791</v>
      </c>
      <c r="BP818">
        <f t="shared" si="259"/>
        <v>143.82123980236901</v>
      </c>
      <c r="BQ818">
        <f t="shared" si="260"/>
        <v>6401.333333333333</v>
      </c>
      <c r="BR818" s="2" t="s">
        <v>791</v>
      </c>
      <c r="BW818">
        <f t="shared" si="261"/>
        <v>159.82123980236901</v>
      </c>
      <c r="BX818">
        <f t="shared" si="262"/>
        <v>6435.4666666666662</v>
      </c>
      <c r="BY818" s="2" t="s">
        <v>791</v>
      </c>
      <c r="CD818">
        <f t="shared" si="263"/>
        <v>224.13097938416294</v>
      </c>
      <c r="CE818">
        <f t="shared" si="264"/>
        <v>6789.9015716076174</v>
      </c>
      <c r="CF818" s="2" t="s">
        <v>791</v>
      </c>
    </row>
    <row r="819" spans="1:84" x14ac:dyDescent="0.35">
      <c r="A819" s="2" t="s">
        <v>807</v>
      </c>
      <c r="B819" s="3" t="s">
        <v>35</v>
      </c>
      <c r="C819" s="2">
        <v>205</v>
      </c>
      <c r="D819" s="2">
        <v>700</v>
      </c>
      <c r="E819" s="2">
        <v>300</v>
      </c>
      <c r="F819" s="2">
        <v>28</v>
      </c>
      <c r="G819" s="2">
        <v>14</v>
      </c>
      <c r="H819" s="2">
        <v>18</v>
      </c>
      <c r="I819" s="2">
        <f t="shared" si="270"/>
        <v>608</v>
      </c>
      <c r="J819" s="2">
        <f t="shared" si="267"/>
        <v>260.94123980236907</v>
      </c>
      <c r="K819" s="2">
        <f t="shared" si="273"/>
        <v>5.1071428571428568</v>
      </c>
      <c r="L819" s="2">
        <f t="shared" si="271"/>
        <v>43.428571428571431</v>
      </c>
      <c r="M819" s="2">
        <f t="shared" si="272"/>
        <v>2.5410973355292326</v>
      </c>
      <c r="N819" s="5">
        <v>224000</v>
      </c>
      <c r="O819" s="5">
        <v>12600</v>
      </c>
      <c r="P819" s="2">
        <v>29.3</v>
      </c>
      <c r="Q819" s="2">
        <v>7</v>
      </c>
      <c r="R819" s="5">
        <v>6390</v>
      </c>
      <c r="S819" s="2">
        <v>841</v>
      </c>
      <c r="T819" s="5">
        <v>7180</v>
      </c>
      <c r="U819" s="5">
        <v>1290</v>
      </c>
      <c r="X819" s="3" t="str" cm="1">
        <f t="array" ref="X819">_xlfn.IFS((D819/F819) &lt;= (640/SQRT($AT$32)), "Compact", L819 &lt;= ($AT$32*(0.79-(0.002*((E819-G819/2)/(2*F819))*SQRT($AT$32)))), "Non-Compact", L819 &gt; ($AT$32*(0.79-(0.002*((E819-G819/2)/(2*F819))*SQRT($AT$32)))), "Slender")</f>
        <v>Compact</v>
      </c>
      <c r="Y819" s="3" t="str" cm="1">
        <f t="array" ref="Y819">_xlfn.IFS(K819 &lt;= (65/SQRT($AT$32)), "Compact", K819 &lt;= (95/SQRT($AT$32)), "Non-Compact", K819 &gt; (95/SQRT($AT$32)), "Slender")</f>
        <v>Non-Compact</v>
      </c>
      <c r="Z819" s="2">
        <f t="shared" si="253"/>
        <v>10.714285714285714</v>
      </c>
      <c r="AA819" s="2">
        <f t="shared" si="254"/>
        <v>50</v>
      </c>
      <c r="AB819" s="2" t="str" cm="1">
        <f t="array" ref="AB819">_xlfn.IFS(Z819 &lt;= 9, "1", Z819 &lt;= 12, "2", Z819 &lt;= 15, "3", Z819 &gt; 15, "4")</f>
        <v>2</v>
      </c>
      <c r="AC819" s="2" t="str" cm="1">
        <f t="array" ref="AC819">_xlfn.IFS(AA819 &lt;= 200, "1", L819 &lt;= 300, "2", L819 &lt;= 400, "3", L819 &gt; 400, "4")</f>
        <v>1</v>
      </c>
      <c r="AF819" s="3">
        <f t="shared" si="265"/>
        <v>223874.76933790461</v>
      </c>
      <c r="AG819" s="3"/>
      <c r="AI819" s="3">
        <f t="shared" si="266"/>
        <v>6383.2170940678498</v>
      </c>
      <c r="AJ819" s="2" t="s">
        <v>807</v>
      </c>
      <c r="AK819" s="2"/>
      <c r="AL819" s="2"/>
      <c r="AM819" s="2">
        <f t="shared" si="268"/>
        <v>236.24123980236908</v>
      </c>
      <c r="AN819" s="2"/>
      <c r="AO819" s="2"/>
      <c r="AP819" s="2">
        <f t="shared" si="269"/>
        <v>6300.6</v>
      </c>
      <c r="AQ819" s="2" t="s">
        <v>807</v>
      </c>
      <c r="BB819" s="2">
        <f t="shared" si="255"/>
        <v>168.94123980236907</v>
      </c>
      <c r="BC819" s="2">
        <f t="shared" si="256"/>
        <v>5833.7333333333336</v>
      </c>
      <c r="BD819" s="2" t="s">
        <v>807</v>
      </c>
      <c r="BI819">
        <f t="shared" si="257"/>
        <v>186.94123980236907</v>
      </c>
      <c r="BJ819">
        <f t="shared" si="258"/>
        <v>6074.1143281365994</v>
      </c>
      <c r="BK819" s="2" t="s">
        <v>807</v>
      </c>
      <c r="BP819">
        <f t="shared" si="259"/>
        <v>120.94123980236907</v>
      </c>
      <c r="BQ819">
        <f t="shared" si="260"/>
        <v>5731.333333333333</v>
      </c>
      <c r="BR819" s="2" t="s">
        <v>807</v>
      </c>
      <c r="BW819">
        <f t="shared" si="261"/>
        <v>136.94123980236907</v>
      </c>
      <c r="BX819">
        <f t="shared" si="262"/>
        <v>5765.4666666666662</v>
      </c>
      <c r="BY819" s="2" t="s">
        <v>807</v>
      </c>
      <c r="CD819">
        <f t="shared" si="263"/>
        <v>201.250979384163</v>
      </c>
      <c r="CE819">
        <f t="shared" si="264"/>
        <v>6119.9015716076174</v>
      </c>
      <c r="CF819" s="2" t="s">
        <v>807</v>
      </c>
    </row>
    <row r="820" spans="1:84" x14ac:dyDescent="0.35">
      <c r="A820" s="2" t="s">
        <v>825</v>
      </c>
      <c r="B820" s="3" t="s">
        <v>35</v>
      </c>
      <c r="C820" s="2">
        <v>191</v>
      </c>
      <c r="D820" s="2">
        <v>700</v>
      </c>
      <c r="E820" s="2">
        <v>300</v>
      </c>
      <c r="F820" s="2">
        <v>25</v>
      </c>
      <c r="G820" s="2">
        <v>14</v>
      </c>
      <c r="H820" s="2">
        <v>18</v>
      </c>
      <c r="I820" s="2">
        <f t="shared" si="270"/>
        <v>614</v>
      </c>
      <c r="J820" s="2">
        <f t="shared" si="267"/>
        <v>243.78123980236907</v>
      </c>
      <c r="K820" s="2">
        <f t="shared" si="273"/>
        <v>5.72</v>
      </c>
      <c r="L820" s="2">
        <f t="shared" si="271"/>
        <v>43.857142857142854</v>
      </c>
      <c r="M820" s="2">
        <f t="shared" si="272"/>
        <v>2.5410973355292326</v>
      </c>
      <c r="N820" s="5">
        <v>206000</v>
      </c>
      <c r="O820" s="5">
        <v>11300</v>
      </c>
      <c r="P820" s="2">
        <v>29.1</v>
      </c>
      <c r="Q820" s="2">
        <v>6.8</v>
      </c>
      <c r="R820" s="5">
        <v>5880</v>
      </c>
      <c r="S820" s="2">
        <v>751</v>
      </c>
      <c r="T820" s="5">
        <v>6630</v>
      </c>
      <c r="U820" s="5">
        <v>1160</v>
      </c>
      <c r="X820" s="3" t="str" cm="1">
        <f t="array" ref="X820">_xlfn.IFS((D820/F820) &lt;= (640/SQRT($AT$32)), "Compact", L820 &lt;= ($AT$32*(0.79-(0.002*((E820-G820/2)/(2*F820))*SQRT($AT$32)))), "Non-Compact", L820 &gt; ($AT$32*(0.79-(0.002*((E820-G820/2)/(2*F820))*SQRT($AT$32)))), "Slender")</f>
        <v>Compact</v>
      </c>
      <c r="Y820" s="3" t="str" cm="1">
        <f t="array" ref="Y820">_xlfn.IFS(K820 &lt;= (65/SQRT($AT$32)), "Compact", K820 &lt;= (95/SQRT($AT$32)), "Non-Compact", K820 &gt; (95/SQRT($AT$32)), "Slender")</f>
        <v>Slender</v>
      </c>
      <c r="Z820" s="2">
        <f t="shared" si="253"/>
        <v>12</v>
      </c>
      <c r="AA820" s="2">
        <f t="shared" si="254"/>
        <v>50</v>
      </c>
      <c r="AB820" s="2" t="str" cm="1">
        <f t="array" ref="AB820">_xlfn.IFS(Z820 &lt;= 9, "1", Z820 &lt;= 12, "2", Z820 &lt;= 15, "3", Z820 &gt; 15, "4")</f>
        <v>2</v>
      </c>
      <c r="AC820" s="2" t="str" cm="1">
        <f t="array" ref="AC820">_xlfn.IFS(AA820 &lt;= 200, "1", L820 &lt;= 300, "2", L820 &lt;= 400, "3", L820 &gt; 400, "4")</f>
        <v>1</v>
      </c>
      <c r="AF820" s="3">
        <f t="shared" si="265"/>
        <v>205830.63510104612</v>
      </c>
      <c r="AG820" s="3"/>
      <c r="AI820" s="3">
        <f t="shared" si="266"/>
        <v>5868.6682024118554</v>
      </c>
      <c r="AJ820" s="2" t="s">
        <v>825</v>
      </c>
      <c r="AK820" s="2"/>
      <c r="AL820" s="2"/>
      <c r="AM820" s="2">
        <f t="shared" si="268"/>
        <v>219.08123980236908</v>
      </c>
      <c r="AN820" s="2"/>
      <c r="AO820" s="2"/>
      <c r="AP820" s="2">
        <f t="shared" si="269"/>
        <v>5790.6</v>
      </c>
      <c r="AQ820" s="2" t="s">
        <v>825</v>
      </c>
      <c r="BB820" s="2">
        <f t="shared" si="255"/>
        <v>151.78123980236907</v>
      </c>
      <c r="BC820" s="2">
        <f t="shared" si="256"/>
        <v>5323.7333333333336</v>
      </c>
      <c r="BD820" s="2" t="s">
        <v>825</v>
      </c>
      <c r="BI820">
        <f t="shared" si="257"/>
        <v>169.78123980236907</v>
      </c>
      <c r="BJ820">
        <f t="shared" si="258"/>
        <v>5564.1143281365994</v>
      </c>
      <c r="BK820" s="2" t="s">
        <v>825</v>
      </c>
      <c r="BP820">
        <f t="shared" si="259"/>
        <v>103.78123980236907</v>
      </c>
      <c r="BQ820">
        <f t="shared" si="260"/>
        <v>5221.333333333333</v>
      </c>
      <c r="BR820" s="2" t="s">
        <v>825</v>
      </c>
      <c r="BW820">
        <f t="shared" si="261"/>
        <v>119.78123980236907</v>
      </c>
      <c r="BX820">
        <f t="shared" si="262"/>
        <v>5255.4666666666662</v>
      </c>
      <c r="BY820" s="2" t="s">
        <v>825</v>
      </c>
      <c r="CD820">
        <f t="shared" si="263"/>
        <v>184.09097938416301</v>
      </c>
      <c r="CE820">
        <f t="shared" si="264"/>
        <v>5609.9015716076174</v>
      </c>
      <c r="CF820" s="2" t="s">
        <v>825</v>
      </c>
    </row>
    <row r="821" spans="1:84" x14ac:dyDescent="0.35">
      <c r="A821" s="2" t="s">
        <v>826</v>
      </c>
      <c r="B821" s="3" t="s">
        <v>35</v>
      </c>
      <c r="C821" s="2">
        <v>178</v>
      </c>
      <c r="D821" s="2">
        <v>700</v>
      </c>
      <c r="E821" s="2">
        <v>300</v>
      </c>
      <c r="F821" s="2">
        <v>22</v>
      </c>
      <c r="G821" s="2">
        <v>14</v>
      </c>
      <c r="H821" s="2">
        <v>18</v>
      </c>
      <c r="I821" s="2">
        <f t="shared" si="270"/>
        <v>620</v>
      </c>
      <c r="J821" s="2">
        <f t="shared" si="267"/>
        <v>226.62123980236905</v>
      </c>
      <c r="K821" s="2">
        <f t="shared" si="273"/>
        <v>6.5</v>
      </c>
      <c r="L821" s="2">
        <f t="shared" si="271"/>
        <v>44.285714285714285</v>
      </c>
      <c r="M821" s="2">
        <f t="shared" si="272"/>
        <v>2.5410973355292326</v>
      </c>
      <c r="N821" s="5">
        <v>188000</v>
      </c>
      <c r="O821" s="5">
        <v>9920</v>
      </c>
      <c r="P821" s="2">
        <v>28.8</v>
      </c>
      <c r="Q821" s="2">
        <v>6.6</v>
      </c>
      <c r="R821" s="5">
        <v>5360</v>
      </c>
      <c r="S821" s="2">
        <v>661</v>
      </c>
      <c r="T821" s="5">
        <v>6070</v>
      </c>
      <c r="U821" s="5">
        <v>1030</v>
      </c>
      <c r="X821" s="3" t="str" cm="1">
        <f t="array" ref="X821">_xlfn.IFS((D821/F821) &lt;= (640/SQRT($AT$32)), "Compact", L821 &lt;= ($AT$32*(0.79-(0.002*((E821-G821/2)/(2*F821))*SQRT($AT$32)))), "Non-Compact", L821 &gt; ($AT$32*(0.79-(0.002*((E821-G821/2)/(2*F821))*SQRT($AT$32)))), "Slender")</f>
        <v>Compact</v>
      </c>
      <c r="Y821" s="3" t="str" cm="1">
        <f t="array" ref="Y821">_xlfn.IFS(K821 &lt;= (65/SQRT($AT$32)), "Compact", K821 &lt;= (95/SQRT($AT$32)), "Non-Compact", K821 &gt; (95/SQRT($AT$32)), "Slender")</f>
        <v>Slender</v>
      </c>
      <c r="Z821" s="2">
        <f t="shared" si="253"/>
        <v>13.636363636363637</v>
      </c>
      <c r="AA821" s="2">
        <f t="shared" si="254"/>
        <v>50</v>
      </c>
      <c r="AB821" s="2" t="str" cm="1">
        <f t="array" ref="AB821">_xlfn.IFS(Z821 &lt;= 9, "1", Z821 &lt;= 12, "2", Z821 &lt;= 15, "3", Z821 &gt; 15, "4")</f>
        <v>3</v>
      </c>
      <c r="AC821" s="2" t="str" cm="1">
        <f t="array" ref="AC821">_xlfn.IFS(AA821 &lt;= 200, "1", L821 &lt;= 300, "2", L821 &lt;= 400, "3", L821 &gt; 400, "4")</f>
        <v>1</v>
      </c>
      <c r="AF821" s="3">
        <f t="shared" si="265"/>
        <v>187782.85423887879</v>
      </c>
      <c r="AG821" s="3"/>
      <c r="AI821" s="3">
        <f t="shared" si="266"/>
        <v>5344.9004172201385</v>
      </c>
      <c r="AJ821" s="2" t="s">
        <v>826</v>
      </c>
      <c r="AK821" s="2"/>
      <c r="AL821" s="2"/>
      <c r="AM821" s="2">
        <f t="shared" si="268"/>
        <v>201.92123980236906</v>
      </c>
      <c r="AN821" s="2"/>
      <c r="AO821" s="2"/>
      <c r="AP821" s="2">
        <f t="shared" si="269"/>
        <v>5270.6</v>
      </c>
      <c r="AQ821" s="2" t="s">
        <v>826</v>
      </c>
      <c r="BB821" s="2">
        <f t="shared" si="255"/>
        <v>134.62123980236905</v>
      </c>
      <c r="BC821" s="2">
        <f t="shared" si="256"/>
        <v>4803.7333333333336</v>
      </c>
      <c r="BD821" s="2" t="s">
        <v>826</v>
      </c>
      <c r="BI821">
        <f t="shared" si="257"/>
        <v>152.62123980236905</v>
      </c>
      <c r="BJ821">
        <f t="shared" si="258"/>
        <v>5044.1143281365994</v>
      </c>
      <c r="BK821" s="2" t="s">
        <v>826</v>
      </c>
      <c r="BP821">
        <f t="shared" si="259"/>
        <v>86.621239802369047</v>
      </c>
      <c r="BQ821">
        <f t="shared" si="260"/>
        <v>4701.333333333333</v>
      </c>
      <c r="BR821" s="2" t="s">
        <v>826</v>
      </c>
      <c r="BW821">
        <f t="shared" si="261"/>
        <v>102.62123980236905</v>
      </c>
      <c r="BX821">
        <f t="shared" si="262"/>
        <v>4735.4666666666662</v>
      </c>
      <c r="BY821" s="2" t="s">
        <v>826</v>
      </c>
      <c r="CD821">
        <f t="shared" si="263"/>
        <v>166.93097938416298</v>
      </c>
      <c r="CE821">
        <f t="shared" si="264"/>
        <v>5089.9015716076174</v>
      </c>
      <c r="CF821" s="2" t="s">
        <v>826</v>
      </c>
    </row>
    <row r="822" spans="1:84" x14ac:dyDescent="0.35">
      <c r="A822" s="2" t="s">
        <v>827</v>
      </c>
      <c r="B822" s="3" t="s">
        <v>35</v>
      </c>
      <c r="C822" s="2">
        <v>164</v>
      </c>
      <c r="D822" s="2">
        <v>700</v>
      </c>
      <c r="E822" s="2">
        <v>300</v>
      </c>
      <c r="F822" s="2">
        <v>19</v>
      </c>
      <c r="G822" s="2">
        <v>14</v>
      </c>
      <c r="H822" s="2">
        <v>18</v>
      </c>
      <c r="I822" s="2">
        <f t="shared" si="270"/>
        <v>626</v>
      </c>
      <c r="J822" s="2">
        <f t="shared" si="267"/>
        <v>209.46123980236908</v>
      </c>
      <c r="K822" s="2">
        <f t="shared" si="273"/>
        <v>7.5263157894736841</v>
      </c>
      <c r="L822" s="2">
        <f t="shared" si="271"/>
        <v>44.714285714285715</v>
      </c>
      <c r="M822" s="2">
        <f t="shared" si="272"/>
        <v>2.5410973355292326</v>
      </c>
      <c r="N822" s="5">
        <v>169000</v>
      </c>
      <c r="O822" s="5">
        <v>8570</v>
      </c>
      <c r="P822" s="2">
        <v>28.4</v>
      </c>
      <c r="Q822" s="2">
        <v>6.4</v>
      </c>
      <c r="R822" s="5">
        <v>4830</v>
      </c>
      <c r="S822" s="2">
        <v>571</v>
      </c>
      <c r="T822" s="5">
        <v>5510</v>
      </c>
      <c r="U822" s="2">
        <v>891</v>
      </c>
      <c r="X822" s="3" t="str" cm="1">
        <f t="array" ref="X822">_xlfn.IFS((D822/F822) &lt;= (640/SQRT($AT$32)), "Compact", L822 &lt;= ($AT$32*(0.79-(0.002*((E822-G822/2)/(2*F822))*SQRT($AT$32)))), "Non-Compact", L822 &gt; ($AT$32*(0.79-(0.002*((E822-G822/2)/(2*F822))*SQRT($AT$32)))), "Slender")</f>
        <v>Non-Compact</v>
      </c>
      <c r="Y822" s="3" t="str" cm="1">
        <f t="array" ref="Y822">_xlfn.IFS(K822 &lt;= (65/SQRT($AT$32)), "Compact", K822 &lt;= (95/SQRT($AT$32)), "Non-Compact", K822 &gt; (95/SQRT($AT$32)), "Slender")</f>
        <v>Slender</v>
      </c>
      <c r="Z822" s="2">
        <f t="shared" si="253"/>
        <v>15.789473684210526</v>
      </c>
      <c r="AA822" s="2">
        <f t="shared" si="254"/>
        <v>50</v>
      </c>
      <c r="AB822" s="2" t="str" cm="1">
        <f t="array" ref="AB822">_xlfn.IFS(Z822 &lt;= 9, "1", Z822 &lt;= 12, "2", Z822 &lt;= 15, "3", Z822 &gt; 15, "4")</f>
        <v>4</v>
      </c>
      <c r="AC822" s="2" t="str" cm="1">
        <f t="array" ref="AC822">_xlfn.IFS(AA822 &lt;= 200, "1", L822 &lt;= 300, "2", L822 &lt;= 400, "3", L822 &gt; 400, "4")</f>
        <v>1</v>
      </c>
      <c r="AF822" s="3">
        <f t="shared" si="265"/>
        <v>168738.87176966664</v>
      </c>
      <c r="AG822" s="3"/>
      <c r="AI822" s="3">
        <f t="shared" si="266"/>
        <v>4812.1453084876821</v>
      </c>
      <c r="AJ822" s="2" t="s">
        <v>827</v>
      </c>
      <c r="AK822" s="2"/>
      <c r="AL822" s="2"/>
      <c r="AM822" s="2">
        <f t="shared" si="268"/>
        <v>184.76123980236909</v>
      </c>
      <c r="AN822" s="2"/>
      <c r="AO822" s="2"/>
      <c r="AP822" s="2">
        <f t="shared" si="269"/>
        <v>4740.6000000000004</v>
      </c>
      <c r="AQ822" s="2" t="s">
        <v>827</v>
      </c>
      <c r="BB822" s="2">
        <f t="shared" si="255"/>
        <v>117.46123980236908</v>
      </c>
      <c r="BC822" s="2">
        <f t="shared" si="256"/>
        <v>4273.7333333333336</v>
      </c>
      <c r="BD822" s="2" t="s">
        <v>827</v>
      </c>
      <c r="BI822">
        <f t="shared" si="257"/>
        <v>135.46123980236908</v>
      </c>
      <c r="BJ822">
        <f t="shared" si="258"/>
        <v>4514.1143281365994</v>
      </c>
      <c r="BK822" s="2" t="s">
        <v>827</v>
      </c>
      <c r="BP822">
        <f t="shared" si="259"/>
        <v>69.461239802369079</v>
      </c>
      <c r="BQ822">
        <f t="shared" si="260"/>
        <v>4171.333333333333</v>
      </c>
      <c r="BR822" s="2" t="s">
        <v>827</v>
      </c>
      <c r="BW822">
        <f t="shared" si="261"/>
        <v>85.461239802369079</v>
      </c>
      <c r="BX822">
        <f t="shared" si="262"/>
        <v>4205.4666666666662</v>
      </c>
      <c r="BY822" s="2" t="s">
        <v>827</v>
      </c>
      <c r="CD822">
        <f t="shared" si="263"/>
        <v>149.77097938416301</v>
      </c>
      <c r="CE822">
        <f t="shared" si="264"/>
        <v>4559.9015716076174</v>
      </c>
      <c r="CF822" s="2" t="s">
        <v>827</v>
      </c>
    </row>
    <row r="823" spans="1:84" x14ac:dyDescent="0.35">
      <c r="A823" s="2" t="s">
        <v>811</v>
      </c>
      <c r="B823" s="3" t="s">
        <v>35</v>
      </c>
      <c r="C823" s="2">
        <v>195</v>
      </c>
      <c r="D823" s="2">
        <v>700</v>
      </c>
      <c r="E823" s="2">
        <v>300</v>
      </c>
      <c r="F823" s="2">
        <v>28</v>
      </c>
      <c r="G823" s="2">
        <v>12</v>
      </c>
      <c r="H823" s="2">
        <v>18</v>
      </c>
      <c r="I823" s="2">
        <f t="shared" si="270"/>
        <v>608</v>
      </c>
      <c r="J823" s="2">
        <f t="shared" si="267"/>
        <v>248.06123980236907</v>
      </c>
      <c r="K823" s="2">
        <f t="shared" si="273"/>
        <v>5.1428571428571432</v>
      </c>
      <c r="L823" s="2">
        <f t="shared" si="271"/>
        <v>50.666666666666664</v>
      </c>
      <c r="M823" s="2">
        <f t="shared" si="272"/>
        <v>2.5450973355292326</v>
      </c>
      <c r="N823" s="5">
        <v>219000</v>
      </c>
      <c r="O823" s="5">
        <v>12600</v>
      </c>
      <c r="P823" s="2">
        <v>29.7</v>
      </c>
      <c r="Q823" s="2">
        <v>7.1</v>
      </c>
      <c r="R823" s="5">
        <v>6270</v>
      </c>
      <c r="S823" s="2">
        <v>841</v>
      </c>
      <c r="T823" s="5">
        <v>6980</v>
      </c>
      <c r="U823" s="5">
        <v>1290</v>
      </c>
      <c r="X823" s="3" t="str" cm="1">
        <f t="array" ref="X823">_xlfn.IFS((D823/F823) &lt;= (640/SQRT($AT$32)), "Compact", L823 &lt;= ($AT$32*(0.79-(0.002*((E823-G823/2)/(2*F823))*SQRT($AT$32)))), "Non-Compact", L823 &gt; ($AT$32*(0.79-(0.002*((E823-G823/2)/(2*F823))*SQRT($AT$32)))), "Slender")</f>
        <v>Compact</v>
      </c>
      <c r="Y823" s="3" t="str" cm="1">
        <f t="array" ref="Y823">_xlfn.IFS(K823 &lt;= (65/SQRT($AT$32)), "Compact", K823 &lt;= (95/SQRT($AT$32)), "Non-Compact", K823 &gt; (95/SQRT($AT$32)), "Slender")</f>
        <v>Slender</v>
      </c>
      <c r="Z823" s="2">
        <f t="shared" si="253"/>
        <v>10.714285714285714</v>
      </c>
      <c r="AA823" s="2">
        <f t="shared" si="254"/>
        <v>58.333333333333336</v>
      </c>
      <c r="AB823" s="2" t="str" cm="1">
        <f t="array" ref="AB823">_xlfn.IFS(Z823 &lt;= 9, "1", Z823 &lt;= 12, "2", Z823 &lt;= 15, "3", Z823 &gt; 15, "4")</f>
        <v>2</v>
      </c>
      <c r="AC823" s="2" t="str" cm="1">
        <f t="array" ref="AC823">_xlfn.IFS(AA823 &lt;= 200, "1", L823 &lt;= 300, "2", L823 &lt;= 400, "3", L823 &gt; 400, "4")</f>
        <v>1</v>
      </c>
      <c r="AF823" s="3">
        <f t="shared" si="265"/>
        <v>218882.69083255532</v>
      </c>
      <c r="AG823" s="3"/>
      <c r="AI823" s="3">
        <f t="shared" si="266"/>
        <v>6264.7997948857073</v>
      </c>
      <c r="AJ823" s="2" t="s">
        <v>811</v>
      </c>
      <c r="AK823" s="2"/>
      <c r="AL823" s="2"/>
      <c r="AM823" s="2">
        <f t="shared" si="268"/>
        <v>223.36123980236908</v>
      </c>
      <c r="AN823" s="2"/>
      <c r="AO823" s="2"/>
      <c r="AP823" s="2">
        <f t="shared" si="269"/>
        <v>6180.6</v>
      </c>
      <c r="AQ823" s="2" t="s">
        <v>811</v>
      </c>
      <c r="BB823" s="2">
        <f t="shared" si="255"/>
        <v>156.06123980236907</v>
      </c>
      <c r="BC823" s="2">
        <f t="shared" si="256"/>
        <v>5713.7333333333336</v>
      </c>
      <c r="BD823" s="2" t="s">
        <v>811</v>
      </c>
      <c r="BI823">
        <f t="shared" si="257"/>
        <v>174.06123980236907</v>
      </c>
      <c r="BJ823">
        <f t="shared" si="258"/>
        <v>5954.1143281365994</v>
      </c>
      <c r="BK823" s="2" t="s">
        <v>811</v>
      </c>
      <c r="BP823">
        <f t="shared" si="259"/>
        <v>108.06123980236907</v>
      </c>
      <c r="BQ823">
        <f t="shared" si="260"/>
        <v>5611.333333333333</v>
      </c>
      <c r="BR823" s="2" t="s">
        <v>811</v>
      </c>
      <c r="BW823">
        <f t="shared" si="261"/>
        <v>124.06123980236907</v>
      </c>
      <c r="BX823">
        <f t="shared" si="262"/>
        <v>5645.4666666666662</v>
      </c>
      <c r="BY823" s="2" t="s">
        <v>811</v>
      </c>
      <c r="CD823">
        <f t="shared" si="263"/>
        <v>188.37097938416301</v>
      </c>
      <c r="CE823">
        <f t="shared" si="264"/>
        <v>5999.9015716076174</v>
      </c>
      <c r="CF823" s="2" t="s">
        <v>811</v>
      </c>
    </row>
    <row r="824" spans="1:84" x14ac:dyDescent="0.35">
      <c r="A824" s="2" t="s">
        <v>828</v>
      </c>
      <c r="B824" s="3" t="s">
        <v>35</v>
      </c>
      <c r="C824" s="2">
        <v>181</v>
      </c>
      <c r="D824" s="2">
        <v>700</v>
      </c>
      <c r="E824" s="2">
        <v>300</v>
      </c>
      <c r="F824" s="2">
        <v>25</v>
      </c>
      <c r="G824" s="2">
        <v>12</v>
      </c>
      <c r="H824" s="2">
        <v>18</v>
      </c>
      <c r="I824" s="2">
        <f t="shared" si="270"/>
        <v>614</v>
      </c>
      <c r="J824" s="2">
        <f t="shared" si="267"/>
        <v>230.78123980236907</v>
      </c>
      <c r="K824" s="2">
        <f t="shared" si="273"/>
        <v>5.76</v>
      </c>
      <c r="L824" s="2">
        <f t="shared" si="271"/>
        <v>51.166666666666664</v>
      </c>
      <c r="M824" s="2">
        <f t="shared" si="272"/>
        <v>2.5450973355292326</v>
      </c>
      <c r="N824" s="5">
        <v>201000</v>
      </c>
      <c r="O824" s="5">
        <v>11300</v>
      </c>
      <c r="P824" s="2">
        <v>29.5</v>
      </c>
      <c r="Q824" s="2">
        <v>7</v>
      </c>
      <c r="R824" s="5">
        <v>5750</v>
      </c>
      <c r="S824" s="2">
        <v>751</v>
      </c>
      <c r="T824" s="5">
        <v>6420</v>
      </c>
      <c r="U824" s="5">
        <v>1150</v>
      </c>
      <c r="X824" s="3" t="str" cm="1">
        <f t="array" ref="X824">_xlfn.IFS((D824/F824) &lt;= (640/SQRT($AT$32)), "Compact", L824 &lt;= ($AT$32*(0.79-(0.002*((E824-G824/2)/(2*F824))*SQRT($AT$32)))), "Non-Compact", L824 &gt; ($AT$32*(0.79-(0.002*((E824-G824/2)/(2*F824))*SQRT($AT$32)))), "Slender")</f>
        <v>Compact</v>
      </c>
      <c r="Y824" s="3" t="str" cm="1">
        <f t="array" ref="Y824">_xlfn.IFS(K824 &lt;= (65/SQRT($AT$32)), "Compact", K824 &lt;= (95/SQRT($AT$32)), "Non-Compact", K824 &gt; (95/SQRT($AT$32)), "Slender")</f>
        <v>Slender</v>
      </c>
      <c r="Z824" s="2">
        <f t="shared" si="253"/>
        <v>12</v>
      </c>
      <c r="AA824" s="2">
        <f t="shared" si="254"/>
        <v>58.333333333333336</v>
      </c>
      <c r="AB824" s="2" t="str" cm="1">
        <f t="array" ref="AB824">_xlfn.IFS(Z824 &lt;= 9, "1", Z824 &lt;= 12, "2", Z824 &lt;= 15, "3", Z824 &gt; 15, "4")</f>
        <v>2</v>
      </c>
      <c r="AC824" s="2" t="str" cm="1">
        <f t="array" ref="AC824">_xlfn.IFS(AA824 &lt;= 200, "1", L824 &lt;= 300, "2", L824 &lt;= 400, "3", L824 &gt; 400, "4")</f>
        <v>1</v>
      </c>
      <c r="AF824" s="3">
        <f t="shared" si="265"/>
        <v>200838.16954478549</v>
      </c>
      <c r="AG824" s="3"/>
      <c r="AI824" s="3">
        <f t="shared" si="266"/>
        <v>5740.4364354986119</v>
      </c>
      <c r="AJ824" s="2" t="s">
        <v>828</v>
      </c>
      <c r="AK824" s="2"/>
      <c r="AL824" s="2"/>
      <c r="AM824" s="2">
        <f t="shared" si="268"/>
        <v>206.08123980236908</v>
      </c>
      <c r="AN824" s="2"/>
      <c r="AO824" s="2"/>
      <c r="AP824" s="2">
        <f t="shared" si="269"/>
        <v>5660.6</v>
      </c>
      <c r="AQ824" s="2" t="s">
        <v>828</v>
      </c>
      <c r="BB824" s="2">
        <f t="shared" si="255"/>
        <v>138.78123980236907</v>
      </c>
      <c r="BC824" s="2">
        <f t="shared" si="256"/>
        <v>5193.7333333333336</v>
      </c>
      <c r="BD824" s="2" t="s">
        <v>828</v>
      </c>
      <c r="BI824">
        <f t="shared" si="257"/>
        <v>156.78123980236907</v>
      </c>
      <c r="BJ824">
        <f t="shared" si="258"/>
        <v>5434.1143281365994</v>
      </c>
      <c r="BK824" s="2" t="s">
        <v>828</v>
      </c>
      <c r="BP824">
        <f t="shared" si="259"/>
        <v>90.781239802369072</v>
      </c>
      <c r="BQ824">
        <f t="shared" si="260"/>
        <v>5091.333333333333</v>
      </c>
      <c r="BR824" s="2" t="s">
        <v>828</v>
      </c>
      <c r="BW824">
        <f t="shared" si="261"/>
        <v>106.78123980236907</v>
      </c>
      <c r="BX824">
        <f t="shared" si="262"/>
        <v>5125.4666666666662</v>
      </c>
      <c r="BY824" s="2" t="s">
        <v>828</v>
      </c>
      <c r="CD824">
        <f t="shared" si="263"/>
        <v>171.09097938416301</v>
      </c>
      <c r="CE824">
        <f t="shared" si="264"/>
        <v>5479.9015716076174</v>
      </c>
      <c r="CF824" s="2" t="s">
        <v>828</v>
      </c>
    </row>
    <row r="825" spans="1:84" x14ac:dyDescent="0.35">
      <c r="A825" s="2" t="s">
        <v>829</v>
      </c>
      <c r="B825" s="3" t="s">
        <v>35</v>
      </c>
      <c r="C825" s="2">
        <v>168</v>
      </c>
      <c r="D825" s="2">
        <v>700</v>
      </c>
      <c r="E825" s="2">
        <v>300</v>
      </c>
      <c r="F825" s="2">
        <v>22</v>
      </c>
      <c r="G825" s="2">
        <v>12</v>
      </c>
      <c r="H825" s="2">
        <v>18</v>
      </c>
      <c r="I825" s="2">
        <f t="shared" si="270"/>
        <v>620</v>
      </c>
      <c r="J825" s="2">
        <f t="shared" si="267"/>
        <v>213.50123980236907</v>
      </c>
      <c r="K825" s="2">
        <f t="shared" si="273"/>
        <v>6.5454545454545459</v>
      </c>
      <c r="L825" s="2">
        <f t="shared" si="271"/>
        <v>51.666666666666664</v>
      </c>
      <c r="M825" s="2">
        <f t="shared" si="272"/>
        <v>2.5450973355292326</v>
      </c>
      <c r="N825" s="5">
        <v>183000</v>
      </c>
      <c r="O825" s="5">
        <v>9910</v>
      </c>
      <c r="P825" s="2">
        <v>29.3</v>
      </c>
      <c r="Q825" s="2">
        <v>6.8</v>
      </c>
      <c r="R825" s="5">
        <v>5230</v>
      </c>
      <c r="S825" s="2">
        <v>661</v>
      </c>
      <c r="T825" s="5">
        <v>5860</v>
      </c>
      <c r="U825" s="5">
        <v>1020</v>
      </c>
      <c r="X825" s="3" t="str" cm="1">
        <f t="array" ref="X825">_xlfn.IFS((D825/F825) &lt;= (640/SQRT($AT$32)), "Compact", L825 &lt;= ($AT$32*(0.79-(0.002*((E825-G825/2)/(2*F825))*SQRT($AT$32)))), "Non-Compact", L825 &gt; ($AT$32*(0.79-(0.002*((E825-G825/2)/(2*F825))*SQRT($AT$32)))), "Slender")</f>
        <v>Compact</v>
      </c>
      <c r="Y825" s="3" t="str" cm="1">
        <f t="array" ref="Y825">_xlfn.IFS(K825 &lt;= (65/SQRT($AT$32)), "Compact", K825 &lt;= (95/SQRT($AT$32)), "Non-Compact", K825 &gt; (95/SQRT($AT$32)), "Slender")</f>
        <v>Slender</v>
      </c>
      <c r="Z825" s="2">
        <f t="shared" si="253"/>
        <v>13.636363636363637</v>
      </c>
      <c r="AA825" s="2">
        <f t="shared" si="254"/>
        <v>58.333333333333336</v>
      </c>
      <c r="AB825" s="2" t="str" cm="1">
        <f t="array" ref="AB825">_xlfn.IFS(Z825 &lt;= 9, "1", Z825 &lt;= 12, "2", Z825 &lt;= 15, "3", Z825 &gt; 15, "4")</f>
        <v>3</v>
      </c>
      <c r="AC825" s="2" t="str" cm="1">
        <f t="array" ref="AC825">_xlfn.IFS(AA825 &lt;= 200, "1", L825 &lt;= 300, "2", L825 &lt;= 400, "3", L825 &gt; 400, "4")</f>
        <v>1</v>
      </c>
      <c r="AF825" s="3">
        <f t="shared" si="265"/>
        <v>182789.29193500368</v>
      </c>
      <c r="AG825" s="3"/>
      <c r="AI825" s="3">
        <f t="shared" si="266"/>
        <v>5216.7522914165675</v>
      </c>
      <c r="AJ825" s="2" t="s">
        <v>829</v>
      </c>
      <c r="AK825" s="2"/>
      <c r="AL825" s="2"/>
      <c r="AM825" s="2">
        <f t="shared" si="268"/>
        <v>188.80123980236908</v>
      </c>
      <c r="AN825" s="2"/>
      <c r="AO825" s="2"/>
      <c r="AP825" s="2">
        <f t="shared" si="269"/>
        <v>5140.6000000000004</v>
      </c>
      <c r="AQ825" s="2" t="s">
        <v>829</v>
      </c>
      <c r="BB825" s="2">
        <f t="shared" si="255"/>
        <v>121.50123980236907</v>
      </c>
      <c r="BC825" s="2">
        <f t="shared" si="256"/>
        <v>4673.7333333333336</v>
      </c>
      <c r="BD825" s="2" t="s">
        <v>829</v>
      </c>
      <c r="BI825">
        <f t="shared" si="257"/>
        <v>139.50123980236907</v>
      </c>
      <c r="BJ825">
        <f t="shared" si="258"/>
        <v>4914.1143281365994</v>
      </c>
      <c r="BK825" s="2" t="s">
        <v>829</v>
      </c>
      <c r="BP825">
        <f t="shared" si="259"/>
        <v>73.501239802369071</v>
      </c>
      <c r="BQ825">
        <f t="shared" si="260"/>
        <v>4571.333333333333</v>
      </c>
      <c r="BR825" s="2" t="s">
        <v>829</v>
      </c>
      <c r="BW825">
        <f t="shared" si="261"/>
        <v>89.501239802369071</v>
      </c>
      <c r="BX825">
        <f t="shared" si="262"/>
        <v>4605.4666666666662</v>
      </c>
      <c r="BY825" s="2" t="s">
        <v>829</v>
      </c>
      <c r="CD825">
        <f t="shared" si="263"/>
        <v>153.81097938416301</v>
      </c>
      <c r="CE825">
        <f t="shared" si="264"/>
        <v>4959.9015716076174</v>
      </c>
      <c r="CF825" s="2" t="s">
        <v>829</v>
      </c>
    </row>
    <row r="826" spans="1:84" x14ac:dyDescent="0.35">
      <c r="A826" s="2" t="s">
        <v>830</v>
      </c>
      <c r="B826" s="3" t="s">
        <v>35</v>
      </c>
      <c r="C826" s="2">
        <v>154</v>
      </c>
      <c r="D826" s="2">
        <v>700</v>
      </c>
      <c r="E826" s="2">
        <v>300</v>
      </c>
      <c r="F826" s="2">
        <v>19</v>
      </c>
      <c r="G826" s="2">
        <v>12</v>
      </c>
      <c r="H826" s="2">
        <v>18</v>
      </c>
      <c r="I826" s="2">
        <f t="shared" si="270"/>
        <v>626</v>
      </c>
      <c r="J826" s="2">
        <f t="shared" si="267"/>
        <v>196.22123980236907</v>
      </c>
      <c r="K826" s="2">
        <f t="shared" si="273"/>
        <v>7.5789473684210522</v>
      </c>
      <c r="L826" s="2">
        <f t="shared" si="271"/>
        <v>52.166666666666664</v>
      </c>
      <c r="M826" s="2">
        <f t="shared" si="272"/>
        <v>2.5450973355292326</v>
      </c>
      <c r="N826" s="5">
        <v>164000</v>
      </c>
      <c r="O826" s="5">
        <v>8560</v>
      </c>
      <c r="P826" s="2">
        <v>28.9</v>
      </c>
      <c r="Q826" s="2">
        <v>6.6</v>
      </c>
      <c r="R826" s="5">
        <v>4690</v>
      </c>
      <c r="S826" s="2">
        <v>571</v>
      </c>
      <c r="T826" s="5">
        <v>5290</v>
      </c>
      <c r="U826" s="2">
        <v>882</v>
      </c>
      <c r="X826" s="3" t="str" cm="1">
        <f t="array" ref="X826">_xlfn.IFS((D826/F826) &lt;= (640/SQRT($AT$32)), "Compact", L826 &lt;= ($AT$32*(0.79-(0.002*((E826-G826/2)/(2*F826))*SQRT($AT$32)))), "Non-Compact", L826 &gt; ($AT$32*(0.79-(0.002*((E826-G826/2)/(2*F826))*SQRT($AT$32)))), "Slender")</f>
        <v>Non-Compact</v>
      </c>
      <c r="Y826" s="3" t="str" cm="1">
        <f t="array" ref="Y826">_xlfn.IFS(K826 &lt;= (65/SQRT($AT$32)), "Compact", K826 &lt;= (95/SQRT($AT$32)), "Non-Compact", K826 &gt; (95/SQRT($AT$32)), "Slender")</f>
        <v>Slender</v>
      </c>
      <c r="Z826" s="2">
        <f t="shared" si="253"/>
        <v>15.789473684210526</v>
      </c>
      <c r="AA826" s="2">
        <f t="shared" si="254"/>
        <v>58.333333333333336</v>
      </c>
      <c r="AB826" s="2" t="str" cm="1">
        <f t="array" ref="AB826">_xlfn.IFS(Z826 &lt;= 9, "1", Z826 &lt;= 12, "2", Z826 &lt;= 15, "3", Z826 &gt; 15, "4")</f>
        <v>4</v>
      </c>
      <c r="AC826" s="2" t="str" cm="1">
        <f t="array" ref="AC826">_xlfn.IFS(AA826 &lt;= 200, "1", L826 &lt;= 300, "2", L826 &lt;= 400, "3", L826 &gt; 400, "4")</f>
        <v>1</v>
      </c>
      <c r="AF826" s="3">
        <f t="shared" si="265"/>
        <v>163744.79761537464</v>
      </c>
      <c r="AG826" s="3"/>
      <c r="AI826" s="3">
        <f t="shared" si="266"/>
        <v>4674.2886592507321</v>
      </c>
      <c r="AJ826" s="2" t="s">
        <v>830</v>
      </c>
      <c r="AK826" s="2"/>
      <c r="AL826" s="2"/>
      <c r="AM826" s="2">
        <f t="shared" si="268"/>
        <v>171.52123980236908</v>
      </c>
      <c r="AN826" s="2"/>
      <c r="AO826" s="2"/>
      <c r="AP826" s="2">
        <f t="shared" si="269"/>
        <v>4600.6000000000004</v>
      </c>
      <c r="AQ826" s="2" t="s">
        <v>830</v>
      </c>
      <c r="BB826" s="2">
        <f t="shared" si="255"/>
        <v>104.22123980236907</v>
      </c>
      <c r="BC826" s="2">
        <f t="shared" si="256"/>
        <v>4133.7333333333336</v>
      </c>
      <c r="BD826" s="2" t="s">
        <v>830</v>
      </c>
      <c r="BI826">
        <f t="shared" si="257"/>
        <v>122.22123980236907</v>
      </c>
      <c r="BJ826">
        <f t="shared" si="258"/>
        <v>4374.1143281365994</v>
      </c>
      <c r="BK826" s="2" t="s">
        <v>830</v>
      </c>
      <c r="BP826">
        <f t="shared" si="259"/>
        <v>56.22123980236907</v>
      </c>
      <c r="BQ826">
        <f t="shared" si="260"/>
        <v>4031.3333333333335</v>
      </c>
      <c r="BR826" s="2" t="s">
        <v>830</v>
      </c>
      <c r="BW826">
        <f t="shared" si="261"/>
        <v>72.22123980236907</v>
      </c>
      <c r="BX826">
        <f t="shared" si="262"/>
        <v>4065.4666666666667</v>
      </c>
      <c r="BY826" s="2" t="s">
        <v>830</v>
      </c>
      <c r="CD826">
        <f t="shared" si="263"/>
        <v>136.530979384163</v>
      </c>
      <c r="CE826">
        <f t="shared" si="264"/>
        <v>4419.9015716076174</v>
      </c>
      <c r="CF826" s="2" t="s">
        <v>830</v>
      </c>
    </row>
    <row r="827" spans="1:84" x14ac:dyDescent="0.35">
      <c r="A827" s="2" t="s">
        <v>831</v>
      </c>
      <c r="B827" s="3" t="s">
        <v>35</v>
      </c>
      <c r="C827" s="2">
        <v>140</v>
      </c>
      <c r="D827" s="2">
        <v>700</v>
      </c>
      <c r="E827" s="2">
        <v>300</v>
      </c>
      <c r="F827" s="2">
        <v>16</v>
      </c>
      <c r="G827" s="2">
        <v>12</v>
      </c>
      <c r="H827" s="2">
        <v>18</v>
      </c>
      <c r="I827" s="2">
        <f t="shared" si="270"/>
        <v>632</v>
      </c>
      <c r="J827" s="2">
        <f t="shared" si="267"/>
        <v>178.94123980236907</v>
      </c>
      <c r="K827" s="2">
        <f t="shared" si="273"/>
        <v>9</v>
      </c>
      <c r="L827" s="2">
        <f t="shared" si="271"/>
        <v>52.666666666666664</v>
      </c>
      <c r="M827" s="2">
        <f t="shared" si="272"/>
        <v>2.5450973355292326</v>
      </c>
      <c r="N827" s="5">
        <v>145000</v>
      </c>
      <c r="O827" s="5">
        <v>7210</v>
      </c>
      <c r="P827" s="2">
        <v>28.5</v>
      </c>
      <c r="Q827" s="2">
        <v>6.4</v>
      </c>
      <c r="R827" s="5">
        <v>4150</v>
      </c>
      <c r="S827" s="2">
        <v>481</v>
      </c>
      <c r="T827" s="5">
        <v>4710</v>
      </c>
      <c r="U827" s="2">
        <v>747</v>
      </c>
      <c r="X827" s="3" t="str" cm="1">
        <f t="array" ref="X827">_xlfn.IFS((D827/F827) &lt;= (640/SQRT($AT$32)), "Compact", L827 &lt;= ($AT$32*(0.79-(0.002*((E827-G827/2)/(2*F827))*SQRT($AT$32)))), "Non-Compact", L827 &gt; ($AT$32*(0.79-(0.002*((E827-G827/2)/(2*F827))*SQRT($AT$32)))), "Slender")</f>
        <v>Non-Compact</v>
      </c>
      <c r="Y827" s="3" t="str" cm="1">
        <f t="array" ref="Y827">_xlfn.IFS(K827 &lt;= (65/SQRT($AT$32)), "Compact", K827 &lt;= (95/SQRT($AT$32)), "Non-Compact", K827 &gt; (95/SQRT($AT$32)), "Slender")</f>
        <v>Slender</v>
      </c>
      <c r="Z827" s="2">
        <f t="shared" si="253"/>
        <v>18.75</v>
      </c>
      <c r="AA827" s="2">
        <f t="shared" si="254"/>
        <v>58.333333333333336</v>
      </c>
      <c r="AB827" s="2" t="str" cm="1">
        <f t="array" ref="AB827">_xlfn.IFS(Z827 &lt;= 9, "1", Z827 &lt;= 12, "2", Z827 &lt;= 15, "3", Z827 &gt; 15, "4")</f>
        <v>4</v>
      </c>
      <c r="AC827" s="2" t="str" cm="1">
        <f t="array" ref="AC827">_xlfn.IFS(AA827 &lt;= 200, "1", L827 &lt;= 300, "2", L827 &lt;= 400, "3", L827 &gt; 400, "4")</f>
        <v>1</v>
      </c>
      <c r="AF827" s="3">
        <f t="shared" si="265"/>
        <v>144701.19987788628</v>
      </c>
      <c r="AG827" s="3"/>
      <c r="AI827" s="3">
        <f t="shared" si="266"/>
        <v>4133.139783505997</v>
      </c>
      <c r="AJ827" s="2" t="s">
        <v>831</v>
      </c>
      <c r="AK827" s="2"/>
      <c r="AL827" s="2"/>
      <c r="AM827" s="2">
        <f t="shared" si="268"/>
        <v>154.24123980236908</v>
      </c>
      <c r="AN827" s="2"/>
      <c r="AO827" s="2"/>
      <c r="AP827" s="2">
        <f t="shared" si="269"/>
        <v>4060.6</v>
      </c>
      <c r="AQ827" s="2" t="s">
        <v>831</v>
      </c>
      <c r="BB827" s="2">
        <f t="shared" si="255"/>
        <v>86.941239802369068</v>
      </c>
      <c r="BC827" s="2">
        <f t="shared" si="256"/>
        <v>3593.7333333333336</v>
      </c>
      <c r="BD827" s="2" t="s">
        <v>831</v>
      </c>
      <c r="BI827">
        <f t="shared" si="257"/>
        <v>104.94123980236907</v>
      </c>
      <c r="BJ827">
        <f t="shared" si="258"/>
        <v>3834.1143281365999</v>
      </c>
      <c r="BK827" s="2" t="s">
        <v>831</v>
      </c>
      <c r="BP827">
        <f t="shared" si="259"/>
        <v>38.941239802369068</v>
      </c>
      <c r="BQ827">
        <f t="shared" si="260"/>
        <v>3491.3333333333335</v>
      </c>
      <c r="BR827" s="2" t="s">
        <v>831</v>
      </c>
      <c r="BW827">
        <f t="shared" si="261"/>
        <v>54.941239802369068</v>
      </c>
      <c r="BX827">
        <f t="shared" si="262"/>
        <v>3525.4666666666667</v>
      </c>
      <c r="BY827" s="2" t="s">
        <v>831</v>
      </c>
      <c r="CD827">
        <f t="shared" si="263"/>
        <v>119.250979384163</v>
      </c>
      <c r="CE827">
        <f t="shared" si="264"/>
        <v>3879.9015716076174</v>
      </c>
      <c r="CF827" s="2" t="s">
        <v>831</v>
      </c>
    </row>
    <row r="828" spans="1:84" x14ac:dyDescent="0.35">
      <c r="A828" s="2" t="s">
        <v>832</v>
      </c>
      <c r="B828" s="3" t="s">
        <v>35</v>
      </c>
      <c r="C828" s="2">
        <v>213</v>
      </c>
      <c r="D828" s="2">
        <v>700</v>
      </c>
      <c r="E828" s="2">
        <v>250</v>
      </c>
      <c r="F828" s="2">
        <v>25</v>
      </c>
      <c r="G828" s="2">
        <v>22</v>
      </c>
      <c r="H828" s="2">
        <v>18</v>
      </c>
      <c r="I828" s="2">
        <f t="shared" si="270"/>
        <v>614</v>
      </c>
      <c r="J828" s="2">
        <f t="shared" si="267"/>
        <v>270.78123980236904</v>
      </c>
      <c r="K828" s="2">
        <f t="shared" si="273"/>
        <v>4.5599999999999996</v>
      </c>
      <c r="L828" s="2">
        <f t="shared" si="271"/>
        <v>27.90909090909091</v>
      </c>
      <c r="M828" s="2">
        <f t="shared" si="272"/>
        <v>2.3250973355292328</v>
      </c>
      <c r="N828" s="5">
        <v>196000</v>
      </c>
      <c r="O828" s="5">
        <v>6570</v>
      </c>
      <c r="P828" s="2">
        <v>26.9</v>
      </c>
      <c r="Q828" s="2">
        <v>4.9000000000000004</v>
      </c>
      <c r="R828" s="5">
        <v>5590</v>
      </c>
      <c r="S828" s="2">
        <v>526</v>
      </c>
      <c r="T828" s="5">
        <v>6630</v>
      </c>
      <c r="U828" s="2">
        <v>864</v>
      </c>
      <c r="X828" s="3" t="str" cm="1">
        <f t="array" ref="X828">_xlfn.IFS((D828/F828) &lt;= (640/SQRT($AT$32)), "Compact", L828 &lt;= ($AT$32*(0.79-(0.002*((E828-G828/2)/(2*F828))*SQRT($AT$32)))), "Non-Compact", L828 &gt; ($AT$32*(0.79-(0.002*((E828-G828/2)/(2*F828))*SQRT($AT$32)))), "Slender")</f>
        <v>Compact</v>
      </c>
      <c r="Y828" s="3" t="str" cm="1">
        <f t="array" ref="Y828">_xlfn.IFS(K828 &lt;= (65/SQRT($AT$32)), "Compact", K828 &lt;= (95/SQRT($AT$32)), "Non-Compact", K828 &gt; (95/SQRT($AT$32)), "Slender")</f>
        <v>Non-Compact</v>
      </c>
      <c r="Z828" s="2">
        <f t="shared" si="253"/>
        <v>10</v>
      </c>
      <c r="AA828" s="2">
        <f t="shared" si="254"/>
        <v>31.818181818181817</v>
      </c>
      <c r="AB828" s="2" t="str" cm="1">
        <f t="array" ref="AB828">_xlfn.IFS(Z828 &lt;= 9, "1", Z828 &lt;= 12, "2", Z828 &lt;= 15, "3", Z828 &gt; 15, "4")</f>
        <v>2</v>
      </c>
      <c r="AC828" s="2" t="str" cm="1">
        <f t="array" ref="AC828">_xlfn.IFS(AA828 &lt;= 200, "1", L828 &lt;= 300, "2", L828 &lt;= 400, "3", L828 &gt; 400, "4")</f>
        <v>1</v>
      </c>
      <c r="AF828" s="3">
        <f t="shared" si="265"/>
        <v>195633.99923351768</v>
      </c>
      <c r="AG828" s="3"/>
      <c r="AI828" s="3">
        <f t="shared" si="266"/>
        <v>5556.6445333492411</v>
      </c>
      <c r="AJ828" s="2" t="s">
        <v>832</v>
      </c>
      <c r="AK828" s="2"/>
      <c r="AL828" s="2"/>
      <c r="AM828" s="2">
        <f t="shared" si="268"/>
        <v>246.08123980236905</v>
      </c>
      <c r="AN828" s="2"/>
      <c r="AO828" s="2"/>
      <c r="AP828" s="2">
        <f t="shared" si="269"/>
        <v>5500.6</v>
      </c>
      <c r="AQ828" s="2" t="s">
        <v>832</v>
      </c>
      <c r="BB828" s="2">
        <f t="shared" si="255"/>
        <v>178.78123980236904</v>
      </c>
      <c r="BC828" s="2">
        <f t="shared" si="256"/>
        <v>5033.7333333333336</v>
      </c>
      <c r="BD828" s="2" t="s">
        <v>832</v>
      </c>
      <c r="BI828">
        <f t="shared" si="257"/>
        <v>196.78123980236904</v>
      </c>
      <c r="BJ828">
        <f t="shared" si="258"/>
        <v>5274.1143281365994</v>
      </c>
      <c r="BK828" s="2" t="s">
        <v>832</v>
      </c>
      <c r="BP828">
        <f t="shared" si="259"/>
        <v>130.78123980236904</v>
      </c>
      <c r="BQ828">
        <f t="shared" si="260"/>
        <v>4931.333333333333</v>
      </c>
      <c r="BR828" s="2" t="s">
        <v>832</v>
      </c>
      <c r="BW828">
        <f t="shared" si="261"/>
        <v>146.78123980236904</v>
      </c>
      <c r="BX828">
        <f t="shared" si="262"/>
        <v>4965.4666666666662</v>
      </c>
      <c r="BY828" s="2" t="s">
        <v>832</v>
      </c>
      <c r="CD828">
        <f t="shared" si="263"/>
        <v>211.09097938416298</v>
      </c>
      <c r="CE828">
        <f t="shared" si="264"/>
        <v>5319.9015716076174</v>
      </c>
      <c r="CF828" s="2" t="s">
        <v>832</v>
      </c>
    </row>
    <row r="829" spans="1:84" x14ac:dyDescent="0.35">
      <c r="A829" s="2" t="s">
        <v>791</v>
      </c>
      <c r="B829" s="3" t="s">
        <v>35</v>
      </c>
      <c r="C829" s="2">
        <v>223</v>
      </c>
      <c r="D829" s="2">
        <v>700</v>
      </c>
      <c r="E829" s="2">
        <v>250</v>
      </c>
      <c r="F829" s="2">
        <v>32</v>
      </c>
      <c r="G829" s="2">
        <v>19</v>
      </c>
      <c r="H829" s="2">
        <v>18</v>
      </c>
      <c r="I829" s="2">
        <f t="shared" si="270"/>
        <v>600</v>
      </c>
      <c r="J829" s="2">
        <f t="shared" si="267"/>
        <v>283.62123980236908</v>
      </c>
      <c r="K829" s="2">
        <f t="shared" si="273"/>
        <v>3.609375</v>
      </c>
      <c r="L829" s="2">
        <f t="shared" si="271"/>
        <v>31.578947368421051</v>
      </c>
      <c r="M829" s="2">
        <f t="shared" si="272"/>
        <v>2.3310973355292326</v>
      </c>
      <c r="N829" s="5">
        <v>222000</v>
      </c>
      <c r="O829" s="5">
        <v>8380</v>
      </c>
      <c r="P829" s="2">
        <v>28</v>
      </c>
      <c r="Q829" s="2">
        <v>5.4</v>
      </c>
      <c r="R829" s="5">
        <v>6350</v>
      </c>
      <c r="S829" s="2">
        <v>670</v>
      </c>
      <c r="T829" s="5">
        <v>7350</v>
      </c>
      <c r="U829" s="5">
        <v>1060</v>
      </c>
      <c r="X829" s="3" t="str" cm="1">
        <f t="array" ref="X829">_xlfn.IFS((D829/F829) &lt;= (640/SQRT($AT$32)), "Compact", L829 &lt;= ($AT$32*(0.79-(0.002*((E829-G829/2)/(2*F829))*SQRT($AT$32)))), "Non-Compact", L829 &gt; ($AT$32*(0.79-(0.002*((E829-G829/2)/(2*F829))*SQRT($AT$32)))), "Slender")</f>
        <v>Compact</v>
      </c>
      <c r="Y829" s="3" t="str" cm="1">
        <f t="array" ref="Y829">_xlfn.IFS(K829 &lt;= (65/SQRT($AT$32)), "Compact", K829 &lt;= (95/SQRT($AT$32)), "Non-Compact", K829 &gt; (95/SQRT($AT$32)), "Slender")</f>
        <v>Non-Compact</v>
      </c>
      <c r="Z829" s="2">
        <f t="shared" si="253"/>
        <v>7.8125</v>
      </c>
      <c r="AA829" s="2">
        <f t="shared" si="254"/>
        <v>36.842105263157897</v>
      </c>
      <c r="AB829" s="2" t="str" cm="1">
        <f t="array" ref="AB829">_xlfn.IFS(Z829 &lt;= 9, "1", Z829 &lt;= 12, "2", Z829 &lt;= 15, "3", Z829 &gt; 15, "4")</f>
        <v>1</v>
      </c>
      <c r="AC829" s="2" t="str" cm="1">
        <f t="array" ref="AC829">_xlfn.IFS(AA829 &lt;= 200, "1", L829 &lt;= 300, "2", L829 &lt;= 400, "3", L829 &gt; 400, "4")</f>
        <v>1</v>
      </c>
      <c r="AF829" s="3">
        <f t="shared" si="265"/>
        <v>221681.29816495572</v>
      </c>
      <c r="AG829" s="3"/>
      <c r="AI829" s="3">
        <f t="shared" si="266"/>
        <v>6322.8219704495878</v>
      </c>
      <c r="AJ829" s="2" t="s">
        <v>791</v>
      </c>
      <c r="AK829" s="2"/>
      <c r="AL829" s="2"/>
      <c r="AM829" s="2">
        <f t="shared" si="268"/>
        <v>258.92123980236909</v>
      </c>
      <c r="AN829" s="2"/>
      <c r="AO829" s="2"/>
      <c r="AP829" s="2">
        <f t="shared" si="269"/>
        <v>6260.6</v>
      </c>
      <c r="AQ829" s="2" t="s">
        <v>791</v>
      </c>
      <c r="BB829" s="2">
        <f t="shared" si="255"/>
        <v>191.62123980236908</v>
      </c>
      <c r="BC829" s="2">
        <f t="shared" si="256"/>
        <v>5793.7333333333336</v>
      </c>
      <c r="BD829" s="2" t="s">
        <v>791</v>
      </c>
      <c r="BI829">
        <f t="shared" si="257"/>
        <v>209.62123980236908</v>
      </c>
      <c r="BJ829">
        <f t="shared" si="258"/>
        <v>6034.1143281365994</v>
      </c>
      <c r="BK829" s="2" t="s">
        <v>791</v>
      </c>
      <c r="BP829">
        <f t="shared" si="259"/>
        <v>143.62123980236908</v>
      </c>
      <c r="BQ829">
        <f t="shared" si="260"/>
        <v>5691.333333333333</v>
      </c>
      <c r="BR829" s="2" t="s">
        <v>791</v>
      </c>
      <c r="BW829">
        <f t="shared" si="261"/>
        <v>159.62123980236908</v>
      </c>
      <c r="BX829">
        <f t="shared" si="262"/>
        <v>5725.4666666666662</v>
      </c>
      <c r="BY829" s="2" t="s">
        <v>791</v>
      </c>
      <c r="CD829">
        <f t="shared" si="263"/>
        <v>223.93097938416301</v>
      </c>
      <c r="CE829">
        <f t="shared" si="264"/>
        <v>6079.9015716076174</v>
      </c>
      <c r="CF829" s="2" t="s">
        <v>791</v>
      </c>
    </row>
    <row r="830" spans="1:84" x14ac:dyDescent="0.35">
      <c r="A830" s="2" t="s">
        <v>833</v>
      </c>
      <c r="B830" s="3" t="s">
        <v>35</v>
      </c>
      <c r="C830" s="2">
        <v>208</v>
      </c>
      <c r="D830" s="2">
        <v>700</v>
      </c>
      <c r="E830" s="2">
        <v>250</v>
      </c>
      <c r="F830" s="2">
        <v>28</v>
      </c>
      <c r="G830" s="2">
        <v>19</v>
      </c>
      <c r="H830" s="2">
        <v>18</v>
      </c>
      <c r="I830" s="2">
        <f t="shared" si="270"/>
        <v>608</v>
      </c>
      <c r="J830" s="2">
        <f t="shared" si="267"/>
        <v>265.14123980236906</v>
      </c>
      <c r="K830" s="2">
        <f t="shared" si="273"/>
        <v>4.125</v>
      </c>
      <c r="L830" s="2">
        <f t="shared" si="271"/>
        <v>32</v>
      </c>
      <c r="M830" s="2">
        <f t="shared" si="272"/>
        <v>2.3310973355292326</v>
      </c>
      <c r="N830" s="5">
        <v>203000</v>
      </c>
      <c r="O830" s="5">
        <v>7330</v>
      </c>
      <c r="P830" s="2">
        <v>27.7</v>
      </c>
      <c r="Q830" s="2">
        <v>5.3</v>
      </c>
      <c r="R830" s="5">
        <v>5810</v>
      </c>
      <c r="S830" s="2">
        <v>587</v>
      </c>
      <c r="T830" s="5">
        <v>6760</v>
      </c>
      <c r="U830" s="2">
        <v>937</v>
      </c>
      <c r="X830" s="3" t="str" cm="1">
        <f t="array" ref="X830">_xlfn.IFS((D830/F830) &lt;= (640/SQRT($AT$32)), "Compact", L830 &lt;= ($AT$32*(0.79-(0.002*((E830-G830/2)/(2*F830))*SQRT($AT$32)))), "Non-Compact", L830 &gt; ($AT$32*(0.79-(0.002*((E830-G830/2)/(2*F830))*SQRT($AT$32)))), "Slender")</f>
        <v>Compact</v>
      </c>
      <c r="Y830" s="3" t="str" cm="1">
        <f t="array" ref="Y830">_xlfn.IFS(K830 &lt;= (65/SQRT($AT$32)), "Compact", K830 &lt;= (95/SQRT($AT$32)), "Non-Compact", K830 &gt; (95/SQRT($AT$32)), "Slender")</f>
        <v>Non-Compact</v>
      </c>
      <c r="Z830" s="2">
        <f t="shared" si="253"/>
        <v>8.9285714285714288</v>
      </c>
      <c r="AA830" s="2">
        <f t="shared" si="254"/>
        <v>36.842105263157897</v>
      </c>
      <c r="AB830" s="2" t="str" cm="1">
        <f t="array" ref="AB830">_xlfn.IFS(Z830 &lt;= 9, "1", Z830 &lt;= 12, "2", Z830 &lt;= 15, "3", Z830 &gt; 15, "4")</f>
        <v>1</v>
      </c>
      <c r="AC830" s="2" t="str" cm="1">
        <f t="array" ref="AC830">_xlfn.IFS(AA830 &lt;= 200, "1", L830 &lt;= 300, "2", L830 &lt;= 400, "3", L830 &gt; 400, "4")</f>
        <v>1</v>
      </c>
      <c r="AF830" s="3">
        <f t="shared" si="265"/>
        <v>202655.80291740969</v>
      </c>
      <c r="AG830" s="3"/>
      <c r="AI830" s="3">
        <f t="shared" si="266"/>
        <v>5780.0572030041367</v>
      </c>
      <c r="AJ830" s="2" t="s">
        <v>833</v>
      </c>
      <c r="AK830" s="2"/>
      <c r="AL830" s="2"/>
      <c r="AM830" s="2">
        <f t="shared" si="268"/>
        <v>240.44123980236907</v>
      </c>
      <c r="AN830" s="2"/>
      <c r="AO830" s="2"/>
      <c r="AP830" s="2">
        <f t="shared" si="269"/>
        <v>5720.6</v>
      </c>
      <c r="AQ830" s="2" t="s">
        <v>833</v>
      </c>
      <c r="BB830" s="2">
        <f t="shared" si="255"/>
        <v>173.14123980236906</v>
      </c>
      <c r="BC830" s="2">
        <f t="shared" si="256"/>
        <v>5253.7333333333336</v>
      </c>
      <c r="BD830" s="2" t="s">
        <v>833</v>
      </c>
      <c r="BI830">
        <f t="shared" si="257"/>
        <v>191.14123980236906</v>
      </c>
      <c r="BJ830">
        <f t="shared" si="258"/>
        <v>5494.1143281365994</v>
      </c>
      <c r="BK830" s="2" t="s">
        <v>833</v>
      </c>
      <c r="BP830">
        <f t="shared" si="259"/>
        <v>125.14123980236906</v>
      </c>
      <c r="BQ830">
        <f t="shared" si="260"/>
        <v>5151.333333333333</v>
      </c>
      <c r="BR830" s="2" t="s">
        <v>833</v>
      </c>
      <c r="BW830">
        <f t="shared" si="261"/>
        <v>141.14123980236906</v>
      </c>
      <c r="BX830">
        <f t="shared" si="262"/>
        <v>5185.4666666666662</v>
      </c>
      <c r="BY830" s="2" t="s">
        <v>833</v>
      </c>
      <c r="CD830">
        <f t="shared" si="263"/>
        <v>205.45097938416299</v>
      </c>
      <c r="CE830">
        <f t="shared" si="264"/>
        <v>5539.9015716076174</v>
      </c>
      <c r="CF830" s="2" t="s">
        <v>833</v>
      </c>
    </row>
    <row r="831" spans="1:84" x14ac:dyDescent="0.35">
      <c r="A831" s="2" t="s">
        <v>834</v>
      </c>
      <c r="B831" s="3" t="s">
        <v>35</v>
      </c>
      <c r="C831" s="2">
        <v>197</v>
      </c>
      <c r="D831" s="2">
        <v>700</v>
      </c>
      <c r="E831" s="2">
        <v>250</v>
      </c>
      <c r="F831" s="2">
        <v>25</v>
      </c>
      <c r="G831" s="2">
        <v>19</v>
      </c>
      <c r="H831" s="2">
        <v>18</v>
      </c>
      <c r="I831" s="2">
        <f t="shared" si="270"/>
        <v>614</v>
      </c>
      <c r="J831" s="2">
        <f t="shared" si="267"/>
        <v>251.28123980236904</v>
      </c>
      <c r="K831" s="2">
        <f t="shared" si="273"/>
        <v>4.62</v>
      </c>
      <c r="L831" s="2">
        <f t="shared" si="271"/>
        <v>32.315789473684212</v>
      </c>
      <c r="M831" s="2">
        <f t="shared" si="272"/>
        <v>2.3310973355292326</v>
      </c>
      <c r="N831" s="5">
        <v>189000</v>
      </c>
      <c r="O831" s="5">
        <v>6550</v>
      </c>
      <c r="P831" s="2">
        <v>27.4</v>
      </c>
      <c r="Q831" s="2">
        <v>5.0999999999999996</v>
      </c>
      <c r="R831" s="5">
        <v>5390</v>
      </c>
      <c r="S831" s="2">
        <v>524</v>
      </c>
      <c r="T831" s="5">
        <v>6310</v>
      </c>
      <c r="U831" s="2">
        <v>844</v>
      </c>
      <c r="X831" s="3" t="str" cm="1">
        <f t="array" ref="X831">_xlfn.IFS((D831/F831) &lt;= (640/SQRT($AT$32)), "Compact", L831 &lt;= ($AT$32*(0.79-(0.002*((E831-G831/2)/(2*F831))*SQRT($AT$32)))), "Non-Compact", L831 &gt; ($AT$32*(0.79-(0.002*((E831-G831/2)/(2*F831))*SQRT($AT$32)))), "Slender")</f>
        <v>Compact</v>
      </c>
      <c r="Y831" s="3" t="str" cm="1">
        <f t="array" ref="Y831">_xlfn.IFS(K831 &lt;= (65/SQRT($AT$32)), "Compact", K831 &lt;= (95/SQRT($AT$32)), "Non-Compact", K831 &gt; (95/SQRT($AT$32)), "Slender")</f>
        <v>Non-Compact</v>
      </c>
      <c r="Z831" s="2">
        <f t="shared" si="253"/>
        <v>10</v>
      </c>
      <c r="AA831" s="2">
        <f t="shared" si="254"/>
        <v>36.842105263157897</v>
      </c>
      <c r="AB831" s="2" t="str" cm="1">
        <f t="array" ref="AB831">_xlfn.IFS(Z831 &lt;= 9, "1", Z831 &lt;= 12, "2", Z831 &lt;= 15, "3", Z831 &gt; 15, "4")</f>
        <v>2</v>
      </c>
      <c r="AC831" s="2" t="str" cm="1">
        <f t="array" ref="AC831">_xlfn.IFS(AA831 &lt;= 200, "1", L831 &lt;= 300, "2", L831 &lt;= 400, "3", L831 &gt; 400, "4")</f>
        <v>1</v>
      </c>
      <c r="AF831" s="3">
        <f t="shared" si="265"/>
        <v>188637.2541575497</v>
      </c>
      <c r="AG831" s="3"/>
      <c r="AI831" s="3">
        <f t="shared" si="266"/>
        <v>5358.5523110258055</v>
      </c>
      <c r="AJ831" s="2" t="s">
        <v>834</v>
      </c>
      <c r="AK831" s="2"/>
      <c r="AL831" s="2"/>
      <c r="AM831" s="2">
        <f t="shared" si="268"/>
        <v>226.58123980236905</v>
      </c>
      <c r="AN831" s="2"/>
      <c r="AO831" s="2"/>
      <c r="AP831" s="2">
        <f t="shared" si="269"/>
        <v>5300.6</v>
      </c>
      <c r="AQ831" s="2" t="s">
        <v>834</v>
      </c>
      <c r="BB831" s="2">
        <f t="shared" si="255"/>
        <v>159.28123980236904</v>
      </c>
      <c r="BC831" s="2">
        <f t="shared" si="256"/>
        <v>4833.7333333333336</v>
      </c>
      <c r="BD831" s="2" t="s">
        <v>834</v>
      </c>
      <c r="BI831">
        <f t="shared" si="257"/>
        <v>177.28123980236904</v>
      </c>
      <c r="BJ831">
        <f t="shared" si="258"/>
        <v>5074.1143281365994</v>
      </c>
      <c r="BK831" s="2" t="s">
        <v>834</v>
      </c>
      <c r="BP831">
        <f t="shared" si="259"/>
        <v>111.28123980236904</v>
      </c>
      <c r="BQ831">
        <f t="shared" si="260"/>
        <v>4731.333333333333</v>
      </c>
      <c r="BR831" s="2" t="s">
        <v>834</v>
      </c>
      <c r="BW831">
        <f t="shared" si="261"/>
        <v>127.28123980236904</v>
      </c>
      <c r="BX831">
        <f t="shared" si="262"/>
        <v>4765.4666666666662</v>
      </c>
      <c r="BY831" s="2" t="s">
        <v>834</v>
      </c>
      <c r="CD831">
        <f t="shared" si="263"/>
        <v>191.59097938416298</v>
      </c>
      <c r="CE831">
        <f t="shared" si="264"/>
        <v>5119.9015716076174</v>
      </c>
      <c r="CF831" s="2" t="s">
        <v>834</v>
      </c>
    </row>
    <row r="832" spans="1:84" x14ac:dyDescent="0.35">
      <c r="A832" s="2" t="s">
        <v>835</v>
      </c>
      <c r="B832" s="3" t="s">
        <v>35</v>
      </c>
      <c r="C832" s="2">
        <v>222</v>
      </c>
      <c r="D832" s="2">
        <v>700</v>
      </c>
      <c r="E832" s="2">
        <v>250</v>
      </c>
      <c r="F832" s="2">
        <v>36</v>
      </c>
      <c r="G832" s="2">
        <v>16</v>
      </c>
      <c r="H832" s="2">
        <v>18</v>
      </c>
      <c r="I832" s="2">
        <f t="shared" si="270"/>
        <v>592</v>
      </c>
      <c r="J832" s="2">
        <f t="shared" si="267"/>
        <v>283.26123980236906</v>
      </c>
      <c r="K832" s="2">
        <f t="shared" si="273"/>
        <v>3.25</v>
      </c>
      <c r="L832" s="2">
        <f t="shared" si="271"/>
        <v>37</v>
      </c>
      <c r="M832" s="2">
        <f t="shared" si="272"/>
        <v>2.3370973355292328</v>
      </c>
      <c r="N832" s="5">
        <v>234000</v>
      </c>
      <c r="O832" s="5">
        <v>9400</v>
      </c>
      <c r="P832" s="2">
        <v>28.8</v>
      </c>
      <c r="Q832" s="2">
        <v>5.8</v>
      </c>
      <c r="R832" s="5">
        <v>6690</v>
      </c>
      <c r="S832" s="2">
        <v>752</v>
      </c>
      <c r="T832" s="5">
        <v>7640</v>
      </c>
      <c r="U832" s="5">
        <v>1170</v>
      </c>
      <c r="X832" s="3" t="str" cm="1">
        <f t="array" ref="X832">_xlfn.IFS((D832/F832) &lt;= (640/SQRT($AT$32)), "Compact", L832 &lt;= ($AT$32*(0.79-(0.002*((E832-G832/2)/(2*F832))*SQRT($AT$32)))), "Non-Compact", L832 &gt; ($AT$32*(0.79-(0.002*((E832-G832/2)/(2*F832))*SQRT($AT$32)))), "Slender")</f>
        <v>Compact</v>
      </c>
      <c r="Y832" s="3" t="str" cm="1">
        <f t="array" ref="Y832">_xlfn.IFS(K832 &lt;= (65/SQRT($AT$32)), "Compact", K832 &lt;= (95/SQRT($AT$32)), "Non-Compact", K832 &gt; (95/SQRT($AT$32)), "Slender")</f>
        <v>Compact</v>
      </c>
      <c r="Z832" s="2">
        <f t="shared" si="253"/>
        <v>6.9444444444444446</v>
      </c>
      <c r="AA832" s="2">
        <f t="shared" si="254"/>
        <v>43.75</v>
      </c>
      <c r="AB832" s="2" t="str" cm="1">
        <f t="array" ref="AB832">_xlfn.IFS(Z832 &lt;= 9, "1", Z832 &lt;= 12, "2", Z832 &lt;= 15, "3", Z832 &gt; 15, "4")</f>
        <v>1</v>
      </c>
      <c r="AC832" s="2" t="str" cm="1">
        <f t="array" ref="AC832">_xlfn.IFS(AA832 &lt;= 200, "1", L832 &lt;= 300, "2", L832 &lt;= 400, "3", L832 &gt; 400, "4")</f>
        <v>1</v>
      </c>
      <c r="AF832" s="3">
        <f t="shared" si="265"/>
        <v>233711.52978854082</v>
      </c>
      <c r="AG832" s="3"/>
      <c r="AI832" s="3">
        <f t="shared" si="266"/>
        <v>6668.0123927599307</v>
      </c>
      <c r="AJ832" s="2" t="s">
        <v>835</v>
      </c>
      <c r="AK832" s="2"/>
      <c r="AL832" s="2"/>
      <c r="AM832" s="2">
        <f t="shared" si="268"/>
        <v>258.56123980236907</v>
      </c>
      <c r="AN832" s="2"/>
      <c r="AO832" s="2"/>
      <c r="AP832" s="2">
        <f t="shared" si="269"/>
        <v>6600.6</v>
      </c>
      <c r="AQ832" s="2" t="s">
        <v>835</v>
      </c>
      <c r="BB832" s="2">
        <f t="shared" si="255"/>
        <v>191.26123980236906</v>
      </c>
      <c r="BC832" s="2">
        <f t="shared" si="256"/>
        <v>6133.7333333333336</v>
      </c>
      <c r="BD832" s="2" t="s">
        <v>835</v>
      </c>
      <c r="BI832">
        <f t="shared" si="257"/>
        <v>209.26123980236906</v>
      </c>
      <c r="BJ832">
        <f t="shared" si="258"/>
        <v>6374.1143281365994</v>
      </c>
      <c r="BK832" s="2" t="s">
        <v>835</v>
      </c>
      <c r="BP832">
        <f t="shared" si="259"/>
        <v>143.26123980236906</v>
      </c>
      <c r="BQ832">
        <f t="shared" si="260"/>
        <v>6031.333333333333</v>
      </c>
      <c r="BR832" s="2" t="s">
        <v>835</v>
      </c>
      <c r="BW832">
        <f t="shared" si="261"/>
        <v>159.26123980236906</v>
      </c>
      <c r="BX832">
        <f t="shared" si="262"/>
        <v>6065.4666666666662</v>
      </c>
      <c r="BY832" s="2" t="s">
        <v>835</v>
      </c>
      <c r="CD832">
        <f t="shared" si="263"/>
        <v>223.570979384163</v>
      </c>
      <c r="CE832">
        <f t="shared" si="264"/>
        <v>6419.9015716076174</v>
      </c>
      <c r="CF832" s="2" t="s">
        <v>835</v>
      </c>
    </row>
    <row r="833" spans="1:84" x14ac:dyDescent="0.35">
      <c r="A833" s="2" t="s">
        <v>833</v>
      </c>
      <c r="B833" s="3" t="s">
        <v>35</v>
      </c>
      <c r="C833" s="2">
        <v>208</v>
      </c>
      <c r="D833" s="2">
        <v>700</v>
      </c>
      <c r="E833" s="2">
        <v>250</v>
      </c>
      <c r="F833" s="2">
        <v>32</v>
      </c>
      <c r="G833" s="2">
        <v>16</v>
      </c>
      <c r="H833" s="2">
        <v>18</v>
      </c>
      <c r="I833" s="2">
        <f t="shared" si="270"/>
        <v>600</v>
      </c>
      <c r="J833" s="2">
        <f t="shared" si="267"/>
        <v>264.54123980236903</v>
      </c>
      <c r="K833" s="2">
        <f t="shared" si="273"/>
        <v>3.65625</v>
      </c>
      <c r="L833" s="2">
        <f t="shared" si="271"/>
        <v>37.5</v>
      </c>
      <c r="M833" s="2">
        <f t="shared" si="272"/>
        <v>2.3370973355292328</v>
      </c>
      <c r="N833" s="5">
        <v>216000</v>
      </c>
      <c r="O833" s="5">
        <v>8360</v>
      </c>
      <c r="P833" s="2">
        <v>28.6</v>
      </c>
      <c r="Q833" s="2">
        <v>5.6</v>
      </c>
      <c r="R833" s="5">
        <v>6160</v>
      </c>
      <c r="S833" s="2">
        <v>669</v>
      </c>
      <c r="T833" s="5">
        <v>7050</v>
      </c>
      <c r="U833" s="5">
        <v>1040</v>
      </c>
      <c r="X833" s="3" t="str" cm="1">
        <f t="array" ref="X833">_xlfn.IFS((D833/F833) &lt;= (640/SQRT($AT$32)), "Compact", L833 &lt;= ($AT$32*(0.79-(0.002*((E833-G833/2)/(2*F833))*SQRT($AT$32)))), "Non-Compact", L833 &gt; ($AT$32*(0.79-(0.002*((E833-G833/2)/(2*F833))*SQRT($AT$32)))), "Slender")</f>
        <v>Compact</v>
      </c>
      <c r="Y833" s="3" t="str" cm="1">
        <f t="array" ref="Y833">_xlfn.IFS(K833 &lt;= (65/SQRT($AT$32)), "Compact", K833 &lt;= (95/SQRT($AT$32)), "Non-Compact", K833 &gt; (95/SQRT($AT$32)), "Slender")</f>
        <v>Non-Compact</v>
      </c>
      <c r="Z833" s="2">
        <f t="shared" si="253"/>
        <v>7.8125</v>
      </c>
      <c r="AA833" s="2">
        <f t="shared" si="254"/>
        <v>43.75</v>
      </c>
      <c r="AB833" s="2" t="str" cm="1">
        <f t="array" ref="AB833">_xlfn.IFS(Z833 &lt;= 9, "1", Z833 &lt;= 12, "2", Z833 &lt;= 15, "3", Z833 &gt; 15, "4")</f>
        <v>1</v>
      </c>
      <c r="AC833" s="2" t="str" cm="1">
        <f t="array" ref="AC833">_xlfn.IFS(AA833 &lt;= 200, "1", L833 &lt;= 300, "2", L833 &lt;= 400, "3", L833 &gt; 400, "4")</f>
        <v>1</v>
      </c>
      <c r="AF833" s="3">
        <f t="shared" si="265"/>
        <v>215684.80140264868</v>
      </c>
      <c r="AG833" s="3"/>
      <c r="AI833" s="3">
        <f t="shared" si="266"/>
        <v>6134.6452929244415</v>
      </c>
      <c r="AJ833" s="2" t="s">
        <v>833</v>
      </c>
      <c r="AK833" s="2"/>
      <c r="AL833" s="2"/>
      <c r="AM833" s="2">
        <f t="shared" si="268"/>
        <v>239.84123980236905</v>
      </c>
      <c r="AN833" s="2"/>
      <c r="AO833" s="2"/>
      <c r="AP833" s="2">
        <f t="shared" si="269"/>
        <v>6070.6</v>
      </c>
      <c r="AQ833" s="2" t="s">
        <v>833</v>
      </c>
      <c r="BB833" s="2">
        <f t="shared" si="255"/>
        <v>172.54123980236903</v>
      </c>
      <c r="BC833" s="2">
        <f t="shared" si="256"/>
        <v>5603.7333333333336</v>
      </c>
      <c r="BD833" s="2" t="s">
        <v>833</v>
      </c>
      <c r="BI833">
        <f t="shared" si="257"/>
        <v>190.54123980236903</v>
      </c>
      <c r="BJ833">
        <f t="shared" si="258"/>
        <v>5844.1143281365994</v>
      </c>
      <c r="BK833" s="2" t="s">
        <v>833</v>
      </c>
      <c r="BP833">
        <f t="shared" si="259"/>
        <v>124.54123980236903</v>
      </c>
      <c r="BQ833">
        <f t="shared" si="260"/>
        <v>5501.333333333333</v>
      </c>
      <c r="BR833" s="2" t="s">
        <v>833</v>
      </c>
      <c r="BW833">
        <f t="shared" si="261"/>
        <v>140.54123980236903</v>
      </c>
      <c r="BX833">
        <f t="shared" si="262"/>
        <v>5535.4666666666662</v>
      </c>
      <c r="BY833" s="2" t="s">
        <v>833</v>
      </c>
      <c r="CD833">
        <f t="shared" si="263"/>
        <v>204.85097938416297</v>
      </c>
      <c r="CE833">
        <f t="shared" si="264"/>
        <v>5889.9015716076174</v>
      </c>
      <c r="CF833" s="2" t="s">
        <v>833</v>
      </c>
    </row>
    <row r="834" spans="1:84" x14ac:dyDescent="0.35">
      <c r="A834" s="2" t="s">
        <v>836</v>
      </c>
      <c r="B834" s="3" t="s">
        <v>35</v>
      </c>
      <c r="C834" s="2">
        <v>193</v>
      </c>
      <c r="D834" s="2">
        <v>700</v>
      </c>
      <c r="E834" s="2">
        <v>250</v>
      </c>
      <c r="F834" s="2">
        <v>28</v>
      </c>
      <c r="G834" s="2">
        <v>16</v>
      </c>
      <c r="H834" s="2">
        <v>18</v>
      </c>
      <c r="I834" s="2">
        <f t="shared" si="270"/>
        <v>608</v>
      </c>
      <c r="J834" s="2">
        <f t="shared" si="267"/>
        <v>245.82123980236906</v>
      </c>
      <c r="K834" s="2">
        <f t="shared" si="273"/>
        <v>4.1785714285714288</v>
      </c>
      <c r="L834" s="2">
        <f t="shared" si="271"/>
        <v>38</v>
      </c>
      <c r="M834" s="2">
        <f t="shared" si="272"/>
        <v>2.3370973355292328</v>
      </c>
      <c r="N834" s="5">
        <v>197000</v>
      </c>
      <c r="O834" s="5">
        <v>7320</v>
      </c>
      <c r="P834" s="2">
        <v>28.3</v>
      </c>
      <c r="Q834" s="2">
        <v>5.5</v>
      </c>
      <c r="R834" s="5">
        <v>5620</v>
      </c>
      <c r="S834" s="2">
        <v>585</v>
      </c>
      <c r="T834" s="5">
        <v>6450</v>
      </c>
      <c r="U834" s="2">
        <v>920</v>
      </c>
      <c r="X834" s="3" t="str" cm="1">
        <f t="array" ref="X834">_xlfn.IFS((D834/F834) &lt;= (640/SQRT($AT$32)), "Compact", L834 &lt;= ($AT$32*(0.79-(0.002*((E834-G834/2)/(2*F834))*SQRT($AT$32)))), "Non-Compact", L834 &gt; ($AT$32*(0.79-(0.002*((E834-G834/2)/(2*F834))*SQRT($AT$32)))), "Slender")</f>
        <v>Compact</v>
      </c>
      <c r="Y834" s="3" t="str" cm="1">
        <f t="array" ref="Y834">_xlfn.IFS(K834 &lt;= (65/SQRT($AT$32)), "Compact", K834 &lt;= (95/SQRT($AT$32)), "Non-Compact", K834 &gt; (95/SQRT($AT$32)), "Slender")</f>
        <v>Non-Compact</v>
      </c>
      <c r="Z834" s="2">
        <f t="shared" si="253"/>
        <v>8.9285714285714288</v>
      </c>
      <c r="AA834" s="2">
        <f t="shared" si="254"/>
        <v>43.75</v>
      </c>
      <c r="AB834" s="2" t="str" cm="1">
        <f t="array" ref="AB834">_xlfn.IFS(Z834 &lt;= 9, "1", Z834 &lt;= 12, "2", Z834 &lt;= 15, "3", Z834 &gt; 15, "4")</f>
        <v>1</v>
      </c>
      <c r="AC834" s="2" t="str" cm="1">
        <f t="array" ref="AC834">_xlfn.IFS(AA834 &lt;= 200, "1", L834 &lt;= 300, "2", L834 &lt;= 400, "3", L834 &gt; 400, "4")</f>
        <v>1</v>
      </c>
      <c r="AF834" s="3">
        <f t="shared" si="265"/>
        <v>196659.33783093037</v>
      </c>
      <c r="AG834" s="3"/>
      <c r="AI834" s="3">
        <f t="shared" si="266"/>
        <v>5591.8792610355958</v>
      </c>
      <c r="AJ834" s="2" t="s">
        <v>836</v>
      </c>
      <c r="AK834" s="2"/>
      <c r="AL834" s="2"/>
      <c r="AM834" s="2">
        <f t="shared" si="268"/>
        <v>221.12123980236908</v>
      </c>
      <c r="AN834" s="2"/>
      <c r="AO834" s="2"/>
      <c r="AP834" s="2">
        <f t="shared" si="269"/>
        <v>5530.6</v>
      </c>
      <c r="AQ834" s="2" t="s">
        <v>836</v>
      </c>
      <c r="BB834" s="2">
        <f t="shared" si="255"/>
        <v>153.82123980236906</v>
      </c>
      <c r="BC834" s="2">
        <f t="shared" si="256"/>
        <v>5063.7333333333336</v>
      </c>
      <c r="BD834" s="2" t="s">
        <v>836</v>
      </c>
      <c r="BI834">
        <f t="shared" si="257"/>
        <v>171.82123980236906</v>
      </c>
      <c r="BJ834">
        <f t="shared" si="258"/>
        <v>5304.1143281365994</v>
      </c>
      <c r="BK834" s="2" t="s">
        <v>836</v>
      </c>
      <c r="BP834">
        <f t="shared" si="259"/>
        <v>105.82123980236906</v>
      </c>
      <c r="BQ834">
        <f t="shared" si="260"/>
        <v>4961.333333333333</v>
      </c>
      <c r="BR834" s="2" t="s">
        <v>836</v>
      </c>
      <c r="BW834">
        <f t="shared" si="261"/>
        <v>121.82123980236906</v>
      </c>
      <c r="BX834">
        <f t="shared" si="262"/>
        <v>4995.4666666666662</v>
      </c>
      <c r="BY834" s="2" t="s">
        <v>836</v>
      </c>
      <c r="CD834">
        <f t="shared" si="263"/>
        <v>186.130979384163</v>
      </c>
      <c r="CE834">
        <f t="shared" si="264"/>
        <v>5349.9015716076174</v>
      </c>
      <c r="CF834" s="2" t="s">
        <v>836</v>
      </c>
    </row>
    <row r="835" spans="1:84" x14ac:dyDescent="0.35">
      <c r="A835" s="2" t="s">
        <v>837</v>
      </c>
      <c r="B835" s="3" t="s">
        <v>35</v>
      </c>
      <c r="C835" s="2">
        <v>182</v>
      </c>
      <c r="D835" s="2">
        <v>700</v>
      </c>
      <c r="E835" s="2">
        <v>250</v>
      </c>
      <c r="F835" s="2">
        <v>25</v>
      </c>
      <c r="G835" s="2">
        <v>16</v>
      </c>
      <c r="H835" s="2">
        <v>18</v>
      </c>
      <c r="I835" s="2">
        <f t="shared" si="270"/>
        <v>614</v>
      </c>
      <c r="J835" s="2">
        <f t="shared" si="267"/>
        <v>231.78123980236907</v>
      </c>
      <c r="K835" s="2">
        <f t="shared" si="273"/>
        <v>4.68</v>
      </c>
      <c r="L835" s="2">
        <f t="shared" si="271"/>
        <v>38.375</v>
      </c>
      <c r="M835" s="2">
        <f t="shared" si="272"/>
        <v>2.3370973355292328</v>
      </c>
      <c r="N835" s="5">
        <v>182000</v>
      </c>
      <c r="O835" s="5">
        <v>6540</v>
      </c>
      <c r="P835" s="2">
        <v>28</v>
      </c>
      <c r="Q835" s="2">
        <v>5.3</v>
      </c>
      <c r="R835" s="5">
        <v>5200</v>
      </c>
      <c r="S835" s="2">
        <v>523</v>
      </c>
      <c r="T835" s="5">
        <v>6000</v>
      </c>
      <c r="U835" s="2">
        <v>826</v>
      </c>
      <c r="X835" s="3" t="str" cm="1">
        <f t="array" ref="X835">_xlfn.IFS((D835/F835) &lt;= (640/SQRT($AT$32)), "Compact", L835 &lt;= ($AT$32*(0.79-(0.002*((E835-G835/2)/(2*F835))*SQRT($AT$32)))), "Non-Compact", L835 &gt; ($AT$32*(0.79-(0.002*((E835-G835/2)/(2*F835))*SQRT($AT$32)))), "Slender")</f>
        <v>Compact</v>
      </c>
      <c r="Y835" s="3" t="str" cm="1">
        <f t="array" ref="Y835">_xlfn.IFS(K835 &lt;= (65/SQRT($AT$32)), "Compact", K835 &lt;= (95/SQRT($AT$32)), "Non-Compact", K835 &gt; (95/SQRT($AT$32)), "Slender")</f>
        <v>Non-Compact</v>
      </c>
      <c r="Z835" s="2">
        <f t="shared" si="253"/>
        <v>10</v>
      </c>
      <c r="AA835" s="2">
        <f t="shared" si="254"/>
        <v>43.75</v>
      </c>
      <c r="AB835" s="2" t="str" cm="1">
        <f t="array" ref="AB835">_xlfn.IFS(Z835 &lt;= 9, "1", Z835 &lt;= 12, "2", Z835 &lt;= 15, "3", Z835 &gt; 15, "4")</f>
        <v>2</v>
      </c>
      <c r="AC835" s="2" t="str" cm="1">
        <f t="array" ref="AC835">_xlfn.IFS(AA835 &lt;= 200, "1", L835 &lt;= 300, "2", L835 &lt;= 400, "3", L835 &gt; 400, "4")</f>
        <v>1</v>
      </c>
      <c r="AF835" s="3">
        <f t="shared" si="265"/>
        <v>181641.11306667331</v>
      </c>
      <c r="AG835" s="3"/>
      <c r="AI835" s="3">
        <f t="shared" si="266"/>
        <v>5170.5870140632969</v>
      </c>
      <c r="AJ835" s="2" t="s">
        <v>837</v>
      </c>
      <c r="AK835" s="2"/>
      <c r="AL835" s="2"/>
      <c r="AM835" s="2">
        <f t="shared" si="268"/>
        <v>207.08123980236908</v>
      </c>
      <c r="AN835" s="2"/>
      <c r="AO835" s="2"/>
      <c r="AP835" s="2">
        <f t="shared" si="269"/>
        <v>5110.6000000000004</v>
      </c>
      <c r="AQ835" s="2" t="s">
        <v>837</v>
      </c>
      <c r="BB835" s="2">
        <f t="shared" si="255"/>
        <v>139.78123980236907</v>
      </c>
      <c r="BC835" s="2">
        <f t="shared" si="256"/>
        <v>4643.7333333333336</v>
      </c>
      <c r="BD835" s="2" t="s">
        <v>837</v>
      </c>
      <c r="BI835">
        <f t="shared" si="257"/>
        <v>157.78123980236907</v>
      </c>
      <c r="BJ835">
        <f t="shared" si="258"/>
        <v>4884.1143281365994</v>
      </c>
      <c r="BK835" s="2" t="s">
        <v>837</v>
      </c>
      <c r="BP835">
        <f t="shared" si="259"/>
        <v>91.781239802369072</v>
      </c>
      <c r="BQ835">
        <f t="shared" si="260"/>
        <v>4541.333333333333</v>
      </c>
      <c r="BR835" s="2" t="s">
        <v>837</v>
      </c>
      <c r="BW835">
        <f t="shared" si="261"/>
        <v>107.78123980236907</v>
      </c>
      <c r="BX835">
        <f t="shared" si="262"/>
        <v>4575.4666666666662</v>
      </c>
      <c r="BY835" s="2" t="s">
        <v>837</v>
      </c>
      <c r="CD835">
        <f t="shared" si="263"/>
        <v>172.09097938416301</v>
      </c>
      <c r="CE835">
        <f t="shared" si="264"/>
        <v>4929.9015716076174</v>
      </c>
      <c r="CF835" s="2" t="s">
        <v>837</v>
      </c>
    </row>
    <row r="836" spans="1:84" x14ac:dyDescent="0.35">
      <c r="A836" s="2" t="s">
        <v>838</v>
      </c>
      <c r="B836" s="3" t="s">
        <v>35</v>
      </c>
      <c r="C836" s="2">
        <v>171</v>
      </c>
      <c r="D836" s="2">
        <v>700</v>
      </c>
      <c r="E836" s="2">
        <v>250</v>
      </c>
      <c r="F836" s="2">
        <v>22</v>
      </c>
      <c r="G836" s="2">
        <v>16</v>
      </c>
      <c r="H836" s="2">
        <v>18</v>
      </c>
      <c r="I836" s="2">
        <f t="shared" si="270"/>
        <v>620</v>
      </c>
      <c r="J836" s="2">
        <f t="shared" si="267"/>
        <v>217.74123980236905</v>
      </c>
      <c r="K836" s="2">
        <f t="shared" si="273"/>
        <v>5.3181818181818183</v>
      </c>
      <c r="L836" s="2">
        <f t="shared" si="271"/>
        <v>38.75</v>
      </c>
      <c r="M836" s="2">
        <f t="shared" si="272"/>
        <v>2.3370973355292328</v>
      </c>
      <c r="N836" s="5">
        <v>167000</v>
      </c>
      <c r="O836" s="5">
        <v>5760</v>
      </c>
      <c r="P836" s="2">
        <v>27.7</v>
      </c>
      <c r="Q836" s="2">
        <v>5.0999999999999996</v>
      </c>
      <c r="R836" s="5">
        <v>4770</v>
      </c>
      <c r="S836" s="2">
        <v>460</v>
      </c>
      <c r="T836" s="5">
        <v>5540</v>
      </c>
      <c r="U836" s="2">
        <v>733</v>
      </c>
      <c r="X836" s="3" t="str" cm="1">
        <f t="array" ref="X836">_xlfn.IFS((D836/F836) &lt;= (640/SQRT($AT$32)), "Compact", L836 &lt;= ($AT$32*(0.79-(0.002*((E836-G836/2)/(2*F836))*SQRT($AT$32)))), "Non-Compact", L836 &gt; ($AT$32*(0.79-(0.002*((E836-G836/2)/(2*F836))*SQRT($AT$32)))), "Slender")</f>
        <v>Compact</v>
      </c>
      <c r="Y836" s="3" t="str" cm="1">
        <f t="array" ref="Y836">_xlfn.IFS(K836 &lt;= (65/SQRT($AT$32)), "Compact", K836 &lt;= (95/SQRT($AT$32)), "Non-Compact", K836 &gt; (95/SQRT($AT$32)), "Slender")</f>
        <v>Slender</v>
      </c>
      <c r="Z836" s="2">
        <f t="shared" ref="Z836:Z899" si="274">E836/F836</f>
        <v>11.363636363636363</v>
      </c>
      <c r="AA836" s="2">
        <f t="shared" ref="AA836:AA899" si="275">D836/G836</f>
        <v>43.75</v>
      </c>
      <c r="AB836" s="2" t="str" cm="1">
        <f t="array" ref="AB836">_xlfn.IFS(Z836 &lt;= 9, "1", Z836 &lt;= 12, "2", Z836 &lt;= 15, "3", Z836 &gt; 15, "4")</f>
        <v>2</v>
      </c>
      <c r="AC836" s="2" t="str" cm="1">
        <f t="array" ref="AC836">_xlfn.IFS(AA836 &lt;= 200, "1", L836 &lt;= 300, "2", L836 &lt;= 400, "3", L836 &gt; 400, "4")</f>
        <v>1</v>
      </c>
      <c r="AF836" s="3">
        <f t="shared" si="265"/>
        <v>166623.25634826609</v>
      </c>
      <c r="AG836" s="3"/>
      <c r="AI836" s="3">
        <f t="shared" si="266"/>
        <v>4739.9096689704966</v>
      </c>
      <c r="AJ836" s="2" t="s">
        <v>838</v>
      </c>
      <c r="AK836" s="2"/>
      <c r="AL836" s="2"/>
      <c r="AM836" s="2">
        <f t="shared" si="268"/>
        <v>193.04123980236906</v>
      </c>
      <c r="AN836" s="2"/>
      <c r="AO836" s="2"/>
      <c r="AP836" s="2">
        <f t="shared" si="269"/>
        <v>4680.6000000000004</v>
      </c>
      <c r="AQ836" s="2" t="s">
        <v>838</v>
      </c>
      <c r="BB836" s="2">
        <f t="shared" si="255"/>
        <v>125.74123980236905</v>
      </c>
      <c r="BC836" s="2">
        <f t="shared" si="256"/>
        <v>4213.7333333333336</v>
      </c>
      <c r="BD836" s="2" t="s">
        <v>838</v>
      </c>
      <c r="BI836">
        <f t="shared" si="257"/>
        <v>143.74123980236905</v>
      </c>
      <c r="BJ836">
        <f t="shared" si="258"/>
        <v>4454.1143281365994</v>
      </c>
      <c r="BK836" s="2" t="s">
        <v>838</v>
      </c>
      <c r="BP836">
        <f t="shared" si="259"/>
        <v>77.741239802369051</v>
      </c>
      <c r="BQ836">
        <f t="shared" si="260"/>
        <v>4111.333333333333</v>
      </c>
      <c r="BR836" s="2" t="s">
        <v>838</v>
      </c>
      <c r="BW836">
        <f t="shared" si="261"/>
        <v>93.741239802369051</v>
      </c>
      <c r="BX836">
        <f t="shared" si="262"/>
        <v>4145.4666666666662</v>
      </c>
      <c r="BY836" s="2" t="s">
        <v>838</v>
      </c>
      <c r="CD836">
        <f t="shared" si="263"/>
        <v>158.05097938416299</v>
      </c>
      <c r="CE836">
        <f t="shared" si="264"/>
        <v>4499.9015716076174</v>
      </c>
      <c r="CF836" s="2" t="s">
        <v>838</v>
      </c>
    </row>
    <row r="837" spans="1:84" x14ac:dyDescent="0.35">
      <c r="A837" s="2" t="s">
        <v>839</v>
      </c>
      <c r="B837" s="3" t="s">
        <v>35</v>
      </c>
      <c r="C837" s="2">
        <v>198</v>
      </c>
      <c r="D837" s="2">
        <v>700</v>
      </c>
      <c r="E837" s="2">
        <v>250</v>
      </c>
      <c r="F837" s="2">
        <v>32</v>
      </c>
      <c r="G837" s="2">
        <v>14</v>
      </c>
      <c r="H837" s="2">
        <v>18</v>
      </c>
      <c r="I837" s="2">
        <f t="shared" si="270"/>
        <v>600</v>
      </c>
      <c r="J837" s="2">
        <f t="shared" si="267"/>
        <v>251.82123980236906</v>
      </c>
      <c r="K837" s="2">
        <f t="shared" si="273"/>
        <v>3.6875</v>
      </c>
      <c r="L837" s="2">
        <f t="shared" si="271"/>
        <v>42.857142857142854</v>
      </c>
      <c r="M837" s="2">
        <f t="shared" si="272"/>
        <v>2.3410973355292328</v>
      </c>
      <c r="N837" s="5">
        <v>211000</v>
      </c>
      <c r="O837" s="5">
        <v>8350</v>
      </c>
      <c r="P837" s="2">
        <v>29</v>
      </c>
      <c r="Q837" s="2">
        <v>5.8</v>
      </c>
      <c r="R837" s="5">
        <v>6040</v>
      </c>
      <c r="S837" s="2">
        <v>668</v>
      </c>
      <c r="T837" s="5">
        <v>6850</v>
      </c>
      <c r="U837" s="5">
        <v>1030</v>
      </c>
      <c r="X837" s="3" t="str" cm="1">
        <f t="array" ref="X837">_xlfn.IFS((D837/F837) &lt;= (640/SQRT($AT$32)), "Compact", L837 &lt;= ($AT$32*(0.79-(0.002*((E837-G837/2)/(2*F837))*SQRT($AT$32)))), "Non-Compact", L837 &gt; ($AT$32*(0.79-(0.002*((E837-G837/2)/(2*F837))*SQRT($AT$32)))), "Slender")</f>
        <v>Compact</v>
      </c>
      <c r="Y837" s="3" t="str" cm="1">
        <f t="array" ref="Y837">_xlfn.IFS(K837 &lt;= (65/SQRT($AT$32)), "Compact", K837 &lt;= (95/SQRT($AT$32)), "Non-Compact", K837 &gt; (95/SQRT($AT$32)), "Slender")</f>
        <v>Non-Compact</v>
      </c>
      <c r="Z837" s="2">
        <f t="shared" si="274"/>
        <v>7.8125</v>
      </c>
      <c r="AA837" s="2">
        <f t="shared" si="275"/>
        <v>50</v>
      </c>
      <c r="AB837" s="2" t="str" cm="1">
        <f t="array" ref="AB837">_xlfn.IFS(Z837 &lt;= 9, "1", Z837 &lt;= 12, "2", Z837 &lt;= 15, "3", Z837 &gt; 15, "4")</f>
        <v>1</v>
      </c>
      <c r="AC837" s="2" t="str" cm="1">
        <f t="array" ref="AC837">_xlfn.IFS(AA837 &lt;= 200, "1", L837 &lt;= 300, "2", L837 &lt;= 400, "3", L837 &gt; 400, "4")</f>
        <v>1</v>
      </c>
      <c r="AF837" s="3">
        <f t="shared" si="265"/>
        <v>210688.13363856066</v>
      </c>
      <c r="AG837" s="3"/>
      <c r="AI837" s="3">
        <f t="shared" si="266"/>
        <v>6015.8169910661354</v>
      </c>
      <c r="AJ837" s="2" t="s">
        <v>839</v>
      </c>
      <c r="AK837" s="2"/>
      <c r="AL837" s="2"/>
      <c r="AM837" s="2">
        <f t="shared" si="268"/>
        <v>227.12123980236908</v>
      </c>
      <c r="AN837" s="2"/>
      <c r="AO837" s="2"/>
      <c r="AP837" s="2">
        <f t="shared" si="269"/>
        <v>5950.6</v>
      </c>
      <c r="AQ837" s="2" t="s">
        <v>839</v>
      </c>
      <c r="BB837" s="2">
        <f t="shared" ref="BB837:BB900" si="276">SQRT(($J$1022-J837)^2)</f>
        <v>159.82123980236906</v>
      </c>
      <c r="BC837" s="2">
        <f t="shared" ref="BC837:BC900" si="277">SQRT(($R$1022-R837)^2)</f>
        <v>5483.7333333333336</v>
      </c>
      <c r="BD837" s="2" t="s">
        <v>839</v>
      </c>
      <c r="BI837">
        <f t="shared" ref="BI837:BI900" si="278">SQRT(($J$1023-J837)^2)</f>
        <v>177.82123980236906</v>
      </c>
      <c r="BJ837">
        <f t="shared" ref="BJ837:BJ900" si="279">SQRT(($R$1023-R837)^2)</f>
        <v>5724.1143281365994</v>
      </c>
      <c r="BK837" s="2" t="s">
        <v>839</v>
      </c>
      <c r="BP837">
        <f t="shared" ref="BP837:BP900" si="280">SQRT(($J$1024-J837)^2)</f>
        <v>111.82123980236906</v>
      </c>
      <c r="BQ837">
        <f t="shared" ref="BQ837:BQ900" si="281">SQRT(($R$1024-R837)^2)</f>
        <v>5381.333333333333</v>
      </c>
      <c r="BR837" s="2" t="s">
        <v>839</v>
      </c>
      <c r="BW837">
        <f t="shared" ref="BW837:BW900" si="282">SQRT(($J$1025-J837)^2)</f>
        <v>127.82123980236906</v>
      </c>
      <c r="BX837">
        <f t="shared" ref="BX837:BX900" si="283">SQRT(($R$1025-R837)^2)</f>
        <v>5415.4666666666662</v>
      </c>
      <c r="BY837" s="2" t="s">
        <v>839</v>
      </c>
      <c r="CD837">
        <f t="shared" ref="CD837:CD900" si="284">SQRT(($J$1026-J837)^2)</f>
        <v>192.130979384163</v>
      </c>
      <c r="CE837">
        <f t="shared" ref="CE837:CE900" si="285">SQRT(($R$1026-R837)^2)</f>
        <v>5769.9015716076174</v>
      </c>
      <c r="CF837" s="2" t="s">
        <v>839</v>
      </c>
    </row>
    <row r="838" spans="1:84" x14ac:dyDescent="0.35">
      <c r="A838" s="2" t="s">
        <v>840</v>
      </c>
      <c r="B838" s="3" t="s">
        <v>35</v>
      </c>
      <c r="C838" s="2">
        <v>183</v>
      </c>
      <c r="D838" s="2">
        <v>700</v>
      </c>
      <c r="E838" s="2">
        <v>250</v>
      </c>
      <c r="F838" s="2">
        <v>28</v>
      </c>
      <c r="G838" s="2">
        <v>14</v>
      </c>
      <c r="H838" s="2">
        <v>18</v>
      </c>
      <c r="I838" s="2">
        <f t="shared" si="270"/>
        <v>608</v>
      </c>
      <c r="J838" s="2">
        <f t="shared" si="267"/>
        <v>232.9412398023691</v>
      </c>
      <c r="K838" s="2">
        <f t="shared" si="273"/>
        <v>4.2142857142857144</v>
      </c>
      <c r="L838" s="2">
        <f t="shared" si="271"/>
        <v>43.428571428571431</v>
      </c>
      <c r="M838" s="2">
        <f t="shared" si="272"/>
        <v>2.3410973355292328</v>
      </c>
      <c r="N838" s="5">
        <v>192000</v>
      </c>
      <c r="O838" s="5">
        <v>7310</v>
      </c>
      <c r="P838" s="2">
        <v>28.7</v>
      </c>
      <c r="Q838" s="2">
        <v>5.6</v>
      </c>
      <c r="R838" s="5">
        <v>5490</v>
      </c>
      <c r="S838" s="2">
        <v>585</v>
      </c>
      <c r="T838" s="5">
        <v>6240</v>
      </c>
      <c r="U838" s="2">
        <v>910</v>
      </c>
      <c r="X838" s="3" t="str" cm="1">
        <f t="array" ref="X838">_xlfn.IFS((D838/F838) &lt;= (640/SQRT($AT$32)), "Compact", L838 &lt;= ($AT$32*(0.79-(0.002*((E838-G838/2)/(2*F838))*SQRT($AT$32)))), "Non-Compact", L838 &gt; ($AT$32*(0.79-(0.002*((E838-G838/2)/(2*F838))*SQRT($AT$32)))), "Slender")</f>
        <v>Compact</v>
      </c>
      <c r="Y838" s="3" t="str" cm="1">
        <f t="array" ref="Y838">_xlfn.IFS(K838 &lt;= (65/SQRT($AT$32)), "Compact", K838 &lt;= (95/SQRT($AT$32)), "Non-Compact", K838 &gt; (95/SQRT($AT$32)), "Slender")</f>
        <v>Non-Compact</v>
      </c>
      <c r="Z838" s="2">
        <f t="shared" si="274"/>
        <v>8.9285714285714288</v>
      </c>
      <c r="AA838" s="2">
        <f t="shared" si="275"/>
        <v>50</v>
      </c>
      <c r="AB838" s="2" t="str" cm="1">
        <f t="array" ref="AB838">_xlfn.IFS(Z838 &lt;= 9, "1", Z838 &lt;= 12, "2", Z838 &lt;= 15, "3", Z838 &gt; 15, "4")</f>
        <v>1</v>
      </c>
      <c r="AC838" s="2" t="str" cm="1">
        <f t="array" ref="AC838">_xlfn.IFS(AA838 &lt;= 200, "1", L838 &lt;= 300, "2", L838 &lt;= 400, "3", L838 &gt; 400, "4")</f>
        <v>1</v>
      </c>
      <c r="AF838" s="3">
        <f t="shared" si="265"/>
        <v>191662.39082329115</v>
      </c>
      <c r="AG838" s="3"/>
      <c r="AI838" s="3">
        <f t="shared" si="266"/>
        <v>5463.3375943648225</v>
      </c>
      <c r="AJ838" s="2" t="s">
        <v>840</v>
      </c>
      <c r="AK838" s="2"/>
      <c r="AL838" s="2"/>
      <c r="AM838" s="2">
        <f t="shared" si="268"/>
        <v>208.24123980236911</v>
      </c>
      <c r="AN838" s="2"/>
      <c r="AO838" s="2"/>
      <c r="AP838" s="2">
        <f t="shared" si="269"/>
        <v>5400.6</v>
      </c>
      <c r="AQ838" s="2" t="s">
        <v>840</v>
      </c>
      <c r="BB838" s="2">
        <f t="shared" si="276"/>
        <v>140.9412398023691</v>
      </c>
      <c r="BC838" s="2">
        <f t="shared" si="277"/>
        <v>4933.7333333333336</v>
      </c>
      <c r="BD838" s="2" t="s">
        <v>840</v>
      </c>
      <c r="BI838">
        <f t="shared" si="278"/>
        <v>158.9412398023691</v>
      </c>
      <c r="BJ838">
        <f t="shared" si="279"/>
        <v>5174.1143281365994</v>
      </c>
      <c r="BK838" s="2" t="s">
        <v>840</v>
      </c>
      <c r="BP838">
        <f t="shared" si="280"/>
        <v>92.941239802369097</v>
      </c>
      <c r="BQ838">
        <f t="shared" si="281"/>
        <v>4831.333333333333</v>
      </c>
      <c r="BR838" s="2" t="s">
        <v>840</v>
      </c>
      <c r="BW838">
        <f t="shared" si="282"/>
        <v>108.9412398023691</v>
      </c>
      <c r="BX838">
        <f t="shared" si="283"/>
        <v>4865.4666666666662</v>
      </c>
      <c r="BY838" s="2" t="s">
        <v>840</v>
      </c>
      <c r="CD838">
        <f t="shared" si="284"/>
        <v>173.25097938416303</v>
      </c>
      <c r="CE838">
        <f t="shared" si="285"/>
        <v>5219.9015716076174</v>
      </c>
      <c r="CF838" s="2" t="s">
        <v>840</v>
      </c>
    </row>
    <row r="839" spans="1:84" x14ac:dyDescent="0.35">
      <c r="A839" s="2" t="s">
        <v>841</v>
      </c>
      <c r="B839" s="3" t="s">
        <v>35</v>
      </c>
      <c r="C839" s="2">
        <v>172</v>
      </c>
      <c r="D839" s="2">
        <v>700</v>
      </c>
      <c r="E839" s="2">
        <v>250</v>
      </c>
      <c r="F839" s="2">
        <v>25</v>
      </c>
      <c r="G839" s="2">
        <v>14</v>
      </c>
      <c r="H839" s="2">
        <v>18</v>
      </c>
      <c r="I839" s="2">
        <f t="shared" si="270"/>
        <v>614</v>
      </c>
      <c r="J839" s="2">
        <f t="shared" si="267"/>
        <v>218.78123980236907</v>
      </c>
      <c r="K839" s="2">
        <f t="shared" si="273"/>
        <v>4.72</v>
      </c>
      <c r="L839" s="2">
        <f t="shared" si="271"/>
        <v>43.857142857142854</v>
      </c>
      <c r="M839" s="2">
        <f t="shared" si="272"/>
        <v>2.3410973355292328</v>
      </c>
      <c r="N839" s="5">
        <v>177000</v>
      </c>
      <c r="O839" s="5">
        <v>6530</v>
      </c>
      <c r="P839" s="2">
        <v>28.5</v>
      </c>
      <c r="Q839" s="2">
        <v>5.5</v>
      </c>
      <c r="R839" s="5">
        <v>5070</v>
      </c>
      <c r="S839" s="2">
        <v>522</v>
      </c>
      <c r="T839" s="5">
        <v>5790</v>
      </c>
      <c r="U839" s="2">
        <v>816</v>
      </c>
      <c r="X839" s="3" t="str" cm="1">
        <f t="array" ref="X839">_xlfn.IFS((D839/F839) &lt;= (640/SQRT($AT$32)), "Compact", L839 &lt;= ($AT$32*(0.79-(0.002*((E839-G839/2)/(2*F839))*SQRT($AT$32)))), "Non-Compact", L839 &gt; ($AT$32*(0.79-(0.002*((E839-G839/2)/(2*F839))*SQRT($AT$32)))), "Slender")</f>
        <v>Compact</v>
      </c>
      <c r="Y839" s="3" t="str" cm="1">
        <f t="array" ref="Y839">_xlfn.IFS(K839 &lt;= (65/SQRT($AT$32)), "Compact", K839 &lt;= (95/SQRT($AT$32)), "Non-Compact", K839 &gt; (95/SQRT($AT$32)), "Slender")</f>
        <v>Non-Compact</v>
      </c>
      <c r="Z839" s="2">
        <f t="shared" si="274"/>
        <v>10</v>
      </c>
      <c r="AA839" s="2">
        <f t="shared" si="275"/>
        <v>50</v>
      </c>
      <c r="AB839" s="2" t="str" cm="1">
        <f t="array" ref="AB839">_xlfn.IFS(Z839 &lt;= 9, "1", Z839 &lt;= 12, "2", Z839 &lt;= 15, "3", Z839 &gt; 15, "4")</f>
        <v>2</v>
      </c>
      <c r="AC839" s="2" t="str" cm="1">
        <f t="array" ref="AC839">_xlfn.IFS(AA839 &lt;= 200, "1", L839 &lt;= 300, "2", L839 &lt;= 400, "3", L839 &gt; 400, "4")</f>
        <v>1</v>
      </c>
      <c r="AF839" s="3">
        <f t="shared" ref="AF839:AF902" si="286">SQRT((((VLOOKUP($AT$4,$A$4:$D$1021,4,FALSE))-D839)^2)+(((VLOOKUP($AT$4,$A$4:$E$1021,5,FALSE))-E839)^2)+(((VLOOKUP($AT$4,$A$4:$N$1021,14,FALSE))-N839)^2)+(((VLOOKUP($AT$4,$A$4:$O$1021,15,FALSE))-O839)^2))</f>
        <v>176643.95391889301</v>
      </c>
      <c r="AG839" s="3"/>
      <c r="AI839" s="3">
        <f t="shared" ref="AI839:AI902" si="287">SQRT((((VLOOKUP($AT$4,$A$4:$D$1021,4,FALSE))-D839)^2)+(((VLOOKUP($AT$4,$A$4:$E$1021,5,FALSE))-E839)^2)+(((VLOOKUP($AT$4,$A$4:$R$1021,18,FALSE))-R839)^2)+(((VLOOKUP($AT$4,$A$4:$S$1021,19,FALSE))-S839)^2))</f>
        <v>5042.0364209315267</v>
      </c>
      <c r="AJ839" s="2" t="s">
        <v>841</v>
      </c>
      <c r="AK839" s="2"/>
      <c r="AL839" s="2"/>
      <c r="AM839" s="2">
        <f t="shared" si="268"/>
        <v>194.08123980236908</v>
      </c>
      <c r="AN839" s="2"/>
      <c r="AO839" s="2"/>
      <c r="AP839" s="2">
        <f t="shared" si="269"/>
        <v>4980.6000000000004</v>
      </c>
      <c r="AQ839" s="2" t="s">
        <v>841</v>
      </c>
      <c r="BB839" s="2">
        <f t="shared" si="276"/>
        <v>126.78123980236907</v>
      </c>
      <c r="BC839" s="2">
        <f t="shared" si="277"/>
        <v>4513.7333333333336</v>
      </c>
      <c r="BD839" s="2" t="s">
        <v>841</v>
      </c>
      <c r="BI839">
        <f t="shared" si="278"/>
        <v>144.78123980236907</v>
      </c>
      <c r="BJ839">
        <f t="shared" si="279"/>
        <v>4754.1143281365994</v>
      </c>
      <c r="BK839" s="2" t="s">
        <v>841</v>
      </c>
      <c r="BP839">
        <f t="shared" si="280"/>
        <v>78.781239802369072</v>
      </c>
      <c r="BQ839">
        <f t="shared" si="281"/>
        <v>4411.333333333333</v>
      </c>
      <c r="BR839" s="2" t="s">
        <v>841</v>
      </c>
      <c r="BW839">
        <f t="shared" si="282"/>
        <v>94.781239802369072</v>
      </c>
      <c r="BX839">
        <f t="shared" si="283"/>
        <v>4445.4666666666662</v>
      </c>
      <c r="BY839" s="2" t="s">
        <v>841</v>
      </c>
      <c r="CD839">
        <f t="shared" si="284"/>
        <v>159.09097938416301</v>
      </c>
      <c r="CE839">
        <f t="shared" si="285"/>
        <v>4799.9015716076174</v>
      </c>
      <c r="CF839" s="2" t="s">
        <v>841</v>
      </c>
    </row>
    <row r="840" spans="1:84" x14ac:dyDescent="0.35">
      <c r="A840" s="2" t="s">
        <v>842</v>
      </c>
      <c r="B840" s="3" t="s">
        <v>35</v>
      </c>
      <c r="C840" s="2">
        <v>161</v>
      </c>
      <c r="D840" s="2">
        <v>700</v>
      </c>
      <c r="E840" s="2">
        <v>250</v>
      </c>
      <c r="F840" s="2">
        <v>22</v>
      </c>
      <c r="G840" s="2">
        <v>14</v>
      </c>
      <c r="H840" s="2">
        <v>18</v>
      </c>
      <c r="I840" s="2">
        <f t="shared" si="270"/>
        <v>620</v>
      </c>
      <c r="J840" s="2">
        <f t="shared" ref="J840:J903" si="288">(2*E840/10*F840/10)+((D840-F840-F840)/10*G840/10)+((H840/10+H840/10)^2)-(PI()*H840/10*H840/10)</f>
        <v>204.62123980236905</v>
      </c>
      <c r="K840" s="2">
        <f t="shared" si="273"/>
        <v>5.3636363636363633</v>
      </c>
      <c r="L840" s="2">
        <f t="shared" si="271"/>
        <v>44.285714285714285</v>
      </c>
      <c r="M840" s="2">
        <f t="shared" si="272"/>
        <v>2.3410973355292328</v>
      </c>
      <c r="N840" s="5">
        <v>162000</v>
      </c>
      <c r="O840" s="5">
        <v>5750</v>
      </c>
      <c r="P840" s="2">
        <v>28.2</v>
      </c>
      <c r="Q840" s="2">
        <v>5.3</v>
      </c>
      <c r="R840" s="5">
        <v>4640</v>
      </c>
      <c r="S840" s="2">
        <v>460</v>
      </c>
      <c r="T840" s="5">
        <v>5330</v>
      </c>
      <c r="U840" s="2">
        <v>723</v>
      </c>
      <c r="X840" s="3" t="str" cm="1">
        <f t="array" ref="X840">_xlfn.IFS((D840/F840) &lt;= (640/SQRT($AT$32)), "Compact", L840 &lt;= ($AT$32*(0.79-(0.002*((E840-G840/2)/(2*F840))*SQRT($AT$32)))), "Non-Compact", L840 &gt; ($AT$32*(0.79-(0.002*((E840-G840/2)/(2*F840))*SQRT($AT$32)))), "Slender")</f>
        <v>Compact</v>
      </c>
      <c r="Y840" s="3" t="str" cm="1">
        <f t="array" ref="Y840">_xlfn.IFS(K840 &lt;= (65/SQRT($AT$32)), "Compact", K840 &lt;= (95/SQRT($AT$32)), "Non-Compact", K840 &gt; (95/SQRT($AT$32)), "Slender")</f>
        <v>Slender</v>
      </c>
      <c r="Z840" s="2">
        <f t="shared" si="274"/>
        <v>11.363636363636363</v>
      </c>
      <c r="AA840" s="2">
        <f t="shared" si="275"/>
        <v>50</v>
      </c>
      <c r="AB840" s="2" t="str" cm="1">
        <f t="array" ref="AB840">_xlfn.IFS(Z840 &lt;= 9, "1", Z840 &lt;= 12, "2", Z840 &lt;= 15, "3", Z840 &gt; 15, "4")</f>
        <v>2</v>
      </c>
      <c r="AC840" s="2" t="str" cm="1">
        <f t="array" ref="AC840">_xlfn.IFS(AA840 &lt;= 200, "1", L840 &lt;= 300, "2", L840 &lt;= 400, "3", L840 &gt; 400, "4")</f>
        <v>1</v>
      </c>
      <c r="AF840" s="3">
        <f t="shared" si="286"/>
        <v>161625.85701582528</v>
      </c>
      <c r="AG840" s="3"/>
      <c r="AI840" s="3">
        <f t="shared" si="287"/>
        <v>4611.5819053769401</v>
      </c>
      <c r="AJ840" s="2" t="s">
        <v>842</v>
      </c>
      <c r="AK840" s="2"/>
      <c r="AL840" s="2"/>
      <c r="AM840" s="2">
        <f t="shared" ref="AM840:AM903" si="289">SQRT(((VLOOKUP($AT$4,$A$4:$J$1021,10,FALSE))-J840)^2)</f>
        <v>179.92123980236906</v>
      </c>
      <c r="AN840" s="2"/>
      <c r="AO840" s="2"/>
      <c r="AP840" s="2">
        <f t="shared" ref="AP840:AP903" si="290">SQRT(((VLOOKUP($AT$4,$A$4:$R$1021,18,FALSE))-R840)^2)</f>
        <v>4550.6000000000004</v>
      </c>
      <c r="AQ840" s="2" t="s">
        <v>842</v>
      </c>
      <c r="BB840" s="2">
        <f t="shared" si="276"/>
        <v>112.62123980236905</v>
      </c>
      <c r="BC840" s="2">
        <f t="shared" si="277"/>
        <v>4083.7333333333336</v>
      </c>
      <c r="BD840" s="2" t="s">
        <v>842</v>
      </c>
      <c r="BI840">
        <f t="shared" si="278"/>
        <v>130.62123980236905</v>
      </c>
      <c r="BJ840">
        <f t="shared" si="279"/>
        <v>4324.1143281365994</v>
      </c>
      <c r="BK840" s="2" t="s">
        <v>842</v>
      </c>
      <c r="BP840">
        <f t="shared" si="280"/>
        <v>64.621239802369047</v>
      </c>
      <c r="BQ840">
        <f t="shared" si="281"/>
        <v>3981.3333333333335</v>
      </c>
      <c r="BR840" s="2" t="s">
        <v>842</v>
      </c>
      <c r="BW840">
        <f t="shared" si="282"/>
        <v>80.621239802369047</v>
      </c>
      <c r="BX840">
        <f t="shared" si="283"/>
        <v>4015.4666666666667</v>
      </c>
      <c r="BY840" s="2" t="s">
        <v>842</v>
      </c>
      <c r="CD840">
        <f t="shared" si="284"/>
        <v>144.93097938416298</v>
      </c>
      <c r="CE840">
        <f t="shared" si="285"/>
        <v>4369.9015716076174</v>
      </c>
      <c r="CF840" s="2" t="s">
        <v>842</v>
      </c>
    </row>
    <row r="841" spans="1:84" x14ac:dyDescent="0.35">
      <c r="A841" s="2" t="s">
        <v>843</v>
      </c>
      <c r="B841" s="3" t="s">
        <v>35</v>
      </c>
      <c r="C841" s="2">
        <v>150</v>
      </c>
      <c r="D841" s="2">
        <v>700</v>
      </c>
      <c r="E841" s="2">
        <v>250</v>
      </c>
      <c r="F841" s="2">
        <v>19</v>
      </c>
      <c r="G841" s="2">
        <v>14</v>
      </c>
      <c r="H841" s="2">
        <v>18</v>
      </c>
      <c r="I841" s="2">
        <f t="shared" si="270"/>
        <v>626</v>
      </c>
      <c r="J841" s="2">
        <f t="shared" si="288"/>
        <v>190.46123980236908</v>
      </c>
      <c r="K841" s="2">
        <f t="shared" si="273"/>
        <v>6.2105263157894735</v>
      </c>
      <c r="L841" s="2">
        <f t="shared" si="271"/>
        <v>44.714285714285715</v>
      </c>
      <c r="M841" s="2">
        <f t="shared" si="272"/>
        <v>2.3410973355292328</v>
      </c>
      <c r="N841" s="5">
        <v>147000</v>
      </c>
      <c r="O841" s="5">
        <v>4970</v>
      </c>
      <c r="P841" s="2">
        <v>27.8</v>
      </c>
      <c r="Q841" s="2">
        <v>5.0999999999999996</v>
      </c>
      <c r="R841" s="5">
        <v>4200</v>
      </c>
      <c r="S841" s="2">
        <v>397</v>
      </c>
      <c r="T841" s="5">
        <v>4860</v>
      </c>
      <c r="U841" s="2">
        <v>629</v>
      </c>
      <c r="X841" s="3" t="str" cm="1">
        <f t="array" ref="X841">_xlfn.IFS((D841/F841) &lt;= (640/SQRT($AT$32)), "Compact", L841 &lt;= ($AT$32*(0.79-(0.002*((E841-G841/2)/(2*F841))*SQRT($AT$32)))), "Non-Compact", L841 &gt; ($AT$32*(0.79-(0.002*((E841-G841/2)/(2*F841))*SQRT($AT$32)))), "Slender")</f>
        <v>Non-Compact</v>
      </c>
      <c r="Y841" s="3" t="str" cm="1">
        <f t="array" ref="Y841">_xlfn.IFS(K841 &lt;= (65/SQRT($AT$32)), "Compact", K841 &lt;= (95/SQRT($AT$32)), "Non-Compact", K841 &gt; (95/SQRT($AT$32)), "Slender")</f>
        <v>Slender</v>
      </c>
      <c r="Z841" s="2">
        <f t="shared" si="274"/>
        <v>13.157894736842104</v>
      </c>
      <c r="AA841" s="2">
        <f t="shared" si="275"/>
        <v>50</v>
      </c>
      <c r="AB841" s="2" t="str" cm="1">
        <f t="array" ref="AB841">_xlfn.IFS(Z841 &lt;= 9, "1", Z841 &lt;= 12, "2", Z841 &lt;= 15, "3", Z841 &gt; 15, "4")</f>
        <v>3</v>
      </c>
      <c r="AC841" s="2" t="str" cm="1">
        <f t="array" ref="AC841">_xlfn.IFS(AA841 &lt;= 200, "1", L841 &lt;= 300, "2", L841 &lt;= 400, "3", L841 &gt; 400, "4")</f>
        <v>1</v>
      </c>
      <c r="AF841" s="3">
        <f t="shared" si="286"/>
        <v>146608.20460022011</v>
      </c>
      <c r="AG841" s="3"/>
      <c r="AI841" s="3">
        <f t="shared" si="287"/>
        <v>4172.0123765396484</v>
      </c>
      <c r="AJ841" s="2" t="s">
        <v>843</v>
      </c>
      <c r="AK841" s="2"/>
      <c r="AL841" s="2"/>
      <c r="AM841" s="2">
        <f t="shared" si="289"/>
        <v>165.76123980236909</v>
      </c>
      <c r="AN841" s="2"/>
      <c r="AO841" s="2"/>
      <c r="AP841" s="2">
        <f t="shared" si="290"/>
        <v>4110.6000000000004</v>
      </c>
      <c r="AQ841" s="2" t="s">
        <v>843</v>
      </c>
      <c r="BB841" s="2">
        <f t="shared" si="276"/>
        <v>98.461239802369079</v>
      </c>
      <c r="BC841" s="2">
        <f t="shared" si="277"/>
        <v>3643.7333333333336</v>
      </c>
      <c r="BD841" s="2" t="s">
        <v>843</v>
      </c>
      <c r="BI841">
        <f t="shared" si="278"/>
        <v>116.46123980236908</v>
      </c>
      <c r="BJ841">
        <f t="shared" si="279"/>
        <v>3884.1143281365999</v>
      </c>
      <c r="BK841" s="2" t="s">
        <v>843</v>
      </c>
      <c r="BP841">
        <f t="shared" si="280"/>
        <v>50.461239802369079</v>
      </c>
      <c r="BQ841">
        <f t="shared" si="281"/>
        <v>3541.3333333333335</v>
      </c>
      <c r="BR841" s="2" t="s">
        <v>843</v>
      </c>
      <c r="BW841">
        <f t="shared" si="282"/>
        <v>66.461239802369079</v>
      </c>
      <c r="BX841">
        <f t="shared" si="283"/>
        <v>3575.4666666666667</v>
      </c>
      <c r="BY841" s="2" t="s">
        <v>843</v>
      </c>
      <c r="CD841">
        <f t="shared" si="284"/>
        <v>130.77097938416301</v>
      </c>
      <c r="CE841">
        <f t="shared" si="285"/>
        <v>3929.9015716076174</v>
      </c>
      <c r="CF841" s="2" t="s">
        <v>843</v>
      </c>
    </row>
    <row r="842" spans="1:84" x14ac:dyDescent="0.35">
      <c r="A842" s="2" t="s">
        <v>844</v>
      </c>
      <c r="B842" s="3" t="s">
        <v>35</v>
      </c>
      <c r="C842" s="2">
        <v>173</v>
      </c>
      <c r="D842" s="2">
        <v>700</v>
      </c>
      <c r="E842" s="2">
        <v>250</v>
      </c>
      <c r="F842" s="2">
        <v>28</v>
      </c>
      <c r="G842" s="2">
        <v>12</v>
      </c>
      <c r="H842" s="2">
        <v>18</v>
      </c>
      <c r="I842" s="2">
        <f t="shared" si="270"/>
        <v>608</v>
      </c>
      <c r="J842" s="2">
        <f t="shared" si="288"/>
        <v>220.06123980236907</v>
      </c>
      <c r="K842" s="2">
        <f t="shared" si="273"/>
        <v>4.25</v>
      </c>
      <c r="L842" s="2">
        <f t="shared" si="271"/>
        <v>50.666666666666664</v>
      </c>
      <c r="M842" s="2">
        <f t="shared" si="272"/>
        <v>2.3450973355292328</v>
      </c>
      <c r="N842" s="5">
        <v>188000</v>
      </c>
      <c r="O842" s="5">
        <v>7300</v>
      </c>
      <c r="P842" s="2">
        <v>29.2</v>
      </c>
      <c r="Q842" s="2">
        <v>5.8</v>
      </c>
      <c r="R842" s="5">
        <v>5360</v>
      </c>
      <c r="S842" s="2">
        <v>584</v>
      </c>
      <c r="T842" s="5">
        <v>6040</v>
      </c>
      <c r="U842" s="2">
        <v>901</v>
      </c>
      <c r="X842" s="3" t="str" cm="1">
        <f t="array" ref="X842">_xlfn.IFS((D842/F842) &lt;= (640/SQRT($AT$32)), "Compact", L842 &lt;= ($AT$32*(0.79-(0.002*((E842-G842/2)/(2*F842))*SQRT($AT$32)))), "Non-Compact", L842 &gt; ($AT$32*(0.79-(0.002*((E842-G842/2)/(2*F842))*SQRT($AT$32)))), "Slender")</f>
        <v>Compact</v>
      </c>
      <c r="Y842" s="3" t="str" cm="1">
        <f t="array" ref="Y842">_xlfn.IFS(K842 &lt;= (65/SQRT($AT$32)), "Compact", K842 &lt;= (95/SQRT($AT$32)), "Non-Compact", K842 &gt; (95/SQRT($AT$32)), "Slender")</f>
        <v>Non-Compact</v>
      </c>
      <c r="Z842" s="2">
        <f t="shared" si="274"/>
        <v>8.9285714285714288</v>
      </c>
      <c r="AA842" s="2">
        <f t="shared" si="275"/>
        <v>58.333333333333336</v>
      </c>
      <c r="AB842" s="2" t="str" cm="1">
        <f t="array" ref="AB842">_xlfn.IFS(Z842 &lt;= 9, "1", Z842 &lt;= 12, "2", Z842 &lt;= 15, "3", Z842 &gt; 15, "4")</f>
        <v>1</v>
      </c>
      <c r="AC842" s="2" t="str" cm="1">
        <f t="array" ref="AC842">_xlfn.IFS(AA842 &lt;= 200, "1", L842 &lt;= 300, "2", L842 &lt;= 400, "3", L842 &gt; 400, "4")</f>
        <v>1</v>
      </c>
      <c r="AF842" s="3">
        <f t="shared" si="286"/>
        <v>187664.87459324932</v>
      </c>
      <c r="AG842" s="3"/>
      <c r="AI842" s="3">
        <f t="shared" si="287"/>
        <v>5334.7628691442324</v>
      </c>
      <c r="AJ842" s="2" t="s">
        <v>844</v>
      </c>
      <c r="AK842" s="2"/>
      <c r="AL842" s="2"/>
      <c r="AM842" s="2">
        <f t="shared" si="289"/>
        <v>195.36123980236908</v>
      </c>
      <c r="AN842" s="2"/>
      <c r="AO842" s="2"/>
      <c r="AP842" s="2">
        <f t="shared" si="290"/>
        <v>5270.6</v>
      </c>
      <c r="AQ842" s="2" t="s">
        <v>844</v>
      </c>
      <c r="BB842" s="2">
        <f t="shared" si="276"/>
        <v>128.06123980236907</v>
      </c>
      <c r="BC842" s="2">
        <f t="shared" si="277"/>
        <v>4803.7333333333336</v>
      </c>
      <c r="BD842" s="2" t="s">
        <v>844</v>
      </c>
      <c r="BI842">
        <f t="shared" si="278"/>
        <v>146.06123980236907</v>
      </c>
      <c r="BJ842">
        <f t="shared" si="279"/>
        <v>5044.1143281365994</v>
      </c>
      <c r="BK842" s="2" t="s">
        <v>844</v>
      </c>
      <c r="BP842">
        <f t="shared" si="280"/>
        <v>80.061239802369073</v>
      </c>
      <c r="BQ842">
        <f t="shared" si="281"/>
        <v>4701.333333333333</v>
      </c>
      <c r="BR842" s="2" t="s">
        <v>844</v>
      </c>
      <c r="BW842">
        <f t="shared" si="282"/>
        <v>96.061239802369073</v>
      </c>
      <c r="BX842">
        <f t="shared" si="283"/>
        <v>4735.4666666666662</v>
      </c>
      <c r="BY842" s="2" t="s">
        <v>844</v>
      </c>
      <c r="CD842">
        <f t="shared" si="284"/>
        <v>160.37097938416301</v>
      </c>
      <c r="CE842">
        <f t="shared" si="285"/>
        <v>5089.9015716076174</v>
      </c>
      <c r="CF842" s="2" t="s">
        <v>844</v>
      </c>
    </row>
    <row r="843" spans="1:84" x14ac:dyDescent="0.35">
      <c r="A843" s="2" t="s">
        <v>845</v>
      </c>
      <c r="B843" s="3" t="s">
        <v>35</v>
      </c>
      <c r="C843" s="2">
        <v>162</v>
      </c>
      <c r="D843" s="2">
        <v>700</v>
      </c>
      <c r="E843" s="2">
        <v>250</v>
      </c>
      <c r="F843" s="2">
        <v>25</v>
      </c>
      <c r="G843" s="2">
        <v>12</v>
      </c>
      <c r="H843" s="2">
        <v>18</v>
      </c>
      <c r="I843" s="2">
        <f t="shared" si="270"/>
        <v>614</v>
      </c>
      <c r="J843" s="2">
        <f t="shared" si="288"/>
        <v>205.78123980236907</v>
      </c>
      <c r="K843" s="2">
        <f t="shared" si="273"/>
        <v>4.76</v>
      </c>
      <c r="L843" s="2">
        <f t="shared" si="271"/>
        <v>51.166666666666664</v>
      </c>
      <c r="M843" s="2">
        <f t="shared" si="272"/>
        <v>2.3450973355292328</v>
      </c>
      <c r="N843" s="5">
        <v>173000</v>
      </c>
      <c r="O843" s="5">
        <v>6520</v>
      </c>
      <c r="P843" s="2">
        <v>29</v>
      </c>
      <c r="Q843" s="2">
        <v>5.6</v>
      </c>
      <c r="R843" s="5">
        <v>4940</v>
      </c>
      <c r="S843" s="2">
        <v>522</v>
      </c>
      <c r="T843" s="5">
        <v>5580</v>
      </c>
      <c r="U843" s="2">
        <v>807</v>
      </c>
      <c r="X843" s="3" t="str" cm="1">
        <f t="array" ref="X843">_xlfn.IFS((D843/F843) &lt;= (640/SQRT($AT$32)), "Compact", L843 &lt;= ($AT$32*(0.79-(0.002*((E843-G843/2)/(2*F843))*SQRT($AT$32)))), "Non-Compact", L843 &gt; ($AT$32*(0.79-(0.002*((E843-G843/2)/(2*F843))*SQRT($AT$32)))), "Slender")</f>
        <v>Compact</v>
      </c>
      <c r="Y843" s="3" t="str" cm="1">
        <f t="array" ref="Y843">_xlfn.IFS(K843 &lt;= (65/SQRT($AT$32)), "Compact", K843 &lt;= (95/SQRT($AT$32)), "Non-Compact", K843 &gt; (95/SQRT($AT$32)), "Slender")</f>
        <v>Non-Compact</v>
      </c>
      <c r="Z843" s="2">
        <f t="shared" si="274"/>
        <v>10</v>
      </c>
      <c r="AA843" s="2">
        <f t="shared" si="275"/>
        <v>58.333333333333336</v>
      </c>
      <c r="AB843" s="2" t="str" cm="1">
        <f t="array" ref="AB843">_xlfn.IFS(Z843 &lt;= 9, "1", Z843 &lt;= 12, "2", Z843 &lt;= 15, "3", Z843 &gt; 15, "4")</f>
        <v>2</v>
      </c>
      <c r="AC843" s="2" t="str" cm="1">
        <f t="array" ref="AC843">_xlfn.IFS(AA843 &lt;= 200, "1", L843 &lt;= 300, "2", L843 &lt;= 400, "3", L843 &gt; 400, "4")</f>
        <v>1</v>
      </c>
      <c r="AF843" s="3">
        <f t="shared" si="286"/>
        <v>172646.2717700559</v>
      </c>
      <c r="AG843" s="3"/>
      <c r="AI843" s="3">
        <f t="shared" si="287"/>
        <v>4913.6621037674131</v>
      </c>
      <c r="AJ843" s="2" t="s">
        <v>845</v>
      </c>
      <c r="AK843" s="2"/>
      <c r="AL843" s="2"/>
      <c r="AM843" s="2">
        <f t="shared" si="289"/>
        <v>181.08123980236908</v>
      </c>
      <c r="AN843" s="2"/>
      <c r="AO843" s="2"/>
      <c r="AP843" s="2">
        <f t="shared" si="290"/>
        <v>4850.6000000000004</v>
      </c>
      <c r="AQ843" s="2" t="s">
        <v>845</v>
      </c>
      <c r="BB843" s="2">
        <f t="shared" si="276"/>
        <v>113.78123980236907</v>
      </c>
      <c r="BC843" s="2">
        <f t="shared" si="277"/>
        <v>4383.7333333333336</v>
      </c>
      <c r="BD843" s="2" t="s">
        <v>845</v>
      </c>
      <c r="BI843">
        <f t="shared" si="278"/>
        <v>131.78123980236907</v>
      </c>
      <c r="BJ843">
        <f t="shared" si="279"/>
        <v>4624.1143281365994</v>
      </c>
      <c r="BK843" s="2" t="s">
        <v>845</v>
      </c>
      <c r="BP843">
        <f t="shared" si="280"/>
        <v>65.781239802369072</v>
      </c>
      <c r="BQ843">
        <f t="shared" si="281"/>
        <v>4281.333333333333</v>
      </c>
      <c r="BR843" s="2" t="s">
        <v>845</v>
      </c>
      <c r="BW843">
        <f t="shared" si="282"/>
        <v>81.781239802369072</v>
      </c>
      <c r="BX843">
        <f t="shared" si="283"/>
        <v>4315.4666666666662</v>
      </c>
      <c r="BY843" s="2" t="s">
        <v>845</v>
      </c>
      <c r="CD843">
        <f t="shared" si="284"/>
        <v>146.09097938416301</v>
      </c>
      <c r="CE843">
        <f t="shared" si="285"/>
        <v>4669.9015716076174</v>
      </c>
      <c r="CF843" s="2" t="s">
        <v>845</v>
      </c>
    </row>
    <row r="844" spans="1:84" x14ac:dyDescent="0.35">
      <c r="A844" s="2" t="s">
        <v>843</v>
      </c>
      <c r="B844" s="3" t="s">
        <v>35</v>
      </c>
      <c r="C844" s="2">
        <v>150</v>
      </c>
      <c r="D844" s="2">
        <v>700</v>
      </c>
      <c r="E844" s="2">
        <v>250</v>
      </c>
      <c r="F844" s="2">
        <v>22</v>
      </c>
      <c r="G844" s="2">
        <v>12</v>
      </c>
      <c r="H844" s="2">
        <v>18</v>
      </c>
      <c r="I844" s="2">
        <f t="shared" si="270"/>
        <v>620</v>
      </c>
      <c r="J844" s="2">
        <f t="shared" si="288"/>
        <v>191.50123980236907</v>
      </c>
      <c r="K844" s="2">
        <f t="shared" si="273"/>
        <v>5.4090909090909092</v>
      </c>
      <c r="L844" s="2">
        <f t="shared" si="271"/>
        <v>51.666666666666664</v>
      </c>
      <c r="M844" s="2">
        <f t="shared" si="272"/>
        <v>2.3450973355292328</v>
      </c>
      <c r="N844" s="5">
        <v>158000</v>
      </c>
      <c r="O844" s="5">
        <v>5740</v>
      </c>
      <c r="P844" s="2">
        <v>28.7</v>
      </c>
      <c r="Q844" s="2">
        <v>5.5</v>
      </c>
      <c r="R844" s="5">
        <v>4500</v>
      </c>
      <c r="S844" s="2">
        <v>459</v>
      </c>
      <c r="T844" s="5">
        <v>5110</v>
      </c>
      <c r="U844" s="2">
        <v>714</v>
      </c>
      <c r="X844" s="3" t="str" cm="1">
        <f t="array" ref="X844">_xlfn.IFS((D844/F844) &lt;= (640/SQRT($AT$32)), "Compact", L844 &lt;= ($AT$32*(0.79-(0.002*((E844-G844/2)/(2*F844))*SQRT($AT$32)))), "Non-Compact", L844 &gt; ($AT$32*(0.79-(0.002*((E844-G844/2)/(2*F844))*SQRT($AT$32)))), "Slender")</f>
        <v>Compact</v>
      </c>
      <c r="Y844" s="3" t="str" cm="1">
        <f t="array" ref="Y844">_xlfn.IFS(K844 &lt;= (65/SQRT($AT$32)), "Compact", K844 &lt;= (95/SQRT($AT$32)), "Non-Compact", K844 &gt; (95/SQRT($AT$32)), "Slender")</f>
        <v>Slender</v>
      </c>
      <c r="Z844" s="2">
        <f t="shared" si="274"/>
        <v>11.363636363636363</v>
      </c>
      <c r="AA844" s="2">
        <f t="shared" si="275"/>
        <v>58.333333333333336</v>
      </c>
      <c r="AB844" s="2" t="str" cm="1">
        <f t="array" ref="AB844">_xlfn.IFS(Z844 &lt;= 9, "1", Z844 &lt;= 12, "2", Z844 &lt;= 15, "3", Z844 &gt; 15, "4")</f>
        <v>2</v>
      </c>
      <c r="AC844" s="2" t="str" cm="1">
        <f t="array" ref="AC844">_xlfn.IFS(AA844 &lt;= 200, "1", L844 &lt;= 300, "2", L844 &lt;= 400, "3", L844 &gt; 400, "4")</f>
        <v>1</v>
      </c>
      <c r="AF844" s="3">
        <f t="shared" si="286"/>
        <v>157627.98595458866</v>
      </c>
      <c r="AG844" s="3"/>
      <c r="AI844" s="3">
        <f t="shared" si="287"/>
        <v>4473.3950049151708</v>
      </c>
      <c r="AJ844" s="2" t="s">
        <v>843</v>
      </c>
      <c r="AK844" s="2"/>
      <c r="AL844" s="2"/>
      <c r="AM844" s="2">
        <f t="shared" si="289"/>
        <v>166.80123980236908</v>
      </c>
      <c r="AN844" s="2"/>
      <c r="AO844" s="2"/>
      <c r="AP844" s="2">
        <f t="shared" si="290"/>
        <v>4410.6000000000004</v>
      </c>
      <c r="AQ844" s="2" t="s">
        <v>843</v>
      </c>
      <c r="BB844" s="2">
        <f t="shared" si="276"/>
        <v>99.501239802369071</v>
      </c>
      <c r="BC844" s="2">
        <f t="shared" si="277"/>
        <v>3943.7333333333336</v>
      </c>
      <c r="BD844" s="2" t="s">
        <v>843</v>
      </c>
      <c r="BI844">
        <f t="shared" si="278"/>
        <v>117.50123980236907</v>
      </c>
      <c r="BJ844">
        <f t="shared" si="279"/>
        <v>4184.1143281365994</v>
      </c>
      <c r="BK844" s="2" t="s">
        <v>843</v>
      </c>
      <c r="BP844">
        <f t="shared" si="280"/>
        <v>51.501239802369071</v>
      </c>
      <c r="BQ844">
        <f t="shared" si="281"/>
        <v>3841.3333333333335</v>
      </c>
      <c r="BR844" s="2" t="s">
        <v>843</v>
      </c>
      <c r="BW844">
        <f t="shared" si="282"/>
        <v>67.501239802369071</v>
      </c>
      <c r="BX844">
        <f t="shared" si="283"/>
        <v>3875.4666666666667</v>
      </c>
      <c r="BY844" s="2" t="s">
        <v>843</v>
      </c>
      <c r="CD844">
        <f t="shared" si="284"/>
        <v>131.81097938416301</v>
      </c>
      <c r="CE844">
        <f t="shared" si="285"/>
        <v>4229.9015716076174</v>
      </c>
      <c r="CF844" s="2" t="s">
        <v>843</v>
      </c>
    </row>
    <row r="845" spans="1:84" x14ac:dyDescent="0.35">
      <c r="A845" s="2" t="s">
        <v>846</v>
      </c>
      <c r="B845" s="3" t="s">
        <v>35</v>
      </c>
      <c r="C845" s="2">
        <v>139</v>
      </c>
      <c r="D845" s="2">
        <v>700</v>
      </c>
      <c r="E845" s="2">
        <v>250</v>
      </c>
      <c r="F845" s="2">
        <v>19</v>
      </c>
      <c r="G845" s="2">
        <v>12</v>
      </c>
      <c r="H845" s="2">
        <v>18</v>
      </c>
      <c r="I845" s="2">
        <f t="shared" si="270"/>
        <v>626</v>
      </c>
      <c r="J845" s="2">
        <f t="shared" si="288"/>
        <v>177.22123980236907</v>
      </c>
      <c r="K845" s="2">
        <f t="shared" si="273"/>
        <v>6.2631578947368425</v>
      </c>
      <c r="L845" s="2">
        <f t="shared" si="271"/>
        <v>52.166666666666664</v>
      </c>
      <c r="M845" s="2">
        <f t="shared" si="272"/>
        <v>2.3450973355292328</v>
      </c>
      <c r="N845" s="5">
        <v>142000</v>
      </c>
      <c r="O845" s="5">
        <v>4960</v>
      </c>
      <c r="P845" s="2">
        <v>28.3</v>
      </c>
      <c r="Q845" s="2">
        <v>5.3</v>
      </c>
      <c r="R845" s="5">
        <v>4060</v>
      </c>
      <c r="S845" s="2">
        <v>397</v>
      </c>
      <c r="T845" s="5">
        <v>4640</v>
      </c>
      <c r="U845" s="2">
        <v>620</v>
      </c>
      <c r="X845" s="3" t="str" cm="1">
        <f t="array" ref="X845">_xlfn.IFS((D845/F845) &lt;= (640/SQRT($AT$32)), "Compact", L845 &lt;= ($AT$32*(0.79-(0.002*((E845-G845/2)/(2*F845))*SQRT($AT$32)))), "Non-Compact", L845 &gt; ($AT$32*(0.79-(0.002*((E845-G845/2)/(2*F845))*SQRT($AT$32)))), "Slender")</f>
        <v>Non-Compact</v>
      </c>
      <c r="Y845" s="3" t="str" cm="1">
        <f t="array" ref="Y845">_xlfn.IFS(K845 &lt;= (65/SQRT($AT$32)), "Compact", K845 &lt;= (95/SQRT($AT$32)), "Non-Compact", K845 &gt; (95/SQRT($AT$32)), "Slender")</f>
        <v>Slender</v>
      </c>
      <c r="Z845" s="2">
        <f t="shared" si="274"/>
        <v>13.157894736842104</v>
      </c>
      <c r="AA845" s="2">
        <f t="shared" si="275"/>
        <v>58.333333333333336</v>
      </c>
      <c r="AB845" s="2" t="str" cm="1">
        <f t="array" ref="AB845">_xlfn.IFS(Z845 &lt;= 9, "1", Z845 &lt;= 12, "2", Z845 &lt;= 15, "3", Z845 &gt; 15, "4")</f>
        <v>3</v>
      </c>
      <c r="AC845" s="2" t="str" cm="1">
        <f t="array" ref="AC845">_xlfn.IFS(AA845 &lt;= 200, "1", L845 &lt;= 300, "2", L845 &lt;= 400, "3", L845 &gt; 400, "4")</f>
        <v>1</v>
      </c>
      <c r="AF845" s="3">
        <f t="shared" si="286"/>
        <v>141610.69718103926</v>
      </c>
      <c r="AG845" s="3"/>
      <c r="AI845" s="3">
        <f t="shared" si="287"/>
        <v>4034.1441806162557</v>
      </c>
      <c r="AJ845" s="2" t="s">
        <v>846</v>
      </c>
      <c r="AK845" s="2"/>
      <c r="AL845" s="2"/>
      <c r="AM845" s="2">
        <f t="shared" si="289"/>
        <v>152.52123980236908</v>
      </c>
      <c r="AN845" s="2"/>
      <c r="AO845" s="2"/>
      <c r="AP845" s="2">
        <f t="shared" si="290"/>
        <v>3970.6</v>
      </c>
      <c r="AQ845" s="2" t="s">
        <v>846</v>
      </c>
      <c r="BB845" s="2">
        <f t="shared" si="276"/>
        <v>85.22123980236907</v>
      </c>
      <c r="BC845" s="2">
        <f t="shared" si="277"/>
        <v>3503.7333333333336</v>
      </c>
      <c r="BD845" s="2" t="s">
        <v>846</v>
      </c>
      <c r="BI845">
        <f t="shared" si="278"/>
        <v>103.22123980236907</v>
      </c>
      <c r="BJ845">
        <f t="shared" si="279"/>
        <v>3744.1143281365999</v>
      </c>
      <c r="BK845" s="2" t="s">
        <v>846</v>
      </c>
      <c r="BP845">
        <f t="shared" si="280"/>
        <v>37.22123980236907</v>
      </c>
      <c r="BQ845">
        <f t="shared" si="281"/>
        <v>3401.3333333333335</v>
      </c>
      <c r="BR845" s="2" t="s">
        <v>846</v>
      </c>
      <c r="BW845">
        <f t="shared" si="282"/>
        <v>53.22123980236907</v>
      </c>
      <c r="BX845">
        <f t="shared" si="283"/>
        <v>3435.4666666666667</v>
      </c>
      <c r="BY845" s="2" t="s">
        <v>846</v>
      </c>
      <c r="CD845">
        <f t="shared" si="284"/>
        <v>117.530979384163</v>
      </c>
      <c r="CE845">
        <f t="shared" si="285"/>
        <v>3789.9015716076174</v>
      </c>
      <c r="CF845" s="2" t="s">
        <v>846</v>
      </c>
    </row>
    <row r="846" spans="1:84" x14ac:dyDescent="0.35">
      <c r="A846" s="2" t="s">
        <v>847</v>
      </c>
      <c r="B846" s="3" t="s">
        <v>35</v>
      </c>
      <c r="C846" s="2">
        <v>128</v>
      </c>
      <c r="D846" s="2">
        <v>700</v>
      </c>
      <c r="E846" s="2">
        <v>250</v>
      </c>
      <c r="F846" s="2">
        <v>16</v>
      </c>
      <c r="G846" s="2">
        <v>12</v>
      </c>
      <c r="H846" s="2">
        <v>18</v>
      </c>
      <c r="I846" s="2">
        <f t="shared" si="270"/>
        <v>632</v>
      </c>
      <c r="J846" s="2">
        <f t="shared" si="288"/>
        <v>162.94123980236907</v>
      </c>
      <c r="K846" s="2">
        <f t="shared" si="273"/>
        <v>7.4375</v>
      </c>
      <c r="L846" s="2">
        <f t="shared" si="271"/>
        <v>52.666666666666664</v>
      </c>
      <c r="M846" s="2">
        <f t="shared" si="272"/>
        <v>2.3450973355292328</v>
      </c>
      <c r="N846" s="5">
        <v>126000</v>
      </c>
      <c r="O846" s="5">
        <v>4180</v>
      </c>
      <c r="P846" s="2">
        <v>27.9</v>
      </c>
      <c r="Q846" s="2">
        <v>5.0999999999999996</v>
      </c>
      <c r="R846" s="5">
        <v>3610</v>
      </c>
      <c r="S846" s="2">
        <v>334</v>
      </c>
      <c r="T846" s="5">
        <v>4170</v>
      </c>
      <c r="U846" s="2">
        <v>527</v>
      </c>
      <c r="X846" s="3" t="str" cm="1">
        <f t="array" ref="X846">_xlfn.IFS((D846/F846) &lt;= (640/SQRT($AT$32)), "Compact", L846 &lt;= ($AT$32*(0.79-(0.002*((E846-G846/2)/(2*F846))*SQRT($AT$32)))), "Non-Compact", L846 &gt; ($AT$32*(0.79-(0.002*((E846-G846/2)/(2*F846))*SQRT($AT$32)))), "Slender")</f>
        <v>Non-Compact</v>
      </c>
      <c r="Y846" s="3" t="str" cm="1">
        <f t="array" ref="Y846">_xlfn.IFS(K846 &lt;= (65/SQRT($AT$32)), "Compact", K846 &lt;= (95/SQRT($AT$32)), "Non-Compact", K846 &gt; (95/SQRT($AT$32)), "Slender")</f>
        <v>Slender</v>
      </c>
      <c r="Z846" s="2">
        <f t="shared" si="274"/>
        <v>15.625</v>
      </c>
      <c r="AA846" s="2">
        <f t="shared" si="275"/>
        <v>58.333333333333336</v>
      </c>
      <c r="AB846" s="2" t="str" cm="1">
        <f t="array" ref="AB846">_xlfn.IFS(Z846 &lt;= 9, "1", Z846 &lt;= 12, "2", Z846 &lt;= 15, "3", Z846 &gt; 15, "4")</f>
        <v>4</v>
      </c>
      <c r="AC846" s="2" t="str" cm="1">
        <f t="array" ref="AC846">_xlfn.IFS(AA846 &lt;= 200, "1", L846 &lt;= 300, "2", L846 &lt;= 400, "3", L846 &gt; 400, "4")</f>
        <v>1</v>
      </c>
      <c r="AF846" s="3">
        <f t="shared" si="286"/>
        <v>125593.8452158385</v>
      </c>
      <c r="AG846" s="3"/>
      <c r="AI846" s="3">
        <f t="shared" si="287"/>
        <v>3586.2438386144354</v>
      </c>
      <c r="AJ846" s="2" t="s">
        <v>847</v>
      </c>
      <c r="AK846" s="2"/>
      <c r="AL846" s="2"/>
      <c r="AM846" s="2">
        <f t="shared" si="289"/>
        <v>138.24123980236908</v>
      </c>
      <c r="AN846" s="2"/>
      <c r="AO846" s="2"/>
      <c r="AP846" s="2">
        <f t="shared" si="290"/>
        <v>3520.6</v>
      </c>
      <c r="AQ846" s="2" t="s">
        <v>847</v>
      </c>
      <c r="BB846" s="2">
        <f t="shared" si="276"/>
        <v>70.941239802369068</v>
      </c>
      <c r="BC846" s="2">
        <f t="shared" si="277"/>
        <v>3053.7333333333336</v>
      </c>
      <c r="BD846" s="2" t="s">
        <v>847</v>
      </c>
      <c r="BI846">
        <f t="shared" si="278"/>
        <v>88.941239802369068</v>
      </c>
      <c r="BJ846">
        <f t="shared" si="279"/>
        <v>3294.1143281365999</v>
      </c>
      <c r="BK846" s="2" t="s">
        <v>847</v>
      </c>
      <c r="BP846">
        <f t="shared" si="280"/>
        <v>22.941239802369068</v>
      </c>
      <c r="BQ846">
        <f t="shared" si="281"/>
        <v>2951.3333333333335</v>
      </c>
      <c r="BR846" s="2" t="s">
        <v>847</v>
      </c>
      <c r="BW846">
        <f t="shared" si="282"/>
        <v>38.941239802369068</v>
      </c>
      <c r="BX846">
        <f t="shared" si="283"/>
        <v>2985.4666666666667</v>
      </c>
      <c r="BY846" s="2" t="s">
        <v>847</v>
      </c>
      <c r="CD846">
        <f t="shared" si="284"/>
        <v>103.250979384163</v>
      </c>
      <c r="CE846">
        <f t="shared" si="285"/>
        <v>3339.9015716076174</v>
      </c>
      <c r="CF846" s="2" t="s">
        <v>847</v>
      </c>
    </row>
    <row r="847" spans="1:84" x14ac:dyDescent="0.35">
      <c r="A847" s="2" t="s">
        <v>848</v>
      </c>
      <c r="B847" s="3" t="s">
        <v>35</v>
      </c>
      <c r="C847" s="2">
        <v>124</v>
      </c>
      <c r="D847" s="2">
        <v>700</v>
      </c>
      <c r="E847" s="2">
        <v>250</v>
      </c>
      <c r="F847" s="2">
        <v>19</v>
      </c>
      <c r="G847" s="2">
        <v>9</v>
      </c>
      <c r="H847" s="2">
        <v>18</v>
      </c>
      <c r="I847" s="2">
        <f t="shared" si="270"/>
        <v>626</v>
      </c>
      <c r="J847" s="2">
        <f t="shared" si="288"/>
        <v>157.36123980236908</v>
      </c>
      <c r="K847" s="2">
        <f t="shared" si="273"/>
        <v>6.3421052631578947</v>
      </c>
      <c r="L847" s="2">
        <f t="shared" si="271"/>
        <v>69.555555555555557</v>
      </c>
      <c r="M847" s="2">
        <f t="shared" si="272"/>
        <v>2.3510973355292326</v>
      </c>
      <c r="N847" s="5">
        <v>135000</v>
      </c>
      <c r="O847" s="5">
        <v>4950</v>
      </c>
      <c r="P847" s="2">
        <v>29.3</v>
      </c>
      <c r="Q847" s="2">
        <v>5.6</v>
      </c>
      <c r="R847" s="5">
        <v>3850</v>
      </c>
      <c r="S847" s="2">
        <v>396</v>
      </c>
      <c r="T847" s="5">
        <v>4310</v>
      </c>
      <c r="U847" s="2">
        <v>610</v>
      </c>
      <c r="X847" s="3" t="str" cm="1">
        <f t="array" ref="X847">_xlfn.IFS((D847/F847) &lt;= (640/SQRT($AT$32)), "Compact", L847 &lt;= ($AT$32*(0.79-(0.002*((E847-G847/2)/(2*F847))*SQRT($AT$32)))), "Non-Compact", L847 &gt; ($AT$32*(0.79-(0.002*((E847-G847/2)/(2*F847))*SQRT($AT$32)))), "Slender")</f>
        <v>Non-Compact</v>
      </c>
      <c r="Y847" s="3" t="str" cm="1">
        <f t="array" ref="Y847">_xlfn.IFS(K847 &lt;= (65/SQRT($AT$32)), "Compact", K847 &lt;= (95/SQRT($AT$32)), "Non-Compact", K847 &gt; (95/SQRT($AT$32)), "Slender")</f>
        <v>Slender</v>
      </c>
      <c r="Z847" s="2">
        <f t="shared" si="274"/>
        <v>13.157894736842104</v>
      </c>
      <c r="AA847" s="2">
        <f t="shared" si="275"/>
        <v>77.777777777777771</v>
      </c>
      <c r="AB847" s="2" t="str" cm="1">
        <f t="array" ref="AB847">_xlfn.IFS(Z847 &lt;= 9, "1", Z847 &lt;= 12, "2", Z847 &lt;= 15, "3", Z847 &gt; 15, "4")</f>
        <v>3</v>
      </c>
      <c r="AC847" s="2" t="str" cm="1">
        <f t="array" ref="AC847">_xlfn.IFS(AA847 &lt;= 200, "1", L847 &lt;= 300, "2", L847 &lt;= 400, "3", L847 &gt; 400, "4")</f>
        <v>1</v>
      </c>
      <c r="AF847" s="3">
        <f t="shared" si="286"/>
        <v>134614.64131401159</v>
      </c>
      <c r="AG847" s="3"/>
      <c r="AI847" s="3">
        <f t="shared" si="287"/>
        <v>3827.536605964729</v>
      </c>
      <c r="AJ847" s="2" t="s">
        <v>848</v>
      </c>
      <c r="AK847" s="2"/>
      <c r="AL847" s="2"/>
      <c r="AM847" s="2">
        <f t="shared" si="289"/>
        <v>132.6612398023691</v>
      </c>
      <c r="AN847" s="2"/>
      <c r="AO847" s="2"/>
      <c r="AP847" s="2">
        <f t="shared" si="290"/>
        <v>3760.6</v>
      </c>
      <c r="AQ847" s="2" t="s">
        <v>848</v>
      </c>
      <c r="BB847" s="2">
        <f t="shared" si="276"/>
        <v>65.361239802369084</v>
      </c>
      <c r="BC847" s="2">
        <f t="shared" si="277"/>
        <v>3293.7333333333336</v>
      </c>
      <c r="BD847" s="2" t="s">
        <v>848</v>
      </c>
      <c r="BI847">
        <f t="shared" si="278"/>
        <v>83.361239802369084</v>
      </c>
      <c r="BJ847">
        <f t="shared" si="279"/>
        <v>3534.1143281365999</v>
      </c>
      <c r="BK847" s="2" t="s">
        <v>848</v>
      </c>
      <c r="BP847">
        <f t="shared" si="280"/>
        <v>17.361239802369084</v>
      </c>
      <c r="BQ847">
        <f t="shared" si="281"/>
        <v>3191.3333333333335</v>
      </c>
      <c r="BR847" s="2" t="s">
        <v>848</v>
      </c>
      <c r="BW847">
        <f t="shared" si="282"/>
        <v>33.361239802369084</v>
      </c>
      <c r="BX847">
        <f t="shared" si="283"/>
        <v>3225.4666666666667</v>
      </c>
      <c r="BY847" s="2" t="s">
        <v>848</v>
      </c>
      <c r="CD847">
        <f t="shared" si="284"/>
        <v>97.670979384163019</v>
      </c>
      <c r="CE847">
        <f t="shared" si="285"/>
        <v>3579.9015716076174</v>
      </c>
      <c r="CF847" s="2" t="s">
        <v>848</v>
      </c>
    </row>
    <row r="848" spans="1:84" x14ac:dyDescent="0.35">
      <c r="A848" s="2" t="s">
        <v>849</v>
      </c>
      <c r="B848" s="3" t="s">
        <v>35</v>
      </c>
      <c r="C848" s="2">
        <v>112</v>
      </c>
      <c r="D848" s="2">
        <v>700</v>
      </c>
      <c r="E848" s="2">
        <v>250</v>
      </c>
      <c r="F848" s="2">
        <v>16</v>
      </c>
      <c r="G848" s="2">
        <v>9</v>
      </c>
      <c r="H848" s="2">
        <v>18</v>
      </c>
      <c r="I848" s="2">
        <f t="shared" si="270"/>
        <v>632</v>
      </c>
      <c r="J848" s="2">
        <f t="shared" si="288"/>
        <v>142.90123980236908</v>
      </c>
      <c r="K848" s="2">
        <f t="shared" si="273"/>
        <v>7.53125</v>
      </c>
      <c r="L848" s="2">
        <f t="shared" si="271"/>
        <v>70.222222222222229</v>
      </c>
      <c r="M848" s="2">
        <f t="shared" si="272"/>
        <v>2.3510973355292326</v>
      </c>
      <c r="N848" s="5">
        <v>119000</v>
      </c>
      <c r="O848" s="5">
        <v>4170</v>
      </c>
      <c r="P848" s="2">
        <v>28.9</v>
      </c>
      <c r="Q848" s="2">
        <v>5.4</v>
      </c>
      <c r="R848" s="5">
        <v>3400</v>
      </c>
      <c r="S848" s="2">
        <v>334</v>
      </c>
      <c r="T848" s="5">
        <v>3830</v>
      </c>
      <c r="U848" s="2">
        <v>516</v>
      </c>
      <c r="X848" s="3" t="str" cm="1">
        <f t="array" ref="X848">_xlfn.IFS((D848/F848) &lt;= (640/SQRT($AT$32)), "Compact", L848 &lt;= ($AT$32*(0.79-(0.002*((E848-G848/2)/(2*F848))*SQRT($AT$32)))), "Non-Compact", L848 &gt; ($AT$32*(0.79-(0.002*((E848-G848/2)/(2*F848))*SQRT($AT$32)))), "Slender")</f>
        <v>Non-Compact</v>
      </c>
      <c r="Y848" s="3" t="str" cm="1">
        <f t="array" ref="Y848">_xlfn.IFS(K848 &lt;= (65/SQRT($AT$32)), "Compact", K848 &lt;= (95/SQRT($AT$32)), "Non-Compact", K848 &gt; (95/SQRT($AT$32)), "Slender")</f>
        <v>Slender</v>
      </c>
      <c r="Z848" s="2">
        <f t="shared" si="274"/>
        <v>15.625</v>
      </c>
      <c r="AA848" s="2">
        <f t="shared" si="275"/>
        <v>77.777777777777771</v>
      </c>
      <c r="AB848" s="2" t="str" cm="1">
        <f t="array" ref="AB848">_xlfn.IFS(Z848 &lt;= 9, "1", Z848 &lt;= 12, "2", Z848 &lt;= 15, "3", Z848 &gt; 15, "4")</f>
        <v>4</v>
      </c>
      <c r="AC848" s="2" t="str" cm="1">
        <f t="array" ref="AC848">_xlfn.IFS(AA848 &lt;= 200, "1", L848 &lt;= 300, "2", L848 &lt;= 400, "3", L848 &gt; 400, "4")</f>
        <v>1</v>
      </c>
      <c r="AF848" s="3">
        <f t="shared" si="286"/>
        <v>118597.39312522851</v>
      </c>
      <c r="AG848" s="3"/>
      <c r="AI848" s="3">
        <f t="shared" si="287"/>
        <v>3380.3243734884377</v>
      </c>
      <c r="AJ848" s="2" t="s">
        <v>849</v>
      </c>
      <c r="AK848" s="2"/>
      <c r="AL848" s="2"/>
      <c r="AM848" s="2">
        <f t="shared" si="289"/>
        <v>118.20123980236907</v>
      </c>
      <c r="AN848" s="2"/>
      <c r="AO848" s="2"/>
      <c r="AP848" s="2">
        <f t="shared" si="290"/>
        <v>3310.6</v>
      </c>
      <c r="AQ848" s="2" t="s">
        <v>849</v>
      </c>
      <c r="BB848" s="2">
        <f t="shared" si="276"/>
        <v>50.901239802369076</v>
      </c>
      <c r="BC848" s="2">
        <f t="shared" si="277"/>
        <v>2843.7333333333336</v>
      </c>
      <c r="BD848" s="2" t="s">
        <v>849</v>
      </c>
      <c r="BI848">
        <f t="shared" si="278"/>
        <v>68.901239802369076</v>
      </c>
      <c r="BJ848">
        <f t="shared" si="279"/>
        <v>3084.1143281365999</v>
      </c>
      <c r="BK848" s="2" t="s">
        <v>849</v>
      </c>
      <c r="BP848">
        <f t="shared" si="280"/>
        <v>2.9012398023690764</v>
      </c>
      <c r="BQ848">
        <f t="shared" si="281"/>
        <v>2741.3333333333335</v>
      </c>
      <c r="BR848" s="2" t="s">
        <v>849</v>
      </c>
      <c r="BW848">
        <f t="shared" si="282"/>
        <v>18.901239802369076</v>
      </c>
      <c r="BX848">
        <f t="shared" si="283"/>
        <v>2775.4666666666667</v>
      </c>
      <c r="BY848" s="2" t="s">
        <v>849</v>
      </c>
      <c r="CD848">
        <f t="shared" si="284"/>
        <v>83.210979384163011</v>
      </c>
      <c r="CE848">
        <f t="shared" si="285"/>
        <v>3129.9015716076174</v>
      </c>
      <c r="CF848" s="2" t="s">
        <v>849</v>
      </c>
    </row>
    <row r="849" spans="1:84" x14ac:dyDescent="0.35">
      <c r="A849" s="2" t="s">
        <v>842</v>
      </c>
      <c r="B849" s="3" t="s">
        <v>35</v>
      </c>
      <c r="C849" s="2">
        <v>161</v>
      </c>
      <c r="D849" s="2">
        <v>700</v>
      </c>
      <c r="E849" s="2">
        <v>200</v>
      </c>
      <c r="F849" s="2">
        <v>28</v>
      </c>
      <c r="G849" s="2">
        <v>14</v>
      </c>
      <c r="H849" s="2">
        <v>18</v>
      </c>
      <c r="I849" s="2">
        <f t="shared" si="270"/>
        <v>608</v>
      </c>
      <c r="J849" s="2">
        <f t="shared" si="288"/>
        <v>204.9412398023691</v>
      </c>
      <c r="K849" s="2">
        <f t="shared" si="273"/>
        <v>3.3214285714285716</v>
      </c>
      <c r="L849" s="2">
        <f t="shared" si="271"/>
        <v>43.428571428571431</v>
      </c>
      <c r="M849" s="2">
        <f t="shared" si="272"/>
        <v>2.1410973355292326</v>
      </c>
      <c r="N849" s="5">
        <v>160000</v>
      </c>
      <c r="O849" s="5">
        <v>3750</v>
      </c>
      <c r="P849" s="2">
        <v>28</v>
      </c>
      <c r="Q849" s="2">
        <v>4.3</v>
      </c>
      <c r="R849" s="5">
        <v>4590</v>
      </c>
      <c r="S849" s="2">
        <v>375</v>
      </c>
      <c r="T849" s="5">
        <v>5300</v>
      </c>
      <c r="U849" s="2">
        <v>595</v>
      </c>
      <c r="X849" s="3" t="str" cm="1">
        <f t="array" ref="X849">_xlfn.IFS((D849/F849) &lt;= (640/SQRT($AT$32)), "Compact", L849 &lt;= ($AT$32*(0.79-(0.002*((E849-G849/2)/(2*F849))*SQRT($AT$32)))), "Non-Compact", L849 &gt; ($AT$32*(0.79-(0.002*((E849-G849/2)/(2*F849))*SQRT($AT$32)))), "Slender")</f>
        <v>Compact</v>
      </c>
      <c r="Y849" s="3" t="str" cm="1">
        <f t="array" ref="Y849">_xlfn.IFS(K849 &lt;= (65/SQRT($AT$32)), "Compact", K849 &lt;= (95/SQRT($AT$32)), "Non-Compact", K849 &gt; (95/SQRT($AT$32)), "Slender")</f>
        <v>Compact</v>
      </c>
      <c r="Z849" s="2">
        <f t="shared" si="274"/>
        <v>7.1428571428571432</v>
      </c>
      <c r="AA849" s="2">
        <f t="shared" si="275"/>
        <v>50</v>
      </c>
      <c r="AB849" s="2" t="str" cm="1">
        <f t="array" ref="AB849">_xlfn.IFS(Z849 &lt;= 9, "1", Z849 &lt;= 12, "2", Z849 &lt;= 15, "3", Z849 &gt; 15, "4")</f>
        <v>1</v>
      </c>
      <c r="AC849" s="2" t="str" cm="1">
        <f t="array" ref="AC849">_xlfn.IFS(AA849 &lt;= 200, "1", L849 &lt;= 300, "2", L849 &lt;= 400, "3", L849 &gt; 400, "4")</f>
        <v>1</v>
      </c>
      <c r="AF849" s="3">
        <f t="shared" si="286"/>
        <v>159569.52549312165</v>
      </c>
      <c r="AG849" s="3"/>
      <c r="AI849" s="3">
        <f t="shared" si="287"/>
        <v>4553.707244652428</v>
      </c>
      <c r="AJ849" s="2" t="s">
        <v>842</v>
      </c>
      <c r="AK849" s="2"/>
      <c r="AL849" s="2"/>
      <c r="AM849" s="2">
        <f t="shared" si="289"/>
        <v>180.24123980236911</v>
      </c>
      <c r="AN849" s="2"/>
      <c r="AO849" s="2"/>
      <c r="AP849" s="2">
        <f t="shared" si="290"/>
        <v>4500.6000000000004</v>
      </c>
      <c r="AQ849" s="2" t="s">
        <v>842</v>
      </c>
      <c r="BB849" s="2">
        <f t="shared" si="276"/>
        <v>112.9412398023691</v>
      </c>
      <c r="BC849" s="2">
        <f t="shared" si="277"/>
        <v>4033.7333333333336</v>
      </c>
      <c r="BD849" s="2" t="s">
        <v>842</v>
      </c>
      <c r="BI849">
        <f t="shared" si="278"/>
        <v>130.9412398023691</v>
      </c>
      <c r="BJ849">
        <f t="shared" si="279"/>
        <v>4274.1143281365994</v>
      </c>
      <c r="BK849" s="2" t="s">
        <v>842</v>
      </c>
      <c r="BP849">
        <f t="shared" si="280"/>
        <v>64.941239802369097</v>
      </c>
      <c r="BQ849">
        <f t="shared" si="281"/>
        <v>3931.3333333333335</v>
      </c>
      <c r="BR849" s="2" t="s">
        <v>842</v>
      </c>
      <c r="BW849">
        <f t="shared" si="282"/>
        <v>80.941239802369097</v>
      </c>
      <c r="BX849">
        <f t="shared" si="283"/>
        <v>3965.4666666666667</v>
      </c>
      <c r="BY849" s="2" t="s">
        <v>842</v>
      </c>
      <c r="CD849">
        <f t="shared" si="284"/>
        <v>145.25097938416303</v>
      </c>
      <c r="CE849">
        <f t="shared" si="285"/>
        <v>4319.9015716076174</v>
      </c>
      <c r="CF849" s="2" t="s">
        <v>842</v>
      </c>
    </row>
    <row r="850" spans="1:84" x14ac:dyDescent="0.35">
      <c r="A850" s="2" t="s">
        <v>850</v>
      </c>
      <c r="B850" s="3" t="s">
        <v>35</v>
      </c>
      <c r="C850" s="2">
        <v>152</v>
      </c>
      <c r="D850" s="2">
        <v>700</v>
      </c>
      <c r="E850" s="2">
        <v>200</v>
      </c>
      <c r="F850" s="2">
        <v>25</v>
      </c>
      <c r="G850" s="2">
        <v>14</v>
      </c>
      <c r="H850" s="2">
        <v>18</v>
      </c>
      <c r="I850" s="2">
        <f t="shared" si="270"/>
        <v>614</v>
      </c>
      <c r="J850" s="2">
        <f t="shared" si="288"/>
        <v>193.78123980236907</v>
      </c>
      <c r="K850" s="2">
        <f t="shared" si="273"/>
        <v>3.72</v>
      </c>
      <c r="L850" s="2">
        <f t="shared" si="271"/>
        <v>43.857142857142854</v>
      </c>
      <c r="M850" s="2">
        <f t="shared" si="272"/>
        <v>2.1410973355292326</v>
      </c>
      <c r="N850" s="5">
        <v>149000</v>
      </c>
      <c r="O850" s="5">
        <v>3350</v>
      </c>
      <c r="P850" s="2">
        <v>27.7</v>
      </c>
      <c r="Q850" s="2">
        <v>4.2</v>
      </c>
      <c r="R850" s="5">
        <v>4250</v>
      </c>
      <c r="S850" s="2">
        <v>335</v>
      </c>
      <c r="T850" s="5">
        <v>4940</v>
      </c>
      <c r="U850" s="2">
        <v>535</v>
      </c>
      <c r="X850" s="3" t="str" cm="1">
        <f t="array" ref="X850">_xlfn.IFS((D850/F850) &lt;= (640/SQRT($AT$32)), "Compact", L850 &lt;= ($AT$32*(0.79-(0.002*((E850-G850/2)/(2*F850))*SQRT($AT$32)))), "Non-Compact", L850 &gt; ($AT$32*(0.79-(0.002*((E850-G850/2)/(2*F850))*SQRT($AT$32)))), "Slender")</f>
        <v>Compact</v>
      </c>
      <c r="Y850" s="3" t="str" cm="1">
        <f t="array" ref="Y850">_xlfn.IFS(K850 &lt;= (65/SQRT($AT$32)), "Compact", K850 &lt;= (95/SQRT($AT$32)), "Non-Compact", K850 &gt; (95/SQRT($AT$32)), "Slender")</f>
        <v>Non-Compact</v>
      </c>
      <c r="Z850" s="2">
        <f t="shared" si="274"/>
        <v>8</v>
      </c>
      <c r="AA850" s="2">
        <f t="shared" si="275"/>
        <v>50</v>
      </c>
      <c r="AB850" s="2" t="str" cm="1">
        <f t="array" ref="AB850">_xlfn.IFS(Z850 &lt;= 9, "1", Z850 &lt;= 12, "2", Z850 &lt;= 15, "3", Z850 &gt; 15, "4")</f>
        <v>1</v>
      </c>
      <c r="AC850" s="2" t="str" cm="1">
        <f t="array" ref="AC850">_xlfn.IFS(AA850 &lt;= 200, "1", L850 &lt;= 300, "2", L850 &lt;= 400, "3", L850 &gt; 400, "4")</f>
        <v>1</v>
      </c>
      <c r="AF850" s="3">
        <f t="shared" si="286"/>
        <v>148563.47285285167</v>
      </c>
      <c r="AG850" s="3"/>
      <c r="AI850" s="3">
        <f t="shared" si="287"/>
        <v>4214.9175163934115</v>
      </c>
      <c r="AJ850" s="2" t="s">
        <v>850</v>
      </c>
      <c r="AK850" s="2"/>
      <c r="AL850" s="2"/>
      <c r="AM850" s="2">
        <f t="shared" si="289"/>
        <v>169.08123980236908</v>
      </c>
      <c r="AN850" s="2"/>
      <c r="AO850" s="2"/>
      <c r="AP850" s="2">
        <f t="shared" si="290"/>
        <v>4160.6000000000004</v>
      </c>
      <c r="AQ850" s="2" t="s">
        <v>850</v>
      </c>
      <c r="BB850" s="2">
        <f t="shared" si="276"/>
        <v>101.78123980236907</v>
      </c>
      <c r="BC850" s="2">
        <f t="shared" si="277"/>
        <v>3693.7333333333336</v>
      </c>
      <c r="BD850" s="2" t="s">
        <v>850</v>
      </c>
      <c r="BI850">
        <f t="shared" si="278"/>
        <v>119.78123980236907</v>
      </c>
      <c r="BJ850">
        <f t="shared" si="279"/>
        <v>3934.1143281365999</v>
      </c>
      <c r="BK850" s="2" t="s">
        <v>850</v>
      </c>
      <c r="BP850">
        <f t="shared" si="280"/>
        <v>53.781239802369072</v>
      </c>
      <c r="BQ850">
        <f t="shared" si="281"/>
        <v>3591.3333333333335</v>
      </c>
      <c r="BR850" s="2" t="s">
        <v>850</v>
      </c>
      <c r="BW850">
        <f t="shared" si="282"/>
        <v>69.781239802369072</v>
      </c>
      <c r="BX850">
        <f t="shared" si="283"/>
        <v>3625.4666666666667</v>
      </c>
      <c r="BY850" s="2" t="s">
        <v>850</v>
      </c>
      <c r="CD850">
        <f t="shared" si="284"/>
        <v>134.09097938416301</v>
      </c>
      <c r="CE850">
        <f t="shared" si="285"/>
        <v>3979.9015716076174</v>
      </c>
      <c r="CF850" s="2" t="s">
        <v>850</v>
      </c>
    </row>
    <row r="851" spans="1:84" x14ac:dyDescent="0.35">
      <c r="A851" s="2" t="s">
        <v>851</v>
      </c>
      <c r="B851" s="3" t="s">
        <v>35</v>
      </c>
      <c r="C851" s="2">
        <v>143</v>
      </c>
      <c r="D851" s="2">
        <v>700</v>
      </c>
      <c r="E851" s="2">
        <v>200</v>
      </c>
      <c r="F851" s="2">
        <v>22</v>
      </c>
      <c r="G851" s="2">
        <v>14</v>
      </c>
      <c r="H851" s="2">
        <v>18</v>
      </c>
      <c r="I851" s="2">
        <f t="shared" si="270"/>
        <v>620</v>
      </c>
      <c r="J851" s="2">
        <f t="shared" si="288"/>
        <v>182.62123980236905</v>
      </c>
      <c r="K851" s="2">
        <f t="shared" si="273"/>
        <v>4.2272727272727275</v>
      </c>
      <c r="L851" s="2">
        <f t="shared" si="271"/>
        <v>44.285714285714285</v>
      </c>
      <c r="M851" s="2">
        <f t="shared" si="272"/>
        <v>2.1410973355292326</v>
      </c>
      <c r="N851" s="5">
        <v>137000</v>
      </c>
      <c r="O851" s="5">
        <v>2950</v>
      </c>
      <c r="P851" s="2">
        <v>27.4</v>
      </c>
      <c r="Q851" s="2">
        <v>4</v>
      </c>
      <c r="R851" s="5">
        <v>3910</v>
      </c>
      <c r="S851" s="2">
        <v>295</v>
      </c>
      <c r="T851" s="5">
        <v>4580</v>
      </c>
      <c r="U851" s="2">
        <v>475</v>
      </c>
      <c r="X851" s="3" t="str" cm="1">
        <f t="array" ref="X851">_xlfn.IFS((D851/F851) &lt;= (640/SQRT($AT$32)), "Compact", L851 &lt;= ($AT$32*(0.79-(0.002*((E851-G851/2)/(2*F851))*SQRT($AT$32)))), "Non-Compact", L851 &gt; ($AT$32*(0.79-(0.002*((E851-G851/2)/(2*F851))*SQRT($AT$32)))), "Slender")</f>
        <v>Compact</v>
      </c>
      <c r="Y851" s="3" t="str" cm="1">
        <f t="array" ref="Y851">_xlfn.IFS(K851 &lt;= (65/SQRT($AT$32)), "Compact", K851 &lt;= (95/SQRT($AT$32)), "Non-Compact", K851 &gt; (95/SQRT($AT$32)), "Slender")</f>
        <v>Non-Compact</v>
      </c>
      <c r="Z851" s="2">
        <f t="shared" si="274"/>
        <v>9.0909090909090917</v>
      </c>
      <c r="AA851" s="2">
        <f t="shared" si="275"/>
        <v>50</v>
      </c>
      <c r="AB851" s="2" t="str" cm="1">
        <f t="array" ref="AB851">_xlfn.IFS(Z851 &lt;= 9, "1", Z851 &lt;= 12, "2", Z851 &lt;= 15, "3", Z851 &gt; 15, "4")</f>
        <v>2</v>
      </c>
      <c r="AC851" s="2" t="str" cm="1">
        <f t="array" ref="AC851">_xlfn.IFS(AA851 &lt;= 200, "1", L851 &lt;= 300, "2", L851 &lt;= 400, "3", L851 &gt; 400, "4")</f>
        <v>1</v>
      </c>
      <c r="AF851" s="3">
        <f t="shared" si="286"/>
        <v>136557.83194712779</v>
      </c>
      <c r="AG851" s="3"/>
      <c r="AI851" s="3">
        <f t="shared" si="287"/>
        <v>3876.7524643701458</v>
      </c>
      <c r="AJ851" s="2" t="s">
        <v>851</v>
      </c>
      <c r="AK851" s="2"/>
      <c r="AL851" s="2"/>
      <c r="AM851" s="2">
        <f t="shared" si="289"/>
        <v>157.92123980236906</v>
      </c>
      <c r="AN851" s="2"/>
      <c r="AO851" s="2"/>
      <c r="AP851" s="2">
        <f t="shared" si="290"/>
        <v>3820.6</v>
      </c>
      <c r="AQ851" s="2" t="s">
        <v>851</v>
      </c>
      <c r="BB851" s="2">
        <f t="shared" si="276"/>
        <v>90.621239802369047</v>
      </c>
      <c r="BC851" s="2">
        <f t="shared" si="277"/>
        <v>3353.7333333333336</v>
      </c>
      <c r="BD851" s="2" t="s">
        <v>851</v>
      </c>
      <c r="BI851">
        <f t="shared" si="278"/>
        <v>108.62123980236905</v>
      </c>
      <c r="BJ851">
        <f t="shared" si="279"/>
        <v>3594.1143281365999</v>
      </c>
      <c r="BK851" s="2" t="s">
        <v>851</v>
      </c>
      <c r="BP851">
        <f t="shared" si="280"/>
        <v>42.621239802369047</v>
      </c>
      <c r="BQ851">
        <f t="shared" si="281"/>
        <v>3251.3333333333335</v>
      </c>
      <c r="BR851" s="2" t="s">
        <v>851</v>
      </c>
      <c r="BW851">
        <f t="shared" si="282"/>
        <v>58.621239802369047</v>
      </c>
      <c r="BX851">
        <f t="shared" si="283"/>
        <v>3285.4666666666667</v>
      </c>
      <c r="BY851" s="2" t="s">
        <v>851</v>
      </c>
      <c r="CD851">
        <f t="shared" si="284"/>
        <v>122.93097938416298</v>
      </c>
      <c r="CE851">
        <f t="shared" si="285"/>
        <v>3639.9015716076174</v>
      </c>
      <c r="CF851" s="2" t="s">
        <v>851</v>
      </c>
    </row>
    <row r="852" spans="1:84" x14ac:dyDescent="0.35">
      <c r="A852" s="2" t="s">
        <v>852</v>
      </c>
      <c r="B852" s="3" t="s">
        <v>35</v>
      </c>
      <c r="C852" s="2">
        <v>135</v>
      </c>
      <c r="D852" s="2">
        <v>700</v>
      </c>
      <c r="E852" s="2">
        <v>200</v>
      </c>
      <c r="F852" s="2">
        <v>19</v>
      </c>
      <c r="G852" s="2">
        <v>14</v>
      </c>
      <c r="H852" s="2">
        <v>18</v>
      </c>
      <c r="I852" s="2">
        <f t="shared" si="270"/>
        <v>626</v>
      </c>
      <c r="J852" s="2">
        <f t="shared" si="288"/>
        <v>171.46123980236908</v>
      </c>
      <c r="K852" s="2">
        <f t="shared" si="273"/>
        <v>4.8947368421052628</v>
      </c>
      <c r="L852" s="2">
        <f t="shared" si="271"/>
        <v>44.714285714285715</v>
      </c>
      <c r="M852" s="2">
        <f t="shared" si="272"/>
        <v>2.1410973355292326</v>
      </c>
      <c r="N852" s="5">
        <v>125000</v>
      </c>
      <c r="O852" s="5">
        <v>2550</v>
      </c>
      <c r="P852" s="2">
        <v>27</v>
      </c>
      <c r="Q852" s="2">
        <v>3.9</v>
      </c>
      <c r="R852" s="5">
        <v>3570</v>
      </c>
      <c r="S852" s="2">
        <v>255</v>
      </c>
      <c r="T852" s="5">
        <v>4210</v>
      </c>
      <c r="U852" s="2">
        <v>416</v>
      </c>
      <c r="X852" s="3" t="str" cm="1">
        <f t="array" ref="X852">_xlfn.IFS((D852/F852) &lt;= (640/SQRT($AT$32)), "Compact", L852 &lt;= ($AT$32*(0.79-(0.002*((E852-G852/2)/(2*F852))*SQRT($AT$32)))), "Non-Compact", L852 &gt; ($AT$32*(0.79-(0.002*((E852-G852/2)/(2*F852))*SQRT($AT$32)))), "Slender")</f>
        <v>Non-Compact</v>
      </c>
      <c r="Y852" s="3" t="str" cm="1">
        <f t="array" ref="Y852">_xlfn.IFS(K852 &lt;= (65/SQRT($AT$32)), "Compact", K852 &lt;= (95/SQRT($AT$32)), "Non-Compact", K852 &gt; (95/SQRT($AT$32)), "Slender")</f>
        <v>Non-Compact</v>
      </c>
      <c r="Z852" s="2">
        <f t="shared" si="274"/>
        <v>10.526315789473685</v>
      </c>
      <c r="AA852" s="2">
        <f t="shared" si="275"/>
        <v>50</v>
      </c>
      <c r="AB852" s="2" t="str" cm="1">
        <f t="array" ref="AB852">_xlfn.IFS(Z852 &lt;= 9, "1", Z852 &lt;= 12, "2", Z852 &lt;= 15, "3", Z852 &gt; 15, "4")</f>
        <v>2</v>
      </c>
      <c r="AC852" s="2" t="str" cm="1">
        <f t="array" ref="AC852">_xlfn.IFS(AA852 &lt;= 200, "1", L852 &lt;= 300, "2", L852 &lt;= 400, "3", L852 &gt; 400, "4")</f>
        <v>1</v>
      </c>
      <c r="AF852" s="3">
        <f t="shared" si="286"/>
        <v>124552.38843996529</v>
      </c>
      <c r="AG852" s="3"/>
      <c r="AI852" s="3">
        <f t="shared" si="287"/>
        <v>3539.391143968126</v>
      </c>
      <c r="AJ852" s="2" t="s">
        <v>852</v>
      </c>
      <c r="AK852" s="2"/>
      <c r="AL852" s="2"/>
      <c r="AM852" s="2">
        <f t="shared" si="289"/>
        <v>146.76123980236909</v>
      </c>
      <c r="AN852" s="2"/>
      <c r="AO852" s="2"/>
      <c r="AP852" s="2">
        <f t="shared" si="290"/>
        <v>3480.6</v>
      </c>
      <c r="AQ852" s="2" t="s">
        <v>852</v>
      </c>
      <c r="BB852" s="2">
        <f t="shared" si="276"/>
        <v>79.461239802369079</v>
      </c>
      <c r="BC852" s="2">
        <f t="shared" si="277"/>
        <v>3013.7333333333336</v>
      </c>
      <c r="BD852" s="2" t="s">
        <v>852</v>
      </c>
      <c r="BI852">
        <f t="shared" si="278"/>
        <v>97.461239802369079</v>
      </c>
      <c r="BJ852">
        <f t="shared" si="279"/>
        <v>3254.1143281365999</v>
      </c>
      <c r="BK852" s="2" t="s">
        <v>852</v>
      </c>
      <c r="BP852">
        <f t="shared" si="280"/>
        <v>31.461239802369079</v>
      </c>
      <c r="BQ852">
        <f t="shared" si="281"/>
        <v>2911.3333333333335</v>
      </c>
      <c r="BR852" s="2" t="s">
        <v>852</v>
      </c>
      <c r="BW852">
        <f t="shared" si="282"/>
        <v>47.461239802369079</v>
      </c>
      <c r="BX852">
        <f t="shared" si="283"/>
        <v>2945.4666666666667</v>
      </c>
      <c r="BY852" s="2" t="s">
        <v>852</v>
      </c>
      <c r="CD852">
        <f t="shared" si="284"/>
        <v>111.77097938416301</v>
      </c>
      <c r="CE852">
        <f t="shared" si="285"/>
        <v>3299.9015716076174</v>
      </c>
      <c r="CF852" s="2" t="s">
        <v>852</v>
      </c>
    </row>
    <row r="853" spans="1:84" x14ac:dyDescent="0.35">
      <c r="A853" s="2" t="s">
        <v>853</v>
      </c>
      <c r="B853" s="3" t="s">
        <v>35</v>
      </c>
      <c r="C853" s="2">
        <v>151</v>
      </c>
      <c r="D853" s="2">
        <v>700</v>
      </c>
      <c r="E853" s="2">
        <v>200</v>
      </c>
      <c r="F853" s="2">
        <v>28</v>
      </c>
      <c r="G853" s="2">
        <v>12</v>
      </c>
      <c r="H853" s="2">
        <v>18</v>
      </c>
      <c r="I853" s="2">
        <f t="shared" si="270"/>
        <v>608</v>
      </c>
      <c r="J853" s="2">
        <f t="shared" si="288"/>
        <v>192.06123980236907</v>
      </c>
      <c r="K853" s="2">
        <f t="shared" si="273"/>
        <v>3.3571428571428572</v>
      </c>
      <c r="L853" s="2">
        <f t="shared" si="271"/>
        <v>50.666666666666664</v>
      </c>
      <c r="M853" s="2">
        <f t="shared" si="272"/>
        <v>2.1450973355292327</v>
      </c>
      <c r="N853" s="5">
        <v>156000</v>
      </c>
      <c r="O853" s="5">
        <v>3750</v>
      </c>
      <c r="P853" s="2">
        <v>28.5</v>
      </c>
      <c r="Q853" s="2">
        <v>4.4000000000000004</v>
      </c>
      <c r="R853" s="5">
        <v>4460</v>
      </c>
      <c r="S853" s="2">
        <v>375</v>
      </c>
      <c r="T853" s="5">
        <v>5100</v>
      </c>
      <c r="U853" s="2">
        <v>586</v>
      </c>
      <c r="X853" s="3" t="str" cm="1">
        <f t="array" ref="X853">_xlfn.IFS((D853/F853) &lt;= (640/SQRT($AT$32)), "Compact", L853 &lt;= ($AT$32*(0.79-(0.002*((E853-G853/2)/(2*F853))*SQRT($AT$32)))), "Non-Compact", L853 &gt; ($AT$32*(0.79-(0.002*((E853-G853/2)/(2*F853))*SQRT($AT$32)))), "Slender")</f>
        <v>Compact</v>
      </c>
      <c r="Y853" s="3" t="str" cm="1">
        <f t="array" ref="Y853">_xlfn.IFS(K853 &lt;= (65/SQRT($AT$32)), "Compact", K853 &lt;= (95/SQRT($AT$32)), "Non-Compact", K853 &gt; (95/SQRT($AT$32)), "Slender")</f>
        <v>Compact</v>
      </c>
      <c r="Z853" s="2">
        <f t="shared" si="274"/>
        <v>7.1428571428571432</v>
      </c>
      <c r="AA853" s="2">
        <f t="shared" si="275"/>
        <v>58.333333333333336</v>
      </c>
      <c r="AB853" s="2" t="str" cm="1">
        <f t="array" ref="AB853">_xlfn.IFS(Z853 &lt;= 9, "1", Z853 &lt;= 12, "2", Z853 &lt;= 15, "3", Z853 &gt; 15, "4")</f>
        <v>1</v>
      </c>
      <c r="AC853" s="2" t="str" cm="1">
        <f t="array" ref="AC853">_xlfn.IFS(AA853 &lt;= 200, "1", L853 &lt;= 300, "2", L853 &lt;= 400, "3", L853 &gt; 400, "4")</f>
        <v>1</v>
      </c>
      <c r="AF853" s="3">
        <f t="shared" si="286"/>
        <v>155570.59319196542</v>
      </c>
      <c r="AG853" s="3"/>
      <c r="AI853" s="3">
        <f t="shared" si="287"/>
        <v>4425.2676382338732</v>
      </c>
      <c r="AJ853" s="2" t="s">
        <v>853</v>
      </c>
      <c r="AK853" s="2"/>
      <c r="AL853" s="2"/>
      <c r="AM853" s="2">
        <f t="shared" si="289"/>
        <v>167.36123980236908</v>
      </c>
      <c r="AN853" s="2"/>
      <c r="AO853" s="2"/>
      <c r="AP853" s="2">
        <f t="shared" si="290"/>
        <v>4370.6000000000004</v>
      </c>
      <c r="AQ853" s="2" t="s">
        <v>853</v>
      </c>
      <c r="BB853" s="2">
        <f t="shared" si="276"/>
        <v>100.06123980236907</v>
      </c>
      <c r="BC853" s="2">
        <f t="shared" si="277"/>
        <v>3903.7333333333336</v>
      </c>
      <c r="BD853" s="2" t="s">
        <v>853</v>
      </c>
      <c r="BI853">
        <f t="shared" si="278"/>
        <v>118.06123980236907</v>
      </c>
      <c r="BJ853">
        <f t="shared" si="279"/>
        <v>4144.1143281365994</v>
      </c>
      <c r="BK853" s="2" t="s">
        <v>853</v>
      </c>
      <c r="BP853">
        <f t="shared" si="280"/>
        <v>52.061239802369073</v>
      </c>
      <c r="BQ853">
        <f t="shared" si="281"/>
        <v>3801.3333333333335</v>
      </c>
      <c r="BR853" s="2" t="s">
        <v>853</v>
      </c>
      <c r="BW853">
        <f t="shared" si="282"/>
        <v>68.061239802369073</v>
      </c>
      <c r="BX853">
        <f t="shared" si="283"/>
        <v>3835.4666666666667</v>
      </c>
      <c r="BY853" s="2" t="s">
        <v>853</v>
      </c>
      <c r="CD853">
        <f t="shared" si="284"/>
        <v>132.37097938416301</v>
      </c>
      <c r="CE853">
        <f t="shared" si="285"/>
        <v>4189.9015716076174</v>
      </c>
      <c r="CF853" s="2" t="s">
        <v>853</v>
      </c>
    </row>
    <row r="854" spans="1:84" x14ac:dyDescent="0.35">
      <c r="A854" s="2" t="s">
        <v>854</v>
      </c>
      <c r="B854" s="3" t="s">
        <v>35</v>
      </c>
      <c r="C854" s="2">
        <v>142</v>
      </c>
      <c r="D854" s="2">
        <v>700</v>
      </c>
      <c r="E854" s="2">
        <v>200</v>
      </c>
      <c r="F854" s="2">
        <v>25</v>
      </c>
      <c r="G854" s="2">
        <v>12</v>
      </c>
      <c r="H854" s="2">
        <v>18</v>
      </c>
      <c r="I854" s="2">
        <f t="shared" si="270"/>
        <v>614</v>
      </c>
      <c r="J854" s="2">
        <f t="shared" si="288"/>
        <v>180.78123980236907</v>
      </c>
      <c r="K854" s="2">
        <f t="shared" si="273"/>
        <v>3.76</v>
      </c>
      <c r="L854" s="2">
        <f t="shared" si="271"/>
        <v>51.166666666666664</v>
      </c>
      <c r="M854" s="2">
        <f t="shared" si="272"/>
        <v>2.1450973355292327</v>
      </c>
      <c r="N854" s="5">
        <v>144000</v>
      </c>
      <c r="O854" s="5">
        <v>3350</v>
      </c>
      <c r="P854" s="2">
        <v>28.3</v>
      </c>
      <c r="Q854" s="2">
        <v>4.3</v>
      </c>
      <c r="R854" s="5">
        <v>4120</v>
      </c>
      <c r="S854" s="2">
        <v>335</v>
      </c>
      <c r="T854" s="5">
        <v>4730</v>
      </c>
      <c r="U854" s="2">
        <v>526</v>
      </c>
      <c r="X854" s="3" t="str" cm="1">
        <f t="array" ref="X854">_xlfn.IFS((D854/F854) &lt;= (640/SQRT($AT$32)), "Compact", L854 &lt;= ($AT$32*(0.79-(0.002*((E854-G854/2)/(2*F854))*SQRT($AT$32)))), "Non-Compact", L854 &gt; ($AT$32*(0.79-(0.002*((E854-G854/2)/(2*F854))*SQRT($AT$32)))), "Slender")</f>
        <v>Compact</v>
      </c>
      <c r="Y854" s="3" t="str" cm="1">
        <f t="array" ref="Y854">_xlfn.IFS(K854 &lt;= (65/SQRT($AT$32)), "Compact", K854 &lt;= (95/SQRT($AT$32)), "Non-Compact", K854 &gt; (95/SQRT($AT$32)), "Slender")</f>
        <v>Non-Compact</v>
      </c>
      <c r="Z854" s="2">
        <f t="shared" si="274"/>
        <v>8</v>
      </c>
      <c r="AA854" s="2">
        <f t="shared" si="275"/>
        <v>58.333333333333336</v>
      </c>
      <c r="AB854" s="2" t="str" cm="1">
        <f t="array" ref="AB854">_xlfn.IFS(Z854 &lt;= 9, "1", Z854 &lt;= 12, "2", Z854 &lt;= 15, "3", Z854 &gt; 15, "4")</f>
        <v>1</v>
      </c>
      <c r="AC854" s="2" t="str" cm="1">
        <f t="array" ref="AC854">_xlfn.IFS(AA854 &lt;= 200, "1", L854 &lt;= 300, "2", L854 &lt;= 400, "3", L854 &gt; 400, "4")</f>
        <v>1</v>
      </c>
      <c r="AF854" s="3">
        <f t="shared" si="286"/>
        <v>143564.70828898027</v>
      </c>
      <c r="AG854" s="3"/>
      <c r="AI854" s="3">
        <f t="shared" si="287"/>
        <v>4086.6457725131991</v>
      </c>
      <c r="AJ854" s="2" t="s">
        <v>854</v>
      </c>
      <c r="AK854" s="2"/>
      <c r="AL854" s="2"/>
      <c r="AM854" s="2">
        <f t="shared" si="289"/>
        <v>156.08123980236908</v>
      </c>
      <c r="AN854" s="2"/>
      <c r="AO854" s="2"/>
      <c r="AP854" s="2">
        <f t="shared" si="290"/>
        <v>4030.6</v>
      </c>
      <c r="AQ854" s="2" t="s">
        <v>854</v>
      </c>
      <c r="BB854" s="2">
        <f t="shared" si="276"/>
        <v>88.781239802369072</v>
      </c>
      <c r="BC854" s="2">
        <f t="shared" si="277"/>
        <v>3563.7333333333336</v>
      </c>
      <c r="BD854" s="2" t="s">
        <v>854</v>
      </c>
      <c r="BI854">
        <f t="shared" si="278"/>
        <v>106.78123980236907</v>
      </c>
      <c r="BJ854">
        <f t="shared" si="279"/>
        <v>3804.1143281365999</v>
      </c>
      <c r="BK854" s="2" t="s">
        <v>854</v>
      </c>
      <c r="BP854">
        <f t="shared" si="280"/>
        <v>40.781239802369072</v>
      </c>
      <c r="BQ854">
        <f t="shared" si="281"/>
        <v>3461.3333333333335</v>
      </c>
      <c r="BR854" s="2" t="s">
        <v>854</v>
      </c>
      <c r="BW854">
        <f t="shared" si="282"/>
        <v>56.781239802369072</v>
      </c>
      <c r="BX854">
        <f t="shared" si="283"/>
        <v>3495.4666666666667</v>
      </c>
      <c r="BY854" s="2" t="s">
        <v>854</v>
      </c>
      <c r="CD854">
        <f t="shared" si="284"/>
        <v>121.09097938416301</v>
      </c>
      <c r="CE854">
        <f t="shared" si="285"/>
        <v>3849.9015716076174</v>
      </c>
      <c r="CF854" s="2" t="s">
        <v>854</v>
      </c>
    </row>
    <row r="855" spans="1:84" x14ac:dyDescent="0.35">
      <c r="A855" s="2" t="s">
        <v>855</v>
      </c>
      <c r="B855" s="3" t="s">
        <v>35</v>
      </c>
      <c r="C855" s="2">
        <v>133</v>
      </c>
      <c r="D855" s="2">
        <v>700</v>
      </c>
      <c r="E855" s="2">
        <v>200</v>
      </c>
      <c r="F855" s="2">
        <v>22</v>
      </c>
      <c r="G855" s="2">
        <v>12</v>
      </c>
      <c r="H855" s="2">
        <v>18</v>
      </c>
      <c r="I855" s="2">
        <f t="shared" si="270"/>
        <v>620</v>
      </c>
      <c r="J855" s="2">
        <f t="shared" si="288"/>
        <v>169.50123980236907</v>
      </c>
      <c r="K855" s="2">
        <f t="shared" si="273"/>
        <v>4.2727272727272725</v>
      </c>
      <c r="L855" s="2">
        <f t="shared" si="271"/>
        <v>51.666666666666664</v>
      </c>
      <c r="M855" s="2">
        <f t="shared" si="272"/>
        <v>2.1450973355292327</v>
      </c>
      <c r="N855" s="5">
        <v>132000</v>
      </c>
      <c r="O855" s="5">
        <v>2950</v>
      </c>
      <c r="P855" s="2">
        <v>27.9</v>
      </c>
      <c r="Q855" s="2">
        <v>4.2</v>
      </c>
      <c r="R855" s="5">
        <v>3780</v>
      </c>
      <c r="S855" s="2">
        <v>295</v>
      </c>
      <c r="T855" s="5">
        <v>4360</v>
      </c>
      <c r="U855" s="2">
        <v>466</v>
      </c>
      <c r="X855" s="3" t="str" cm="1">
        <f t="array" ref="X855">_xlfn.IFS((D855/F855) &lt;= (640/SQRT($AT$32)), "Compact", L855 &lt;= ($AT$32*(0.79-(0.002*((E855-G855/2)/(2*F855))*SQRT($AT$32)))), "Non-Compact", L855 &gt; ($AT$32*(0.79-(0.002*((E855-G855/2)/(2*F855))*SQRT($AT$32)))), "Slender")</f>
        <v>Compact</v>
      </c>
      <c r="Y855" s="3" t="str" cm="1">
        <f t="array" ref="Y855">_xlfn.IFS(K855 &lt;= (65/SQRT($AT$32)), "Compact", K855 &lt;= (95/SQRT($AT$32)), "Non-Compact", K855 &gt; (95/SQRT($AT$32)), "Slender")</f>
        <v>Non-Compact</v>
      </c>
      <c r="Z855" s="2">
        <f t="shared" si="274"/>
        <v>9.0909090909090917</v>
      </c>
      <c r="AA855" s="2">
        <f t="shared" si="275"/>
        <v>58.333333333333336</v>
      </c>
      <c r="AB855" s="2" t="str" cm="1">
        <f t="array" ref="AB855">_xlfn.IFS(Z855 &lt;= 9, "1", Z855 &lt;= 12, "2", Z855 &lt;= 15, "3", Z855 &gt; 15, "4")</f>
        <v>2</v>
      </c>
      <c r="AC855" s="2" t="str" cm="1">
        <f t="array" ref="AC855">_xlfn.IFS(AA855 &lt;= 200, "1", L855 &lt;= 300, "2", L855 &lt;= 400, "3", L855 &gt; 400, "4")</f>
        <v>1</v>
      </c>
      <c r="AF855" s="3">
        <f t="shared" si="286"/>
        <v>131558.96573818143</v>
      </c>
      <c r="AG855" s="3"/>
      <c r="AI855" s="3">
        <f t="shared" si="287"/>
        <v>3748.7002640915425</v>
      </c>
      <c r="AJ855" s="2" t="s">
        <v>855</v>
      </c>
      <c r="AK855" s="2"/>
      <c r="AL855" s="2"/>
      <c r="AM855" s="2">
        <f t="shared" si="289"/>
        <v>144.80123980236908</v>
      </c>
      <c r="AN855" s="2"/>
      <c r="AO855" s="2"/>
      <c r="AP855" s="2">
        <f t="shared" si="290"/>
        <v>3690.6</v>
      </c>
      <c r="AQ855" s="2" t="s">
        <v>855</v>
      </c>
      <c r="BB855" s="2">
        <f t="shared" si="276"/>
        <v>77.501239802369071</v>
      </c>
      <c r="BC855" s="2">
        <f t="shared" si="277"/>
        <v>3223.7333333333336</v>
      </c>
      <c r="BD855" s="2" t="s">
        <v>855</v>
      </c>
      <c r="BI855">
        <f t="shared" si="278"/>
        <v>95.501239802369071</v>
      </c>
      <c r="BJ855">
        <f t="shared" si="279"/>
        <v>3464.1143281365999</v>
      </c>
      <c r="BK855" s="2" t="s">
        <v>855</v>
      </c>
      <c r="BP855">
        <f t="shared" si="280"/>
        <v>29.501239802369071</v>
      </c>
      <c r="BQ855">
        <f t="shared" si="281"/>
        <v>3121.3333333333335</v>
      </c>
      <c r="BR855" s="2" t="s">
        <v>855</v>
      </c>
      <c r="BW855">
        <f t="shared" si="282"/>
        <v>45.501239802369071</v>
      </c>
      <c r="BX855">
        <f t="shared" si="283"/>
        <v>3155.4666666666667</v>
      </c>
      <c r="BY855" s="2" t="s">
        <v>855</v>
      </c>
      <c r="CD855">
        <f t="shared" si="284"/>
        <v>109.81097938416301</v>
      </c>
      <c r="CE855">
        <f t="shared" si="285"/>
        <v>3509.9015716076174</v>
      </c>
      <c r="CF855" s="2" t="s">
        <v>855</v>
      </c>
    </row>
    <row r="856" spans="1:84" x14ac:dyDescent="0.35">
      <c r="A856" s="2" t="s">
        <v>848</v>
      </c>
      <c r="B856" s="3" t="s">
        <v>35</v>
      </c>
      <c r="C856" s="2">
        <v>124</v>
      </c>
      <c r="D856" s="2">
        <v>700</v>
      </c>
      <c r="E856" s="2">
        <v>200</v>
      </c>
      <c r="F856" s="2">
        <v>19</v>
      </c>
      <c r="G856" s="2">
        <v>12</v>
      </c>
      <c r="H856" s="2">
        <v>18</v>
      </c>
      <c r="I856" s="2">
        <f t="shared" si="270"/>
        <v>626</v>
      </c>
      <c r="J856" s="2">
        <f t="shared" si="288"/>
        <v>158.22123980236907</v>
      </c>
      <c r="K856" s="2">
        <f t="shared" si="273"/>
        <v>4.9473684210526319</v>
      </c>
      <c r="L856" s="2">
        <f t="shared" si="271"/>
        <v>52.166666666666664</v>
      </c>
      <c r="M856" s="2">
        <f t="shared" si="272"/>
        <v>2.1450973355292327</v>
      </c>
      <c r="N856" s="5">
        <v>120000</v>
      </c>
      <c r="O856" s="5">
        <v>2550</v>
      </c>
      <c r="P856" s="2">
        <v>27.6</v>
      </c>
      <c r="Q856" s="2">
        <v>4</v>
      </c>
      <c r="R856" s="5">
        <v>3430</v>
      </c>
      <c r="S856" s="2">
        <v>255</v>
      </c>
      <c r="T856" s="5">
        <v>3990</v>
      </c>
      <c r="U856" s="2">
        <v>407</v>
      </c>
      <c r="X856" s="3" t="str" cm="1">
        <f t="array" ref="X856">_xlfn.IFS((D856/F856) &lt;= (640/SQRT($AT$32)), "Compact", L856 &lt;= ($AT$32*(0.79-(0.002*((E856-G856/2)/(2*F856))*SQRT($AT$32)))), "Non-Compact", L856 &gt; ($AT$32*(0.79-(0.002*((E856-G856/2)/(2*F856))*SQRT($AT$32)))), "Slender")</f>
        <v>Non-Compact</v>
      </c>
      <c r="Y856" s="3" t="str" cm="1">
        <f t="array" ref="Y856">_xlfn.IFS(K856 &lt;= (65/SQRT($AT$32)), "Compact", K856 &lt;= (95/SQRT($AT$32)), "Non-Compact", K856 &gt; (95/SQRT($AT$32)), "Slender")</f>
        <v>Non-Compact</v>
      </c>
      <c r="Z856" s="2">
        <f t="shared" si="274"/>
        <v>10.526315789473685</v>
      </c>
      <c r="AA856" s="2">
        <f t="shared" si="275"/>
        <v>58.333333333333336</v>
      </c>
      <c r="AB856" s="2" t="str" cm="1">
        <f t="array" ref="AB856">_xlfn.IFS(Z856 &lt;= 9, "1", Z856 &lt;= 12, "2", Z856 &lt;= 15, "3", Z856 &gt; 15, "4")</f>
        <v>2</v>
      </c>
      <c r="AC856" s="2" t="str" cm="1">
        <f t="array" ref="AC856">_xlfn.IFS(AA856 &lt;= 200, "1", L856 &lt;= 300, "2", L856 &lt;= 400, "3", L856 &gt; 400, "4")</f>
        <v>1</v>
      </c>
      <c r="AF856" s="3">
        <f t="shared" si="286"/>
        <v>119553.40842527243</v>
      </c>
      <c r="AG856" s="3"/>
      <c r="AI856" s="3">
        <f t="shared" si="287"/>
        <v>3401.8115277010866</v>
      </c>
      <c r="AJ856" s="2" t="s">
        <v>848</v>
      </c>
      <c r="AK856" s="2"/>
      <c r="AL856" s="2"/>
      <c r="AM856" s="2">
        <f t="shared" si="289"/>
        <v>133.52123980236908</v>
      </c>
      <c r="AN856" s="2"/>
      <c r="AO856" s="2"/>
      <c r="AP856" s="2">
        <f t="shared" si="290"/>
        <v>3340.6</v>
      </c>
      <c r="AQ856" s="2" t="s">
        <v>848</v>
      </c>
      <c r="BB856" s="2">
        <f t="shared" si="276"/>
        <v>66.22123980236907</v>
      </c>
      <c r="BC856" s="2">
        <f t="shared" si="277"/>
        <v>2873.7333333333336</v>
      </c>
      <c r="BD856" s="2" t="s">
        <v>848</v>
      </c>
      <c r="BI856">
        <f t="shared" si="278"/>
        <v>84.22123980236907</v>
      </c>
      <c r="BJ856">
        <f t="shared" si="279"/>
        <v>3114.1143281365999</v>
      </c>
      <c r="BK856" s="2" t="s">
        <v>848</v>
      </c>
      <c r="BP856">
        <f t="shared" si="280"/>
        <v>18.22123980236907</v>
      </c>
      <c r="BQ856">
        <f t="shared" si="281"/>
        <v>2771.3333333333335</v>
      </c>
      <c r="BR856" s="2" t="s">
        <v>848</v>
      </c>
      <c r="BW856">
        <f t="shared" si="282"/>
        <v>34.22123980236907</v>
      </c>
      <c r="BX856">
        <f t="shared" si="283"/>
        <v>2805.4666666666667</v>
      </c>
      <c r="BY856" s="2" t="s">
        <v>848</v>
      </c>
      <c r="CD856">
        <f t="shared" si="284"/>
        <v>98.530979384163004</v>
      </c>
      <c r="CE856">
        <f t="shared" si="285"/>
        <v>3159.9015716076174</v>
      </c>
      <c r="CF856" s="2" t="s">
        <v>848</v>
      </c>
    </row>
    <row r="857" spans="1:84" x14ac:dyDescent="0.35">
      <c r="A857" s="2" t="s">
        <v>856</v>
      </c>
      <c r="B857" s="3" t="s">
        <v>35</v>
      </c>
      <c r="C857" s="2">
        <v>115</v>
      </c>
      <c r="D857" s="2">
        <v>700</v>
      </c>
      <c r="E857" s="2">
        <v>200</v>
      </c>
      <c r="F857" s="2">
        <v>16</v>
      </c>
      <c r="G857" s="2">
        <v>12</v>
      </c>
      <c r="H857" s="2">
        <v>18</v>
      </c>
      <c r="I857" s="2">
        <f t="shared" si="270"/>
        <v>632</v>
      </c>
      <c r="J857" s="2">
        <f t="shared" si="288"/>
        <v>146.94123980236907</v>
      </c>
      <c r="K857" s="2">
        <f t="shared" si="273"/>
        <v>5.875</v>
      </c>
      <c r="L857" s="2">
        <f t="shared" si="271"/>
        <v>52.666666666666664</v>
      </c>
      <c r="M857" s="2">
        <f t="shared" si="272"/>
        <v>2.1450973355292327</v>
      </c>
      <c r="N857" s="5">
        <v>108000</v>
      </c>
      <c r="O857" s="5">
        <v>2150</v>
      </c>
      <c r="P857" s="2">
        <v>27.1</v>
      </c>
      <c r="Q857" s="2">
        <v>3.8</v>
      </c>
      <c r="R857" s="5">
        <v>3080</v>
      </c>
      <c r="S857" s="2">
        <v>215</v>
      </c>
      <c r="T857" s="5">
        <v>3620</v>
      </c>
      <c r="U857" s="2">
        <v>347</v>
      </c>
      <c r="X857" s="3" t="str" cm="1">
        <f t="array" ref="X857">_xlfn.IFS((D857/F857) &lt;= (640/SQRT($AT$32)), "Compact", L857 &lt;= ($AT$32*(0.79-(0.002*((E857-G857/2)/(2*F857))*SQRT($AT$32)))), "Non-Compact", L857 &gt; ($AT$32*(0.79-(0.002*((E857-G857/2)/(2*F857))*SQRT($AT$32)))), "Slender")</f>
        <v>Non-Compact</v>
      </c>
      <c r="Y857" s="3" t="str" cm="1">
        <f t="array" ref="Y857">_xlfn.IFS(K857 &lt;= (65/SQRT($AT$32)), "Compact", K857 &lt;= (95/SQRT($AT$32)), "Non-Compact", K857 &gt; (95/SQRT($AT$32)), "Slender")</f>
        <v>Slender</v>
      </c>
      <c r="Z857" s="2">
        <f t="shared" si="274"/>
        <v>12.5</v>
      </c>
      <c r="AA857" s="2">
        <f t="shared" si="275"/>
        <v>58.333333333333336</v>
      </c>
      <c r="AB857" s="2" t="str" cm="1">
        <f t="array" ref="AB857">_xlfn.IFS(Z857 &lt;= 9, "1", Z857 &lt;= 12, "2", Z857 &lt;= 15, "3", Z857 &gt; 15, "4")</f>
        <v>3</v>
      </c>
      <c r="AC857" s="2" t="str" cm="1">
        <f t="array" ref="AC857">_xlfn.IFS(AA857 &lt;= 200, "1", L857 &lt;= 300, "2", L857 &lt;= 400, "3", L857 &gt; 400, "4")</f>
        <v>1</v>
      </c>
      <c r="AF857" s="3">
        <f t="shared" si="286"/>
        <v>107548.09838439729</v>
      </c>
      <c r="AG857" s="3"/>
      <c r="AI857" s="3">
        <f t="shared" si="287"/>
        <v>3056.156028412162</v>
      </c>
      <c r="AJ857" s="2" t="s">
        <v>856</v>
      </c>
      <c r="AK857" s="2"/>
      <c r="AL857" s="2"/>
      <c r="AM857" s="2">
        <f t="shared" si="289"/>
        <v>122.24123980236907</v>
      </c>
      <c r="AN857" s="2"/>
      <c r="AO857" s="2"/>
      <c r="AP857" s="2">
        <f t="shared" si="290"/>
        <v>2990.6</v>
      </c>
      <c r="AQ857" s="2" t="s">
        <v>856</v>
      </c>
      <c r="BB857" s="2">
        <f t="shared" si="276"/>
        <v>54.941239802369068</v>
      </c>
      <c r="BC857" s="2">
        <f t="shared" si="277"/>
        <v>2523.7333333333336</v>
      </c>
      <c r="BD857" s="2" t="s">
        <v>856</v>
      </c>
      <c r="BI857">
        <f t="shared" si="278"/>
        <v>72.941239802369068</v>
      </c>
      <c r="BJ857">
        <f t="shared" si="279"/>
        <v>2764.1143281365999</v>
      </c>
      <c r="BK857" s="2" t="s">
        <v>856</v>
      </c>
      <c r="BP857">
        <f t="shared" si="280"/>
        <v>6.9412398023690685</v>
      </c>
      <c r="BQ857">
        <f t="shared" si="281"/>
        <v>2421.3333333333335</v>
      </c>
      <c r="BR857" s="2" t="s">
        <v>856</v>
      </c>
      <c r="BW857">
        <f t="shared" si="282"/>
        <v>22.941239802369068</v>
      </c>
      <c r="BX857">
        <f t="shared" si="283"/>
        <v>2455.4666666666667</v>
      </c>
      <c r="BY857" s="2" t="s">
        <v>856</v>
      </c>
      <c r="CD857">
        <f t="shared" si="284"/>
        <v>87.250979384163003</v>
      </c>
      <c r="CE857">
        <f t="shared" si="285"/>
        <v>2809.9015716076174</v>
      </c>
      <c r="CF857" s="2" t="s">
        <v>856</v>
      </c>
    </row>
    <row r="858" spans="1:84" x14ac:dyDescent="0.35">
      <c r="A858" s="2" t="s">
        <v>857</v>
      </c>
      <c r="B858" s="3" t="s">
        <v>35</v>
      </c>
      <c r="C858" s="2">
        <v>118</v>
      </c>
      <c r="D858" s="2">
        <v>700</v>
      </c>
      <c r="E858" s="2">
        <v>200</v>
      </c>
      <c r="F858" s="2">
        <v>22</v>
      </c>
      <c r="G858" s="2">
        <v>9</v>
      </c>
      <c r="H858" s="2">
        <v>18</v>
      </c>
      <c r="I858" s="2">
        <f t="shared" si="270"/>
        <v>620</v>
      </c>
      <c r="J858" s="2">
        <f t="shared" si="288"/>
        <v>149.82123980236906</v>
      </c>
      <c r="K858" s="2">
        <f t="shared" si="273"/>
        <v>4.3409090909090908</v>
      </c>
      <c r="L858" s="2">
        <f t="shared" si="271"/>
        <v>68.888888888888886</v>
      </c>
      <c r="M858" s="2">
        <f t="shared" si="272"/>
        <v>2.1510973355292324</v>
      </c>
      <c r="N858" s="5">
        <v>125000</v>
      </c>
      <c r="O858" s="5">
        <v>2940</v>
      </c>
      <c r="P858" s="2">
        <v>28.9</v>
      </c>
      <c r="Q858" s="2">
        <v>4.4000000000000004</v>
      </c>
      <c r="R858" s="5">
        <v>3580</v>
      </c>
      <c r="S858" s="2">
        <v>294</v>
      </c>
      <c r="T858" s="5">
        <v>4040</v>
      </c>
      <c r="U858" s="2">
        <v>456</v>
      </c>
      <c r="X858" s="3" t="str" cm="1">
        <f t="array" ref="X858">_xlfn.IFS((D858/F858) &lt;= (640/SQRT($AT$32)), "Compact", L858 &lt;= ($AT$32*(0.79-(0.002*((E858-G858/2)/(2*F858))*SQRT($AT$32)))), "Non-Compact", L858 &gt; ($AT$32*(0.79-(0.002*((E858-G858/2)/(2*F858))*SQRT($AT$32)))), "Slender")</f>
        <v>Compact</v>
      </c>
      <c r="Y858" s="3" t="str" cm="1">
        <f t="array" ref="Y858">_xlfn.IFS(K858 &lt;= (65/SQRT($AT$32)), "Compact", K858 &lt;= (95/SQRT($AT$32)), "Non-Compact", K858 &gt; (95/SQRT($AT$32)), "Slender")</f>
        <v>Non-Compact</v>
      </c>
      <c r="Z858" s="2">
        <f t="shared" si="274"/>
        <v>9.0909090909090917</v>
      </c>
      <c r="AA858" s="2">
        <f t="shared" si="275"/>
        <v>77.777777777777771</v>
      </c>
      <c r="AB858" s="2" t="str" cm="1">
        <f t="array" ref="AB858">_xlfn.IFS(Z858 &lt;= 9, "1", Z858 &lt;= 12, "2", Z858 &lt;= 15, "3", Z858 &gt; 15, "4")</f>
        <v>2</v>
      </c>
      <c r="AC858" s="2" t="str" cm="1">
        <f t="array" ref="AC858">_xlfn.IFS(AA858 &lt;= 200, "1", L858 &lt;= 300, "2", L858 &lt;= 400, "3", L858 &gt; 400, "4")</f>
        <v>1</v>
      </c>
      <c r="AF858" s="3">
        <f t="shared" si="286"/>
        <v>124560.48236138138</v>
      </c>
      <c r="AG858" s="3"/>
      <c r="AI858" s="3">
        <f t="shared" si="287"/>
        <v>3551.8990512119003</v>
      </c>
      <c r="AJ858" s="2" t="s">
        <v>857</v>
      </c>
      <c r="AK858" s="2"/>
      <c r="AL858" s="2"/>
      <c r="AM858" s="2">
        <f t="shared" si="289"/>
        <v>125.12123980236906</v>
      </c>
      <c r="AN858" s="2"/>
      <c r="AO858" s="2"/>
      <c r="AP858" s="2">
        <f t="shared" si="290"/>
        <v>3490.6</v>
      </c>
      <c r="AQ858" s="2" t="s">
        <v>857</v>
      </c>
      <c r="BB858" s="2">
        <f t="shared" si="276"/>
        <v>57.821239802369064</v>
      </c>
      <c r="BC858" s="2">
        <f t="shared" si="277"/>
        <v>3023.7333333333336</v>
      </c>
      <c r="BD858" s="2" t="s">
        <v>857</v>
      </c>
      <c r="BI858">
        <f t="shared" si="278"/>
        <v>75.821239802369064</v>
      </c>
      <c r="BJ858">
        <f t="shared" si="279"/>
        <v>3264.1143281365999</v>
      </c>
      <c r="BK858" s="2" t="s">
        <v>857</v>
      </c>
      <c r="BP858">
        <f t="shared" si="280"/>
        <v>9.8212398023690639</v>
      </c>
      <c r="BQ858">
        <f t="shared" si="281"/>
        <v>2921.3333333333335</v>
      </c>
      <c r="BR858" s="2" t="s">
        <v>857</v>
      </c>
      <c r="BW858">
        <f t="shared" si="282"/>
        <v>25.821239802369064</v>
      </c>
      <c r="BX858">
        <f t="shared" si="283"/>
        <v>2955.4666666666667</v>
      </c>
      <c r="BY858" s="2" t="s">
        <v>857</v>
      </c>
      <c r="CD858">
        <f t="shared" si="284"/>
        <v>90.130979384162998</v>
      </c>
      <c r="CE858">
        <f t="shared" si="285"/>
        <v>3309.9015716076174</v>
      </c>
      <c r="CF858" s="2" t="s">
        <v>857</v>
      </c>
    </row>
    <row r="859" spans="1:84" x14ac:dyDescent="0.35">
      <c r="A859" s="2" t="s">
        <v>858</v>
      </c>
      <c r="B859" s="3" t="s">
        <v>35</v>
      </c>
      <c r="C859" s="2">
        <v>109</v>
      </c>
      <c r="D859" s="2">
        <v>700</v>
      </c>
      <c r="E859" s="2">
        <v>200</v>
      </c>
      <c r="F859" s="2">
        <v>19</v>
      </c>
      <c r="G859" s="2">
        <v>9</v>
      </c>
      <c r="H859" s="2">
        <v>18</v>
      </c>
      <c r="I859" s="2">
        <f t="shared" si="270"/>
        <v>626</v>
      </c>
      <c r="J859" s="2">
        <f t="shared" si="288"/>
        <v>138.36123980236908</v>
      </c>
      <c r="K859" s="2">
        <f t="shared" si="273"/>
        <v>5.0263157894736841</v>
      </c>
      <c r="L859" s="2">
        <f t="shared" si="271"/>
        <v>69.555555555555557</v>
      </c>
      <c r="M859" s="2">
        <f t="shared" si="272"/>
        <v>2.1510973355292324</v>
      </c>
      <c r="N859" s="5">
        <v>113000</v>
      </c>
      <c r="O859" s="5">
        <v>2540</v>
      </c>
      <c r="P859" s="2">
        <v>28.6</v>
      </c>
      <c r="Q859" s="2">
        <v>4.3</v>
      </c>
      <c r="R859" s="5">
        <v>3220</v>
      </c>
      <c r="S859" s="2">
        <v>254</v>
      </c>
      <c r="T859" s="5">
        <v>3660</v>
      </c>
      <c r="U859" s="2">
        <v>396</v>
      </c>
      <c r="X859" s="3" t="str" cm="1">
        <f t="array" ref="X859">_xlfn.IFS((D859/F859) &lt;= (640/SQRT($AT$32)), "Compact", L859 &lt;= ($AT$32*(0.79-(0.002*((E859-G859/2)/(2*F859))*SQRT($AT$32)))), "Non-Compact", L859 &gt; ($AT$32*(0.79-(0.002*((E859-G859/2)/(2*F859))*SQRT($AT$32)))), "Slender")</f>
        <v>Non-Compact</v>
      </c>
      <c r="Y859" s="3" t="str" cm="1">
        <f t="array" ref="Y859">_xlfn.IFS(K859 &lt;= (65/SQRT($AT$32)), "Compact", K859 &lt;= (95/SQRT($AT$32)), "Non-Compact", K859 &gt; (95/SQRT($AT$32)), "Slender")</f>
        <v>Non-Compact</v>
      </c>
      <c r="Z859" s="2">
        <f t="shared" si="274"/>
        <v>10.526315789473685</v>
      </c>
      <c r="AA859" s="2">
        <f t="shared" si="275"/>
        <v>77.777777777777771</v>
      </c>
      <c r="AB859" s="2" t="str" cm="1">
        <f t="array" ref="AB859">_xlfn.IFS(Z859 &lt;= 9, "1", Z859 &lt;= 12, "2", Z859 &lt;= 15, "3", Z859 &gt; 15, "4")</f>
        <v>2</v>
      </c>
      <c r="AC859" s="2" t="str" cm="1">
        <f t="array" ref="AC859">_xlfn.IFS(AA859 &lt;= 200, "1", L859 &lt;= 300, "2", L859 &lt;= 400, "3", L859 &gt; 400, "4")</f>
        <v>1</v>
      </c>
      <c r="AF859" s="3">
        <f t="shared" si="286"/>
        <v>112554.77673604085</v>
      </c>
      <c r="AG859" s="3"/>
      <c r="AI859" s="3">
        <f t="shared" si="287"/>
        <v>3195.7663979083327</v>
      </c>
      <c r="AJ859" s="2" t="s">
        <v>858</v>
      </c>
      <c r="AK859" s="2"/>
      <c r="AL859" s="2"/>
      <c r="AM859" s="2">
        <f t="shared" si="289"/>
        <v>113.66123980236908</v>
      </c>
      <c r="AN859" s="2"/>
      <c r="AO859" s="2"/>
      <c r="AP859" s="2">
        <f t="shared" si="290"/>
        <v>3130.6</v>
      </c>
      <c r="AQ859" s="2" t="s">
        <v>858</v>
      </c>
      <c r="BB859" s="2">
        <f t="shared" si="276"/>
        <v>46.361239802369084</v>
      </c>
      <c r="BC859" s="2">
        <f t="shared" si="277"/>
        <v>2663.7333333333336</v>
      </c>
      <c r="BD859" s="2" t="s">
        <v>858</v>
      </c>
      <c r="BI859">
        <f t="shared" si="278"/>
        <v>64.361239802369084</v>
      </c>
      <c r="BJ859">
        <f t="shared" si="279"/>
        <v>2904.1143281365999</v>
      </c>
      <c r="BK859" s="2" t="s">
        <v>858</v>
      </c>
      <c r="BP859">
        <f t="shared" si="280"/>
        <v>1.6387601976309156</v>
      </c>
      <c r="BQ859">
        <f t="shared" si="281"/>
        <v>2561.3333333333335</v>
      </c>
      <c r="BR859" s="2" t="s">
        <v>858</v>
      </c>
      <c r="BW859">
        <f t="shared" si="282"/>
        <v>14.361239802369084</v>
      </c>
      <c r="BX859">
        <f t="shared" si="283"/>
        <v>2595.4666666666667</v>
      </c>
      <c r="BY859" s="2" t="s">
        <v>858</v>
      </c>
      <c r="CD859">
        <f t="shared" si="284"/>
        <v>78.670979384163019</v>
      </c>
      <c r="CE859">
        <f t="shared" si="285"/>
        <v>2949.9015716076174</v>
      </c>
      <c r="CF859" s="2" t="s">
        <v>858</v>
      </c>
    </row>
    <row r="860" spans="1:84" x14ac:dyDescent="0.35">
      <c r="A860" s="2" t="s">
        <v>859</v>
      </c>
      <c r="B860" s="3" t="s">
        <v>35</v>
      </c>
      <c r="C860" s="2">
        <v>99.6</v>
      </c>
      <c r="D860" s="2">
        <v>700</v>
      </c>
      <c r="E860" s="2">
        <v>200</v>
      </c>
      <c r="F860" s="2">
        <v>16</v>
      </c>
      <c r="G860" s="2">
        <v>9</v>
      </c>
      <c r="H860" s="2">
        <v>18</v>
      </c>
      <c r="I860" s="2">
        <f t="shared" si="270"/>
        <v>632</v>
      </c>
      <c r="J860" s="2">
        <f t="shared" si="288"/>
        <v>126.90123980236905</v>
      </c>
      <c r="K860" s="2">
        <f t="shared" si="273"/>
        <v>5.96875</v>
      </c>
      <c r="L860" s="2">
        <f t="shared" si="271"/>
        <v>70.222222222222229</v>
      </c>
      <c r="M860" s="2">
        <f t="shared" si="272"/>
        <v>2.1510973355292324</v>
      </c>
      <c r="N860" s="5">
        <v>100000</v>
      </c>
      <c r="O860" s="5">
        <v>2140</v>
      </c>
      <c r="P860" s="2">
        <v>28.1</v>
      </c>
      <c r="Q860" s="2">
        <v>4.0999999999999996</v>
      </c>
      <c r="R860" s="5">
        <v>2860</v>
      </c>
      <c r="S860" s="2">
        <v>214</v>
      </c>
      <c r="T860" s="5">
        <v>3280</v>
      </c>
      <c r="U860" s="2">
        <v>336</v>
      </c>
      <c r="X860" s="3" t="str" cm="1">
        <f t="array" ref="X860">_xlfn.IFS((D860/F860) &lt;= (640/SQRT($AT$32)), "Compact", L860 &lt;= ($AT$32*(0.79-(0.002*((E860-G860/2)/(2*F860))*SQRT($AT$32)))), "Non-Compact", L860 &gt; ($AT$32*(0.79-(0.002*((E860-G860/2)/(2*F860))*SQRT($AT$32)))), "Slender")</f>
        <v>Non-Compact</v>
      </c>
      <c r="Y860" s="3" t="str" cm="1">
        <f t="array" ref="Y860">_xlfn.IFS(K860 &lt;= (65/SQRT($AT$32)), "Compact", K860 &lt;= (95/SQRT($AT$32)), "Non-Compact", K860 &gt; (95/SQRT($AT$32)), "Slender")</f>
        <v>Slender</v>
      </c>
      <c r="Z860" s="2">
        <f t="shared" si="274"/>
        <v>12.5</v>
      </c>
      <c r="AA860" s="2">
        <f t="shared" si="275"/>
        <v>77.777777777777771</v>
      </c>
      <c r="AB860" s="2" t="str" cm="1">
        <f t="array" ref="AB860">_xlfn.IFS(Z860 &lt;= 9, "1", Z860 &lt;= 12, "2", Z860 &lt;= 15, "3", Z860 &gt; 15, "4")</f>
        <v>3</v>
      </c>
      <c r="AC860" s="2" t="str" cm="1">
        <f t="array" ref="AC860">_xlfn.IFS(AA860 &lt;= 200, "1", L860 &lt;= 300, "2", L860 &lt;= 400, "3", L860 &gt; 400, "4")</f>
        <v>1</v>
      </c>
      <c r="AF860" s="3">
        <f t="shared" si="286"/>
        <v>99549.514142963046</v>
      </c>
      <c r="AG860" s="3"/>
      <c r="AI860" s="3">
        <f t="shared" si="287"/>
        <v>2841.1720944004783</v>
      </c>
      <c r="AJ860" s="2" t="s">
        <v>859</v>
      </c>
      <c r="AK860" s="2"/>
      <c r="AL860" s="2"/>
      <c r="AM860" s="2">
        <f t="shared" si="289"/>
        <v>102.20123980236905</v>
      </c>
      <c r="AN860" s="2"/>
      <c r="AO860" s="2"/>
      <c r="AP860" s="2">
        <f t="shared" si="290"/>
        <v>2770.6</v>
      </c>
      <c r="AQ860" s="2" t="s">
        <v>859</v>
      </c>
      <c r="BB860" s="2">
        <f t="shared" si="276"/>
        <v>34.901239802369048</v>
      </c>
      <c r="BC860" s="2">
        <f t="shared" si="277"/>
        <v>2303.7333333333336</v>
      </c>
      <c r="BD860" s="2" t="s">
        <v>859</v>
      </c>
      <c r="BI860">
        <f t="shared" si="278"/>
        <v>52.901239802369048</v>
      </c>
      <c r="BJ860">
        <f t="shared" si="279"/>
        <v>2544.1143281365999</v>
      </c>
      <c r="BK860" s="2" t="s">
        <v>859</v>
      </c>
      <c r="BP860">
        <f t="shared" si="280"/>
        <v>13.098760197630952</v>
      </c>
      <c r="BQ860">
        <f t="shared" si="281"/>
        <v>2201.3333333333335</v>
      </c>
      <c r="BR860" s="2" t="s">
        <v>859</v>
      </c>
      <c r="BW860">
        <f t="shared" si="282"/>
        <v>2.901239802369048</v>
      </c>
      <c r="BX860">
        <f t="shared" si="283"/>
        <v>2235.4666666666667</v>
      </c>
      <c r="BY860" s="2" t="s">
        <v>859</v>
      </c>
      <c r="CD860">
        <f t="shared" si="284"/>
        <v>67.210979384162982</v>
      </c>
      <c r="CE860">
        <f t="shared" si="285"/>
        <v>2589.9015716076174</v>
      </c>
      <c r="CF860" s="2" t="s">
        <v>859</v>
      </c>
    </row>
    <row r="861" spans="1:84" x14ac:dyDescent="0.35">
      <c r="A861" s="2" t="s">
        <v>860</v>
      </c>
      <c r="B861" s="3" t="s">
        <v>35</v>
      </c>
      <c r="C861" s="2">
        <v>87.6</v>
      </c>
      <c r="D861" s="2">
        <v>700</v>
      </c>
      <c r="E861" s="2">
        <v>200</v>
      </c>
      <c r="F861" s="2">
        <v>12</v>
      </c>
      <c r="G861" s="2">
        <v>9</v>
      </c>
      <c r="H861" s="2">
        <v>18</v>
      </c>
      <c r="I861" s="2">
        <f t="shared" si="270"/>
        <v>640</v>
      </c>
      <c r="J861" s="2">
        <f t="shared" si="288"/>
        <v>111.62123980236908</v>
      </c>
      <c r="K861" s="2">
        <f t="shared" si="273"/>
        <v>7.958333333333333</v>
      </c>
      <c r="L861" s="2">
        <f t="shared" si="271"/>
        <v>71.111111111111114</v>
      </c>
      <c r="M861" s="2">
        <f t="shared" si="272"/>
        <v>2.1510973355292324</v>
      </c>
      <c r="N861" s="5">
        <v>83100</v>
      </c>
      <c r="O861" s="5">
        <v>1610</v>
      </c>
      <c r="P861" s="2">
        <v>27.3</v>
      </c>
      <c r="Q861" s="2">
        <v>3.8</v>
      </c>
      <c r="R861" s="5">
        <v>2370</v>
      </c>
      <c r="S861" s="2">
        <v>161</v>
      </c>
      <c r="T861" s="5">
        <v>2770</v>
      </c>
      <c r="U861" s="2">
        <v>256</v>
      </c>
      <c r="X861" s="3" t="str" cm="1">
        <f t="array" ref="X861">_xlfn.IFS((D861/F861) &lt;= (640/SQRT($AT$32)), "Compact", L861 &lt;= ($AT$32*(0.79-(0.002*((E861-G861/2)/(2*F861))*SQRT($AT$32)))), "Non-Compact", L861 &gt; ($AT$32*(0.79-(0.002*((E861-G861/2)/(2*F861))*SQRT($AT$32)))), "Slender")</f>
        <v>Non-Compact</v>
      </c>
      <c r="Y861" s="3" t="str" cm="1">
        <f t="array" ref="Y861">_xlfn.IFS(K861 &lt;= (65/SQRT($AT$32)), "Compact", K861 &lt;= (95/SQRT($AT$32)), "Non-Compact", K861 &gt; (95/SQRT($AT$32)), "Slender")</f>
        <v>Slender</v>
      </c>
      <c r="Z861" s="2">
        <f t="shared" si="274"/>
        <v>16.666666666666668</v>
      </c>
      <c r="AA861" s="2">
        <f t="shared" si="275"/>
        <v>77.777777777777771</v>
      </c>
      <c r="AB861" s="2" t="str" cm="1">
        <f t="array" ref="AB861">_xlfn.IFS(Z861 &lt;= 9, "1", Z861 &lt;= 12, "2", Z861 &lt;= 15, "3", Z861 &gt; 15, "4")</f>
        <v>4</v>
      </c>
      <c r="AC861" s="2" t="str" cm="1">
        <f t="array" ref="AC861">_xlfn.IFS(AA861 &lt;= 200, "1", L861 &lt;= 300, "2", L861 &lt;= 400, "3", L861 &gt; 400, "4")</f>
        <v>1</v>
      </c>
      <c r="AF861" s="3">
        <f t="shared" si="286"/>
        <v>82642.915401745122</v>
      </c>
      <c r="AG861" s="3"/>
      <c r="AI861" s="3">
        <f t="shared" si="287"/>
        <v>2362.3277651502976</v>
      </c>
      <c r="AJ861" s="2" t="s">
        <v>860</v>
      </c>
      <c r="AK861" s="2"/>
      <c r="AL861" s="2"/>
      <c r="AM861" s="2">
        <f t="shared" si="289"/>
        <v>86.921239802369072</v>
      </c>
      <c r="AN861" s="2"/>
      <c r="AO861" s="2"/>
      <c r="AP861" s="2">
        <f t="shared" si="290"/>
        <v>2280.6</v>
      </c>
      <c r="AQ861" s="2" t="s">
        <v>860</v>
      </c>
      <c r="BB861" s="2">
        <f t="shared" si="276"/>
        <v>19.621239802369075</v>
      </c>
      <c r="BC861" s="2">
        <f t="shared" si="277"/>
        <v>1813.7333333333333</v>
      </c>
      <c r="BD861" s="2" t="s">
        <v>860</v>
      </c>
      <c r="BI861">
        <f t="shared" si="278"/>
        <v>37.621239802369075</v>
      </c>
      <c r="BJ861">
        <f t="shared" si="279"/>
        <v>2054.1143281365999</v>
      </c>
      <c r="BK861" s="2" t="s">
        <v>860</v>
      </c>
      <c r="BP861">
        <f t="shared" si="280"/>
        <v>28.378760197630925</v>
      </c>
      <c r="BQ861">
        <f t="shared" si="281"/>
        <v>1711.3333333333335</v>
      </c>
      <c r="BR861" s="2" t="s">
        <v>860</v>
      </c>
      <c r="BW861">
        <f t="shared" si="282"/>
        <v>12.378760197630925</v>
      </c>
      <c r="BX861">
        <f t="shared" si="283"/>
        <v>1745.4666666666667</v>
      </c>
      <c r="BY861" s="2" t="s">
        <v>860</v>
      </c>
      <c r="CD861">
        <f t="shared" si="284"/>
        <v>51.930979384163003</v>
      </c>
      <c r="CE861">
        <f t="shared" si="285"/>
        <v>2099.9015716076174</v>
      </c>
      <c r="CF861" s="2" t="s">
        <v>860</v>
      </c>
    </row>
    <row r="862" spans="1:84" x14ac:dyDescent="0.35">
      <c r="A862" s="2" t="s">
        <v>861</v>
      </c>
      <c r="B862" s="3" t="s">
        <v>35</v>
      </c>
      <c r="C862" s="2">
        <v>225</v>
      </c>
      <c r="D862" s="2">
        <v>650</v>
      </c>
      <c r="E862" s="2">
        <v>300</v>
      </c>
      <c r="F862" s="2">
        <v>32</v>
      </c>
      <c r="G862" s="2">
        <v>16</v>
      </c>
      <c r="H862" s="2">
        <v>13</v>
      </c>
      <c r="I862" s="2">
        <f t="shared" si="270"/>
        <v>560</v>
      </c>
      <c r="J862" s="2">
        <f t="shared" si="288"/>
        <v>287.21070841543326</v>
      </c>
      <c r="K862" s="2">
        <f t="shared" si="273"/>
        <v>4.4375</v>
      </c>
      <c r="L862" s="2">
        <f t="shared" si="271"/>
        <v>35</v>
      </c>
      <c r="M862" s="2">
        <f t="shared" si="272"/>
        <v>2.4456814089933347</v>
      </c>
      <c r="N862" s="5">
        <v>212000</v>
      </c>
      <c r="O862" s="5">
        <v>14400</v>
      </c>
      <c r="P862" s="2">
        <v>27.1</v>
      </c>
      <c r="Q862" s="2">
        <v>7.1</v>
      </c>
      <c r="R862" s="5">
        <v>6510</v>
      </c>
      <c r="S862" s="2">
        <v>961</v>
      </c>
      <c r="T862" s="5">
        <v>7350</v>
      </c>
      <c r="U862" s="5">
        <v>1480</v>
      </c>
      <c r="X862" s="3" t="str" cm="1">
        <f t="array" ref="X862">_xlfn.IFS((D862/F862) &lt;= (640/SQRT($AT$32)), "Compact", L862 &lt;= ($AT$32*(0.79-(0.002*((E862-G862/2)/(2*F862))*SQRT($AT$32)))), "Non-Compact", L862 &gt; ($AT$32*(0.79-(0.002*((E862-G862/2)/(2*F862))*SQRT($AT$32)))), "Slender")</f>
        <v>Compact</v>
      </c>
      <c r="Y862" s="3" t="str" cm="1">
        <f t="array" ref="Y862">_xlfn.IFS(K862 &lt;= (65/SQRT($AT$32)), "Compact", K862 &lt;= (95/SQRT($AT$32)), "Non-Compact", K862 &gt; (95/SQRT($AT$32)), "Slender")</f>
        <v>Non-Compact</v>
      </c>
      <c r="Z862" s="2">
        <f t="shared" si="274"/>
        <v>9.375</v>
      </c>
      <c r="AA862" s="2">
        <f t="shared" si="275"/>
        <v>40.625</v>
      </c>
      <c r="AB862" s="2" t="str" cm="1">
        <f t="array" ref="AB862">_xlfn.IFS(Z862 &lt;= 9, "1", Z862 &lt;= 12, "2", Z862 &lt;= 15, "3", Z862 &gt; 15, "4")</f>
        <v>2</v>
      </c>
      <c r="AC862" s="2" t="str" cm="1">
        <f t="array" ref="AC862">_xlfn.IFS(AA862 &lt;= 200, "1", L862 &lt;= 300, "2", L862 &lt;= 400, "3", L862 &gt; 400, "4")</f>
        <v>1</v>
      </c>
      <c r="AF862" s="3">
        <f t="shared" si="286"/>
        <v>212007.56452565553</v>
      </c>
      <c r="AG862" s="3"/>
      <c r="AI862" s="3">
        <f t="shared" si="287"/>
        <v>6513.3593843730141</v>
      </c>
      <c r="AJ862" s="2" t="s">
        <v>861</v>
      </c>
      <c r="AK862" s="2"/>
      <c r="AL862" s="2"/>
      <c r="AM862" s="2">
        <f t="shared" si="289"/>
        <v>262.51070841543327</v>
      </c>
      <c r="AN862" s="2"/>
      <c r="AO862" s="2"/>
      <c r="AP862" s="2">
        <f t="shared" si="290"/>
        <v>6420.6</v>
      </c>
      <c r="AQ862" s="2" t="s">
        <v>861</v>
      </c>
      <c r="BB862" s="2">
        <f t="shared" si="276"/>
        <v>195.21070841543326</v>
      </c>
      <c r="BC862" s="2">
        <f t="shared" si="277"/>
        <v>5953.7333333333336</v>
      </c>
      <c r="BD862" s="2" t="s">
        <v>861</v>
      </c>
      <c r="BI862">
        <f t="shared" si="278"/>
        <v>213.21070841543326</v>
      </c>
      <c r="BJ862">
        <f t="shared" si="279"/>
        <v>6194.1143281365994</v>
      </c>
      <c r="BK862" s="2" t="s">
        <v>861</v>
      </c>
      <c r="BP862">
        <f t="shared" si="280"/>
        <v>147.21070841543326</v>
      </c>
      <c r="BQ862">
        <f t="shared" si="281"/>
        <v>5851.333333333333</v>
      </c>
      <c r="BR862" s="2" t="s">
        <v>861</v>
      </c>
      <c r="BW862">
        <f t="shared" si="282"/>
        <v>163.21070841543326</v>
      </c>
      <c r="BX862">
        <f t="shared" si="283"/>
        <v>5885.4666666666662</v>
      </c>
      <c r="BY862" s="2" t="s">
        <v>861</v>
      </c>
      <c r="CD862">
        <f t="shared" si="284"/>
        <v>227.52044799722719</v>
      </c>
      <c r="CE862">
        <f t="shared" si="285"/>
        <v>6239.9015716076174</v>
      </c>
      <c r="CF862" s="2" t="s">
        <v>861</v>
      </c>
    </row>
    <row r="863" spans="1:84" x14ac:dyDescent="0.35">
      <c r="A863" s="2" t="s">
        <v>862</v>
      </c>
      <c r="B863" s="3" t="s">
        <v>35</v>
      </c>
      <c r="C863" s="2">
        <v>208</v>
      </c>
      <c r="D863" s="2">
        <v>650</v>
      </c>
      <c r="E863" s="2">
        <v>300</v>
      </c>
      <c r="F863" s="2">
        <v>28</v>
      </c>
      <c r="G863" s="2">
        <v>16</v>
      </c>
      <c r="H863" s="2">
        <v>13</v>
      </c>
      <c r="I863" s="2">
        <f t="shared" si="270"/>
        <v>568</v>
      </c>
      <c r="J863" s="2">
        <f t="shared" si="288"/>
        <v>264.49070841543323</v>
      </c>
      <c r="K863" s="2">
        <f t="shared" si="273"/>
        <v>5.0714285714285712</v>
      </c>
      <c r="L863" s="2">
        <f t="shared" si="271"/>
        <v>35.5</v>
      </c>
      <c r="M863" s="2">
        <f t="shared" si="272"/>
        <v>2.4456814089933347</v>
      </c>
      <c r="N863" s="5">
        <v>192000</v>
      </c>
      <c r="O863" s="5">
        <v>12600</v>
      </c>
      <c r="P863" s="2">
        <v>26.9</v>
      </c>
      <c r="Q863" s="2">
        <v>6.9</v>
      </c>
      <c r="R863" s="5">
        <v>5900</v>
      </c>
      <c r="S863" s="2">
        <v>841</v>
      </c>
      <c r="T863" s="5">
        <v>6680</v>
      </c>
      <c r="U863" s="5">
        <v>1300</v>
      </c>
      <c r="X863" s="3" t="str" cm="1">
        <f t="array" ref="X863">_xlfn.IFS((D863/F863) &lt;= (640/SQRT($AT$32)), "Compact", L863 &lt;= ($AT$32*(0.79-(0.002*((E863-G863/2)/(2*F863))*SQRT($AT$32)))), "Non-Compact", L863 &gt; ($AT$32*(0.79-(0.002*((E863-G863/2)/(2*F863))*SQRT($AT$32)))), "Slender")</f>
        <v>Compact</v>
      </c>
      <c r="Y863" s="3" t="str" cm="1">
        <f t="array" ref="Y863">_xlfn.IFS(K863 &lt;= (65/SQRT($AT$32)), "Compact", K863 &lt;= (95/SQRT($AT$32)), "Non-Compact", K863 &gt; (95/SQRT($AT$32)), "Slender")</f>
        <v>Non-Compact</v>
      </c>
      <c r="Z863" s="2">
        <f t="shared" si="274"/>
        <v>10.714285714285714</v>
      </c>
      <c r="AA863" s="2">
        <f t="shared" si="275"/>
        <v>40.625</v>
      </c>
      <c r="AB863" s="2" t="str" cm="1">
        <f t="array" ref="AB863">_xlfn.IFS(Z863 &lt;= 9, "1", Z863 &lt;= 12, "2", Z863 &lt;= 15, "3", Z863 &gt; 15, "4")</f>
        <v>2</v>
      </c>
      <c r="AC863" s="2" t="str" cm="1">
        <f t="array" ref="AC863">_xlfn.IFS(AA863 &lt;= 200, "1", L863 &lt;= 300, "2", L863 &lt;= 400, "3", L863 &gt; 400, "4")</f>
        <v>1</v>
      </c>
      <c r="AF863" s="3">
        <f t="shared" si="286"/>
        <v>191932.44492815694</v>
      </c>
      <c r="AG863" s="3"/>
      <c r="AI863" s="3">
        <f t="shared" si="287"/>
        <v>5895.2559291348844</v>
      </c>
      <c r="AJ863" s="2" t="s">
        <v>862</v>
      </c>
      <c r="AK863" s="2"/>
      <c r="AL863" s="2"/>
      <c r="AM863" s="2">
        <f t="shared" si="289"/>
        <v>239.79070841543324</v>
      </c>
      <c r="AN863" s="2"/>
      <c r="AO863" s="2"/>
      <c r="AP863" s="2">
        <f t="shared" si="290"/>
        <v>5810.6</v>
      </c>
      <c r="AQ863" s="2" t="s">
        <v>862</v>
      </c>
      <c r="BB863" s="2">
        <f t="shared" si="276"/>
        <v>172.49070841543323</v>
      </c>
      <c r="BC863" s="2">
        <f t="shared" si="277"/>
        <v>5343.7333333333336</v>
      </c>
      <c r="BD863" s="2" t="s">
        <v>862</v>
      </c>
      <c r="BI863">
        <f t="shared" si="278"/>
        <v>190.49070841543323</v>
      </c>
      <c r="BJ863">
        <f t="shared" si="279"/>
        <v>5584.1143281365994</v>
      </c>
      <c r="BK863" s="2" t="s">
        <v>862</v>
      </c>
      <c r="BP863">
        <f t="shared" si="280"/>
        <v>124.49070841543323</v>
      </c>
      <c r="BQ863">
        <f t="shared" si="281"/>
        <v>5241.333333333333</v>
      </c>
      <c r="BR863" s="2" t="s">
        <v>862</v>
      </c>
      <c r="BW863">
        <f t="shared" si="282"/>
        <v>140.49070841543323</v>
      </c>
      <c r="BX863">
        <f t="shared" si="283"/>
        <v>5275.4666666666662</v>
      </c>
      <c r="BY863" s="2" t="s">
        <v>862</v>
      </c>
      <c r="CD863">
        <f t="shared" si="284"/>
        <v>204.80044799722717</v>
      </c>
      <c r="CE863">
        <f t="shared" si="285"/>
        <v>5629.9015716076174</v>
      </c>
      <c r="CF863" s="2" t="s">
        <v>862</v>
      </c>
    </row>
    <row r="864" spans="1:84" x14ac:dyDescent="0.35">
      <c r="A864" s="2" t="s">
        <v>863</v>
      </c>
      <c r="B864" s="3" t="s">
        <v>35</v>
      </c>
      <c r="C864" s="2">
        <v>194</v>
      </c>
      <c r="D864" s="2">
        <v>650</v>
      </c>
      <c r="E864" s="2">
        <v>300</v>
      </c>
      <c r="F864" s="2">
        <v>25</v>
      </c>
      <c r="G864" s="2">
        <v>16</v>
      </c>
      <c r="H864" s="2">
        <v>13</v>
      </c>
      <c r="I864" s="2">
        <f t="shared" si="270"/>
        <v>574</v>
      </c>
      <c r="J864" s="2">
        <f t="shared" si="288"/>
        <v>247.45070841543324</v>
      </c>
      <c r="K864" s="2">
        <f t="shared" si="273"/>
        <v>5.68</v>
      </c>
      <c r="L864" s="2">
        <f t="shared" si="271"/>
        <v>35.875</v>
      </c>
      <c r="M864" s="2">
        <f t="shared" si="272"/>
        <v>2.4456814089933347</v>
      </c>
      <c r="N864" s="5">
        <v>177000</v>
      </c>
      <c r="O864" s="5">
        <v>11300</v>
      </c>
      <c r="P864" s="2">
        <v>26.7</v>
      </c>
      <c r="Q864" s="2">
        <v>6.8</v>
      </c>
      <c r="R864" s="5">
        <v>5440</v>
      </c>
      <c r="S864" s="2">
        <v>751</v>
      </c>
      <c r="T864" s="5">
        <v>6170</v>
      </c>
      <c r="U864" s="5">
        <v>1160</v>
      </c>
      <c r="X864" s="3" t="str" cm="1">
        <f t="array" ref="X864">_xlfn.IFS((D864/F864) &lt;= (640/SQRT($AT$32)), "Compact", L864 &lt;= ($AT$32*(0.79-(0.002*((E864-G864/2)/(2*F864))*SQRT($AT$32)))), "Non-Compact", L864 &gt; ($AT$32*(0.79-(0.002*((E864-G864/2)/(2*F864))*SQRT($AT$32)))), "Slender")</f>
        <v>Compact</v>
      </c>
      <c r="Y864" s="3" t="str" cm="1">
        <f t="array" ref="Y864">_xlfn.IFS(K864 &lt;= (65/SQRT($AT$32)), "Compact", K864 &lt;= (95/SQRT($AT$32)), "Non-Compact", K864 &gt; (95/SQRT($AT$32)), "Slender")</f>
        <v>Slender</v>
      </c>
      <c r="Z864" s="2">
        <f t="shared" si="274"/>
        <v>12</v>
      </c>
      <c r="AA864" s="2">
        <f t="shared" si="275"/>
        <v>40.625</v>
      </c>
      <c r="AB864" s="2" t="str" cm="1">
        <f t="array" ref="AB864">_xlfn.IFS(Z864 &lt;= 9, "1", Z864 &lt;= 12, "2", Z864 &lt;= 15, "3", Z864 &gt; 15, "4")</f>
        <v>2</v>
      </c>
      <c r="AC864" s="2" t="str" cm="1">
        <f t="array" ref="AC864">_xlfn.IFS(AA864 &lt;= 200, "1", L864 &lt;= 300, "2", L864 &lt;= 400, "3", L864 &gt; 400, "4")</f>
        <v>1</v>
      </c>
      <c r="AF864" s="3">
        <f t="shared" si="286"/>
        <v>176880.09898261589</v>
      </c>
      <c r="AG864" s="3"/>
      <c r="AI864" s="3">
        <f t="shared" si="287"/>
        <v>5429.752155485553</v>
      </c>
      <c r="AJ864" s="2" t="s">
        <v>863</v>
      </c>
      <c r="AK864" s="2"/>
      <c r="AL864" s="2"/>
      <c r="AM864" s="2">
        <f t="shared" si="289"/>
        <v>222.75070841543325</v>
      </c>
      <c r="AN864" s="2"/>
      <c r="AO864" s="2"/>
      <c r="AP864" s="2">
        <f t="shared" si="290"/>
        <v>5350.6</v>
      </c>
      <c r="AQ864" s="2" t="s">
        <v>863</v>
      </c>
      <c r="BB864" s="2">
        <f t="shared" si="276"/>
        <v>155.45070841543324</v>
      </c>
      <c r="BC864" s="2">
        <f t="shared" si="277"/>
        <v>4883.7333333333336</v>
      </c>
      <c r="BD864" s="2" t="s">
        <v>863</v>
      </c>
      <c r="BI864">
        <f t="shared" si="278"/>
        <v>173.45070841543324</v>
      </c>
      <c r="BJ864">
        <f t="shared" si="279"/>
        <v>5124.1143281365994</v>
      </c>
      <c r="BK864" s="2" t="s">
        <v>863</v>
      </c>
      <c r="BP864">
        <f t="shared" si="280"/>
        <v>107.45070841543324</v>
      </c>
      <c r="BQ864">
        <f t="shared" si="281"/>
        <v>4781.333333333333</v>
      </c>
      <c r="BR864" s="2" t="s">
        <v>863</v>
      </c>
      <c r="BW864">
        <f t="shared" si="282"/>
        <v>123.45070841543324</v>
      </c>
      <c r="BX864">
        <f t="shared" si="283"/>
        <v>4815.4666666666662</v>
      </c>
      <c r="BY864" s="2" t="s">
        <v>863</v>
      </c>
      <c r="CD864">
        <f t="shared" si="284"/>
        <v>187.76044799722717</v>
      </c>
      <c r="CE864">
        <f t="shared" si="285"/>
        <v>5169.9015716076174</v>
      </c>
      <c r="CF864" s="2" t="s">
        <v>863</v>
      </c>
    </row>
    <row r="865" spans="1:84" x14ac:dyDescent="0.35">
      <c r="A865" s="2" t="s">
        <v>864</v>
      </c>
      <c r="B865" s="3" t="s">
        <v>35</v>
      </c>
      <c r="C865" s="2">
        <v>181</v>
      </c>
      <c r="D865" s="2">
        <v>650</v>
      </c>
      <c r="E865" s="2">
        <v>300</v>
      </c>
      <c r="F865" s="2">
        <v>22</v>
      </c>
      <c r="G865" s="2">
        <v>16</v>
      </c>
      <c r="H865" s="2">
        <v>13</v>
      </c>
      <c r="I865" s="2">
        <f t="shared" si="270"/>
        <v>580</v>
      </c>
      <c r="J865" s="2">
        <f t="shared" si="288"/>
        <v>230.41070841543325</v>
      </c>
      <c r="K865" s="2">
        <f t="shared" si="273"/>
        <v>6.4545454545454541</v>
      </c>
      <c r="L865" s="2">
        <f t="shared" si="271"/>
        <v>36.25</v>
      </c>
      <c r="M865" s="2">
        <f t="shared" si="272"/>
        <v>2.4456814089933347</v>
      </c>
      <c r="N865" s="5">
        <v>161000</v>
      </c>
      <c r="O865" s="5">
        <v>9920</v>
      </c>
      <c r="P865" s="2">
        <v>26.4</v>
      </c>
      <c r="Q865" s="2">
        <v>6.6</v>
      </c>
      <c r="R865" s="5">
        <v>4960</v>
      </c>
      <c r="S865" s="2">
        <v>661</v>
      </c>
      <c r="T865" s="5">
        <v>5660</v>
      </c>
      <c r="U865" s="5">
        <v>1030</v>
      </c>
      <c r="X865" s="3" t="str" cm="1">
        <f t="array" ref="X865">_xlfn.IFS((D865/F865) &lt;= (640/SQRT($AT$32)), "Compact", L865 &lt;= ($AT$32*(0.79-(0.002*((E865-G865/2)/(2*F865))*SQRT($AT$32)))), "Non-Compact", L865 &gt; ($AT$32*(0.79-(0.002*((E865-G865/2)/(2*F865))*SQRT($AT$32)))), "Slender")</f>
        <v>Compact</v>
      </c>
      <c r="Y865" s="3" t="str" cm="1">
        <f t="array" ref="Y865">_xlfn.IFS(K865 &lt;= (65/SQRT($AT$32)), "Compact", K865 &lt;= (95/SQRT($AT$32)), "Non-Compact", K865 &gt; (95/SQRT($AT$32)), "Slender")</f>
        <v>Slender</v>
      </c>
      <c r="Z865" s="2">
        <f t="shared" si="274"/>
        <v>13.636363636363637</v>
      </c>
      <c r="AA865" s="2">
        <f t="shared" si="275"/>
        <v>40.625</v>
      </c>
      <c r="AB865" s="2" t="str" cm="1">
        <f t="array" ref="AB865">_xlfn.IFS(Z865 &lt;= 9, "1", Z865 &lt;= 12, "2", Z865 &lt;= 15, "3", Z865 &gt; 15, "4")</f>
        <v>3</v>
      </c>
      <c r="AC865" s="2" t="str" cm="1">
        <f t="array" ref="AC865">_xlfn.IFS(AA865 &lt;= 200, "1", L865 &lt;= 300, "2", L865 &lt;= 400, "3", L865 &gt; 400, "4")</f>
        <v>1</v>
      </c>
      <c r="AF865" s="3">
        <f t="shared" si="286"/>
        <v>160825.46880422888</v>
      </c>
      <c r="AG865" s="3"/>
      <c r="AI865" s="3">
        <f t="shared" si="287"/>
        <v>4945.1542412749886</v>
      </c>
      <c r="AJ865" s="2" t="s">
        <v>864</v>
      </c>
      <c r="AK865" s="2"/>
      <c r="AL865" s="2"/>
      <c r="AM865" s="2">
        <f t="shared" si="289"/>
        <v>205.71070841543326</v>
      </c>
      <c r="AN865" s="2"/>
      <c r="AO865" s="2"/>
      <c r="AP865" s="2">
        <f t="shared" si="290"/>
        <v>4870.6000000000004</v>
      </c>
      <c r="AQ865" s="2" t="s">
        <v>864</v>
      </c>
      <c r="BB865" s="2">
        <f t="shared" si="276"/>
        <v>138.41070841543325</v>
      </c>
      <c r="BC865" s="2">
        <f t="shared" si="277"/>
        <v>4403.7333333333336</v>
      </c>
      <c r="BD865" s="2" t="s">
        <v>864</v>
      </c>
      <c r="BI865">
        <f t="shared" si="278"/>
        <v>156.41070841543325</v>
      </c>
      <c r="BJ865">
        <f t="shared" si="279"/>
        <v>4644.1143281365994</v>
      </c>
      <c r="BK865" s="2" t="s">
        <v>864</v>
      </c>
      <c r="BP865">
        <f t="shared" si="280"/>
        <v>90.410708415433248</v>
      </c>
      <c r="BQ865">
        <f t="shared" si="281"/>
        <v>4301.333333333333</v>
      </c>
      <c r="BR865" s="2" t="s">
        <v>864</v>
      </c>
      <c r="BW865">
        <f t="shared" si="282"/>
        <v>106.41070841543325</v>
      </c>
      <c r="BX865">
        <f t="shared" si="283"/>
        <v>4335.4666666666662</v>
      </c>
      <c r="BY865" s="2" t="s">
        <v>864</v>
      </c>
      <c r="CD865">
        <f t="shared" si="284"/>
        <v>170.72044799722718</v>
      </c>
      <c r="CE865">
        <f t="shared" si="285"/>
        <v>4689.9015716076174</v>
      </c>
      <c r="CF865" s="2" t="s">
        <v>864</v>
      </c>
    </row>
    <row r="866" spans="1:84" x14ac:dyDescent="0.35">
      <c r="A866" s="2" t="s">
        <v>865</v>
      </c>
      <c r="B866" s="3" t="s">
        <v>35</v>
      </c>
      <c r="C866" s="2">
        <v>175</v>
      </c>
      <c r="D866" s="2">
        <v>650</v>
      </c>
      <c r="E866" s="2">
        <v>300</v>
      </c>
      <c r="F866" s="2">
        <v>25</v>
      </c>
      <c r="G866" s="2">
        <v>12</v>
      </c>
      <c r="H866" s="2">
        <v>13</v>
      </c>
      <c r="I866" s="2">
        <f t="shared" si="270"/>
        <v>574</v>
      </c>
      <c r="J866" s="2">
        <f t="shared" si="288"/>
        <v>223.45070841543324</v>
      </c>
      <c r="K866" s="2">
        <f t="shared" si="273"/>
        <v>5.76</v>
      </c>
      <c r="L866" s="2">
        <f t="shared" si="271"/>
        <v>47.833333333333336</v>
      </c>
      <c r="M866" s="2">
        <f t="shared" si="272"/>
        <v>2.4536814089933348</v>
      </c>
      <c r="N866" s="5">
        <v>169000</v>
      </c>
      <c r="O866" s="5">
        <v>11300</v>
      </c>
      <c r="P866" s="2">
        <v>27.5</v>
      </c>
      <c r="Q866" s="2">
        <v>7.1</v>
      </c>
      <c r="R866" s="5">
        <v>5210</v>
      </c>
      <c r="S866" s="2">
        <v>751</v>
      </c>
      <c r="T866" s="5">
        <v>5810</v>
      </c>
      <c r="U866" s="5">
        <v>1150</v>
      </c>
      <c r="X866" s="3" t="str" cm="1">
        <f t="array" ref="X866">_xlfn.IFS((D866/F866) &lt;= (640/SQRT($AT$32)), "Compact", L866 &lt;= ($AT$32*(0.79-(0.002*((E866-G866/2)/(2*F866))*SQRT($AT$32)))), "Non-Compact", L866 &gt; ($AT$32*(0.79-(0.002*((E866-G866/2)/(2*F866))*SQRT($AT$32)))), "Slender")</f>
        <v>Compact</v>
      </c>
      <c r="Y866" s="3" t="str" cm="1">
        <f t="array" ref="Y866">_xlfn.IFS(K866 &lt;= (65/SQRT($AT$32)), "Compact", K866 &lt;= (95/SQRT($AT$32)), "Non-Compact", K866 &gt; (95/SQRT($AT$32)), "Slender")</f>
        <v>Slender</v>
      </c>
      <c r="Z866" s="2">
        <f t="shared" si="274"/>
        <v>12</v>
      </c>
      <c r="AA866" s="2">
        <f t="shared" si="275"/>
        <v>54.166666666666664</v>
      </c>
      <c r="AB866" s="2" t="str" cm="1">
        <f t="array" ref="AB866">_xlfn.IFS(Z866 &lt;= 9, "1", Z866 &lt;= 12, "2", Z866 &lt;= 15, "3", Z866 &gt; 15, "4")</f>
        <v>2</v>
      </c>
      <c r="AC866" s="2" t="str" cm="1">
        <f t="array" ref="AC866">_xlfn.IFS(AA866 &lt;= 200, "1", L866 &lt;= 300, "2", L866 &lt;= 400, "3", L866 &gt; 400, "4")</f>
        <v>1</v>
      </c>
      <c r="AF866" s="3">
        <f t="shared" si="286"/>
        <v>168896.77739998474</v>
      </c>
      <c r="AG866" s="3"/>
      <c r="AI866" s="3">
        <f t="shared" si="287"/>
        <v>5203.2521051742251</v>
      </c>
      <c r="AJ866" s="2" t="s">
        <v>865</v>
      </c>
      <c r="AK866" s="2"/>
      <c r="AL866" s="2"/>
      <c r="AM866" s="2">
        <f t="shared" si="289"/>
        <v>198.75070841543325</v>
      </c>
      <c r="AN866" s="2"/>
      <c r="AO866" s="2"/>
      <c r="AP866" s="2">
        <f t="shared" si="290"/>
        <v>5120.6000000000004</v>
      </c>
      <c r="AQ866" s="2" t="s">
        <v>865</v>
      </c>
      <c r="BB866" s="2">
        <f t="shared" si="276"/>
        <v>131.45070841543324</v>
      </c>
      <c r="BC866" s="2">
        <f t="shared" si="277"/>
        <v>4653.7333333333336</v>
      </c>
      <c r="BD866" s="2" t="s">
        <v>865</v>
      </c>
      <c r="BI866">
        <f t="shared" si="278"/>
        <v>149.45070841543324</v>
      </c>
      <c r="BJ866">
        <f t="shared" si="279"/>
        <v>4894.1143281365994</v>
      </c>
      <c r="BK866" s="2" t="s">
        <v>865</v>
      </c>
      <c r="BP866">
        <f t="shared" si="280"/>
        <v>83.45070841543324</v>
      </c>
      <c r="BQ866">
        <f t="shared" si="281"/>
        <v>4551.333333333333</v>
      </c>
      <c r="BR866" s="2" t="s">
        <v>865</v>
      </c>
      <c r="BW866">
        <f t="shared" si="282"/>
        <v>99.45070841543324</v>
      </c>
      <c r="BX866">
        <f t="shared" si="283"/>
        <v>4585.4666666666662</v>
      </c>
      <c r="BY866" s="2" t="s">
        <v>865</v>
      </c>
      <c r="CD866">
        <f t="shared" si="284"/>
        <v>163.76044799722717</v>
      </c>
      <c r="CE866">
        <f t="shared" si="285"/>
        <v>4939.9015716076174</v>
      </c>
      <c r="CF866" s="2" t="s">
        <v>865</v>
      </c>
    </row>
    <row r="867" spans="1:84" x14ac:dyDescent="0.35">
      <c r="A867" s="2" t="s">
        <v>866</v>
      </c>
      <c r="B867" s="3" t="s">
        <v>35</v>
      </c>
      <c r="C867" s="2">
        <v>162</v>
      </c>
      <c r="D867" s="2">
        <v>650</v>
      </c>
      <c r="E867" s="2">
        <v>300</v>
      </c>
      <c r="F867" s="2">
        <v>22</v>
      </c>
      <c r="G867" s="2">
        <v>12</v>
      </c>
      <c r="H867" s="2">
        <v>13</v>
      </c>
      <c r="I867" s="2">
        <f t="shared" si="270"/>
        <v>580</v>
      </c>
      <c r="J867" s="2">
        <f t="shared" si="288"/>
        <v>206.17070841543324</v>
      </c>
      <c r="K867" s="2">
        <f t="shared" si="273"/>
        <v>6.5454545454545459</v>
      </c>
      <c r="L867" s="2">
        <f t="shared" si="271"/>
        <v>48.333333333333336</v>
      </c>
      <c r="M867" s="2">
        <f t="shared" si="272"/>
        <v>2.4536814089933348</v>
      </c>
      <c r="N867" s="5">
        <v>154000</v>
      </c>
      <c r="O867" s="5">
        <v>9910</v>
      </c>
      <c r="P867" s="2">
        <v>27.3</v>
      </c>
      <c r="Q867" s="2">
        <v>6.9</v>
      </c>
      <c r="R867" s="5">
        <v>4730</v>
      </c>
      <c r="S867" s="2">
        <v>661</v>
      </c>
      <c r="T867" s="5">
        <v>5290</v>
      </c>
      <c r="U867" s="5">
        <v>1010</v>
      </c>
      <c r="X867" s="3" t="str" cm="1">
        <f t="array" ref="X867">_xlfn.IFS((D867/F867) &lt;= (640/SQRT($AT$32)), "Compact", L867 &lt;= ($AT$32*(0.79-(0.002*((E867-G867/2)/(2*F867))*SQRT($AT$32)))), "Non-Compact", L867 &gt; ($AT$32*(0.79-(0.002*((E867-G867/2)/(2*F867))*SQRT($AT$32)))), "Slender")</f>
        <v>Compact</v>
      </c>
      <c r="Y867" s="3" t="str" cm="1">
        <f t="array" ref="Y867">_xlfn.IFS(K867 &lt;= (65/SQRT($AT$32)), "Compact", K867 &lt;= (95/SQRT($AT$32)), "Non-Compact", K867 &gt; (95/SQRT($AT$32)), "Slender")</f>
        <v>Slender</v>
      </c>
      <c r="Z867" s="2">
        <f t="shared" si="274"/>
        <v>13.636363636363637</v>
      </c>
      <c r="AA867" s="2">
        <f t="shared" si="275"/>
        <v>54.166666666666664</v>
      </c>
      <c r="AB867" s="2" t="str" cm="1">
        <f t="array" ref="AB867">_xlfn.IFS(Z867 &lt;= 9, "1", Z867 &lt;= 12, "2", Z867 &lt;= 15, "3", Z867 &gt; 15, "4")</f>
        <v>3</v>
      </c>
      <c r="AC867" s="2" t="str" cm="1">
        <f t="array" ref="AC867">_xlfn.IFS(AA867 &lt;= 200, "1", L867 &lt;= 300, "2", L867 &lt;= 400, "3", L867 &gt; 400, "4")</f>
        <v>1</v>
      </c>
      <c r="AF867" s="3">
        <f t="shared" si="286"/>
        <v>153838.3707535282</v>
      </c>
      <c r="AG867" s="3"/>
      <c r="AI867" s="3">
        <f t="shared" si="287"/>
        <v>4718.7895132120493</v>
      </c>
      <c r="AJ867" s="2" t="s">
        <v>866</v>
      </c>
      <c r="AK867" s="2"/>
      <c r="AL867" s="2"/>
      <c r="AM867" s="2">
        <f t="shared" si="289"/>
        <v>181.47070841543325</v>
      </c>
      <c r="AN867" s="2"/>
      <c r="AO867" s="2"/>
      <c r="AP867" s="2">
        <f t="shared" si="290"/>
        <v>4640.6000000000004</v>
      </c>
      <c r="AQ867" s="2" t="s">
        <v>866</v>
      </c>
      <c r="BB867" s="2">
        <f t="shared" si="276"/>
        <v>114.17070841543324</v>
      </c>
      <c r="BC867" s="2">
        <f t="shared" si="277"/>
        <v>4173.7333333333336</v>
      </c>
      <c r="BD867" s="2" t="s">
        <v>866</v>
      </c>
      <c r="BI867">
        <f t="shared" si="278"/>
        <v>132.17070841543324</v>
      </c>
      <c r="BJ867">
        <f t="shared" si="279"/>
        <v>4414.1143281365994</v>
      </c>
      <c r="BK867" s="2" t="s">
        <v>866</v>
      </c>
      <c r="BP867">
        <f t="shared" si="280"/>
        <v>66.170708415433239</v>
      </c>
      <c r="BQ867">
        <f t="shared" si="281"/>
        <v>4071.3333333333335</v>
      </c>
      <c r="BR867" s="2" t="s">
        <v>866</v>
      </c>
      <c r="BW867">
        <f t="shared" si="282"/>
        <v>82.170708415433239</v>
      </c>
      <c r="BX867">
        <f t="shared" si="283"/>
        <v>4105.4666666666662</v>
      </c>
      <c r="BY867" s="2" t="s">
        <v>866</v>
      </c>
      <c r="CD867">
        <f t="shared" si="284"/>
        <v>146.48044799722717</v>
      </c>
      <c r="CE867">
        <f t="shared" si="285"/>
        <v>4459.9015716076174</v>
      </c>
      <c r="CF867" s="2" t="s">
        <v>866</v>
      </c>
    </row>
    <row r="868" spans="1:84" x14ac:dyDescent="0.35">
      <c r="A868" s="2" t="s">
        <v>867</v>
      </c>
      <c r="B868" s="3" t="s">
        <v>35</v>
      </c>
      <c r="C868" s="2">
        <v>148</v>
      </c>
      <c r="D868" s="2">
        <v>650</v>
      </c>
      <c r="E868" s="2">
        <v>300</v>
      </c>
      <c r="F868" s="2">
        <v>19</v>
      </c>
      <c r="G868" s="2">
        <v>12</v>
      </c>
      <c r="H868" s="2">
        <v>13</v>
      </c>
      <c r="I868" s="2">
        <f t="shared" si="270"/>
        <v>586</v>
      </c>
      <c r="J868" s="2">
        <f t="shared" si="288"/>
        <v>188.89070841543324</v>
      </c>
      <c r="K868" s="2">
        <f t="shared" si="273"/>
        <v>7.5789473684210522</v>
      </c>
      <c r="L868" s="2">
        <f t="shared" si="271"/>
        <v>48.833333333333336</v>
      </c>
      <c r="M868" s="2">
        <f t="shared" si="272"/>
        <v>2.4536814089933348</v>
      </c>
      <c r="N868" s="5">
        <v>138000</v>
      </c>
      <c r="O868" s="5">
        <v>8560</v>
      </c>
      <c r="P868" s="2">
        <v>27</v>
      </c>
      <c r="Q868" s="2">
        <v>6.7</v>
      </c>
      <c r="R868" s="5">
        <v>4240</v>
      </c>
      <c r="S868" s="2">
        <v>571</v>
      </c>
      <c r="T868" s="5">
        <v>4760</v>
      </c>
      <c r="U868" s="2">
        <v>878</v>
      </c>
      <c r="X868" s="3" t="str" cm="1">
        <f t="array" ref="X868">_xlfn.IFS((D868/F868) &lt;= (640/SQRT($AT$32)), "Compact", L868 &lt;= ($AT$32*(0.79-(0.002*((E868-G868/2)/(2*F868))*SQRT($AT$32)))), "Non-Compact", L868 &gt; ($AT$32*(0.79-(0.002*((E868-G868/2)/(2*F868))*SQRT($AT$32)))), "Slender")</f>
        <v>Compact</v>
      </c>
      <c r="Y868" s="3" t="str" cm="1">
        <f t="array" ref="Y868">_xlfn.IFS(K868 &lt;= (65/SQRT($AT$32)), "Compact", K868 &lt;= (95/SQRT($AT$32)), "Non-Compact", K868 &gt; (95/SQRT($AT$32)), "Slender")</f>
        <v>Slender</v>
      </c>
      <c r="Z868" s="2">
        <f t="shared" si="274"/>
        <v>15.789473684210526</v>
      </c>
      <c r="AA868" s="2">
        <f t="shared" si="275"/>
        <v>54.166666666666664</v>
      </c>
      <c r="AB868" s="2" t="str" cm="1">
        <f t="array" ref="AB868">_xlfn.IFS(Z868 &lt;= 9, "1", Z868 &lt;= 12, "2", Z868 &lt;= 15, "3", Z868 &gt; 15, "4")</f>
        <v>4</v>
      </c>
      <c r="AC868" s="2" t="str" cm="1">
        <f t="array" ref="AC868">_xlfn.IFS(AA868 &lt;= 200, "1", L868 &lt;= 300, "2", L868 &lt;= 400, "3", L868 &gt; 400, "4")</f>
        <v>1</v>
      </c>
      <c r="AF868" s="3">
        <f t="shared" si="286"/>
        <v>137785.50655312045</v>
      </c>
      <c r="AG868" s="3"/>
      <c r="AI868" s="3">
        <f t="shared" si="287"/>
        <v>4225.399918350925</v>
      </c>
      <c r="AJ868" s="2" t="s">
        <v>867</v>
      </c>
      <c r="AK868" s="2"/>
      <c r="AL868" s="2"/>
      <c r="AM868" s="2">
        <f t="shared" si="289"/>
        <v>164.19070841543325</v>
      </c>
      <c r="AN868" s="2"/>
      <c r="AO868" s="2"/>
      <c r="AP868" s="2">
        <f t="shared" si="290"/>
        <v>4150.6000000000004</v>
      </c>
      <c r="AQ868" s="2" t="s">
        <v>867</v>
      </c>
      <c r="BB868" s="2">
        <f t="shared" si="276"/>
        <v>96.890708415433238</v>
      </c>
      <c r="BC868" s="2">
        <f t="shared" si="277"/>
        <v>3683.7333333333336</v>
      </c>
      <c r="BD868" s="2" t="s">
        <v>867</v>
      </c>
      <c r="BI868">
        <f t="shared" si="278"/>
        <v>114.89070841543324</v>
      </c>
      <c r="BJ868">
        <f t="shared" si="279"/>
        <v>3924.1143281365999</v>
      </c>
      <c r="BK868" s="2" t="s">
        <v>867</v>
      </c>
      <c r="BP868">
        <f t="shared" si="280"/>
        <v>48.890708415433238</v>
      </c>
      <c r="BQ868">
        <f t="shared" si="281"/>
        <v>3581.3333333333335</v>
      </c>
      <c r="BR868" s="2" t="s">
        <v>867</v>
      </c>
      <c r="BW868">
        <f t="shared" si="282"/>
        <v>64.890708415433238</v>
      </c>
      <c r="BX868">
        <f t="shared" si="283"/>
        <v>3615.4666666666667</v>
      </c>
      <c r="BY868" s="2" t="s">
        <v>867</v>
      </c>
      <c r="CD868">
        <f t="shared" si="284"/>
        <v>129.20044799722717</v>
      </c>
      <c r="CE868">
        <f t="shared" si="285"/>
        <v>3969.9015716076174</v>
      </c>
      <c r="CF868" s="2" t="s">
        <v>867</v>
      </c>
    </row>
    <row r="869" spans="1:84" x14ac:dyDescent="0.35">
      <c r="A869" s="2" t="s">
        <v>868</v>
      </c>
      <c r="B869" s="3" t="s">
        <v>35</v>
      </c>
      <c r="C869" s="2">
        <v>135</v>
      </c>
      <c r="D869" s="2">
        <v>650</v>
      </c>
      <c r="E869" s="2">
        <v>300</v>
      </c>
      <c r="F869" s="2">
        <v>16</v>
      </c>
      <c r="G869" s="2">
        <v>12</v>
      </c>
      <c r="H869" s="2">
        <v>13</v>
      </c>
      <c r="I869" s="2">
        <f t="shared" si="270"/>
        <v>592</v>
      </c>
      <c r="J869" s="2">
        <f t="shared" si="288"/>
        <v>171.61070841543324</v>
      </c>
      <c r="K869" s="2">
        <f t="shared" si="273"/>
        <v>9</v>
      </c>
      <c r="L869" s="2">
        <f t="shared" si="271"/>
        <v>49.333333333333336</v>
      </c>
      <c r="M869" s="2">
        <f t="shared" si="272"/>
        <v>2.4536814089933348</v>
      </c>
      <c r="N869" s="5">
        <v>121000</v>
      </c>
      <c r="O869" s="5">
        <v>7210</v>
      </c>
      <c r="P869" s="2">
        <v>26.6</v>
      </c>
      <c r="Q869" s="2">
        <v>6.5</v>
      </c>
      <c r="R869" s="5">
        <v>3740</v>
      </c>
      <c r="S869" s="2">
        <v>481</v>
      </c>
      <c r="T869" s="5">
        <v>4230</v>
      </c>
      <c r="U869" s="2">
        <v>744</v>
      </c>
      <c r="X869" s="3" t="str" cm="1">
        <f t="array" ref="X869">_xlfn.IFS((D869/F869) &lt;= (640/SQRT($AT$32)), "Compact", L869 &lt;= ($AT$32*(0.79-(0.002*((E869-G869/2)/(2*F869))*SQRT($AT$32)))), "Non-Compact", L869 &gt; ($AT$32*(0.79-(0.002*((E869-G869/2)/(2*F869))*SQRT($AT$32)))), "Slender")</f>
        <v>Non-Compact</v>
      </c>
      <c r="Y869" s="3" t="str" cm="1">
        <f t="array" ref="Y869">_xlfn.IFS(K869 &lt;= (65/SQRT($AT$32)), "Compact", K869 &lt;= (95/SQRT($AT$32)), "Non-Compact", K869 &gt; (95/SQRT($AT$32)), "Slender")</f>
        <v>Slender</v>
      </c>
      <c r="Z869" s="2">
        <f t="shared" si="274"/>
        <v>18.75</v>
      </c>
      <c r="AA869" s="2">
        <f t="shared" si="275"/>
        <v>54.166666666666664</v>
      </c>
      <c r="AB869" s="2" t="str" cm="1">
        <f t="array" ref="AB869">_xlfn.IFS(Z869 &lt;= 9, "1", Z869 &lt;= 12, "2", Z869 &lt;= 15, "3", Z869 &gt; 15, "4")</f>
        <v>4</v>
      </c>
      <c r="AC869" s="2" t="str" cm="1">
        <f t="array" ref="AC869">_xlfn.IFS(AA869 &lt;= 200, "1", L869 &lt;= 300, "2", L869 &lt;= 400, "3", L869 &gt; 400, "4")</f>
        <v>1</v>
      </c>
      <c r="AF869" s="3">
        <f t="shared" si="286"/>
        <v>120735.39794153163</v>
      </c>
      <c r="AG869" s="3"/>
      <c r="AI869" s="3">
        <f t="shared" si="287"/>
        <v>3723.4825728073442</v>
      </c>
      <c r="AJ869" s="2" t="s">
        <v>868</v>
      </c>
      <c r="AK869" s="2"/>
      <c r="AL869" s="2"/>
      <c r="AM869" s="2">
        <f t="shared" si="289"/>
        <v>146.91070841543325</v>
      </c>
      <c r="AN869" s="2"/>
      <c r="AO869" s="2"/>
      <c r="AP869" s="2">
        <f t="shared" si="290"/>
        <v>3650.6</v>
      </c>
      <c r="AQ869" s="2" t="s">
        <v>868</v>
      </c>
      <c r="BB869" s="2">
        <f t="shared" si="276"/>
        <v>79.610708415433237</v>
      </c>
      <c r="BC869" s="2">
        <f t="shared" si="277"/>
        <v>3183.7333333333336</v>
      </c>
      <c r="BD869" s="2" t="s">
        <v>868</v>
      </c>
      <c r="BI869">
        <f t="shared" si="278"/>
        <v>97.610708415433237</v>
      </c>
      <c r="BJ869">
        <f t="shared" si="279"/>
        <v>3424.1143281365999</v>
      </c>
      <c r="BK869" s="2" t="s">
        <v>868</v>
      </c>
      <c r="BP869">
        <f t="shared" si="280"/>
        <v>31.610708415433237</v>
      </c>
      <c r="BQ869">
        <f t="shared" si="281"/>
        <v>3081.3333333333335</v>
      </c>
      <c r="BR869" s="2" t="s">
        <v>868</v>
      </c>
      <c r="BW869">
        <f t="shared" si="282"/>
        <v>47.610708415433237</v>
      </c>
      <c r="BX869">
        <f t="shared" si="283"/>
        <v>3115.4666666666667</v>
      </c>
      <c r="BY869" s="2" t="s">
        <v>868</v>
      </c>
      <c r="CD869">
        <f t="shared" si="284"/>
        <v>111.92044799722717</v>
      </c>
      <c r="CE869">
        <f t="shared" si="285"/>
        <v>3469.9015716076174</v>
      </c>
      <c r="CF869" s="2" t="s">
        <v>868</v>
      </c>
    </row>
    <row r="870" spans="1:84" x14ac:dyDescent="0.35">
      <c r="A870" s="2" t="s">
        <v>869</v>
      </c>
      <c r="B870" s="3" t="s">
        <v>35</v>
      </c>
      <c r="C870" s="2">
        <v>200</v>
      </c>
      <c r="D870" s="2">
        <v>650</v>
      </c>
      <c r="E870" s="2">
        <v>250</v>
      </c>
      <c r="F870" s="2">
        <v>32</v>
      </c>
      <c r="G870" s="2">
        <v>16</v>
      </c>
      <c r="H870" s="2">
        <v>13</v>
      </c>
      <c r="I870" s="2">
        <f t="shared" si="270"/>
        <v>560</v>
      </c>
      <c r="J870" s="2">
        <f t="shared" si="288"/>
        <v>255.21070841543323</v>
      </c>
      <c r="K870" s="2">
        <f t="shared" si="273"/>
        <v>3.65625</v>
      </c>
      <c r="L870" s="2">
        <f t="shared" si="271"/>
        <v>35</v>
      </c>
      <c r="M870" s="2">
        <f t="shared" si="272"/>
        <v>2.2456814089933346</v>
      </c>
      <c r="N870" s="5">
        <v>181000</v>
      </c>
      <c r="O870" s="5">
        <v>8360</v>
      </c>
      <c r="P870" s="2">
        <v>26.6</v>
      </c>
      <c r="Q870" s="2">
        <v>5.7</v>
      </c>
      <c r="R870" s="5">
        <v>5570</v>
      </c>
      <c r="S870" s="2">
        <v>668</v>
      </c>
      <c r="T870" s="5">
        <v>6360</v>
      </c>
      <c r="U870" s="5">
        <v>1040</v>
      </c>
      <c r="X870" s="3" t="str" cm="1">
        <f t="array" ref="X870">_xlfn.IFS((D870/F870) &lt;= (640/SQRT($AT$32)), "Compact", L870 &lt;= ($AT$32*(0.79-(0.002*((E870-G870/2)/(2*F870))*SQRT($AT$32)))), "Non-Compact", L870 &gt; ($AT$32*(0.79-(0.002*((E870-G870/2)/(2*F870))*SQRT($AT$32)))), "Slender")</f>
        <v>Compact</v>
      </c>
      <c r="Y870" s="3" t="str" cm="1">
        <f t="array" ref="Y870">_xlfn.IFS(K870 &lt;= (65/SQRT($AT$32)), "Compact", K870 &lt;= (95/SQRT($AT$32)), "Non-Compact", K870 &gt; (95/SQRT($AT$32)), "Slender")</f>
        <v>Non-Compact</v>
      </c>
      <c r="Z870" s="2">
        <f t="shared" si="274"/>
        <v>7.8125</v>
      </c>
      <c r="AA870" s="2">
        <f t="shared" si="275"/>
        <v>40.625</v>
      </c>
      <c r="AB870" s="2" t="str" cm="1">
        <f t="array" ref="AB870">_xlfn.IFS(Z870 &lt;= 9, "1", Z870 &lt;= 12, "2", Z870 &lt;= 15, "3", Z870 &gt; 15, "4")</f>
        <v>1</v>
      </c>
      <c r="AC870" s="2" t="str" cm="1">
        <f t="array" ref="AC870">_xlfn.IFS(AA870 &lt;= 200, "1", L870 &lt;= 300, "2", L870 &lt;= 400, "3", L870 &gt; 400, "4")</f>
        <v>1</v>
      </c>
      <c r="AF870" s="3">
        <f t="shared" si="286"/>
        <v>180715.01494369525</v>
      </c>
      <c r="AG870" s="3"/>
      <c r="AI870" s="3">
        <f t="shared" si="287"/>
        <v>5546.2113257610372</v>
      </c>
      <c r="AJ870" s="2" t="s">
        <v>869</v>
      </c>
      <c r="AK870" s="2"/>
      <c r="AL870" s="2"/>
      <c r="AM870" s="2">
        <f t="shared" si="289"/>
        <v>230.51070841543324</v>
      </c>
      <c r="AN870" s="2"/>
      <c r="AO870" s="2"/>
      <c r="AP870" s="2">
        <f t="shared" si="290"/>
        <v>5480.6</v>
      </c>
      <c r="AQ870" s="2" t="s">
        <v>869</v>
      </c>
      <c r="BB870" s="2">
        <f t="shared" si="276"/>
        <v>163.21070841543323</v>
      </c>
      <c r="BC870" s="2">
        <f t="shared" si="277"/>
        <v>5013.7333333333336</v>
      </c>
      <c r="BD870" s="2" t="s">
        <v>869</v>
      </c>
      <c r="BI870">
        <f t="shared" si="278"/>
        <v>181.21070841543323</v>
      </c>
      <c r="BJ870">
        <f t="shared" si="279"/>
        <v>5254.1143281365994</v>
      </c>
      <c r="BK870" s="2" t="s">
        <v>869</v>
      </c>
      <c r="BP870">
        <f t="shared" si="280"/>
        <v>115.21070841543323</v>
      </c>
      <c r="BQ870">
        <f t="shared" si="281"/>
        <v>4911.333333333333</v>
      </c>
      <c r="BR870" s="2" t="s">
        <v>869</v>
      </c>
      <c r="BW870">
        <f t="shared" si="282"/>
        <v>131.21070841543323</v>
      </c>
      <c r="BX870">
        <f t="shared" si="283"/>
        <v>4945.4666666666662</v>
      </c>
      <c r="BY870" s="2" t="s">
        <v>869</v>
      </c>
      <c r="CD870">
        <f t="shared" si="284"/>
        <v>195.52044799722717</v>
      </c>
      <c r="CE870">
        <f t="shared" si="285"/>
        <v>5299.9015716076174</v>
      </c>
      <c r="CF870" s="2" t="s">
        <v>869</v>
      </c>
    </row>
    <row r="871" spans="1:84" x14ac:dyDescent="0.35">
      <c r="A871" s="2" t="s">
        <v>870</v>
      </c>
      <c r="B871" s="3" t="s">
        <v>35</v>
      </c>
      <c r="C871" s="2">
        <v>186</v>
      </c>
      <c r="D871" s="2">
        <v>650</v>
      </c>
      <c r="E871" s="2">
        <v>250</v>
      </c>
      <c r="F871" s="2">
        <v>28</v>
      </c>
      <c r="G871" s="2">
        <v>16</v>
      </c>
      <c r="H871" s="2">
        <v>13</v>
      </c>
      <c r="I871" s="2">
        <f t="shared" si="270"/>
        <v>568</v>
      </c>
      <c r="J871" s="2">
        <f t="shared" si="288"/>
        <v>236.49070841543323</v>
      </c>
      <c r="K871" s="2">
        <f t="shared" si="273"/>
        <v>4.1785714285714288</v>
      </c>
      <c r="L871" s="2">
        <f t="shared" si="271"/>
        <v>35.5</v>
      </c>
      <c r="M871" s="2">
        <f t="shared" si="272"/>
        <v>2.2456814089933346</v>
      </c>
      <c r="N871" s="5">
        <v>165000</v>
      </c>
      <c r="O871" s="5">
        <v>7310</v>
      </c>
      <c r="P871" s="2">
        <v>26.4</v>
      </c>
      <c r="Q871" s="2">
        <v>5.6</v>
      </c>
      <c r="R871" s="5">
        <v>5070</v>
      </c>
      <c r="S871" s="2">
        <v>585</v>
      </c>
      <c r="T871" s="5">
        <v>5810</v>
      </c>
      <c r="U871" s="2">
        <v>915</v>
      </c>
      <c r="X871" s="3" t="str" cm="1">
        <f t="array" ref="X871">_xlfn.IFS((D871/F871) &lt;= (640/SQRT($AT$32)), "Compact", L871 &lt;= ($AT$32*(0.79-(0.002*((E871-G871/2)/(2*F871))*SQRT($AT$32)))), "Non-Compact", L871 &gt; ($AT$32*(0.79-(0.002*((E871-G871/2)/(2*F871))*SQRT($AT$32)))), "Slender")</f>
        <v>Compact</v>
      </c>
      <c r="Y871" s="3" t="str" cm="1">
        <f t="array" ref="Y871">_xlfn.IFS(K871 &lt;= (65/SQRT($AT$32)), "Compact", K871 &lt;= (95/SQRT($AT$32)), "Non-Compact", K871 &gt; (95/SQRT($AT$32)), "Slender")</f>
        <v>Non-Compact</v>
      </c>
      <c r="Z871" s="2">
        <f t="shared" si="274"/>
        <v>8.9285714285714288</v>
      </c>
      <c r="AA871" s="2">
        <f t="shared" si="275"/>
        <v>40.625</v>
      </c>
      <c r="AB871" s="2" t="str" cm="1">
        <f t="array" ref="AB871">_xlfn.IFS(Z871 &lt;= 9, "1", Z871 &lt;= 12, "2", Z871 &lt;= 15, "3", Z871 &gt; 15, "4")</f>
        <v>1</v>
      </c>
      <c r="AC871" s="2" t="str" cm="1">
        <f t="array" ref="AC871">_xlfn.IFS(AA871 &lt;= 200, "1", L871 &lt;= 300, "2", L871 &lt;= 400, "3", L871 &gt; 400, "4")</f>
        <v>1</v>
      </c>
      <c r="AF871" s="3">
        <f t="shared" si="286"/>
        <v>164684.25281762672</v>
      </c>
      <c r="AG871" s="3"/>
      <c r="AI871" s="3">
        <f t="shared" si="287"/>
        <v>5042.9181700678037</v>
      </c>
      <c r="AJ871" s="2" t="s">
        <v>870</v>
      </c>
      <c r="AK871" s="2"/>
      <c r="AL871" s="2"/>
      <c r="AM871" s="2">
        <f t="shared" si="289"/>
        <v>211.79070841543324</v>
      </c>
      <c r="AN871" s="2"/>
      <c r="AO871" s="2"/>
      <c r="AP871" s="2">
        <f t="shared" si="290"/>
        <v>4980.6000000000004</v>
      </c>
      <c r="AQ871" s="2" t="s">
        <v>870</v>
      </c>
      <c r="BB871" s="2">
        <f t="shared" si="276"/>
        <v>144.49070841543323</v>
      </c>
      <c r="BC871" s="2">
        <f t="shared" si="277"/>
        <v>4513.7333333333336</v>
      </c>
      <c r="BD871" s="2" t="s">
        <v>870</v>
      </c>
      <c r="BI871">
        <f t="shared" si="278"/>
        <v>162.49070841543323</v>
      </c>
      <c r="BJ871">
        <f t="shared" si="279"/>
        <v>4754.1143281365994</v>
      </c>
      <c r="BK871" s="2" t="s">
        <v>870</v>
      </c>
      <c r="BP871">
        <f t="shared" si="280"/>
        <v>96.490708415433232</v>
      </c>
      <c r="BQ871">
        <f t="shared" si="281"/>
        <v>4411.333333333333</v>
      </c>
      <c r="BR871" s="2" t="s">
        <v>870</v>
      </c>
      <c r="BW871">
        <f t="shared" si="282"/>
        <v>112.49070841543323</v>
      </c>
      <c r="BX871">
        <f t="shared" si="283"/>
        <v>4445.4666666666662</v>
      </c>
      <c r="BY871" s="2" t="s">
        <v>870</v>
      </c>
      <c r="CD871">
        <f t="shared" si="284"/>
        <v>176.80044799722717</v>
      </c>
      <c r="CE871">
        <f t="shared" si="285"/>
        <v>4799.9015716076174</v>
      </c>
      <c r="CF871" s="2" t="s">
        <v>870</v>
      </c>
    </row>
    <row r="872" spans="1:84" x14ac:dyDescent="0.35">
      <c r="A872" s="2" t="s">
        <v>865</v>
      </c>
      <c r="B872" s="3" t="s">
        <v>35</v>
      </c>
      <c r="C872" s="2">
        <v>175</v>
      </c>
      <c r="D872" s="2">
        <v>650</v>
      </c>
      <c r="E872" s="2">
        <v>250</v>
      </c>
      <c r="F872" s="2">
        <v>25</v>
      </c>
      <c r="G872" s="2">
        <v>16</v>
      </c>
      <c r="H872" s="2">
        <v>13</v>
      </c>
      <c r="I872" s="2">
        <f t="shared" si="270"/>
        <v>574</v>
      </c>
      <c r="J872" s="2">
        <f t="shared" si="288"/>
        <v>222.45070841543324</v>
      </c>
      <c r="K872" s="2">
        <f t="shared" si="273"/>
        <v>4.68</v>
      </c>
      <c r="L872" s="2">
        <f t="shared" si="271"/>
        <v>35.875</v>
      </c>
      <c r="M872" s="2">
        <f t="shared" si="272"/>
        <v>2.2456814089933346</v>
      </c>
      <c r="N872" s="5">
        <v>152000</v>
      </c>
      <c r="O872" s="5">
        <v>6530</v>
      </c>
      <c r="P872" s="2">
        <v>26.2</v>
      </c>
      <c r="Q872" s="2">
        <v>5.4</v>
      </c>
      <c r="R872" s="5">
        <v>4680</v>
      </c>
      <c r="S872" s="2">
        <v>523</v>
      </c>
      <c r="T872" s="5">
        <v>5390</v>
      </c>
      <c r="U872" s="2">
        <v>821</v>
      </c>
      <c r="X872" s="3" t="str" cm="1">
        <f t="array" ref="X872">_xlfn.IFS((D872/F872) &lt;= (640/SQRT($AT$32)), "Compact", L872 &lt;= ($AT$32*(0.79-(0.002*((E872-G872/2)/(2*F872))*SQRT($AT$32)))), "Non-Compact", L872 &gt; ($AT$32*(0.79-(0.002*((E872-G872/2)/(2*F872))*SQRT($AT$32)))), "Slender")</f>
        <v>Compact</v>
      </c>
      <c r="Y872" s="3" t="str" cm="1">
        <f t="array" ref="Y872">_xlfn.IFS(K872 &lt;= (65/SQRT($AT$32)), "Compact", K872 &lt;= (95/SQRT($AT$32)), "Non-Compact", K872 &gt; (95/SQRT($AT$32)), "Slender")</f>
        <v>Non-Compact</v>
      </c>
      <c r="Z872" s="2">
        <f t="shared" si="274"/>
        <v>10</v>
      </c>
      <c r="AA872" s="2">
        <f t="shared" si="275"/>
        <v>40.625</v>
      </c>
      <c r="AB872" s="2" t="str" cm="1">
        <f t="array" ref="AB872">_xlfn.IFS(Z872 &lt;= 9, "1", Z872 &lt;= 12, "2", Z872 &lt;= 15, "3", Z872 &gt; 15, "4")</f>
        <v>2</v>
      </c>
      <c r="AC872" s="2" t="str" cm="1">
        <f t="array" ref="AC872">_xlfn.IFS(AA872 &lt;= 200, "1", L872 &lt;= 300, "2", L872 &lt;= 400, "3", L872 &gt; 400, "4")</f>
        <v>1</v>
      </c>
      <c r="AF872" s="3">
        <f t="shared" si="286"/>
        <v>151662.88117433348</v>
      </c>
      <c r="AG872" s="3"/>
      <c r="AI872" s="3">
        <f t="shared" si="287"/>
        <v>4651.1736228612244</v>
      </c>
      <c r="AJ872" s="2" t="s">
        <v>865</v>
      </c>
      <c r="AK872" s="2"/>
      <c r="AL872" s="2"/>
      <c r="AM872" s="2">
        <f t="shared" si="289"/>
        <v>197.75070841543325</v>
      </c>
      <c r="AN872" s="2"/>
      <c r="AO872" s="2"/>
      <c r="AP872" s="2">
        <f t="shared" si="290"/>
        <v>4590.6000000000004</v>
      </c>
      <c r="AQ872" s="2" t="s">
        <v>865</v>
      </c>
      <c r="BB872" s="2">
        <f t="shared" si="276"/>
        <v>130.45070841543324</v>
      </c>
      <c r="BC872" s="2">
        <f t="shared" si="277"/>
        <v>4123.7333333333336</v>
      </c>
      <c r="BD872" s="2" t="s">
        <v>865</v>
      </c>
      <c r="BI872">
        <f t="shared" si="278"/>
        <v>148.45070841543324</v>
      </c>
      <c r="BJ872">
        <f t="shared" si="279"/>
        <v>4364.1143281365994</v>
      </c>
      <c r="BK872" s="2" t="s">
        <v>865</v>
      </c>
      <c r="BP872">
        <f t="shared" si="280"/>
        <v>82.45070841543324</v>
      </c>
      <c r="BQ872">
        <f t="shared" si="281"/>
        <v>4021.3333333333335</v>
      </c>
      <c r="BR872" s="2" t="s">
        <v>865</v>
      </c>
      <c r="BW872">
        <f t="shared" si="282"/>
        <v>98.45070841543324</v>
      </c>
      <c r="BX872">
        <f t="shared" si="283"/>
        <v>4055.4666666666667</v>
      </c>
      <c r="BY872" s="2" t="s">
        <v>865</v>
      </c>
      <c r="CD872">
        <f t="shared" si="284"/>
        <v>162.76044799722717</v>
      </c>
      <c r="CE872">
        <f t="shared" si="285"/>
        <v>4409.9015716076174</v>
      </c>
      <c r="CF872" s="2" t="s">
        <v>865</v>
      </c>
    </row>
    <row r="873" spans="1:84" x14ac:dyDescent="0.35">
      <c r="A873" s="2" t="s">
        <v>871</v>
      </c>
      <c r="B873" s="3" t="s">
        <v>35</v>
      </c>
      <c r="C873" s="2">
        <v>164</v>
      </c>
      <c r="D873" s="2">
        <v>650</v>
      </c>
      <c r="E873" s="2">
        <v>250</v>
      </c>
      <c r="F873" s="2">
        <v>22</v>
      </c>
      <c r="G873" s="2">
        <v>16</v>
      </c>
      <c r="H873" s="2">
        <v>13</v>
      </c>
      <c r="I873" s="2">
        <f t="shared" si="270"/>
        <v>580</v>
      </c>
      <c r="J873" s="2">
        <f t="shared" si="288"/>
        <v>208.41070841543325</v>
      </c>
      <c r="K873" s="2">
        <f t="shared" si="273"/>
        <v>5.3181818181818183</v>
      </c>
      <c r="L873" s="2">
        <f t="shared" si="271"/>
        <v>36.25</v>
      </c>
      <c r="M873" s="2">
        <f t="shared" si="272"/>
        <v>2.2456814089933346</v>
      </c>
      <c r="N873" s="5">
        <v>139000</v>
      </c>
      <c r="O873" s="5">
        <v>5750</v>
      </c>
      <c r="P873" s="2">
        <v>25.9</v>
      </c>
      <c r="Q873" s="2">
        <v>5.3</v>
      </c>
      <c r="R873" s="5">
        <v>4290</v>
      </c>
      <c r="S873" s="2">
        <v>460</v>
      </c>
      <c r="T873" s="5">
        <v>4970</v>
      </c>
      <c r="U873" s="2">
        <v>728</v>
      </c>
      <c r="X873" s="3" t="str" cm="1">
        <f t="array" ref="X873">_xlfn.IFS((D873/F873) &lt;= (640/SQRT($AT$32)), "Compact", L873 &lt;= ($AT$32*(0.79-(0.002*((E873-G873/2)/(2*F873))*SQRT($AT$32)))), "Non-Compact", L873 &gt; ($AT$32*(0.79-(0.002*((E873-G873/2)/(2*F873))*SQRT($AT$32)))), "Slender")</f>
        <v>Compact</v>
      </c>
      <c r="Y873" s="3" t="str" cm="1">
        <f t="array" ref="Y873">_xlfn.IFS(K873 &lt;= (65/SQRT($AT$32)), "Compact", K873 &lt;= (95/SQRT($AT$32)), "Non-Compact", K873 &gt; (95/SQRT($AT$32)), "Slender")</f>
        <v>Slender</v>
      </c>
      <c r="Z873" s="2">
        <f t="shared" si="274"/>
        <v>11.363636363636363</v>
      </c>
      <c r="AA873" s="2">
        <f t="shared" si="275"/>
        <v>40.625</v>
      </c>
      <c r="AB873" s="2" t="str" cm="1">
        <f t="array" ref="AB873">_xlfn.IFS(Z873 &lt;= 9, "1", Z873 &lt;= 12, "2", Z873 &lt;= 15, "3", Z873 &gt; 15, "4")</f>
        <v>2</v>
      </c>
      <c r="AC873" s="2" t="str" cm="1">
        <f t="array" ref="AC873">_xlfn.IFS(AA873 &lt;= 200, "1", L873 &lt;= 300, "2", L873 &lt;= 400, "3", L873 &gt; 400, "4")</f>
        <v>1</v>
      </c>
      <c r="AF873" s="3">
        <f t="shared" si="286"/>
        <v>138641.88662197292</v>
      </c>
      <c r="AG873" s="3"/>
      <c r="AI873" s="3">
        <f t="shared" si="287"/>
        <v>4259.9105237082158</v>
      </c>
      <c r="AJ873" s="2" t="s">
        <v>871</v>
      </c>
      <c r="AK873" s="2"/>
      <c r="AL873" s="2"/>
      <c r="AM873" s="2">
        <f t="shared" si="289"/>
        <v>183.71070841543326</v>
      </c>
      <c r="AN873" s="2"/>
      <c r="AO873" s="2"/>
      <c r="AP873" s="2">
        <f t="shared" si="290"/>
        <v>4200.6000000000004</v>
      </c>
      <c r="AQ873" s="2" t="s">
        <v>871</v>
      </c>
      <c r="BB873" s="2">
        <f t="shared" si="276"/>
        <v>116.41070841543325</v>
      </c>
      <c r="BC873" s="2">
        <f t="shared" si="277"/>
        <v>3733.7333333333336</v>
      </c>
      <c r="BD873" s="2" t="s">
        <v>871</v>
      </c>
      <c r="BI873">
        <f t="shared" si="278"/>
        <v>134.41070841543325</v>
      </c>
      <c r="BJ873">
        <f t="shared" si="279"/>
        <v>3974.1143281365999</v>
      </c>
      <c r="BK873" s="2" t="s">
        <v>871</v>
      </c>
      <c r="BP873">
        <f t="shared" si="280"/>
        <v>68.410708415433248</v>
      </c>
      <c r="BQ873">
        <f t="shared" si="281"/>
        <v>3631.3333333333335</v>
      </c>
      <c r="BR873" s="2" t="s">
        <v>871</v>
      </c>
      <c r="BW873">
        <f t="shared" si="282"/>
        <v>84.410708415433248</v>
      </c>
      <c r="BX873">
        <f t="shared" si="283"/>
        <v>3665.4666666666667</v>
      </c>
      <c r="BY873" s="2" t="s">
        <v>871</v>
      </c>
      <c r="CD873">
        <f t="shared" si="284"/>
        <v>148.72044799722718</v>
      </c>
      <c r="CE873">
        <f t="shared" si="285"/>
        <v>4019.9015716076174</v>
      </c>
      <c r="CF873" s="2" t="s">
        <v>871</v>
      </c>
    </row>
    <row r="874" spans="1:84" x14ac:dyDescent="0.35">
      <c r="A874" s="2" t="s">
        <v>872</v>
      </c>
      <c r="B874" s="3" t="s">
        <v>35</v>
      </c>
      <c r="C874" s="2">
        <v>167</v>
      </c>
      <c r="D874" s="2">
        <v>650</v>
      </c>
      <c r="E874" s="2">
        <v>250</v>
      </c>
      <c r="F874" s="2">
        <v>28</v>
      </c>
      <c r="G874" s="2">
        <v>12</v>
      </c>
      <c r="H874" s="2">
        <v>13</v>
      </c>
      <c r="I874" s="2">
        <f t="shared" si="270"/>
        <v>568</v>
      </c>
      <c r="J874" s="2">
        <f t="shared" si="288"/>
        <v>212.73070841543324</v>
      </c>
      <c r="K874" s="2">
        <f t="shared" si="273"/>
        <v>4.25</v>
      </c>
      <c r="L874" s="2">
        <f t="shared" si="271"/>
        <v>47.333333333333336</v>
      </c>
      <c r="M874" s="2">
        <f t="shared" si="272"/>
        <v>2.2536814089933346</v>
      </c>
      <c r="N874" s="5">
        <v>158000</v>
      </c>
      <c r="O874" s="5">
        <v>7300</v>
      </c>
      <c r="P874" s="2">
        <v>27.2</v>
      </c>
      <c r="Q874" s="2">
        <v>5.9</v>
      </c>
      <c r="R874" s="5">
        <v>4850</v>
      </c>
      <c r="S874" s="2">
        <v>584</v>
      </c>
      <c r="T874" s="5">
        <v>5460</v>
      </c>
      <c r="U874" s="2">
        <v>898</v>
      </c>
      <c r="X874" s="3" t="str" cm="1">
        <f t="array" ref="X874">_xlfn.IFS((D874/F874) &lt;= (640/SQRT($AT$32)), "Compact", L874 &lt;= ($AT$32*(0.79-(0.002*((E874-G874/2)/(2*F874))*SQRT($AT$32)))), "Non-Compact", L874 &gt; ($AT$32*(0.79-(0.002*((E874-G874/2)/(2*F874))*SQRT($AT$32)))), "Slender")</f>
        <v>Compact</v>
      </c>
      <c r="Y874" s="3" t="str" cm="1">
        <f t="array" ref="Y874">_xlfn.IFS(K874 &lt;= (65/SQRT($AT$32)), "Compact", K874 &lt;= (95/SQRT($AT$32)), "Non-Compact", K874 &gt; (95/SQRT($AT$32)), "Slender")</f>
        <v>Non-Compact</v>
      </c>
      <c r="Z874" s="2">
        <f t="shared" si="274"/>
        <v>8.9285714285714288</v>
      </c>
      <c r="AA874" s="2">
        <f t="shared" si="275"/>
        <v>54.166666666666664</v>
      </c>
      <c r="AB874" s="2" t="str" cm="1">
        <f t="array" ref="AB874">_xlfn.IFS(Z874 &lt;= 9, "1", Z874 &lt;= 12, "2", Z874 &lt;= 15, "3", Z874 &gt; 15, "4")</f>
        <v>1</v>
      </c>
      <c r="AC874" s="2" t="str" cm="1">
        <f t="array" ref="AC874">_xlfn.IFS(AA874 &lt;= 200, "1", L874 &lt;= 300, "2", L874 &lt;= 400, "3", L874 &gt; 400, "4")</f>
        <v>1</v>
      </c>
      <c r="AF874" s="3">
        <f t="shared" si="286"/>
        <v>157690.73601863871</v>
      </c>
      <c r="AG874" s="3"/>
      <c r="AI874" s="3">
        <f t="shared" si="287"/>
        <v>4825.6453319737457</v>
      </c>
      <c r="AJ874" s="2" t="s">
        <v>872</v>
      </c>
      <c r="AK874" s="2"/>
      <c r="AL874" s="2"/>
      <c r="AM874" s="2">
        <f t="shared" si="289"/>
        <v>188.03070841543325</v>
      </c>
      <c r="AN874" s="2"/>
      <c r="AO874" s="2"/>
      <c r="AP874" s="2">
        <f t="shared" si="290"/>
        <v>4760.6000000000004</v>
      </c>
      <c r="AQ874" s="2" t="s">
        <v>872</v>
      </c>
      <c r="BB874" s="2">
        <f t="shared" si="276"/>
        <v>120.73070841543324</v>
      </c>
      <c r="BC874" s="2">
        <f t="shared" si="277"/>
        <v>4293.7333333333336</v>
      </c>
      <c r="BD874" s="2" t="s">
        <v>872</v>
      </c>
      <c r="BI874">
        <f t="shared" si="278"/>
        <v>138.73070841543324</v>
      </c>
      <c r="BJ874">
        <f t="shared" si="279"/>
        <v>4534.1143281365994</v>
      </c>
      <c r="BK874" s="2" t="s">
        <v>872</v>
      </c>
      <c r="BP874">
        <f t="shared" si="280"/>
        <v>72.730708415433241</v>
      </c>
      <c r="BQ874">
        <f t="shared" si="281"/>
        <v>4191.333333333333</v>
      </c>
      <c r="BR874" s="2" t="s">
        <v>872</v>
      </c>
      <c r="BW874">
        <f t="shared" si="282"/>
        <v>88.730708415433241</v>
      </c>
      <c r="BX874">
        <f t="shared" si="283"/>
        <v>4225.4666666666662</v>
      </c>
      <c r="BY874" s="2" t="s">
        <v>872</v>
      </c>
      <c r="CD874">
        <f t="shared" si="284"/>
        <v>153.04044799722718</v>
      </c>
      <c r="CE874">
        <f t="shared" si="285"/>
        <v>4579.9015716076174</v>
      </c>
      <c r="CF874" s="2" t="s">
        <v>872</v>
      </c>
    </row>
    <row r="875" spans="1:84" x14ac:dyDescent="0.35">
      <c r="A875" s="2" t="s">
        <v>873</v>
      </c>
      <c r="B875" s="3" t="s">
        <v>35</v>
      </c>
      <c r="C875" s="2">
        <v>156</v>
      </c>
      <c r="D875" s="2">
        <v>650</v>
      </c>
      <c r="E875" s="2">
        <v>250</v>
      </c>
      <c r="F875" s="2">
        <v>25</v>
      </c>
      <c r="G875" s="2">
        <v>12</v>
      </c>
      <c r="H875" s="2">
        <v>13</v>
      </c>
      <c r="I875" s="2">
        <f t="shared" si="270"/>
        <v>574</v>
      </c>
      <c r="J875" s="2">
        <f t="shared" si="288"/>
        <v>198.45070841543324</v>
      </c>
      <c r="K875" s="2">
        <f t="shared" si="273"/>
        <v>4.76</v>
      </c>
      <c r="L875" s="2">
        <f t="shared" si="271"/>
        <v>47.833333333333336</v>
      </c>
      <c r="M875" s="2">
        <f t="shared" si="272"/>
        <v>2.2536814089933346</v>
      </c>
      <c r="N875" s="5">
        <v>145000</v>
      </c>
      <c r="O875" s="5">
        <v>6520</v>
      </c>
      <c r="P875" s="2">
        <v>27</v>
      </c>
      <c r="Q875" s="2">
        <v>5.7</v>
      </c>
      <c r="R875" s="5">
        <v>4460</v>
      </c>
      <c r="S875" s="2">
        <v>522</v>
      </c>
      <c r="T875" s="5">
        <v>5030</v>
      </c>
      <c r="U875" s="2">
        <v>804</v>
      </c>
      <c r="X875" s="3" t="str" cm="1">
        <f t="array" ref="X875">_xlfn.IFS((D875/F875) &lt;= (640/SQRT($AT$32)), "Compact", L875 &lt;= ($AT$32*(0.79-(0.002*((E875-G875/2)/(2*F875))*SQRT($AT$32)))), "Non-Compact", L875 &gt; ($AT$32*(0.79-(0.002*((E875-G875/2)/(2*F875))*SQRT($AT$32)))), "Slender")</f>
        <v>Compact</v>
      </c>
      <c r="Y875" s="3" t="str" cm="1">
        <f t="array" ref="Y875">_xlfn.IFS(K875 &lt;= (65/SQRT($AT$32)), "Compact", K875 &lt;= (95/SQRT($AT$32)), "Non-Compact", K875 &gt; (95/SQRT($AT$32)), "Slender")</f>
        <v>Non-Compact</v>
      </c>
      <c r="Z875" s="2">
        <f t="shared" si="274"/>
        <v>10</v>
      </c>
      <c r="AA875" s="2">
        <f t="shared" si="275"/>
        <v>54.166666666666664</v>
      </c>
      <c r="AB875" s="2" t="str" cm="1">
        <f t="array" ref="AB875">_xlfn.IFS(Z875 &lt;= 9, "1", Z875 &lt;= 12, "2", Z875 &lt;= 15, "3", Z875 &gt; 15, "4")</f>
        <v>2</v>
      </c>
      <c r="AC875" s="2" t="str" cm="1">
        <f t="array" ref="AC875">_xlfn.IFS(AA875 &lt;= 200, "1", L875 &lt;= 300, "2", L875 &lt;= 400, "3", L875 &gt; 400, "4")</f>
        <v>1</v>
      </c>
      <c r="AF875" s="3">
        <f t="shared" si="286"/>
        <v>144668.96773703751</v>
      </c>
      <c r="AG875" s="3"/>
      <c r="AI875" s="3">
        <f t="shared" si="287"/>
        <v>4434.0691548508803</v>
      </c>
      <c r="AJ875" s="2" t="s">
        <v>873</v>
      </c>
      <c r="AK875" s="2"/>
      <c r="AL875" s="2"/>
      <c r="AM875" s="2">
        <f t="shared" si="289"/>
        <v>173.75070841543325</v>
      </c>
      <c r="AN875" s="2"/>
      <c r="AO875" s="2"/>
      <c r="AP875" s="2">
        <f t="shared" si="290"/>
        <v>4370.6000000000004</v>
      </c>
      <c r="AQ875" s="2" t="s">
        <v>873</v>
      </c>
      <c r="BB875" s="2">
        <f t="shared" si="276"/>
        <v>106.45070841543324</v>
      </c>
      <c r="BC875" s="2">
        <f t="shared" si="277"/>
        <v>3903.7333333333336</v>
      </c>
      <c r="BD875" s="2" t="s">
        <v>873</v>
      </c>
      <c r="BI875">
        <f t="shared" si="278"/>
        <v>124.45070841543324</v>
      </c>
      <c r="BJ875">
        <f t="shared" si="279"/>
        <v>4144.1143281365994</v>
      </c>
      <c r="BK875" s="2" t="s">
        <v>873</v>
      </c>
      <c r="BP875">
        <f t="shared" si="280"/>
        <v>58.45070841543324</v>
      </c>
      <c r="BQ875">
        <f t="shared" si="281"/>
        <v>3801.3333333333335</v>
      </c>
      <c r="BR875" s="2" t="s">
        <v>873</v>
      </c>
      <c r="BW875">
        <f t="shared" si="282"/>
        <v>74.45070841543324</v>
      </c>
      <c r="BX875">
        <f t="shared" si="283"/>
        <v>3835.4666666666667</v>
      </c>
      <c r="BY875" s="2" t="s">
        <v>873</v>
      </c>
      <c r="CD875">
        <f t="shared" si="284"/>
        <v>138.76044799722717</v>
      </c>
      <c r="CE875">
        <f t="shared" si="285"/>
        <v>4189.9015716076174</v>
      </c>
      <c r="CF875" s="2" t="s">
        <v>873</v>
      </c>
    </row>
    <row r="876" spans="1:84" x14ac:dyDescent="0.35">
      <c r="A876" s="2" t="s">
        <v>874</v>
      </c>
      <c r="B876" s="3" t="s">
        <v>35</v>
      </c>
      <c r="C876" s="2">
        <v>145</v>
      </c>
      <c r="D876" s="2">
        <v>650</v>
      </c>
      <c r="E876" s="2">
        <v>250</v>
      </c>
      <c r="F876" s="2">
        <v>22</v>
      </c>
      <c r="G876" s="2">
        <v>12</v>
      </c>
      <c r="H876" s="2">
        <v>13</v>
      </c>
      <c r="I876" s="2">
        <f t="shared" ref="I876:I939" si="291">D876-(2*(H876+F876))</f>
        <v>580</v>
      </c>
      <c r="J876" s="2">
        <f t="shared" si="288"/>
        <v>184.17070841543324</v>
      </c>
      <c r="K876" s="2">
        <f t="shared" si="273"/>
        <v>5.4090909090909092</v>
      </c>
      <c r="L876" s="2">
        <f t="shared" ref="L876:L939" si="292">I876/G876</f>
        <v>48.333333333333336</v>
      </c>
      <c r="M876" s="2">
        <f t="shared" ref="M876:M939" si="293">(E876*2+F876*4+((E876-G876)/2-H876)*4+2*PI()*H876+(D876-2*F876-2*H876)*2)/1000</f>
        <v>2.2536814089933346</v>
      </c>
      <c r="N876" s="5">
        <v>132000</v>
      </c>
      <c r="O876" s="5">
        <v>5740</v>
      </c>
      <c r="P876" s="2">
        <v>26.8</v>
      </c>
      <c r="Q876" s="2">
        <v>5.6</v>
      </c>
      <c r="R876" s="5">
        <v>4060</v>
      </c>
      <c r="S876" s="2">
        <v>459</v>
      </c>
      <c r="T876" s="5">
        <v>4600</v>
      </c>
      <c r="U876" s="2">
        <v>711</v>
      </c>
      <c r="X876" s="3" t="str" cm="1">
        <f t="array" ref="X876">_xlfn.IFS((D876/F876) &lt;= (640/SQRT($AT$32)), "Compact", L876 &lt;= ($AT$32*(0.79-(0.002*((E876-G876/2)/(2*F876))*SQRT($AT$32)))), "Non-Compact", L876 &gt; ($AT$32*(0.79-(0.002*((E876-G876/2)/(2*F876))*SQRT($AT$32)))), "Slender")</f>
        <v>Compact</v>
      </c>
      <c r="Y876" s="3" t="str" cm="1">
        <f t="array" ref="Y876">_xlfn.IFS(K876 &lt;= (65/SQRT($AT$32)), "Compact", K876 &lt;= (95/SQRT($AT$32)), "Non-Compact", K876 &gt; (95/SQRT($AT$32)), "Slender")</f>
        <v>Slender</v>
      </c>
      <c r="Z876" s="2">
        <f t="shared" si="274"/>
        <v>11.363636363636363</v>
      </c>
      <c r="AA876" s="2">
        <f t="shared" si="275"/>
        <v>54.166666666666664</v>
      </c>
      <c r="AB876" s="2" t="str" cm="1">
        <f t="array" ref="AB876">_xlfn.IFS(Z876 &lt;= 9, "1", Z876 &lt;= 12, "2", Z876 &lt;= 15, "3", Z876 &gt; 15, "4")</f>
        <v>2</v>
      </c>
      <c r="AC876" s="2" t="str" cm="1">
        <f t="array" ref="AC876">_xlfn.IFS(AA876 &lt;= 200, "1", L876 &lt;= 300, "2", L876 &lt;= 400, "3", L876 &gt; 400, "4")</f>
        <v>1</v>
      </c>
      <c r="AF876" s="3">
        <f t="shared" si="286"/>
        <v>131647.51811599033</v>
      </c>
      <c r="AG876" s="3"/>
      <c r="AI876" s="3">
        <f t="shared" si="287"/>
        <v>4033.1879289217354</v>
      </c>
      <c r="AJ876" s="2" t="s">
        <v>874</v>
      </c>
      <c r="AK876" s="2"/>
      <c r="AL876" s="2"/>
      <c r="AM876" s="2">
        <f t="shared" si="289"/>
        <v>159.47070841543325</v>
      </c>
      <c r="AN876" s="2"/>
      <c r="AO876" s="2"/>
      <c r="AP876" s="2">
        <f t="shared" si="290"/>
        <v>3970.6</v>
      </c>
      <c r="AQ876" s="2" t="s">
        <v>874</v>
      </c>
      <c r="BB876" s="2">
        <f t="shared" si="276"/>
        <v>92.170708415433239</v>
      </c>
      <c r="BC876" s="2">
        <f t="shared" si="277"/>
        <v>3503.7333333333336</v>
      </c>
      <c r="BD876" s="2" t="s">
        <v>874</v>
      </c>
      <c r="BI876">
        <f t="shared" si="278"/>
        <v>110.17070841543324</v>
      </c>
      <c r="BJ876">
        <f t="shared" si="279"/>
        <v>3744.1143281365999</v>
      </c>
      <c r="BK876" s="2" t="s">
        <v>874</v>
      </c>
      <c r="BP876">
        <f t="shared" si="280"/>
        <v>44.170708415433239</v>
      </c>
      <c r="BQ876">
        <f t="shared" si="281"/>
        <v>3401.3333333333335</v>
      </c>
      <c r="BR876" s="2" t="s">
        <v>874</v>
      </c>
      <c r="BW876">
        <f t="shared" si="282"/>
        <v>60.170708415433239</v>
      </c>
      <c r="BX876">
        <f t="shared" si="283"/>
        <v>3435.4666666666667</v>
      </c>
      <c r="BY876" s="2" t="s">
        <v>874</v>
      </c>
      <c r="CD876">
        <f t="shared" si="284"/>
        <v>124.48044799722717</v>
      </c>
      <c r="CE876">
        <f t="shared" si="285"/>
        <v>3789.9015716076174</v>
      </c>
      <c r="CF876" s="2" t="s">
        <v>874</v>
      </c>
    </row>
    <row r="877" spans="1:84" x14ac:dyDescent="0.35">
      <c r="A877" s="2" t="s">
        <v>875</v>
      </c>
      <c r="B877" s="3" t="s">
        <v>35</v>
      </c>
      <c r="C877" s="2">
        <v>133</v>
      </c>
      <c r="D877" s="2">
        <v>650</v>
      </c>
      <c r="E877" s="2">
        <v>250</v>
      </c>
      <c r="F877" s="2">
        <v>19</v>
      </c>
      <c r="G877" s="2">
        <v>12</v>
      </c>
      <c r="H877" s="2">
        <v>13</v>
      </c>
      <c r="I877" s="2">
        <f t="shared" si="291"/>
        <v>586</v>
      </c>
      <c r="J877" s="2">
        <f t="shared" si="288"/>
        <v>169.89070841543324</v>
      </c>
      <c r="K877" s="2">
        <f t="shared" ref="K877:K940" si="294">((E877-G877)/2)/F877</f>
        <v>6.2631578947368425</v>
      </c>
      <c r="L877" s="2">
        <f t="shared" si="292"/>
        <v>48.833333333333336</v>
      </c>
      <c r="M877" s="2">
        <f t="shared" si="293"/>
        <v>2.2536814089933346</v>
      </c>
      <c r="N877" s="5">
        <v>119000</v>
      </c>
      <c r="O877" s="5">
        <v>4960</v>
      </c>
      <c r="P877" s="2">
        <v>26.4</v>
      </c>
      <c r="Q877" s="2">
        <v>5.4</v>
      </c>
      <c r="R877" s="5">
        <v>3660</v>
      </c>
      <c r="S877" s="2">
        <v>397</v>
      </c>
      <c r="T877" s="5">
        <v>4160</v>
      </c>
      <c r="U877" s="2">
        <v>617</v>
      </c>
      <c r="X877" s="3" t="str" cm="1">
        <f t="array" ref="X877">_xlfn.IFS((D877/F877) &lt;= (640/SQRT($AT$32)), "Compact", L877 &lt;= ($AT$32*(0.79-(0.002*((E877-G877/2)/(2*F877))*SQRT($AT$32)))), "Non-Compact", L877 &gt; ($AT$32*(0.79-(0.002*((E877-G877/2)/(2*F877))*SQRT($AT$32)))), "Slender")</f>
        <v>Compact</v>
      </c>
      <c r="Y877" s="3" t="str" cm="1">
        <f t="array" ref="Y877">_xlfn.IFS(K877 &lt;= (65/SQRT($AT$32)), "Compact", K877 &lt;= (95/SQRT($AT$32)), "Non-Compact", K877 &gt; (95/SQRT($AT$32)), "Slender")</f>
        <v>Slender</v>
      </c>
      <c r="Z877" s="2">
        <f t="shared" si="274"/>
        <v>13.157894736842104</v>
      </c>
      <c r="AA877" s="2">
        <f t="shared" si="275"/>
        <v>54.166666666666664</v>
      </c>
      <c r="AB877" s="2" t="str" cm="1">
        <f t="array" ref="AB877">_xlfn.IFS(Z877 &lt;= 9, "1", Z877 &lt;= 12, "2", Z877 &lt;= 15, "3", Z877 &gt; 15, "4")</f>
        <v>3</v>
      </c>
      <c r="AC877" s="2" t="str" cm="1">
        <f t="array" ref="AC877">_xlfn.IFS(AA877 &lt;= 200, "1", L877 &lt;= 300, "2", L877 &lt;= 400, "3", L877 &gt; 400, "4")</f>
        <v>1</v>
      </c>
      <c r="AF877" s="3">
        <f t="shared" si="286"/>
        <v>118626.49209219667</v>
      </c>
      <c r="AG877" s="3"/>
      <c r="AI877" s="3">
        <f t="shared" si="287"/>
        <v>3633.3055569274652</v>
      </c>
      <c r="AJ877" s="2" t="s">
        <v>875</v>
      </c>
      <c r="AK877" s="2"/>
      <c r="AL877" s="2"/>
      <c r="AM877" s="2">
        <f t="shared" si="289"/>
        <v>145.19070841543325</v>
      </c>
      <c r="AN877" s="2"/>
      <c r="AO877" s="2"/>
      <c r="AP877" s="2">
        <f t="shared" si="290"/>
        <v>3570.6</v>
      </c>
      <c r="AQ877" s="2" t="s">
        <v>875</v>
      </c>
      <c r="BB877" s="2">
        <f t="shared" si="276"/>
        <v>77.890708415433238</v>
      </c>
      <c r="BC877" s="2">
        <f t="shared" si="277"/>
        <v>3103.7333333333336</v>
      </c>
      <c r="BD877" s="2" t="s">
        <v>875</v>
      </c>
      <c r="BI877">
        <f t="shared" si="278"/>
        <v>95.890708415433238</v>
      </c>
      <c r="BJ877">
        <f t="shared" si="279"/>
        <v>3344.1143281365999</v>
      </c>
      <c r="BK877" s="2" t="s">
        <v>875</v>
      </c>
      <c r="BP877">
        <f t="shared" si="280"/>
        <v>29.890708415433238</v>
      </c>
      <c r="BQ877">
        <f t="shared" si="281"/>
        <v>3001.3333333333335</v>
      </c>
      <c r="BR877" s="2" t="s">
        <v>875</v>
      </c>
      <c r="BW877">
        <f t="shared" si="282"/>
        <v>45.890708415433238</v>
      </c>
      <c r="BX877">
        <f t="shared" si="283"/>
        <v>3035.4666666666667</v>
      </c>
      <c r="BY877" s="2" t="s">
        <v>875</v>
      </c>
      <c r="CD877">
        <f t="shared" si="284"/>
        <v>110.20044799722717</v>
      </c>
      <c r="CE877">
        <f t="shared" si="285"/>
        <v>3389.9015716076174</v>
      </c>
      <c r="CF877" s="2" t="s">
        <v>875</v>
      </c>
    </row>
    <row r="878" spans="1:84" x14ac:dyDescent="0.35">
      <c r="A878" s="2" t="s">
        <v>876</v>
      </c>
      <c r="B878" s="3" t="s">
        <v>35</v>
      </c>
      <c r="C878" s="2">
        <v>122</v>
      </c>
      <c r="D878" s="2">
        <v>650</v>
      </c>
      <c r="E878" s="2">
        <v>250</v>
      </c>
      <c r="F878" s="2">
        <v>16</v>
      </c>
      <c r="G878" s="2">
        <v>12</v>
      </c>
      <c r="H878" s="2">
        <v>13</v>
      </c>
      <c r="I878" s="2">
        <f t="shared" si="291"/>
        <v>592</v>
      </c>
      <c r="J878" s="2">
        <f t="shared" si="288"/>
        <v>155.61070841543324</v>
      </c>
      <c r="K878" s="2">
        <f t="shared" si="294"/>
        <v>7.4375</v>
      </c>
      <c r="L878" s="2">
        <f t="shared" si="292"/>
        <v>49.333333333333336</v>
      </c>
      <c r="M878" s="2">
        <f t="shared" si="293"/>
        <v>2.2536814089933346</v>
      </c>
      <c r="N878" s="5">
        <v>105000</v>
      </c>
      <c r="O878" s="5">
        <v>4180</v>
      </c>
      <c r="P878" s="2">
        <v>26</v>
      </c>
      <c r="Q878" s="2">
        <v>5.2</v>
      </c>
      <c r="R878" s="5">
        <v>3240</v>
      </c>
      <c r="S878" s="2">
        <v>334</v>
      </c>
      <c r="T878" s="5">
        <v>3730</v>
      </c>
      <c r="U878" s="2">
        <v>524</v>
      </c>
      <c r="X878" s="3" t="str" cm="1">
        <f t="array" ref="X878">_xlfn.IFS((D878/F878) &lt;= (640/SQRT($AT$32)), "Compact", L878 &lt;= ($AT$32*(0.79-(0.002*((E878-G878/2)/(2*F878))*SQRT($AT$32)))), "Non-Compact", L878 &gt; ($AT$32*(0.79-(0.002*((E878-G878/2)/(2*F878))*SQRT($AT$32)))), "Slender")</f>
        <v>Non-Compact</v>
      </c>
      <c r="Y878" s="3" t="str" cm="1">
        <f t="array" ref="Y878">_xlfn.IFS(K878 &lt;= (65/SQRT($AT$32)), "Compact", K878 &lt;= (95/SQRT($AT$32)), "Non-Compact", K878 &gt; (95/SQRT($AT$32)), "Slender")</f>
        <v>Slender</v>
      </c>
      <c r="Z878" s="2">
        <f t="shared" si="274"/>
        <v>15.625</v>
      </c>
      <c r="AA878" s="2">
        <f t="shared" si="275"/>
        <v>54.166666666666664</v>
      </c>
      <c r="AB878" s="2" t="str" cm="1">
        <f t="array" ref="AB878">_xlfn.IFS(Z878 &lt;= 9, "1", Z878 &lt;= 12, "2", Z878 &lt;= 15, "3", Z878 &gt; 15, "4")</f>
        <v>4</v>
      </c>
      <c r="AC878" s="2" t="str" cm="1">
        <f t="array" ref="AC878">_xlfn.IFS(AA878 &lt;= 200, "1", L878 &lt;= 300, "2", L878 &lt;= 400, "3", L878 &gt; 400, "4")</f>
        <v>1</v>
      </c>
      <c r="AF878" s="3">
        <f t="shared" si="286"/>
        <v>104606.79244724025</v>
      </c>
      <c r="AG878" s="3"/>
      <c r="AI878" s="3">
        <f t="shared" si="287"/>
        <v>3214.9449248781852</v>
      </c>
      <c r="AJ878" s="2" t="s">
        <v>876</v>
      </c>
      <c r="AK878" s="2"/>
      <c r="AL878" s="2"/>
      <c r="AM878" s="2">
        <f t="shared" si="289"/>
        <v>130.91070841543325</v>
      </c>
      <c r="AN878" s="2"/>
      <c r="AO878" s="2"/>
      <c r="AP878" s="2">
        <f t="shared" si="290"/>
        <v>3150.6</v>
      </c>
      <c r="AQ878" s="2" t="s">
        <v>876</v>
      </c>
      <c r="BB878" s="2">
        <f t="shared" si="276"/>
        <v>63.610708415433237</v>
      </c>
      <c r="BC878" s="2">
        <f t="shared" si="277"/>
        <v>2683.7333333333336</v>
      </c>
      <c r="BD878" s="2" t="s">
        <v>876</v>
      </c>
      <c r="BI878">
        <f t="shared" si="278"/>
        <v>81.610708415433237</v>
      </c>
      <c r="BJ878">
        <f t="shared" si="279"/>
        <v>2924.1143281365999</v>
      </c>
      <c r="BK878" s="2" t="s">
        <v>876</v>
      </c>
      <c r="BP878">
        <f t="shared" si="280"/>
        <v>15.610708415433237</v>
      </c>
      <c r="BQ878">
        <f t="shared" si="281"/>
        <v>2581.3333333333335</v>
      </c>
      <c r="BR878" s="2" t="s">
        <v>876</v>
      </c>
      <c r="BW878">
        <f t="shared" si="282"/>
        <v>31.610708415433237</v>
      </c>
      <c r="BX878">
        <f t="shared" si="283"/>
        <v>2615.4666666666667</v>
      </c>
      <c r="BY878" s="2" t="s">
        <v>876</v>
      </c>
      <c r="CD878">
        <f t="shared" si="284"/>
        <v>95.920447997227171</v>
      </c>
      <c r="CE878">
        <f t="shared" si="285"/>
        <v>2969.9015716076174</v>
      </c>
      <c r="CF878" s="2" t="s">
        <v>876</v>
      </c>
    </row>
    <row r="879" spans="1:84" x14ac:dyDescent="0.35">
      <c r="A879" s="2" t="s">
        <v>874</v>
      </c>
      <c r="B879" s="3" t="s">
        <v>35</v>
      </c>
      <c r="C879" s="2">
        <v>145</v>
      </c>
      <c r="D879" s="2">
        <v>650</v>
      </c>
      <c r="E879" s="2">
        <v>200</v>
      </c>
      <c r="F879" s="2">
        <v>28</v>
      </c>
      <c r="G879" s="2">
        <v>12</v>
      </c>
      <c r="H879" s="2">
        <v>13</v>
      </c>
      <c r="I879" s="2">
        <f t="shared" si="291"/>
        <v>568</v>
      </c>
      <c r="J879" s="2">
        <f t="shared" si="288"/>
        <v>184.73070841543324</v>
      </c>
      <c r="K879" s="2">
        <f t="shared" si="294"/>
        <v>3.3571428571428572</v>
      </c>
      <c r="L879" s="2">
        <f t="shared" si="292"/>
        <v>47.333333333333336</v>
      </c>
      <c r="M879" s="2">
        <f t="shared" si="293"/>
        <v>2.0536814089933344</v>
      </c>
      <c r="N879" s="5">
        <v>131000</v>
      </c>
      <c r="O879" s="5">
        <v>3740</v>
      </c>
      <c r="P879" s="2">
        <v>26.6</v>
      </c>
      <c r="Q879" s="2">
        <v>4.5</v>
      </c>
      <c r="R879" s="5">
        <v>4020</v>
      </c>
      <c r="S879" s="2">
        <v>374</v>
      </c>
      <c r="T879" s="5">
        <v>4580</v>
      </c>
      <c r="U879" s="2">
        <v>583</v>
      </c>
      <c r="X879" s="3" t="str" cm="1">
        <f t="array" ref="X879">_xlfn.IFS((D879/F879) &lt;= (640/SQRT($AT$32)), "Compact", L879 &lt;= ($AT$32*(0.79-(0.002*((E879-G879/2)/(2*F879))*SQRT($AT$32)))), "Non-Compact", L879 &gt; ($AT$32*(0.79-(0.002*((E879-G879/2)/(2*F879))*SQRT($AT$32)))), "Slender")</f>
        <v>Compact</v>
      </c>
      <c r="Y879" s="3" t="str" cm="1">
        <f t="array" ref="Y879">_xlfn.IFS(K879 &lt;= (65/SQRT($AT$32)), "Compact", K879 &lt;= (95/SQRT($AT$32)), "Non-Compact", K879 &gt; (95/SQRT($AT$32)), "Slender")</f>
        <v>Compact</v>
      </c>
      <c r="Z879" s="2">
        <f t="shared" si="274"/>
        <v>7.1428571428571432</v>
      </c>
      <c r="AA879" s="2">
        <f t="shared" si="275"/>
        <v>54.166666666666664</v>
      </c>
      <c r="AB879" s="2" t="str" cm="1">
        <f t="array" ref="AB879">_xlfn.IFS(Z879 &lt;= 9, "1", Z879 &lt;= 12, "2", Z879 &lt;= 15, "3", Z879 &gt; 15, "4")</f>
        <v>1</v>
      </c>
      <c r="AC879" s="2" t="str" cm="1">
        <f t="array" ref="AC879">_xlfn.IFS(AA879 &lt;= 200, "1", L879 &lt;= 300, "2", L879 &lt;= 400, "3", L879 &gt; 400, "4")</f>
        <v>1</v>
      </c>
      <c r="AF879" s="3">
        <f t="shared" si="286"/>
        <v>130578.25560214841</v>
      </c>
      <c r="AG879" s="3"/>
      <c r="AI879" s="3">
        <f t="shared" si="287"/>
        <v>3984.0744056806971</v>
      </c>
      <c r="AJ879" s="2" t="s">
        <v>874</v>
      </c>
      <c r="AK879" s="2"/>
      <c r="AL879" s="2"/>
      <c r="AM879" s="2">
        <f t="shared" si="289"/>
        <v>160.03070841543325</v>
      </c>
      <c r="AN879" s="2"/>
      <c r="AO879" s="2"/>
      <c r="AP879" s="2">
        <f t="shared" si="290"/>
        <v>3930.6</v>
      </c>
      <c r="AQ879" s="2" t="s">
        <v>874</v>
      </c>
      <c r="BB879" s="2">
        <f t="shared" si="276"/>
        <v>92.730708415433241</v>
      </c>
      <c r="BC879" s="2">
        <f t="shared" si="277"/>
        <v>3463.7333333333336</v>
      </c>
      <c r="BD879" s="2" t="s">
        <v>874</v>
      </c>
      <c r="BI879">
        <f t="shared" si="278"/>
        <v>110.73070841543324</v>
      </c>
      <c r="BJ879">
        <f t="shared" si="279"/>
        <v>3704.1143281365999</v>
      </c>
      <c r="BK879" s="2" t="s">
        <v>874</v>
      </c>
      <c r="BP879">
        <f t="shared" si="280"/>
        <v>44.730708415433241</v>
      </c>
      <c r="BQ879">
        <f t="shared" si="281"/>
        <v>3361.3333333333335</v>
      </c>
      <c r="BR879" s="2" t="s">
        <v>874</v>
      </c>
      <c r="BW879">
        <f t="shared" si="282"/>
        <v>60.730708415433241</v>
      </c>
      <c r="BX879">
        <f t="shared" si="283"/>
        <v>3395.4666666666667</v>
      </c>
      <c r="BY879" s="2" t="s">
        <v>874</v>
      </c>
      <c r="CD879">
        <f t="shared" si="284"/>
        <v>125.04044799722718</v>
      </c>
      <c r="CE879">
        <f t="shared" si="285"/>
        <v>3749.9015716076174</v>
      </c>
      <c r="CF879" s="2" t="s">
        <v>874</v>
      </c>
    </row>
    <row r="880" spans="1:84" x14ac:dyDescent="0.35">
      <c r="A880" s="2" t="s">
        <v>877</v>
      </c>
      <c r="B880" s="3" t="s">
        <v>35</v>
      </c>
      <c r="C880" s="2">
        <v>136</v>
      </c>
      <c r="D880" s="2">
        <v>650</v>
      </c>
      <c r="E880" s="2">
        <v>200</v>
      </c>
      <c r="F880" s="2">
        <v>25</v>
      </c>
      <c r="G880" s="2">
        <v>12</v>
      </c>
      <c r="H880" s="2">
        <v>13</v>
      </c>
      <c r="I880" s="2">
        <f t="shared" si="291"/>
        <v>574</v>
      </c>
      <c r="J880" s="2">
        <f t="shared" si="288"/>
        <v>173.45070841543324</v>
      </c>
      <c r="K880" s="2">
        <f t="shared" si="294"/>
        <v>3.76</v>
      </c>
      <c r="L880" s="2">
        <f t="shared" si="292"/>
        <v>47.833333333333336</v>
      </c>
      <c r="M880" s="2">
        <f t="shared" si="293"/>
        <v>2.0536814089933344</v>
      </c>
      <c r="N880" s="5">
        <v>121000</v>
      </c>
      <c r="O880" s="5">
        <v>3340</v>
      </c>
      <c r="P880" s="2">
        <v>26.4</v>
      </c>
      <c r="Q880" s="2">
        <v>4.4000000000000004</v>
      </c>
      <c r="R880" s="5">
        <v>3710</v>
      </c>
      <c r="S880" s="2">
        <v>334</v>
      </c>
      <c r="T880" s="5">
        <v>4250</v>
      </c>
      <c r="U880" s="2">
        <v>523</v>
      </c>
      <c r="X880" s="3" t="str" cm="1">
        <f t="array" ref="X880">_xlfn.IFS((D880/F880) &lt;= (640/SQRT($AT$32)), "Compact", L880 &lt;= ($AT$32*(0.79-(0.002*((E880-G880/2)/(2*F880))*SQRT($AT$32)))), "Non-Compact", L880 &gt; ($AT$32*(0.79-(0.002*((E880-G880/2)/(2*F880))*SQRT($AT$32)))), "Slender")</f>
        <v>Compact</v>
      </c>
      <c r="Y880" s="3" t="str" cm="1">
        <f t="array" ref="Y880">_xlfn.IFS(K880 &lt;= (65/SQRT($AT$32)), "Compact", K880 &lt;= (95/SQRT($AT$32)), "Non-Compact", K880 &gt; (95/SQRT($AT$32)), "Slender")</f>
        <v>Non-Compact</v>
      </c>
      <c r="Z880" s="2">
        <f t="shared" si="274"/>
        <v>8</v>
      </c>
      <c r="AA880" s="2">
        <f t="shared" si="275"/>
        <v>54.166666666666664</v>
      </c>
      <c r="AB880" s="2" t="str" cm="1">
        <f t="array" ref="AB880">_xlfn.IFS(Z880 &lt;= 9, "1", Z880 &lt;= 12, "2", Z880 &lt;= 15, "3", Z880 &gt; 15, "4")</f>
        <v>1</v>
      </c>
      <c r="AC880" s="2" t="str" cm="1">
        <f t="array" ref="AC880">_xlfn.IFS(AA880 &lt;= 200, "1", L880 &lt;= 300, "2", L880 &lt;= 400, "3", L880 &gt; 400, "4")</f>
        <v>1</v>
      </c>
      <c r="AF880" s="3">
        <f t="shared" si="286"/>
        <v>120571.21064375194</v>
      </c>
      <c r="AG880" s="3"/>
      <c r="AI880" s="3">
        <f t="shared" si="287"/>
        <v>3675.0707299316023</v>
      </c>
      <c r="AJ880" s="2" t="s">
        <v>877</v>
      </c>
      <c r="AK880" s="2"/>
      <c r="AL880" s="2"/>
      <c r="AM880" s="2">
        <f t="shared" si="289"/>
        <v>148.75070841543325</v>
      </c>
      <c r="AN880" s="2"/>
      <c r="AO880" s="2"/>
      <c r="AP880" s="2">
        <f t="shared" si="290"/>
        <v>3620.6</v>
      </c>
      <c r="AQ880" s="2" t="s">
        <v>877</v>
      </c>
      <c r="BB880" s="2">
        <f t="shared" si="276"/>
        <v>81.45070841543324</v>
      </c>
      <c r="BC880" s="2">
        <f t="shared" si="277"/>
        <v>3153.7333333333336</v>
      </c>
      <c r="BD880" s="2" t="s">
        <v>877</v>
      </c>
      <c r="BI880">
        <f t="shared" si="278"/>
        <v>99.45070841543324</v>
      </c>
      <c r="BJ880">
        <f t="shared" si="279"/>
        <v>3394.1143281365999</v>
      </c>
      <c r="BK880" s="2" t="s">
        <v>877</v>
      </c>
      <c r="BP880">
        <f t="shared" si="280"/>
        <v>33.45070841543324</v>
      </c>
      <c r="BQ880">
        <f t="shared" si="281"/>
        <v>3051.3333333333335</v>
      </c>
      <c r="BR880" s="2" t="s">
        <v>877</v>
      </c>
      <c r="BW880">
        <f t="shared" si="282"/>
        <v>49.45070841543324</v>
      </c>
      <c r="BX880">
        <f t="shared" si="283"/>
        <v>3085.4666666666667</v>
      </c>
      <c r="BY880" s="2" t="s">
        <v>877</v>
      </c>
      <c r="CD880">
        <f t="shared" si="284"/>
        <v>113.76044799722717</v>
      </c>
      <c r="CE880">
        <f t="shared" si="285"/>
        <v>3439.9015716076174</v>
      </c>
      <c r="CF880" s="2" t="s">
        <v>877</v>
      </c>
    </row>
    <row r="881" spans="1:84" x14ac:dyDescent="0.35">
      <c r="A881" s="2" t="s">
        <v>878</v>
      </c>
      <c r="B881" s="3" t="s">
        <v>35</v>
      </c>
      <c r="C881" s="2">
        <v>127</v>
      </c>
      <c r="D881" s="2">
        <v>650</v>
      </c>
      <c r="E881" s="2">
        <v>200</v>
      </c>
      <c r="F881" s="2">
        <v>22</v>
      </c>
      <c r="G881" s="2">
        <v>12</v>
      </c>
      <c r="H881" s="2">
        <v>13</v>
      </c>
      <c r="I881" s="2">
        <f t="shared" si="291"/>
        <v>580</v>
      </c>
      <c r="J881" s="2">
        <f t="shared" si="288"/>
        <v>162.17070841543324</v>
      </c>
      <c r="K881" s="2">
        <f t="shared" si="294"/>
        <v>4.2727272727272725</v>
      </c>
      <c r="L881" s="2">
        <f t="shared" si="292"/>
        <v>48.333333333333336</v>
      </c>
      <c r="M881" s="2">
        <f t="shared" si="293"/>
        <v>2.0536814089933344</v>
      </c>
      <c r="N881" s="5">
        <v>110000</v>
      </c>
      <c r="O881" s="5">
        <v>2940</v>
      </c>
      <c r="P881" s="2">
        <v>26.1</v>
      </c>
      <c r="Q881" s="2">
        <v>4.3</v>
      </c>
      <c r="R881" s="5">
        <v>3400</v>
      </c>
      <c r="S881" s="2">
        <v>294</v>
      </c>
      <c r="T881" s="5">
        <v>3910</v>
      </c>
      <c r="U881" s="2">
        <v>463</v>
      </c>
      <c r="X881" s="3" t="str" cm="1">
        <f t="array" ref="X881">_xlfn.IFS((D881/F881) &lt;= (640/SQRT($AT$32)), "Compact", L881 &lt;= ($AT$32*(0.79-(0.002*((E881-G881/2)/(2*F881))*SQRT($AT$32)))), "Non-Compact", L881 &gt; ($AT$32*(0.79-(0.002*((E881-G881/2)/(2*F881))*SQRT($AT$32)))), "Slender")</f>
        <v>Compact</v>
      </c>
      <c r="Y881" s="3" t="str" cm="1">
        <f t="array" ref="Y881">_xlfn.IFS(K881 &lt;= (65/SQRT($AT$32)), "Compact", K881 &lt;= (95/SQRT($AT$32)), "Non-Compact", K881 &gt; (95/SQRT($AT$32)), "Slender")</f>
        <v>Non-Compact</v>
      </c>
      <c r="Z881" s="2">
        <f t="shared" si="274"/>
        <v>9.0909090909090917</v>
      </c>
      <c r="AA881" s="2">
        <f t="shared" si="275"/>
        <v>54.166666666666664</v>
      </c>
      <c r="AB881" s="2" t="str" cm="1">
        <f t="array" ref="AB881">_xlfn.IFS(Z881 &lt;= 9, "1", Z881 &lt;= 12, "2", Z881 &lt;= 15, "3", Z881 &gt; 15, "4")</f>
        <v>2</v>
      </c>
      <c r="AC881" s="2" t="str" cm="1">
        <f t="array" ref="AC881">_xlfn.IFS(AA881 &lt;= 200, "1", L881 &lt;= 300, "2", L881 &lt;= 400, "3", L881 &gt; 400, "4")</f>
        <v>1</v>
      </c>
      <c r="AF881" s="3">
        <f t="shared" si="286"/>
        <v>109564.6696526759</v>
      </c>
      <c r="AG881" s="3"/>
      <c r="AI881" s="3">
        <f t="shared" si="287"/>
        <v>3366.7255412343902</v>
      </c>
      <c r="AJ881" s="2" t="s">
        <v>878</v>
      </c>
      <c r="AK881" s="2"/>
      <c r="AL881" s="2"/>
      <c r="AM881" s="2">
        <f t="shared" si="289"/>
        <v>137.47070841543325</v>
      </c>
      <c r="AN881" s="2"/>
      <c r="AO881" s="2"/>
      <c r="AP881" s="2">
        <f t="shared" si="290"/>
        <v>3310.6</v>
      </c>
      <c r="AQ881" s="2" t="s">
        <v>878</v>
      </c>
      <c r="BB881" s="2">
        <f t="shared" si="276"/>
        <v>70.170708415433239</v>
      </c>
      <c r="BC881" s="2">
        <f t="shared" si="277"/>
        <v>2843.7333333333336</v>
      </c>
      <c r="BD881" s="2" t="s">
        <v>878</v>
      </c>
      <c r="BI881">
        <f t="shared" si="278"/>
        <v>88.170708415433239</v>
      </c>
      <c r="BJ881">
        <f t="shared" si="279"/>
        <v>3084.1143281365999</v>
      </c>
      <c r="BK881" s="2" t="s">
        <v>878</v>
      </c>
      <c r="BP881">
        <f t="shared" si="280"/>
        <v>22.170708415433239</v>
      </c>
      <c r="BQ881">
        <f t="shared" si="281"/>
        <v>2741.3333333333335</v>
      </c>
      <c r="BR881" s="2" t="s">
        <v>878</v>
      </c>
      <c r="BW881">
        <f t="shared" si="282"/>
        <v>38.170708415433239</v>
      </c>
      <c r="BX881">
        <f t="shared" si="283"/>
        <v>2775.4666666666667</v>
      </c>
      <c r="BY881" s="2" t="s">
        <v>878</v>
      </c>
      <c r="CD881">
        <f t="shared" si="284"/>
        <v>102.48044799722717</v>
      </c>
      <c r="CE881">
        <f t="shared" si="285"/>
        <v>3129.9015716076174</v>
      </c>
      <c r="CF881" s="2" t="s">
        <v>878</v>
      </c>
    </row>
    <row r="882" spans="1:84" x14ac:dyDescent="0.35">
      <c r="A882" s="2" t="s">
        <v>879</v>
      </c>
      <c r="B882" s="3" t="s">
        <v>35</v>
      </c>
      <c r="C882" s="2">
        <v>118</v>
      </c>
      <c r="D882" s="2">
        <v>650</v>
      </c>
      <c r="E882" s="2">
        <v>200</v>
      </c>
      <c r="F882" s="2">
        <v>19</v>
      </c>
      <c r="G882" s="2">
        <v>12</v>
      </c>
      <c r="H882" s="2">
        <v>13</v>
      </c>
      <c r="I882" s="2">
        <f t="shared" si="291"/>
        <v>586</v>
      </c>
      <c r="J882" s="2">
        <f t="shared" si="288"/>
        <v>150.89070841543324</v>
      </c>
      <c r="K882" s="2">
        <f t="shared" si="294"/>
        <v>4.9473684210526319</v>
      </c>
      <c r="L882" s="2">
        <f t="shared" si="292"/>
        <v>48.833333333333336</v>
      </c>
      <c r="M882" s="2">
        <f t="shared" si="293"/>
        <v>2.0536814089933344</v>
      </c>
      <c r="N882" s="5">
        <v>99900</v>
      </c>
      <c r="O882" s="5">
        <v>2540</v>
      </c>
      <c r="P882" s="2">
        <v>25.7</v>
      </c>
      <c r="Q882" s="2">
        <v>4.0999999999999996</v>
      </c>
      <c r="R882" s="5">
        <v>3070</v>
      </c>
      <c r="S882" s="2">
        <v>254</v>
      </c>
      <c r="T882" s="5">
        <v>3570</v>
      </c>
      <c r="U882" s="2">
        <v>403</v>
      </c>
      <c r="X882" s="3" t="str" cm="1">
        <f t="array" ref="X882">_xlfn.IFS((D882/F882) &lt;= (640/SQRT($AT$32)), "Compact", L882 &lt;= ($AT$32*(0.79-(0.002*((E882-G882/2)/(2*F882))*SQRT($AT$32)))), "Non-Compact", L882 &gt; ($AT$32*(0.79-(0.002*((E882-G882/2)/(2*F882))*SQRT($AT$32)))), "Slender")</f>
        <v>Compact</v>
      </c>
      <c r="Y882" s="3" t="str" cm="1">
        <f t="array" ref="Y882">_xlfn.IFS(K882 &lt;= (65/SQRT($AT$32)), "Compact", K882 &lt;= (95/SQRT($AT$32)), "Non-Compact", K882 &gt; (95/SQRT($AT$32)), "Slender")</f>
        <v>Non-Compact</v>
      </c>
      <c r="Z882" s="2">
        <f t="shared" si="274"/>
        <v>10.526315789473685</v>
      </c>
      <c r="AA882" s="2">
        <f t="shared" si="275"/>
        <v>54.166666666666664</v>
      </c>
      <c r="AB882" s="2" t="str" cm="1">
        <f t="array" ref="AB882">_xlfn.IFS(Z882 &lt;= 9, "1", Z882 &lt;= 12, "2", Z882 &lt;= 15, "3", Z882 &gt; 15, "4")</f>
        <v>2</v>
      </c>
      <c r="AC882" s="2" t="str" cm="1">
        <f t="array" ref="AC882">_xlfn.IFS(AA882 &lt;= 200, "1", L882 &lt;= 300, "2", L882 &lt;= 400, "3", L882 &gt; 400, "4")</f>
        <v>1</v>
      </c>
      <c r="AF882" s="3">
        <f t="shared" si="286"/>
        <v>99458.017455105146</v>
      </c>
      <c r="AG882" s="3"/>
      <c r="AI882" s="3">
        <f t="shared" si="287"/>
        <v>3039.6238040257545</v>
      </c>
      <c r="AJ882" s="2" t="s">
        <v>879</v>
      </c>
      <c r="AK882" s="2"/>
      <c r="AL882" s="2"/>
      <c r="AM882" s="2">
        <f t="shared" si="289"/>
        <v>126.19070841543324</v>
      </c>
      <c r="AN882" s="2"/>
      <c r="AO882" s="2"/>
      <c r="AP882" s="2">
        <f t="shared" si="290"/>
        <v>2980.6</v>
      </c>
      <c r="AQ882" s="2" t="s">
        <v>879</v>
      </c>
      <c r="BB882" s="2">
        <f t="shared" si="276"/>
        <v>58.890708415433238</v>
      </c>
      <c r="BC882" s="2">
        <f t="shared" si="277"/>
        <v>2513.7333333333336</v>
      </c>
      <c r="BD882" s="2" t="s">
        <v>879</v>
      </c>
      <c r="BI882">
        <f t="shared" si="278"/>
        <v>76.890708415433238</v>
      </c>
      <c r="BJ882">
        <f t="shared" si="279"/>
        <v>2754.1143281365999</v>
      </c>
      <c r="BK882" s="2" t="s">
        <v>879</v>
      </c>
      <c r="BP882">
        <f t="shared" si="280"/>
        <v>10.890708415433238</v>
      </c>
      <c r="BQ882">
        <f t="shared" si="281"/>
        <v>2411.3333333333335</v>
      </c>
      <c r="BR882" s="2" t="s">
        <v>879</v>
      </c>
      <c r="BW882">
        <f t="shared" si="282"/>
        <v>26.890708415433238</v>
      </c>
      <c r="BX882">
        <f t="shared" si="283"/>
        <v>2445.4666666666667</v>
      </c>
      <c r="BY882" s="2" t="s">
        <v>879</v>
      </c>
      <c r="CD882">
        <f t="shared" si="284"/>
        <v>91.200447997227172</v>
      </c>
      <c r="CE882">
        <f t="shared" si="285"/>
        <v>2799.9015716076174</v>
      </c>
      <c r="CF882" s="2" t="s">
        <v>879</v>
      </c>
    </row>
    <row r="883" spans="1:84" x14ac:dyDescent="0.35">
      <c r="A883" s="2" t="s">
        <v>880</v>
      </c>
      <c r="B883" s="3" t="s">
        <v>35</v>
      </c>
      <c r="C883" s="2">
        <v>110</v>
      </c>
      <c r="D883" s="2">
        <v>650</v>
      </c>
      <c r="E883" s="2">
        <v>200</v>
      </c>
      <c r="F883" s="2">
        <v>16</v>
      </c>
      <c r="G883" s="2">
        <v>12</v>
      </c>
      <c r="H883" s="2">
        <v>13</v>
      </c>
      <c r="I883" s="2">
        <f t="shared" si="291"/>
        <v>592</v>
      </c>
      <c r="J883" s="2">
        <f t="shared" si="288"/>
        <v>139.61070841543324</v>
      </c>
      <c r="K883" s="2">
        <f t="shared" si="294"/>
        <v>5.875</v>
      </c>
      <c r="L883" s="2">
        <f t="shared" si="292"/>
        <v>49.333333333333336</v>
      </c>
      <c r="M883" s="2">
        <f t="shared" si="293"/>
        <v>2.0536814089933344</v>
      </c>
      <c r="N883" s="5">
        <v>89300</v>
      </c>
      <c r="O883" s="5">
        <v>2140</v>
      </c>
      <c r="P883" s="2">
        <v>25.3</v>
      </c>
      <c r="Q883" s="2">
        <v>3.9</v>
      </c>
      <c r="R883" s="5">
        <v>2750</v>
      </c>
      <c r="S883" s="2">
        <v>214</v>
      </c>
      <c r="T883" s="5">
        <v>3220</v>
      </c>
      <c r="U883" s="2">
        <v>344</v>
      </c>
      <c r="X883" s="3" t="str" cm="1">
        <f t="array" ref="X883">_xlfn.IFS((D883/F883) &lt;= (640/SQRT($AT$32)), "Compact", L883 &lt;= ($AT$32*(0.79-(0.002*((E883-G883/2)/(2*F883))*SQRT($AT$32)))), "Non-Compact", L883 &gt; ($AT$32*(0.79-(0.002*((E883-G883/2)/(2*F883))*SQRT($AT$32)))), "Slender")</f>
        <v>Non-Compact</v>
      </c>
      <c r="Y883" s="3" t="str" cm="1">
        <f t="array" ref="Y883">_xlfn.IFS(K883 &lt;= (65/SQRT($AT$32)), "Compact", K883 &lt;= (95/SQRT($AT$32)), "Non-Compact", K883 &gt; (95/SQRT($AT$32)), "Slender")</f>
        <v>Slender</v>
      </c>
      <c r="Z883" s="2">
        <f t="shared" si="274"/>
        <v>12.5</v>
      </c>
      <c r="AA883" s="2">
        <f t="shared" si="275"/>
        <v>54.166666666666664</v>
      </c>
      <c r="AB883" s="2" t="str" cm="1">
        <f t="array" ref="AB883">_xlfn.IFS(Z883 &lt;= 9, "1", Z883 &lt;= 12, "2", Z883 &lt;= 15, "3", Z883 &gt; 15, "4")</f>
        <v>3</v>
      </c>
      <c r="AC883" s="2" t="str" cm="1">
        <f t="array" ref="AC883">_xlfn.IFS(AA883 &lt;= 200, "1", L883 &lt;= 300, "2", L883 &lt;= 400, "3", L883 &gt; 400, "4")</f>
        <v>1</v>
      </c>
      <c r="AF883" s="3">
        <f t="shared" si="286"/>
        <v>88851.784653432827</v>
      </c>
      <c r="AG883" s="3"/>
      <c r="AI883" s="3">
        <f t="shared" si="287"/>
        <v>2723.5816253602534</v>
      </c>
      <c r="AJ883" s="2" t="s">
        <v>880</v>
      </c>
      <c r="AK883" s="2"/>
      <c r="AL883" s="2"/>
      <c r="AM883" s="2">
        <f t="shared" si="289"/>
        <v>114.91070841543323</v>
      </c>
      <c r="AN883" s="2"/>
      <c r="AO883" s="2"/>
      <c r="AP883" s="2">
        <f t="shared" si="290"/>
        <v>2660.6</v>
      </c>
      <c r="AQ883" s="2" t="s">
        <v>880</v>
      </c>
      <c r="BB883" s="2">
        <f t="shared" si="276"/>
        <v>47.610708415433237</v>
      </c>
      <c r="BC883" s="2">
        <f t="shared" si="277"/>
        <v>2193.7333333333336</v>
      </c>
      <c r="BD883" s="2" t="s">
        <v>880</v>
      </c>
      <c r="BI883">
        <f t="shared" si="278"/>
        <v>65.610708415433237</v>
      </c>
      <c r="BJ883">
        <f t="shared" si="279"/>
        <v>2434.1143281365999</v>
      </c>
      <c r="BK883" s="2" t="s">
        <v>880</v>
      </c>
      <c r="BP883">
        <f t="shared" si="280"/>
        <v>0.38929158456676305</v>
      </c>
      <c r="BQ883">
        <f t="shared" si="281"/>
        <v>2091.3333333333335</v>
      </c>
      <c r="BR883" s="2" t="s">
        <v>880</v>
      </c>
      <c r="BW883">
        <f t="shared" si="282"/>
        <v>15.610708415433237</v>
      </c>
      <c r="BX883">
        <f t="shared" si="283"/>
        <v>2125.4666666666667</v>
      </c>
      <c r="BY883" s="2" t="s">
        <v>880</v>
      </c>
      <c r="CD883">
        <f t="shared" si="284"/>
        <v>79.920447997227171</v>
      </c>
      <c r="CE883">
        <f t="shared" si="285"/>
        <v>2479.9015716076174</v>
      </c>
      <c r="CF883" s="2" t="s">
        <v>880</v>
      </c>
    </row>
    <row r="884" spans="1:84" x14ac:dyDescent="0.35">
      <c r="A884" s="2" t="s">
        <v>881</v>
      </c>
      <c r="B884" s="3" t="s">
        <v>35</v>
      </c>
      <c r="C884" s="2">
        <v>113</v>
      </c>
      <c r="D884" s="2">
        <v>650</v>
      </c>
      <c r="E884" s="2">
        <v>200</v>
      </c>
      <c r="F884" s="2">
        <v>22</v>
      </c>
      <c r="G884" s="2">
        <v>9</v>
      </c>
      <c r="H884" s="2">
        <v>13</v>
      </c>
      <c r="I884" s="2">
        <f t="shared" si="291"/>
        <v>580</v>
      </c>
      <c r="J884" s="2">
        <f t="shared" si="288"/>
        <v>143.99070841543323</v>
      </c>
      <c r="K884" s="2">
        <f t="shared" si="294"/>
        <v>4.3409090909090908</v>
      </c>
      <c r="L884" s="2">
        <f t="shared" si="292"/>
        <v>64.444444444444443</v>
      </c>
      <c r="M884" s="2">
        <f t="shared" si="293"/>
        <v>2.0596814089933346</v>
      </c>
      <c r="N884" s="5">
        <v>105000</v>
      </c>
      <c r="O884" s="5">
        <v>2940</v>
      </c>
      <c r="P884" s="2">
        <v>27</v>
      </c>
      <c r="Q884" s="2">
        <v>4.5</v>
      </c>
      <c r="R884" s="5">
        <v>3220</v>
      </c>
      <c r="S884" s="2">
        <v>294</v>
      </c>
      <c r="T884" s="5">
        <v>3630</v>
      </c>
      <c r="U884" s="2">
        <v>453</v>
      </c>
      <c r="X884" s="3" t="str" cm="1">
        <f t="array" ref="X884">_xlfn.IFS((D884/F884) &lt;= (640/SQRT($AT$32)), "Compact", L884 &lt;= ($AT$32*(0.79-(0.002*((E884-G884/2)/(2*F884))*SQRT($AT$32)))), "Non-Compact", L884 &gt; ($AT$32*(0.79-(0.002*((E884-G884/2)/(2*F884))*SQRT($AT$32)))), "Slender")</f>
        <v>Compact</v>
      </c>
      <c r="Y884" s="3" t="str" cm="1">
        <f t="array" ref="Y884">_xlfn.IFS(K884 &lt;= (65/SQRT($AT$32)), "Compact", K884 &lt;= (95/SQRT($AT$32)), "Non-Compact", K884 &gt; (95/SQRT($AT$32)), "Slender")</f>
        <v>Non-Compact</v>
      </c>
      <c r="Z884" s="2">
        <f t="shared" si="274"/>
        <v>9.0909090909090917</v>
      </c>
      <c r="AA884" s="2">
        <f t="shared" si="275"/>
        <v>72.222222222222229</v>
      </c>
      <c r="AB884" s="2" t="str" cm="1">
        <f t="array" ref="AB884">_xlfn.IFS(Z884 &lt;= 9, "1", Z884 &lt;= 12, "2", Z884 &lt;= 15, "3", Z884 &gt; 15, "4")</f>
        <v>2</v>
      </c>
      <c r="AC884" s="2" t="str" cm="1">
        <f t="array" ref="AC884">_xlfn.IFS(AA884 &lt;= 200, "1", L884 &lt;= 300, "2", L884 &lt;= 400, "3", L884 &gt; 400, "4")</f>
        <v>1</v>
      </c>
      <c r="AF884" s="3">
        <f t="shared" si="286"/>
        <v>104566.42308169483</v>
      </c>
      <c r="AG884" s="3"/>
      <c r="AI884" s="3">
        <f t="shared" si="287"/>
        <v>3189.8941784955814</v>
      </c>
      <c r="AJ884" s="2" t="s">
        <v>881</v>
      </c>
      <c r="AK884" s="2"/>
      <c r="AL884" s="2"/>
      <c r="AM884" s="2">
        <f t="shared" si="289"/>
        <v>119.29070841543323</v>
      </c>
      <c r="AN884" s="2"/>
      <c r="AO884" s="2"/>
      <c r="AP884" s="2">
        <f t="shared" si="290"/>
        <v>3130.6</v>
      </c>
      <c r="AQ884" s="2" t="s">
        <v>881</v>
      </c>
      <c r="BB884" s="2">
        <f t="shared" si="276"/>
        <v>51.990708415433232</v>
      </c>
      <c r="BC884" s="2">
        <f t="shared" si="277"/>
        <v>2663.7333333333336</v>
      </c>
      <c r="BD884" s="2" t="s">
        <v>881</v>
      </c>
      <c r="BI884">
        <f t="shared" si="278"/>
        <v>69.990708415433232</v>
      </c>
      <c r="BJ884">
        <f t="shared" si="279"/>
        <v>2904.1143281365999</v>
      </c>
      <c r="BK884" s="2" t="s">
        <v>881</v>
      </c>
      <c r="BP884">
        <f t="shared" si="280"/>
        <v>3.9907084154332324</v>
      </c>
      <c r="BQ884">
        <f t="shared" si="281"/>
        <v>2561.3333333333335</v>
      </c>
      <c r="BR884" s="2" t="s">
        <v>881</v>
      </c>
      <c r="BW884">
        <f t="shared" si="282"/>
        <v>19.990708415433232</v>
      </c>
      <c r="BX884">
        <f t="shared" si="283"/>
        <v>2595.4666666666667</v>
      </c>
      <c r="BY884" s="2" t="s">
        <v>881</v>
      </c>
      <c r="CD884">
        <f t="shared" si="284"/>
        <v>84.300447997227167</v>
      </c>
      <c r="CE884">
        <f t="shared" si="285"/>
        <v>2949.9015716076174</v>
      </c>
      <c r="CF884" s="2" t="s">
        <v>881</v>
      </c>
    </row>
    <row r="885" spans="1:84" x14ac:dyDescent="0.35">
      <c r="A885" s="2" t="s">
        <v>882</v>
      </c>
      <c r="B885" s="3" t="s">
        <v>35</v>
      </c>
      <c r="C885" s="2">
        <v>104</v>
      </c>
      <c r="D885" s="2">
        <v>650</v>
      </c>
      <c r="E885" s="2">
        <v>200</v>
      </c>
      <c r="F885" s="2">
        <v>19</v>
      </c>
      <c r="G885" s="2">
        <v>9</v>
      </c>
      <c r="H885" s="2">
        <v>13</v>
      </c>
      <c r="I885" s="2">
        <f t="shared" si="291"/>
        <v>586</v>
      </c>
      <c r="J885" s="2">
        <f t="shared" si="288"/>
        <v>132.53070841543325</v>
      </c>
      <c r="K885" s="2">
        <f t="shared" si="294"/>
        <v>5.0263157894736841</v>
      </c>
      <c r="L885" s="2">
        <f t="shared" si="292"/>
        <v>65.111111111111114</v>
      </c>
      <c r="M885" s="2">
        <f t="shared" si="293"/>
        <v>2.0596814089933346</v>
      </c>
      <c r="N885" s="5">
        <v>94200</v>
      </c>
      <c r="O885" s="5">
        <v>2540</v>
      </c>
      <c r="P885" s="2">
        <v>26.7</v>
      </c>
      <c r="Q885" s="2">
        <v>4.4000000000000004</v>
      </c>
      <c r="R885" s="5">
        <v>2900</v>
      </c>
      <c r="S885" s="2">
        <v>254</v>
      </c>
      <c r="T885" s="5">
        <v>3280</v>
      </c>
      <c r="U885" s="2">
        <v>393</v>
      </c>
      <c r="X885" s="3" t="str" cm="1">
        <f t="array" ref="X885">_xlfn.IFS((D885/F885) &lt;= (640/SQRT($AT$32)), "Compact", L885 &lt;= ($AT$32*(0.79-(0.002*((E885-G885/2)/(2*F885))*SQRT($AT$32)))), "Non-Compact", L885 &gt; ($AT$32*(0.79-(0.002*((E885-G885/2)/(2*F885))*SQRT($AT$32)))), "Slender")</f>
        <v>Compact</v>
      </c>
      <c r="Y885" s="3" t="str" cm="1">
        <f t="array" ref="Y885">_xlfn.IFS(K885 &lt;= (65/SQRT($AT$32)), "Compact", K885 &lt;= (95/SQRT($AT$32)), "Non-Compact", K885 &gt; (95/SQRT($AT$32)), "Slender")</f>
        <v>Non-Compact</v>
      </c>
      <c r="Z885" s="2">
        <f t="shared" si="274"/>
        <v>10.526315789473685</v>
      </c>
      <c r="AA885" s="2">
        <f t="shared" si="275"/>
        <v>72.222222222222229</v>
      </c>
      <c r="AB885" s="2" t="str" cm="1">
        <f t="array" ref="AB885">_xlfn.IFS(Z885 &lt;= 9, "1", Z885 &lt;= 12, "2", Z885 &lt;= 15, "3", Z885 &gt; 15, "4")</f>
        <v>2</v>
      </c>
      <c r="AC885" s="2" t="str" cm="1">
        <f t="array" ref="AC885">_xlfn.IFS(AA885 &lt;= 200, "1", L885 &lt;= 300, "2", L885 &lt;= 400, "3", L885 &gt; 400, "4")</f>
        <v>1</v>
      </c>
      <c r="AF885" s="3">
        <f t="shared" si="286"/>
        <v>93759.842342550895</v>
      </c>
      <c r="AG885" s="3"/>
      <c r="AI885" s="3">
        <f t="shared" si="287"/>
        <v>2873.1183181344968</v>
      </c>
      <c r="AJ885" s="2" t="s">
        <v>882</v>
      </c>
      <c r="AK885" s="2"/>
      <c r="AL885" s="2"/>
      <c r="AM885" s="2">
        <f t="shared" si="289"/>
        <v>107.83070841543325</v>
      </c>
      <c r="AN885" s="2"/>
      <c r="AO885" s="2"/>
      <c r="AP885" s="2">
        <f t="shared" si="290"/>
        <v>2810.6</v>
      </c>
      <c r="AQ885" s="2" t="s">
        <v>882</v>
      </c>
      <c r="BB885" s="2">
        <f t="shared" si="276"/>
        <v>40.530708415433253</v>
      </c>
      <c r="BC885" s="2">
        <f t="shared" si="277"/>
        <v>2343.7333333333336</v>
      </c>
      <c r="BD885" s="2" t="s">
        <v>882</v>
      </c>
      <c r="BI885">
        <f t="shared" si="278"/>
        <v>58.530708415433253</v>
      </c>
      <c r="BJ885">
        <f t="shared" si="279"/>
        <v>2584.1143281365999</v>
      </c>
      <c r="BK885" s="2" t="s">
        <v>882</v>
      </c>
      <c r="BP885">
        <f t="shared" si="280"/>
        <v>7.4692915845667471</v>
      </c>
      <c r="BQ885">
        <f t="shared" si="281"/>
        <v>2241.3333333333335</v>
      </c>
      <c r="BR885" s="2" t="s">
        <v>882</v>
      </c>
      <c r="BW885">
        <f t="shared" si="282"/>
        <v>8.5307084154332529</v>
      </c>
      <c r="BX885">
        <f t="shared" si="283"/>
        <v>2275.4666666666667</v>
      </c>
      <c r="BY885" s="2" t="s">
        <v>882</v>
      </c>
      <c r="CD885">
        <f t="shared" si="284"/>
        <v>72.840447997227187</v>
      </c>
      <c r="CE885">
        <f t="shared" si="285"/>
        <v>2629.9015716076174</v>
      </c>
      <c r="CF885" s="2" t="s">
        <v>882</v>
      </c>
    </row>
    <row r="886" spans="1:84" x14ac:dyDescent="0.35">
      <c r="A886" s="2" t="s">
        <v>883</v>
      </c>
      <c r="B886" s="3" t="s">
        <v>35</v>
      </c>
      <c r="C886" s="2">
        <v>95</v>
      </c>
      <c r="D886" s="2">
        <v>650</v>
      </c>
      <c r="E886" s="2">
        <v>200</v>
      </c>
      <c r="F886" s="2">
        <v>16</v>
      </c>
      <c r="G886" s="2">
        <v>9</v>
      </c>
      <c r="H886" s="2">
        <v>13</v>
      </c>
      <c r="I886" s="2">
        <f t="shared" si="291"/>
        <v>592</v>
      </c>
      <c r="J886" s="2">
        <f t="shared" si="288"/>
        <v>121.07070841543324</v>
      </c>
      <c r="K886" s="2">
        <f t="shared" si="294"/>
        <v>5.96875</v>
      </c>
      <c r="L886" s="2">
        <f t="shared" si="292"/>
        <v>65.777777777777771</v>
      </c>
      <c r="M886" s="2">
        <f t="shared" si="293"/>
        <v>2.0596814089933346</v>
      </c>
      <c r="N886" s="5">
        <v>83400</v>
      </c>
      <c r="O886" s="5">
        <v>2140</v>
      </c>
      <c r="P886" s="2">
        <v>26.2</v>
      </c>
      <c r="Q886" s="2">
        <v>4.2</v>
      </c>
      <c r="R886" s="5">
        <v>2570</v>
      </c>
      <c r="S886" s="2">
        <v>214</v>
      </c>
      <c r="T886" s="5">
        <v>2930</v>
      </c>
      <c r="U886" s="2">
        <v>334</v>
      </c>
      <c r="X886" s="3" t="str" cm="1">
        <f t="array" ref="X886">_xlfn.IFS((D886/F886) &lt;= (640/SQRT($AT$32)), "Compact", L886 &lt;= ($AT$32*(0.79-(0.002*((E886-G886/2)/(2*F886))*SQRT($AT$32)))), "Non-Compact", L886 &gt; ($AT$32*(0.79-(0.002*((E886-G886/2)/(2*F886))*SQRT($AT$32)))), "Slender")</f>
        <v>Non-Compact</v>
      </c>
      <c r="Y886" s="3" t="str" cm="1">
        <f t="array" ref="Y886">_xlfn.IFS(K886 &lt;= (65/SQRT($AT$32)), "Compact", K886 &lt;= (95/SQRT($AT$32)), "Non-Compact", K886 &gt; (95/SQRT($AT$32)), "Slender")</f>
        <v>Slender</v>
      </c>
      <c r="Z886" s="2">
        <f t="shared" si="274"/>
        <v>12.5</v>
      </c>
      <c r="AA886" s="2">
        <f t="shared" si="275"/>
        <v>72.222222222222229</v>
      </c>
      <c r="AB886" s="2" t="str" cm="1">
        <f t="array" ref="AB886">_xlfn.IFS(Z886 &lt;= 9, "1", Z886 &lt;= 12, "2", Z886 &lt;= 15, "3", Z886 &gt; 15, "4")</f>
        <v>3</v>
      </c>
      <c r="AC886" s="2" t="str" cm="1">
        <f t="array" ref="AC886">_xlfn.IFS(AA886 &lt;= 200, "1", L886 &lt;= 300, "2", L886 &lt;= 400, "3", L886 &gt; 400, "4")</f>
        <v>1</v>
      </c>
      <c r="AF886" s="3">
        <f t="shared" si="286"/>
        <v>82953.476335232626</v>
      </c>
      <c r="AG886" s="3"/>
      <c r="AI886" s="3">
        <f t="shared" si="287"/>
        <v>2548.0347073774328</v>
      </c>
      <c r="AJ886" s="2" t="s">
        <v>883</v>
      </c>
      <c r="AK886" s="2"/>
      <c r="AL886" s="2"/>
      <c r="AM886" s="2">
        <f t="shared" si="289"/>
        <v>96.370708415433242</v>
      </c>
      <c r="AN886" s="2"/>
      <c r="AO886" s="2"/>
      <c r="AP886" s="2">
        <f t="shared" si="290"/>
        <v>2480.6</v>
      </c>
      <c r="AQ886" s="2" t="s">
        <v>883</v>
      </c>
      <c r="BB886" s="2">
        <f t="shared" si="276"/>
        <v>29.070708415433245</v>
      </c>
      <c r="BC886" s="2">
        <f t="shared" si="277"/>
        <v>2013.7333333333333</v>
      </c>
      <c r="BD886" s="2" t="s">
        <v>883</v>
      </c>
      <c r="BI886">
        <f t="shared" si="278"/>
        <v>47.070708415433245</v>
      </c>
      <c r="BJ886">
        <f t="shared" si="279"/>
        <v>2254.1143281365999</v>
      </c>
      <c r="BK886" s="2" t="s">
        <v>883</v>
      </c>
      <c r="BP886">
        <f t="shared" si="280"/>
        <v>18.929291584566755</v>
      </c>
      <c r="BQ886">
        <f t="shared" si="281"/>
        <v>1911.3333333333335</v>
      </c>
      <c r="BR886" s="2" t="s">
        <v>883</v>
      </c>
      <c r="BW886">
        <f t="shared" si="282"/>
        <v>2.9292915845667551</v>
      </c>
      <c r="BX886">
        <f t="shared" si="283"/>
        <v>1945.4666666666667</v>
      </c>
      <c r="BY886" s="2" t="s">
        <v>883</v>
      </c>
      <c r="CD886">
        <f t="shared" si="284"/>
        <v>61.380447997227172</v>
      </c>
      <c r="CE886">
        <f t="shared" si="285"/>
        <v>2299.9015716076174</v>
      </c>
      <c r="CF886" s="2" t="s">
        <v>883</v>
      </c>
    </row>
    <row r="887" spans="1:84" x14ac:dyDescent="0.35">
      <c r="A887" s="2" t="s">
        <v>884</v>
      </c>
      <c r="B887" s="3" t="s">
        <v>35</v>
      </c>
      <c r="C887" s="2">
        <v>83</v>
      </c>
      <c r="D887" s="2">
        <v>650</v>
      </c>
      <c r="E887" s="2">
        <v>200</v>
      </c>
      <c r="F887" s="2">
        <v>12</v>
      </c>
      <c r="G887" s="2">
        <v>9</v>
      </c>
      <c r="H887" s="2">
        <v>13</v>
      </c>
      <c r="I887" s="2">
        <f t="shared" si="291"/>
        <v>600</v>
      </c>
      <c r="J887" s="2">
        <f t="shared" si="288"/>
        <v>105.79070841543326</v>
      </c>
      <c r="K887" s="2">
        <f t="shared" si="294"/>
        <v>7.958333333333333</v>
      </c>
      <c r="L887" s="2">
        <f t="shared" si="292"/>
        <v>66.666666666666671</v>
      </c>
      <c r="M887" s="2">
        <f t="shared" si="293"/>
        <v>2.0596814089933346</v>
      </c>
      <c r="N887" s="5">
        <v>68600</v>
      </c>
      <c r="O887" s="5">
        <v>1600</v>
      </c>
      <c r="P887" s="2">
        <v>25.5</v>
      </c>
      <c r="Q887" s="2">
        <v>3.9</v>
      </c>
      <c r="R887" s="5">
        <v>2110</v>
      </c>
      <c r="S887" s="2">
        <v>160</v>
      </c>
      <c r="T887" s="5">
        <v>2460</v>
      </c>
      <c r="U887" s="2">
        <v>254</v>
      </c>
      <c r="X887" s="3" t="str" cm="1">
        <f t="array" ref="X887">_xlfn.IFS((D887/F887) &lt;= (640/SQRT($AT$32)), "Compact", L887 &lt;= ($AT$32*(0.79-(0.002*((E887-G887/2)/(2*F887))*SQRT($AT$32)))), "Non-Compact", L887 &gt; ($AT$32*(0.79-(0.002*((E887-G887/2)/(2*F887))*SQRT($AT$32)))), "Slender")</f>
        <v>Non-Compact</v>
      </c>
      <c r="Y887" s="3" t="str" cm="1">
        <f t="array" ref="Y887">_xlfn.IFS(K887 &lt;= (65/SQRT($AT$32)), "Compact", K887 &lt;= (95/SQRT($AT$32)), "Non-Compact", K887 &gt; (95/SQRT($AT$32)), "Slender")</f>
        <v>Slender</v>
      </c>
      <c r="Z887" s="2">
        <f t="shared" si="274"/>
        <v>16.666666666666668</v>
      </c>
      <c r="AA887" s="2">
        <f t="shared" si="275"/>
        <v>72.222222222222229</v>
      </c>
      <c r="AB887" s="2" t="str" cm="1">
        <f t="array" ref="AB887">_xlfn.IFS(Z887 &lt;= 9, "1", Z887 &lt;= 12, "2", Z887 &lt;= 15, "3", Z887 &gt; 15, "4")</f>
        <v>4</v>
      </c>
      <c r="AC887" s="2" t="str" cm="1">
        <f t="array" ref="AC887">_xlfn.IFS(AA887 &lt;= 200, "1", L887 &lt;= 300, "2", L887 &lt;= 400, "3", L887 &gt; 400, "4")</f>
        <v>1</v>
      </c>
      <c r="AF887" s="3">
        <f t="shared" si="286"/>
        <v>68145.459394592093</v>
      </c>
      <c r="AG887" s="3"/>
      <c r="AI887" s="3">
        <f t="shared" si="287"/>
        <v>2098.8310246420506</v>
      </c>
      <c r="AJ887" s="2" t="s">
        <v>884</v>
      </c>
      <c r="AK887" s="2"/>
      <c r="AL887" s="2"/>
      <c r="AM887" s="2">
        <f t="shared" si="289"/>
        <v>81.090708415433255</v>
      </c>
      <c r="AN887" s="2"/>
      <c r="AO887" s="2"/>
      <c r="AP887" s="2">
        <f t="shared" si="290"/>
        <v>2020.6</v>
      </c>
      <c r="AQ887" s="2" t="s">
        <v>884</v>
      </c>
      <c r="BB887" s="2">
        <f t="shared" si="276"/>
        <v>13.790708415433258</v>
      </c>
      <c r="BC887" s="2">
        <f t="shared" si="277"/>
        <v>1553.7333333333333</v>
      </c>
      <c r="BD887" s="2" t="s">
        <v>884</v>
      </c>
      <c r="BI887">
        <f t="shared" si="278"/>
        <v>31.790708415433258</v>
      </c>
      <c r="BJ887">
        <f t="shared" si="279"/>
        <v>1794.1143281365999</v>
      </c>
      <c r="BK887" s="2" t="s">
        <v>884</v>
      </c>
      <c r="BP887">
        <f t="shared" si="280"/>
        <v>34.209291584566742</v>
      </c>
      <c r="BQ887">
        <f t="shared" si="281"/>
        <v>1451.3333333333335</v>
      </c>
      <c r="BR887" s="2" t="s">
        <v>884</v>
      </c>
      <c r="BW887">
        <f t="shared" si="282"/>
        <v>18.209291584566742</v>
      </c>
      <c r="BX887">
        <f t="shared" si="283"/>
        <v>1485.4666666666667</v>
      </c>
      <c r="BY887" s="2" t="s">
        <v>884</v>
      </c>
      <c r="CD887">
        <f t="shared" si="284"/>
        <v>46.100447997227185</v>
      </c>
      <c r="CE887">
        <f t="shared" si="285"/>
        <v>1839.9015716076174</v>
      </c>
      <c r="CF887" s="2" t="s">
        <v>884</v>
      </c>
    </row>
    <row r="888" spans="1:84" x14ac:dyDescent="0.35">
      <c r="A888" s="2" t="s">
        <v>885</v>
      </c>
      <c r="B888" s="3" t="s">
        <v>35</v>
      </c>
      <c r="C888" s="2">
        <v>219</v>
      </c>
      <c r="D888" s="2">
        <v>600</v>
      </c>
      <c r="E888" s="2">
        <v>300</v>
      </c>
      <c r="F888" s="2">
        <v>32</v>
      </c>
      <c r="G888" s="2">
        <v>16</v>
      </c>
      <c r="H888" s="2">
        <v>13</v>
      </c>
      <c r="I888" s="2">
        <f t="shared" si="291"/>
        <v>510</v>
      </c>
      <c r="J888" s="2">
        <f t="shared" si="288"/>
        <v>279.21070841543326</v>
      </c>
      <c r="K888" s="2">
        <f t="shared" si="294"/>
        <v>4.4375</v>
      </c>
      <c r="L888" s="2">
        <f t="shared" si="292"/>
        <v>31.875</v>
      </c>
      <c r="M888" s="2">
        <f t="shared" si="293"/>
        <v>2.3456814089933347</v>
      </c>
      <c r="N888" s="5">
        <v>177000</v>
      </c>
      <c r="O888" s="5">
        <v>14400</v>
      </c>
      <c r="P888" s="2">
        <v>25.1</v>
      </c>
      <c r="Q888" s="2">
        <v>7.2</v>
      </c>
      <c r="R888" s="5">
        <v>5890</v>
      </c>
      <c r="S888" s="2">
        <v>961</v>
      </c>
      <c r="T888" s="5">
        <v>6640</v>
      </c>
      <c r="U888" s="5">
        <v>1480</v>
      </c>
      <c r="X888" s="3" t="str" cm="1">
        <f t="array" ref="X888">_xlfn.IFS((D888/F888) &lt;= (640/SQRT($AT$32)), "Compact", L888 &lt;= ($AT$32*(0.79-(0.002*((E888-G888/2)/(2*F888))*SQRT($AT$32)))), "Non-Compact", L888 &gt; ($AT$32*(0.79-(0.002*((E888-G888/2)/(2*F888))*SQRT($AT$32)))), "Slender")</f>
        <v>Compact</v>
      </c>
      <c r="Y888" s="3" t="str" cm="1">
        <f t="array" ref="Y888">_xlfn.IFS(K888 &lt;= (65/SQRT($AT$32)), "Compact", K888 &lt;= (95/SQRT($AT$32)), "Non-Compact", K888 &gt; (95/SQRT($AT$32)), "Slender")</f>
        <v>Non-Compact</v>
      </c>
      <c r="Z888" s="2">
        <f t="shared" si="274"/>
        <v>9.375</v>
      </c>
      <c r="AA888" s="2">
        <f t="shared" si="275"/>
        <v>37.5</v>
      </c>
      <c r="AB888" s="2" t="str" cm="1">
        <f t="array" ref="AB888">_xlfn.IFS(Z888 &lt;= 9, "1", Z888 &lt;= 12, "2", Z888 &lt;= 15, "3", Z888 &gt; 15, "4")</f>
        <v>2</v>
      </c>
      <c r="AC888" s="2" t="str" cm="1">
        <f t="array" ref="AC888">_xlfn.IFS(AA888 &lt;= 200, "1", L888 &lt;= 300, "2", L888 &lt;= 400, "3", L888 &gt; 400, "4")</f>
        <v>1</v>
      </c>
      <c r="AF888" s="3">
        <f t="shared" si="286"/>
        <v>177102.21762050298</v>
      </c>
      <c r="AG888" s="3"/>
      <c r="AI888" s="3">
        <f t="shared" si="287"/>
        <v>5898.7097292543567</v>
      </c>
      <c r="AJ888" s="2" t="s">
        <v>885</v>
      </c>
      <c r="AK888" s="2"/>
      <c r="AL888" s="2"/>
      <c r="AM888" s="2">
        <f t="shared" si="289"/>
        <v>254.51070841543327</v>
      </c>
      <c r="AN888" s="2"/>
      <c r="AO888" s="2"/>
      <c r="AP888" s="2">
        <f t="shared" si="290"/>
        <v>5800.6</v>
      </c>
      <c r="AQ888" s="2" t="s">
        <v>885</v>
      </c>
      <c r="BB888" s="2">
        <f t="shared" si="276"/>
        <v>187.21070841543326</v>
      </c>
      <c r="BC888" s="2">
        <f t="shared" si="277"/>
        <v>5333.7333333333336</v>
      </c>
      <c r="BD888" s="2" t="s">
        <v>885</v>
      </c>
      <c r="BI888">
        <f t="shared" si="278"/>
        <v>205.21070841543326</v>
      </c>
      <c r="BJ888">
        <f t="shared" si="279"/>
        <v>5574.1143281365994</v>
      </c>
      <c r="BK888" s="2" t="s">
        <v>885</v>
      </c>
      <c r="BP888">
        <f t="shared" si="280"/>
        <v>139.21070841543326</v>
      </c>
      <c r="BQ888">
        <f t="shared" si="281"/>
        <v>5231.333333333333</v>
      </c>
      <c r="BR888" s="2" t="s">
        <v>885</v>
      </c>
      <c r="BW888">
        <f t="shared" si="282"/>
        <v>155.21070841543326</v>
      </c>
      <c r="BX888">
        <f t="shared" si="283"/>
        <v>5265.4666666666662</v>
      </c>
      <c r="BY888" s="2" t="s">
        <v>885</v>
      </c>
      <c r="CD888">
        <f t="shared" si="284"/>
        <v>219.52044799722719</v>
      </c>
      <c r="CE888">
        <f t="shared" si="285"/>
        <v>5619.9015716076174</v>
      </c>
      <c r="CF888" s="2" t="s">
        <v>885</v>
      </c>
    </row>
    <row r="889" spans="1:84" x14ac:dyDescent="0.35">
      <c r="A889" s="2" t="s">
        <v>886</v>
      </c>
      <c r="B889" s="3" t="s">
        <v>35</v>
      </c>
      <c r="C889" s="2">
        <v>201</v>
      </c>
      <c r="D889" s="2">
        <v>600</v>
      </c>
      <c r="E889" s="2">
        <v>300</v>
      </c>
      <c r="F889" s="2">
        <v>28</v>
      </c>
      <c r="G889" s="2">
        <v>16</v>
      </c>
      <c r="H889" s="2">
        <v>13</v>
      </c>
      <c r="I889" s="2">
        <f t="shared" si="291"/>
        <v>518</v>
      </c>
      <c r="J889" s="2">
        <f t="shared" si="288"/>
        <v>256.49070841543323</v>
      </c>
      <c r="K889" s="2">
        <f t="shared" si="294"/>
        <v>5.0714285714285712</v>
      </c>
      <c r="L889" s="2">
        <f t="shared" si="292"/>
        <v>32.375</v>
      </c>
      <c r="M889" s="2">
        <f t="shared" si="293"/>
        <v>2.3456814089933347</v>
      </c>
      <c r="N889" s="5">
        <v>160000</v>
      </c>
      <c r="O889" s="5">
        <v>12600</v>
      </c>
      <c r="P889" s="2">
        <v>25</v>
      </c>
      <c r="Q889" s="2">
        <v>7</v>
      </c>
      <c r="R889" s="5">
        <v>5330</v>
      </c>
      <c r="S889" s="2">
        <v>841</v>
      </c>
      <c r="T889" s="5">
        <v>6030</v>
      </c>
      <c r="U889" s="5">
        <v>1300</v>
      </c>
      <c r="X889" s="3" t="str" cm="1">
        <f t="array" ref="X889">_xlfn.IFS((D889/F889) &lt;= (640/SQRT($AT$32)), "Compact", L889 &lt;= ($AT$32*(0.79-(0.002*((E889-G889/2)/(2*F889))*SQRT($AT$32)))), "Non-Compact", L889 &gt; ($AT$32*(0.79-(0.002*((E889-G889/2)/(2*F889))*SQRT($AT$32)))), "Slender")</f>
        <v>Compact</v>
      </c>
      <c r="Y889" s="3" t="str" cm="1">
        <f t="array" ref="Y889">_xlfn.IFS(K889 &lt;= (65/SQRT($AT$32)), "Compact", K889 &lt;= (95/SQRT($AT$32)), "Non-Compact", K889 &gt; (95/SQRT($AT$32)), "Slender")</f>
        <v>Non-Compact</v>
      </c>
      <c r="Z889" s="2">
        <f t="shared" si="274"/>
        <v>10.714285714285714</v>
      </c>
      <c r="AA889" s="2">
        <f t="shared" si="275"/>
        <v>37.5</v>
      </c>
      <c r="AB889" s="2" t="str" cm="1">
        <f t="array" ref="AB889">_xlfn.IFS(Z889 &lt;= 9, "1", Z889 &lt;= 12, "2", Z889 &lt;= 15, "3", Z889 &gt; 15, "4")</f>
        <v>2</v>
      </c>
      <c r="AC889" s="2" t="str" cm="1">
        <f t="array" ref="AC889">_xlfn.IFS(AA889 &lt;= 200, "1", L889 &lt;= 300, "2", L889 &lt;= 400, "3", L889 &gt; 400, "4")</f>
        <v>1</v>
      </c>
      <c r="AF889" s="3">
        <f t="shared" si="286"/>
        <v>160013.18535077039</v>
      </c>
      <c r="AG889" s="3"/>
      <c r="AI889" s="3">
        <f t="shared" si="287"/>
        <v>5329.4397895088377</v>
      </c>
      <c r="AJ889" s="2" t="s">
        <v>886</v>
      </c>
      <c r="AK889" s="2"/>
      <c r="AL889" s="2"/>
      <c r="AM889" s="2">
        <f t="shared" si="289"/>
        <v>231.79070841543324</v>
      </c>
      <c r="AN889" s="2"/>
      <c r="AO889" s="2"/>
      <c r="AP889" s="2">
        <f t="shared" si="290"/>
        <v>5240.6000000000004</v>
      </c>
      <c r="AQ889" s="2" t="s">
        <v>886</v>
      </c>
      <c r="BB889" s="2">
        <f t="shared" si="276"/>
        <v>164.49070841543323</v>
      </c>
      <c r="BC889" s="2">
        <f t="shared" si="277"/>
        <v>4773.7333333333336</v>
      </c>
      <c r="BD889" s="2" t="s">
        <v>886</v>
      </c>
      <c r="BI889">
        <f t="shared" si="278"/>
        <v>182.49070841543323</v>
      </c>
      <c r="BJ889">
        <f t="shared" si="279"/>
        <v>5014.1143281365994</v>
      </c>
      <c r="BK889" s="2" t="s">
        <v>886</v>
      </c>
      <c r="BP889">
        <f t="shared" si="280"/>
        <v>116.49070841543323</v>
      </c>
      <c r="BQ889">
        <f t="shared" si="281"/>
        <v>4671.333333333333</v>
      </c>
      <c r="BR889" s="2" t="s">
        <v>886</v>
      </c>
      <c r="BW889">
        <f t="shared" si="282"/>
        <v>132.49070841543323</v>
      </c>
      <c r="BX889">
        <f t="shared" si="283"/>
        <v>4705.4666666666662</v>
      </c>
      <c r="BY889" s="2" t="s">
        <v>886</v>
      </c>
      <c r="CD889">
        <f t="shared" si="284"/>
        <v>196.80044799722717</v>
      </c>
      <c r="CE889">
        <f t="shared" si="285"/>
        <v>5059.9015716076174</v>
      </c>
      <c r="CF889" s="2" t="s">
        <v>886</v>
      </c>
    </row>
    <row r="890" spans="1:84" x14ac:dyDescent="0.35">
      <c r="A890" s="2" t="s">
        <v>887</v>
      </c>
      <c r="B890" s="3" t="s">
        <v>35</v>
      </c>
      <c r="C890" s="2">
        <v>188</v>
      </c>
      <c r="D890" s="2">
        <v>600</v>
      </c>
      <c r="E890" s="2">
        <v>300</v>
      </c>
      <c r="F890" s="2">
        <v>25</v>
      </c>
      <c r="G890" s="2">
        <v>16</v>
      </c>
      <c r="H890" s="2">
        <v>13</v>
      </c>
      <c r="I890" s="2">
        <f t="shared" si="291"/>
        <v>524</v>
      </c>
      <c r="J890" s="2">
        <f t="shared" si="288"/>
        <v>239.45070841543324</v>
      </c>
      <c r="K890" s="2">
        <f t="shared" si="294"/>
        <v>5.68</v>
      </c>
      <c r="L890" s="2">
        <f t="shared" si="292"/>
        <v>32.75</v>
      </c>
      <c r="M890" s="2">
        <f t="shared" si="293"/>
        <v>2.3456814089933347</v>
      </c>
      <c r="N890" s="5">
        <v>147000</v>
      </c>
      <c r="O890" s="5">
        <v>11300</v>
      </c>
      <c r="P890" s="2">
        <v>24.8</v>
      </c>
      <c r="Q890" s="2">
        <v>6.9</v>
      </c>
      <c r="R890" s="5">
        <v>4910</v>
      </c>
      <c r="S890" s="2">
        <v>751</v>
      </c>
      <c r="T890" s="5">
        <v>5560</v>
      </c>
      <c r="U890" s="5">
        <v>1160</v>
      </c>
      <c r="X890" s="3" t="str" cm="1">
        <f t="array" ref="X890">_xlfn.IFS((D890/F890) &lt;= (640/SQRT($AT$32)), "Compact", L890 &lt;= ($AT$32*(0.79-(0.002*((E890-G890/2)/(2*F890))*SQRT($AT$32)))), "Non-Compact", L890 &gt; ($AT$32*(0.79-(0.002*((E890-G890/2)/(2*F890))*SQRT($AT$32)))), "Slender")</f>
        <v>Compact</v>
      </c>
      <c r="Y890" s="3" t="str" cm="1">
        <f t="array" ref="Y890">_xlfn.IFS(K890 &lt;= (65/SQRT($AT$32)), "Compact", K890 &lt;= (95/SQRT($AT$32)), "Non-Compact", K890 &gt; (95/SQRT($AT$32)), "Slender")</f>
        <v>Slender</v>
      </c>
      <c r="Z890" s="2">
        <f t="shared" si="274"/>
        <v>12</v>
      </c>
      <c r="AA890" s="2">
        <f t="shared" si="275"/>
        <v>37.5</v>
      </c>
      <c r="AB890" s="2" t="str" cm="1">
        <f t="array" ref="AB890">_xlfn.IFS(Z890 &lt;= 9, "1", Z890 &lt;= 12, "2", Z890 &lt;= 15, "3", Z890 &gt; 15, "4")</f>
        <v>2</v>
      </c>
      <c r="AC890" s="2" t="str" cm="1">
        <f t="array" ref="AC890">_xlfn.IFS(AA890 &lt;= 200, "1", L890 &lt;= 300, "2", L890 &lt;= 400, "3", L890 &gt; 400, "4")</f>
        <v>1</v>
      </c>
      <c r="AF890" s="3">
        <f t="shared" si="286"/>
        <v>146951.82028848774</v>
      </c>
      <c r="AG890" s="3"/>
      <c r="AI890" s="3">
        <f t="shared" si="287"/>
        <v>4903.0136110355643</v>
      </c>
      <c r="AJ890" s="2" t="s">
        <v>887</v>
      </c>
      <c r="AK890" s="2"/>
      <c r="AL890" s="2"/>
      <c r="AM890" s="2">
        <f t="shared" si="289"/>
        <v>214.75070841543325</v>
      </c>
      <c r="AN890" s="2"/>
      <c r="AO890" s="2"/>
      <c r="AP890" s="2">
        <f t="shared" si="290"/>
        <v>4820.6000000000004</v>
      </c>
      <c r="AQ890" s="2" t="s">
        <v>887</v>
      </c>
      <c r="BB890" s="2">
        <f t="shared" si="276"/>
        <v>147.45070841543324</v>
      </c>
      <c r="BC890" s="2">
        <f t="shared" si="277"/>
        <v>4353.7333333333336</v>
      </c>
      <c r="BD890" s="2" t="s">
        <v>887</v>
      </c>
      <c r="BI890">
        <f t="shared" si="278"/>
        <v>165.45070841543324</v>
      </c>
      <c r="BJ890">
        <f t="shared" si="279"/>
        <v>4594.1143281365994</v>
      </c>
      <c r="BK890" s="2" t="s">
        <v>887</v>
      </c>
      <c r="BP890">
        <f t="shared" si="280"/>
        <v>99.45070841543324</v>
      </c>
      <c r="BQ890">
        <f t="shared" si="281"/>
        <v>4251.333333333333</v>
      </c>
      <c r="BR890" s="2" t="s">
        <v>887</v>
      </c>
      <c r="BW890">
        <f t="shared" si="282"/>
        <v>115.45070841543324</v>
      </c>
      <c r="BX890">
        <f t="shared" si="283"/>
        <v>4285.4666666666662</v>
      </c>
      <c r="BY890" s="2" t="s">
        <v>887</v>
      </c>
      <c r="CD890">
        <f t="shared" si="284"/>
        <v>179.76044799722717</v>
      </c>
      <c r="CE890">
        <f t="shared" si="285"/>
        <v>4639.9015716076174</v>
      </c>
      <c r="CF890" s="2" t="s">
        <v>887</v>
      </c>
    </row>
    <row r="891" spans="1:84" x14ac:dyDescent="0.35">
      <c r="A891" s="2" t="s">
        <v>888</v>
      </c>
      <c r="B891" s="3" t="s">
        <v>35</v>
      </c>
      <c r="C891" s="2">
        <v>175</v>
      </c>
      <c r="D891" s="2">
        <v>600</v>
      </c>
      <c r="E891" s="2">
        <v>300</v>
      </c>
      <c r="F891" s="2">
        <v>22</v>
      </c>
      <c r="G891" s="2">
        <v>16</v>
      </c>
      <c r="H891" s="2">
        <v>13</v>
      </c>
      <c r="I891" s="2">
        <f t="shared" si="291"/>
        <v>530</v>
      </c>
      <c r="J891" s="2">
        <f t="shared" si="288"/>
        <v>222.41070841543325</v>
      </c>
      <c r="K891" s="2">
        <f t="shared" si="294"/>
        <v>6.4545454545454541</v>
      </c>
      <c r="L891" s="2">
        <f t="shared" si="292"/>
        <v>33.125</v>
      </c>
      <c r="M891" s="2">
        <f t="shared" si="293"/>
        <v>2.3456814089933347</v>
      </c>
      <c r="N891" s="5">
        <v>134000</v>
      </c>
      <c r="O891" s="5">
        <v>9920</v>
      </c>
      <c r="P891" s="2">
        <v>24.6</v>
      </c>
      <c r="Q891" s="2">
        <v>6.7</v>
      </c>
      <c r="R891" s="5">
        <v>4480</v>
      </c>
      <c r="S891" s="2">
        <v>661</v>
      </c>
      <c r="T891" s="5">
        <v>5090</v>
      </c>
      <c r="U891" s="5">
        <v>1030</v>
      </c>
      <c r="X891" s="3" t="str" cm="1">
        <f t="array" ref="X891">_xlfn.IFS((D891/F891) &lt;= (640/SQRT($AT$32)), "Compact", L891 &lt;= ($AT$32*(0.79-(0.002*((E891-G891/2)/(2*F891))*SQRT($AT$32)))), "Non-Compact", L891 &gt; ($AT$32*(0.79-(0.002*((E891-G891/2)/(2*F891))*SQRT($AT$32)))), "Slender")</f>
        <v>Compact</v>
      </c>
      <c r="Y891" s="3" t="str" cm="1">
        <f t="array" ref="Y891">_xlfn.IFS(K891 &lt;= (65/SQRT($AT$32)), "Compact", K891 &lt;= (95/SQRT($AT$32)), "Non-Compact", K891 &gt; (95/SQRT($AT$32)), "Slender")</f>
        <v>Slender</v>
      </c>
      <c r="Z891" s="2">
        <f t="shared" si="274"/>
        <v>13.636363636363637</v>
      </c>
      <c r="AA891" s="2">
        <f t="shared" si="275"/>
        <v>37.5</v>
      </c>
      <c r="AB891" s="2" t="str" cm="1">
        <f t="array" ref="AB891">_xlfn.IFS(Z891 &lt;= 9, "1", Z891 &lt;= 12, "2", Z891 &lt;= 15, "3", Z891 &gt; 15, "4")</f>
        <v>3</v>
      </c>
      <c r="AC891" s="2" t="str" cm="1">
        <f t="array" ref="AC891">_xlfn.IFS(AA891 &lt;= 200, "1", L891 &lt;= 300, "2", L891 &lt;= 400, "3", L891 &gt; 400, "4")</f>
        <v>1</v>
      </c>
      <c r="AF891" s="3">
        <f t="shared" si="286"/>
        <v>133885.27733137799</v>
      </c>
      <c r="AG891" s="3"/>
      <c r="AI891" s="3">
        <f t="shared" si="287"/>
        <v>4467.3531839334137</v>
      </c>
      <c r="AJ891" s="2" t="s">
        <v>888</v>
      </c>
      <c r="AK891" s="2"/>
      <c r="AL891" s="2"/>
      <c r="AM891" s="2">
        <f t="shared" si="289"/>
        <v>197.71070841543326</v>
      </c>
      <c r="AN891" s="2"/>
      <c r="AO891" s="2"/>
      <c r="AP891" s="2">
        <f t="shared" si="290"/>
        <v>4390.6000000000004</v>
      </c>
      <c r="AQ891" s="2" t="s">
        <v>888</v>
      </c>
      <c r="BB891" s="2">
        <f t="shared" si="276"/>
        <v>130.41070841543325</v>
      </c>
      <c r="BC891" s="2">
        <f t="shared" si="277"/>
        <v>3923.7333333333336</v>
      </c>
      <c r="BD891" s="2" t="s">
        <v>888</v>
      </c>
      <c r="BI891">
        <f t="shared" si="278"/>
        <v>148.41070841543325</v>
      </c>
      <c r="BJ891">
        <f t="shared" si="279"/>
        <v>4164.1143281365994</v>
      </c>
      <c r="BK891" s="2" t="s">
        <v>888</v>
      </c>
      <c r="BP891">
        <f t="shared" si="280"/>
        <v>82.410708415433248</v>
      </c>
      <c r="BQ891">
        <f t="shared" si="281"/>
        <v>3821.3333333333335</v>
      </c>
      <c r="BR891" s="2" t="s">
        <v>888</v>
      </c>
      <c r="BW891">
        <f t="shared" si="282"/>
        <v>98.410708415433248</v>
      </c>
      <c r="BX891">
        <f t="shared" si="283"/>
        <v>3855.4666666666667</v>
      </c>
      <c r="BY891" s="2" t="s">
        <v>888</v>
      </c>
      <c r="CD891">
        <f t="shared" si="284"/>
        <v>162.72044799722718</v>
      </c>
      <c r="CE891">
        <f t="shared" si="285"/>
        <v>4209.9015716076174</v>
      </c>
      <c r="CF891" s="2" t="s">
        <v>888</v>
      </c>
    </row>
    <row r="892" spans="1:84" x14ac:dyDescent="0.35">
      <c r="A892" s="2" t="s">
        <v>889</v>
      </c>
      <c r="B892" s="3" t="s">
        <v>35</v>
      </c>
      <c r="C892" s="2">
        <v>193</v>
      </c>
      <c r="D892" s="2">
        <v>600</v>
      </c>
      <c r="E892" s="2">
        <v>300</v>
      </c>
      <c r="F892" s="2">
        <v>28</v>
      </c>
      <c r="G892" s="2">
        <v>14</v>
      </c>
      <c r="H892" s="2">
        <v>13</v>
      </c>
      <c r="I892" s="2">
        <f t="shared" si="291"/>
        <v>518</v>
      </c>
      <c r="J892" s="2">
        <f t="shared" si="288"/>
        <v>245.61070841543324</v>
      </c>
      <c r="K892" s="2">
        <f t="shared" si="294"/>
        <v>5.1071428571428568</v>
      </c>
      <c r="L892" s="2">
        <f t="shared" si="292"/>
        <v>37</v>
      </c>
      <c r="M892" s="2">
        <f t="shared" si="293"/>
        <v>2.3496814089933347</v>
      </c>
      <c r="N892" s="5">
        <v>157000</v>
      </c>
      <c r="O892" s="5">
        <v>12600</v>
      </c>
      <c r="P892" s="2">
        <v>25.3</v>
      </c>
      <c r="Q892" s="2">
        <v>7.2</v>
      </c>
      <c r="R892" s="5">
        <v>5250</v>
      </c>
      <c r="S892" s="2">
        <v>841</v>
      </c>
      <c r="T892" s="5">
        <v>5880</v>
      </c>
      <c r="U892" s="5">
        <v>1290</v>
      </c>
      <c r="X892" s="3" t="str" cm="1">
        <f t="array" ref="X892">_xlfn.IFS((D892/F892) &lt;= (640/SQRT($AT$32)), "Compact", L892 &lt;= ($AT$32*(0.79-(0.002*((E892-G892/2)/(2*F892))*SQRT($AT$32)))), "Non-Compact", L892 &gt; ($AT$32*(0.79-(0.002*((E892-G892/2)/(2*F892))*SQRT($AT$32)))), "Slender")</f>
        <v>Compact</v>
      </c>
      <c r="Y892" s="3" t="str" cm="1">
        <f t="array" ref="Y892">_xlfn.IFS(K892 &lt;= (65/SQRT($AT$32)), "Compact", K892 &lt;= (95/SQRT($AT$32)), "Non-Compact", K892 &gt; (95/SQRT($AT$32)), "Slender")</f>
        <v>Non-Compact</v>
      </c>
      <c r="Z892" s="2">
        <f t="shared" si="274"/>
        <v>10.714285714285714</v>
      </c>
      <c r="AA892" s="2">
        <f t="shared" si="275"/>
        <v>42.857142857142854</v>
      </c>
      <c r="AB892" s="2" t="str" cm="1">
        <f t="array" ref="AB892">_xlfn.IFS(Z892 &lt;= 9, "1", Z892 &lt;= 12, "2", Z892 &lt;= 15, "3", Z892 &gt; 15, "4")</f>
        <v>2</v>
      </c>
      <c r="AC892" s="2" t="str" cm="1">
        <f t="array" ref="AC892">_xlfn.IFS(AA892 &lt;= 200, "1", L892 &lt;= 300, "2", L892 &lt;= 400, "3", L892 &gt; 400, "4")</f>
        <v>1</v>
      </c>
      <c r="AF892" s="3">
        <f t="shared" si="286"/>
        <v>157022.45535623241</v>
      </c>
      <c r="AG892" s="3"/>
      <c r="AI892" s="3">
        <f t="shared" si="287"/>
        <v>5250.7935086041998</v>
      </c>
      <c r="AJ892" s="2" t="s">
        <v>889</v>
      </c>
      <c r="AK892" s="2"/>
      <c r="AL892" s="2"/>
      <c r="AM892" s="2">
        <f t="shared" si="289"/>
        <v>220.91070841543325</v>
      </c>
      <c r="AN892" s="2"/>
      <c r="AO892" s="2"/>
      <c r="AP892" s="2">
        <f t="shared" si="290"/>
        <v>5160.6000000000004</v>
      </c>
      <c r="AQ892" s="2" t="s">
        <v>889</v>
      </c>
      <c r="BB892" s="2">
        <f t="shared" si="276"/>
        <v>153.61070841543324</v>
      </c>
      <c r="BC892" s="2">
        <f t="shared" si="277"/>
        <v>4693.7333333333336</v>
      </c>
      <c r="BD892" s="2" t="s">
        <v>889</v>
      </c>
      <c r="BI892">
        <f t="shared" si="278"/>
        <v>171.61070841543324</v>
      </c>
      <c r="BJ892">
        <f t="shared" si="279"/>
        <v>4934.1143281365994</v>
      </c>
      <c r="BK892" s="2" t="s">
        <v>889</v>
      </c>
      <c r="BP892">
        <f t="shared" si="280"/>
        <v>105.61070841543324</v>
      </c>
      <c r="BQ892">
        <f t="shared" si="281"/>
        <v>4591.333333333333</v>
      </c>
      <c r="BR892" s="2" t="s">
        <v>889</v>
      </c>
      <c r="BW892">
        <f t="shared" si="282"/>
        <v>121.61070841543324</v>
      </c>
      <c r="BX892">
        <f t="shared" si="283"/>
        <v>4625.4666666666662</v>
      </c>
      <c r="BY892" s="2" t="s">
        <v>889</v>
      </c>
      <c r="CD892">
        <f t="shared" si="284"/>
        <v>185.92044799722717</v>
      </c>
      <c r="CE892">
        <f t="shared" si="285"/>
        <v>4979.9015716076174</v>
      </c>
      <c r="CF892" s="2" t="s">
        <v>889</v>
      </c>
    </row>
    <row r="893" spans="1:84" x14ac:dyDescent="0.35">
      <c r="A893" s="2" t="s">
        <v>890</v>
      </c>
      <c r="B893" s="3" t="s">
        <v>35</v>
      </c>
      <c r="C893" s="2">
        <v>179</v>
      </c>
      <c r="D893" s="2">
        <v>600</v>
      </c>
      <c r="E893" s="2">
        <v>300</v>
      </c>
      <c r="F893" s="2">
        <v>25</v>
      </c>
      <c r="G893" s="2">
        <v>14</v>
      </c>
      <c r="H893" s="2">
        <v>13</v>
      </c>
      <c r="I893" s="2">
        <f t="shared" si="291"/>
        <v>524</v>
      </c>
      <c r="J893" s="2">
        <f t="shared" si="288"/>
        <v>228.45070841543324</v>
      </c>
      <c r="K893" s="2">
        <f t="shared" si="294"/>
        <v>5.72</v>
      </c>
      <c r="L893" s="2">
        <f t="shared" si="292"/>
        <v>37.428571428571431</v>
      </c>
      <c r="M893" s="2">
        <f t="shared" si="293"/>
        <v>2.3496814089933347</v>
      </c>
      <c r="N893" s="5">
        <v>145000</v>
      </c>
      <c r="O893" s="5">
        <v>11300</v>
      </c>
      <c r="P893" s="2">
        <v>25.2</v>
      </c>
      <c r="Q893" s="2">
        <v>7</v>
      </c>
      <c r="R893" s="5">
        <v>4820</v>
      </c>
      <c r="S893" s="2">
        <v>751</v>
      </c>
      <c r="T893" s="5">
        <v>5410</v>
      </c>
      <c r="U893" s="5">
        <v>1150</v>
      </c>
      <c r="X893" s="3" t="str" cm="1">
        <f t="array" ref="X893">_xlfn.IFS((D893/F893) &lt;= (640/SQRT($AT$32)), "Compact", L893 &lt;= ($AT$32*(0.79-(0.002*((E893-G893/2)/(2*F893))*SQRT($AT$32)))), "Non-Compact", L893 &gt; ($AT$32*(0.79-(0.002*((E893-G893/2)/(2*F893))*SQRT($AT$32)))), "Slender")</f>
        <v>Compact</v>
      </c>
      <c r="Y893" s="3" t="str" cm="1">
        <f t="array" ref="Y893">_xlfn.IFS(K893 &lt;= (65/SQRT($AT$32)), "Compact", K893 &lt;= (95/SQRT($AT$32)), "Non-Compact", K893 &gt; (95/SQRT($AT$32)), "Slender")</f>
        <v>Slender</v>
      </c>
      <c r="Z893" s="2">
        <f t="shared" si="274"/>
        <v>12</v>
      </c>
      <c r="AA893" s="2">
        <f t="shared" si="275"/>
        <v>42.857142857142854</v>
      </c>
      <c r="AB893" s="2" t="str" cm="1">
        <f t="array" ref="AB893">_xlfn.IFS(Z893 &lt;= 9, "1", Z893 &lt;= 12, "2", Z893 &lt;= 15, "3", Z893 &gt; 15, "4")</f>
        <v>2</v>
      </c>
      <c r="AC893" s="2" t="str" cm="1">
        <f t="array" ref="AC893">_xlfn.IFS(AA893 &lt;= 200, "1", L893 &lt;= 300, "2", L893 &lt;= 400, "3", L893 &gt; 400, "4")</f>
        <v>1</v>
      </c>
      <c r="AF893" s="3">
        <f t="shared" si="286"/>
        <v>144957.6679106697</v>
      </c>
      <c r="AG893" s="3"/>
      <c r="AI893" s="3">
        <f t="shared" si="287"/>
        <v>4814.5544414826181</v>
      </c>
      <c r="AJ893" s="2" t="s">
        <v>890</v>
      </c>
      <c r="AK893" s="2"/>
      <c r="AL893" s="2"/>
      <c r="AM893" s="2">
        <f t="shared" si="289"/>
        <v>203.75070841543325</v>
      </c>
      <c r="AN893" s="2"/>
      <c r="AO893" s="2"/>
      <c r="AP893" s="2">
        <f t="shared" si="290"/>
        <v>4730.6000000000004</v>
      </c>
      <c r="AQ893" s="2" t="s">
        <v>890</v>
      </c>
      <c r="BB893" s="2">
        <f t="shared" si="276"/>
        <v>136.45070841543324</v>
      </c>
      <c r="BC893" s="2">
        <f t="shared" si="277"/>
        <v>4263.7333333333336</v>
      </c>
      <c r="BD893" s="2" t="s">
        <v>890</v>
      </c>
      <c r="BI893">
        <f t="shared" si="278"/>
        <v>154.45070841543324</v>
      </c>
      <c r="BJ893">
        <f t="shared" si="279"/>
        <v>4504.1143281365994</v>
      </c>
      <c r="BK893" s="2" t="s">
        <v>890</v>
      </c>
      <c r="BP893">
        <f t="shared" si="280"/>
        <v>88.45070841543324</v>
      </c>
      <c r="BQ893">
        <f t="shared" si="281"/>
        <v>4161.333333333333</v>
      </c>
      <c r="BR893" s="2" t="s">
        <v>890</v>
      </c>
      <c r="BW893">
        <f t="shared" si="282"/>
        <v>104.45070841543324</v>
      </c>
      <c r="BX893">
        <f t="shared" si="283"/>
        <v>4195.4666666666662</v>
      </c>
      <c r="BY893" s="2" t="s">
        <v>890</v>
      </c>
      <c r="CD893">
        <f t="shared" si="284"/>
        <v>168.76044799722717</v>
      </c>
      <c r="CE893">
        <f t="shared" si="285"/>
        <v>4549.9015716076174</v>
      </c>
      <c r="CF893" s="2" t="s">
        <v>890</v>
      </c>
    </row>
    <row r="894" spans="1:84" x14ac:dyDescent="0.35">
      <c r="A894" s="2" t="s">
        <v>891</v>
      </c>
      <c r="B894" s="3" t="s">
        <v>35</v>
      </c>
      <c r="C894" s="2">
        <v>166</v>
      </c>
      <c r="D894" s="2">
        <v>600</v>
      </c>
      <c r="E894" s="2">
        <v>300</v>
      </c>
      <c r="F894" s="2">
        <v>22</v>
      </c>
      <c r="G894" s="2">
        <v>14</v>
      </c>
      <c r="H894" s="2">
        <v>13</v>
      </c>
      <c r="I894" s="2">
        <f t="shared" si="291"/>
        <v>530</v>
      </c>
      <c r="J894" s="2">
        <f t="shared" si="288"/>
        <v>211.29070841543324</v>
      </c>
      <c r="K894" s="2">
        <f t="shared" si="294"/>
        <v>6.5</v>
      </c>
      <c r="L894" s="2">
        <f t="shared" si="292"/>
        <v>37.857142857142854</v>
      </c>
      <c r="M894" s="2">
        <f t="shared" si="293"/>
        <v>2.3496814089933347</v>
      </c>
      <c r="N894" s="5">
        <v>131000</v>
      </c>
      <c r="O894" s="5">
        <v>9910</v>
      </c>
      <c r="P894" s="2">
        <v>24.9</v>
      </c>
      <c r="Q894" s="2">
        <v>6.9</v>
      </c>
      <c r="R894" s="5">
        <v>4380</v>
      </c>
      <c r="S894" s="2">
        <v>661</v>
      </c>
      <c r="T894" s="5">
        <v>4940</v>
      </c>
      <c r="U894" s="5">
        <v>1020</v>
      </c>
      <c r="X894" s="3" t="str" cm="1">
        <f t="array" ref="X894">_xlfn.IFS((D894/F894) &lt;= (640/SQRT($AT$32)), "Compact", L894 &lt;= ($AT$32*(0.79-(0.002*((E894-G894/2)/(2*F894))*SQRT($AT$32)))), "Non-Compact", L894 &gt; ($AT$32*(0.79-(0.002*((E894-G894/2)/(2*F894))*SQRT($AT$32)))), "Slender")</f>
        <v>Compact</v>
      </c>
      <c r="Y894" s="3" t="str" cm="1">
        <f t="array" ref="Y894">_xlfn.IFS(K894 &lt;= (65/SQRT($AT$32)), "Compact", K894 &lt;= (95/SQRT($AT$32)), "Non-Compact", K894 &gt; (95/SQRT($AT$32)), "Slender")</f>
        <v>Slender</v>
      </c>
      <c r="Z894" s="2">
        <f t="shared" si="274"/>
        <v>13.636363636363637</v>
      </c>
      <c r="AA894" s="2">
        <f t="shared" si="275"/>
        <v>42.857142857142854</v>
      </c>
      <c r="AB894" s="2" t="str" cm="1">
        <f t="array" ref="AB894">_xlfn.IFS(Z894 &lt;= 9, "1", Z894 &lt;= 12, "2", Z894 &lt;= 15, "3", Z894 &gt; 15, "4")</f>
        <v>3</v>
      </c>
      <c r="AC894" s="2" t="str" cm="1">
        <f t="array" ref="AC894">_xlfn.IFS(AA894 &lt;= 200, "1", L894 &lt;= 300, "2", L894 &lt;= 400, "3", L894 &gt; 400, "4")</f>
        <v>1</v>
      </c>
      <c r="AF894" s="3">
        <f t="shared" si="286"/>
        <v>130892.72090570965</v>
      </c>
      <c r="AG894" s="3"/>
      <c r="AI894" s="3">
        <f t="shared" si="287"/>
        <v>4369.1102606823742</v>
      </c>
      <c r="AJ894" s="2" t="s">
        <v>891</v>
      </c>
      <c r="AK894" s="2"/>
      <c r="AL894" s="2"/>
      <c r="AM894" s="2">
        <f t="shared" si="289"/>
        <v>186.59070841543326</v>
      </c>
      <c r="AN894" s="2"/>
      <c r="AO894" s="2"/>
      <c r="AP894" s="2">
        <f t="shared" si="290"/>
        <v>4290.6000000000004</v>
      </c>
      <c r="AQ894" s="2" t="s">
        <v>891</v>
      </c>
      <c r="BB894" s="2">
        <f t="shared" si="276"/>
        <v>119.29070841543324</v>
      </c>
      <c r="BC894" s="2">
        <f t="shared" si="277"/>
        <v>3823.7333333333336</v>
      </c>
      <c r="BD894" s="2" t="s">
        <v>891</v>
      </c>
      <c r="BI894">
        <f t="shared" si="278"/>
        <v>137.29070841543324</v>
      </c>
      <c r="BJ894">
        <f t="shared" si="279"/>
        <v>4064.1143281365999</v>
      </c>
      <c r="BK894" s="2" t="s">
        <v>891</v>
      </c>
      <c r="BP894">
        <f t="shared" si="280"/>
        <v>71.290708415433244</v>
      </c>
      <c r="BQ894">
        <f t="shared" si="281"/>
        <v>3721.3333333333335</v>
      </c>
      <c r="BR894" s="2" t="s">
        <v>891</v>
      </c>
      <c r="BW894">
        <f t="shared" si="282"/>
        <v>87.290708415433244</v>
      </c>
      <c r="BX894">
        <f t="shared" si="283"/>
        <v>3755.4666666666667</v>
      </c>
      <c r="BY894" s="2" t="s">
        <v>891</v>
      </c>
      <c r="CD894">
        <f t="shared" si="284"/>
        <v>151.60044799722718</v>
      </c>
      <c r="CE894">
        <f t="shared" si="285"/>
        <v>4109.9015716076174</v>
      </c>
      <c r="CF894" s="2" t="s">
        <v>891</v>
      </c>
    </row>
    <row r="895" spans="1:84" x14ac:dyDescent="0.35">
      <c r="A895" s="2" t="s">
        <v>892</v>
      </c>
      <c r="B895" s="3" t="s">
        <v>35</v>
      </c>
      <c r="C895" s="2">
        <v>184</v>
      </c>
      <c r="D895" s="2">
        <v>600</v>
      </c>
      <c r="E895" s="2">
        <v>300</v>
      </c>
      <c r="F895" s="2">
        <v>28</v>
      </c>
      <c r="G895" s="2">
        <v>12</v>
      </c>
      <c r="H895" s="2">
        <v>13</v>
      </c>
      <c r="I895" s="2">
        <f t="shared" si="291"/>
        <v>518</v>
      </c>
      <c r="J895" s="2">
        <f t="shared" si="288"/>
        <v>234.73070841543324</v>
      </c>
      <c r="K895" s="2">
        <f t="shared" si="294"/>
        <v>5.1428571428571432</v>
      </c>
      <c r="L895" s="2">
        <f t="shared" si="292"/>
        <v>43.166666666666664</v>
      </c>
      <c r="M895" s="2">
        <f t="shared" si="293"/>
        <v>2.3536814089933347</v>
      </c>
      <c r="N895" s="5">
        <v>155000</v>
      </c>
      <c r="O895" s="5">
        <v>12600</v>
      </c>
      <c r="P895" s="2">
        <v>25.7</v>
      </c>
      <c r="Q895" s="2">
        <v>7.3</v>
      </c>
      <c r="R895" s="5">
        <v>5160</v>
      </c>
      <c r="S895" s="2">
        <v>841</v>
      </c>
      <c r="T895" s="5">
        <v>5730</v>
      </c>
      <c r="U895" s="5">
        <v>1280</v>
      </c>
      <c r="X895" s="3" t="str" cm="1">
        <f t="array" ref="X895">_xlfn.IFS((D895/F895) &lt;= (640/SQRT($AT$32)), "Compact", L895 &lt;= ($AT$32*(0.79-(0.002*((E895-G895/2)/(2*F895))*SQRT($AT$32)))), "Non-Compact", L895 &gt; ($AT$32*(0.79-(0.002*((E895-G895/2)/(2*F895))*SQRT($AT$32)))), "Slender")</f>
        <v>Compact</v>
      </c>
      <c r="Y895" s="3" t="str" cm="1">
        <f t="array" ref="Y895">_xlfn.IFS(K895 &lt;= (65/SQRT($AT$32)), "Compact", K895 &lt;= (95/SQRT($AT$32)), "Non-Compact", K895 &gt; (95/SQRT($AT$32)), "Slender")</f>
        <v>Slender</v>
      </c>
      <c r="Z895" s="2">
        <f t="shared" si="274"/>
        <v>10.714285714285714</v>
      </c>
      <c r="AA895" s="2">
        <f t="shared" si="275"/>
        <v>50</v>
      </c>
      <c r="AB895" s="2" t="str" cm="1">
        <f t="array" ref="AB895">_xlfn.IFS(Z895 &lt;= 9, "1", Z895 &lt;= 12, "2", Z895 &lt;= 15, "3", Z895 &gt; 15, "4")</f>
        <v>2</v>
      </c>
      <c r="AC895" s="2" t="str" cm="1">
        <f t="array" ref="AC895">_xlfn.IFS(AA895 &lt;= 200, "1", L895 &lt;= 300, "2", L895 &lt;= 400, "3", L895 &gt; 400, "4")</f>
        <v>1</v>
      </c>
      <c r="AF895" s="3">
        <f t="shared" si="286"/>
        <v>155028.83436993262</v>
      </c>
      <c r="AG895" s="3"/>
      <c r="AI895" s="3">
        <f t="shared" si="287"/>
        <v>5162.3661696938943</v>
      </c>
      <c r="AJ895" s="2" t="s">
        <v>892</v>
      </c>
      <c r="AK895" s="2"/>
      <c r="AL895" s="2"/>
      <c r="AM895" s="2">
        <f t="shared" si="289"/>
        <v>210.03070841543325</v>
      </c>
      <c r="AN895" s="2"/>
      <c r="AO895" s="2"/>
      <c r="AP895" s="2">
        <f t="shared" si="290"/>
        <v>5070.6000000000004</v>
      </c>
      <c r="AQ895" s="2" t="s">
        <v>892</v>
      </c>
      <c r="BB895" s="2">
        <f t="shared" si="276"/>
        <v>142.73070841543324</v>
      </c>
      <c r="BC895" s="2">
        <f t="shared" si="277"/>
        <v>4603.7333333333336</v>
      </c>
      <c r="BD895" s="2" t="s">
        <v>892</v>
      </c>
      <c r="BI895">
        <f t="shared" si="278"/>
        <v>160.73070841543324</v>
      </c>
      <c r="BJ895">
        <f t="shared" si="279"/>
        <v>4844.1143281365994</v>
      </c>
      <c r="BK895" s="2" t="s">
        <v>892</v>
      </c>
      <c r="BP895">
        <f t="shared" si="280"/>
        <v>94.730708415433241</v>
      </c>
      <c r="BQ895">
        <f t="shared" si="281"/>
        <v>4501.333333333333</v>
      </c>
      <c r="BR895" s="2" t="s">
        <v>892</v>
      </c>
      <c r="BW895">
        <f t="shared" si="282"/>
        <v>110.73070841543324</v>
      </c>
      <c r="BX895">
        <f t="shared" si="283"/>
        <v>4535.4666666666662</v>
      </c>
      <c r="BY895" s="2" t="s">
        <v>892</v>
      </c>
      <c r="CD895">
        <f t="shared" si="284"/>
        <v>175.04044799722718</v>
      </c>
      <c r="CE895">
        <f t="shared" si="285"/>
        <v>4889.9015716076174</v>
      </c>
      <c r="CF895" s="2" t="s">
        <v>892</v>
      </c>
    </row>
    <row r="896" spans="1:84" x14ac:dyDescent="0.35">
      <c r="A896" s="2" t="s">
        <v>893</v>
      </c>
      <c r="B896" s="3" t="s">
        <v>35</v>
      </c>
      <c r="C896" s="2">
        <v>171</v>
      </c>
      <c r="D896" s="2">
        <v>600</v>
      </c>
      <c r="E896" s="2">
        <v>300</v>
      </c>
      <c r="F896" s="2">
        <v>25</v>
      </c>
      <c r="G896" s="2">
        <v>12</v>
      </c>
      <c r="H896" s="2">
        <v>13</v>
      </c>
      <c r="I896" s="2">
        <f t="shared" si="291"/>
        <v>524</v>
      </c>
      <c r="J896" s="2">
        <f t="shared" si="288"/>
        <v>217.45070841543324</v>
      </c>
      <c r="K896" s="2">
        <f t="shared" si="294"/>
        <v>5.76</v>
      </c>
      <c r="L896" s="2">
        <f t="shared" si="292"/>
        <v>43.666666666666664</v>
      </c>
      <c r="M896" s="2">
        <f t="shared" si="293"/>
        <v>2.3536814089933347</v>
      </c>
      <c r="N896" s="5">
        <v>142000</v>
      </c>
      <c r="O896" s="5">
        <v>11300</v>
      </c>
      <c r="P896" s="2">
        <v>25.5</v>
      </c>
      <c r="Q896" s="2">
        <v>7.2</v>
      </c>
      <c r="R896" s="5">
        <v>4730</v>
      </c>
      <c r="S896" s="2">
        <v>751</v>
      </c>
      <c r="T896" s="5">
        <v>5260</v>
      </c>
      <c r="U896" s="5">
        <v>1150</v>
      </c>
      <c r="X896" s="3" t="str" cm="1">
        <f t="array" ref="X896">_xlfn.IFS((D896/F896) &lt;= (640/SQRT($AT$32)), "Compact", L896 &lt;= ($AT$32*(0.79-(0.002*((E896-G896/2)/(2*F896))*SQRT($AT$32)))), "Non-Compact", L896 &gt; ($AT$32*(0.79-(0.002*((E896-G896/2)/(2*F896))*SQRT($AT$32)))), "Slender")</f>
        <v>Compact</v>
      </c>
      <c r="Y896" s="3" t="str" cm="1">
        <f t="array" ref="Y896">_xlfn.IFS(K896 &lt;= (65/SQRT($AT$32)), "Compact", K896 &lt;= (95/SQRT($AT$32)), "Non-Compact", K896 &gt; (95/SQRT($AT$32)), "Slender")</f>
        <v>Slender</v>
      </c>
      <c r="Z896" s="2">
        <f t="shared" si="274"/>
        <v>12</v>
      </c>
      <c r="AA896" s="2">
        <f t="shared" si="275"/>
        <v>50</v>
      </c>
      <c r="AB896" s="2" t="str" cm="1">
        <f t="array" ref="AB896">_xlfn.IFS(Z896 &lt;= 9, "1", Z896 &lt;= 12, "2", Z896 &lt;= 15, "3", Z896 &gt; 15, "4")</f>
        <v>2</v>
      </c>
      <c r="AC896" s="2" t="str" cm="1">
        <f t="array" ref="AC896">_xlfn.IFS(AA896 &lt;= 200, "1", L896 &lt;= 300, "2", L896 &lt;= 400, "3", L896 &gt; 400, "4")</f>
        <v>1</v>
      </c>
      <c r="AF896" s="3">
        <f t="shared" si="286"/>
        <v>141966.74781828313</v>
      </c>
      <c r="AG896" s="3"/>
      <c r="AI896" s="3">
        <f t="shared" si="287"/>
        <v>4726.1534539200065</v>
      </c>
      <c r="AJ896" s="2" t="s">
        <v>893</v>
      </c>
      <c r="AK896" s="2"/>
      <c r="AL896" s="2"/>
      <c r="AM896" s="2">
        <f t="shared" si="289"/>
        <v>192.75070841543325</v>
      </c>
      <c r="AN896" s="2"/>
      <c r="AO896" s="2"/>
      <c r="AP896" s="2">
        <f t="shared" si="290"/>
        <v>4640.6000000000004</v>
      </c>
      <c r="AQ896" s="2" t="s">
        <v>893</v>
      </c>
      <c r="BB896" s="2">
        <f t="shared" si="276"/>
        <v>125.45070841543324</v>
      </c>
      <c r="BC896" s="2">
        <f t="shared" si="277"/>
        <v>4173.7333333333336</v>
      </c>
      <c r="BD896" s="2" t="s">
        <v>893</v>
      </c>
      <c r="BI896">
        <f t="shared" si="278"/>
        <v>143.45070841543324</v>
      </c>
      <c r="BJ896">
        <f t="shared" si="279"/>
        <v>4414.1143281365994</v>
      </c>
      <c r="BK896" s="2" t="s">
        <v>893</v>
      </c>
      <c r="BP896">
        <f t="shared" si="280"/>
        <v>77.45070841543324</v>
      </c>
      <c r="BQ896">
        <f t="shared" si="281"/>
        <v>4071.3333333333335</v>
      </c>
      <c r="BR896" s="2" t="s">
        <v>893</v>
      </c>
      <c r="BW896">
        <f t="shared" si="282"/>
        <v>93.45070841543324</v>
      </c>
      <c r="BX896">
        <f t="shared" si="283"/>
        <v>4105.4666666666662</v>
      </c>
      <c r="BY896" s="2" t="s">
        <v>893</v>
      </c>
      <c r="CD896">
        <f t="shared" si="284"/>
        <v>157.76044799722717</v>
      </c>
      <c r="CE896">
        <f t="shared" si="285"/>
        <v>4459.9015716076174</v>
      </c>
      <c r="CF896" s="2" t="s">
        <v>893</v>
      </c>
    </row>
    <row r="897" spans="1:84" x14ac:dyDescent="0.35">
      <c r="A897" s="2" t="s">
        <v>894</v>
      </c>
      <c r="B897" s="3" t="s">
        <v>35</v>
      </c>
      <c r="C897" s="2">
        <v>157</v>
      </c>
      <c r="D897" s="2">
        <v>600</v>
      </c>
      <c r="E897" s="2">
        <v>300</v>
      </c>
      <c r="F897" s="2">
        <v>22</v>
      </c>
      <c r="G897" s="2">
        <v>12</v>
      </c>
      <c r="H897" s="2">
        <v>13</v>
      </c>
      <c r="I897" s="2">
        <f t="shared" si="291"/>
        <v>530</v>
      </c>
      <c r="J897" s="2">
        <f t="shared" si="288"/>
        <v>200.17070841543324</v>
      </c>
      <c r="K897" s="2">
        <f t="shared" si="294"/>
        <v>6.5454545454545459</v>
      </c>
      <c r="L897" s="2">
        <f t="shared" si="292"/>
        <v>44.166666666666664</v>
      </c>
      <c r="M897" s="2">
        <f t="shared" si="293"/>
        <v>2.3536814089933347</v>
      </c>
      <c r="N897" s="5">
        <v>129000</v>
      </c>
      <c r="O897" s="5">
        <v>9910</v>
      </c>
      <c r="P897" s="2">
        <v>25.3</v>
      </c>
      <c r="Q897" s="2">
        <v>7</v>
      </c>
      <c r="R897" s="5">
        <v>4290</v>
      </c>
      <c r="S897" s="2">
        <v>661</v>
      </c>
      <c r="T897" s="5">
        <v>4780</v>
      </c>
      <c r="U897" s="5">
        <v>1010</v>
      </c>
      <c r="X897" s="3" t="str" cm="1">
        <f t="array" ref="X897">_xlfn.IFS((D897/F897) &lt;= (640/SQRT($AT$32)), "Compact", L897 &lt;= ($AT$32*(0.79-(0.002*((E897-G897/2)/(2*F897))*SQRT($AT$32)))), "Non-Compact", L897 &gt; ($AT$32*(0.79-(0.002*((E897-G897/2)/(2*F897))*SQRT($AT$32)))), "Slender")</f>
        <v>Compact</v>
      </c>
      <c r="Y897" s="3" t="str" cm="1">
        <f t="array" ref="Y897">_xlfn.IFS(K897 &lt;= (65/SQRT($AT$32)), "Compact", K897 &lt;= (95/SQRT($AT$32)), "Non-Compact", K897 &gt; (95/SQRT($AT$32)), "Slender")</f>
        <v>Slender</v>
      </c>
      <c r="Z897" s="2">
        <f t="shared" si="274"/>
        <v>13.636363636363637</v>
      </c>
      <c r="AA897" s="2">
        <f t="shared" si="275"/>
        <v>50</v>
      </c>
      <c r="AB897" s="2" t="str" cm="1">
        <f t="array" ref="AB897">_xlfn.IFS(Z897 &lt;= 9, "1", Z897 &lt;= 12, "2", Z897 &lt;= 15, "3", Z897 &gt; 15, "4")</f>
        <v>3</v>
      </c>
      <c r="AC897" s="2" t="str" cm="1">
        <f t="array" ref="AC897">_xlfn.IFS(AA897 &lt;= 200, "1", L897 &lt;= 300, "2", L897 &lt;= 400, "3", L897 &gt; 400, "4")</f>
        <v>1</v>
      </c>
      <c r="AF897" s="3">
        <f t="shared" si="286"/>
        <v>128898.38007554633</v>
      </c>
      <c r="AG897" s="3"/>
      <c r="AI897" s="3">
        <f t="shared" si="287"/>
        <v>4280.7612021695404</v>
      </c>
      <c r="AJ897" s="2" t="s">
        <v>894</v>
      </c>
      <c r="AK897" s="2"/>
      <c r="AL897" s="2"/>
      <c r="AM897" s="2">
        <f t="shared" si="289"/>
        <v>175.47070841543325</v>
      </c>
      <c r="AN897" s="2"/>
      <c r="AO897" s="2"/>
      <c r="AP897" s="2">
        <f t="shared" si="290"/>
        <v>4200.6000000000004</v>
      </c>
      <c r="AQ897" s="2" t="s">
        <v>894</v>
      </c>
      <c r="BB897" s="2">
        <f t="shared" si="276"/>
        <v>108.17070841543324</v>
      </c>
      <c r="BC897" s="2">
        <f t="shared" si="277"/>
        <v>3733.7333333333336</v>
      </c>
      <c r="BD897" s="2" t="s">
        <v>894</v>
      </c>
      <c r="BI897">
        <f t="shared" si="278"/>
        <v>126.17070841543324</v>
      </c>
      <c r="BJ897">
        <f t="shared" si="279"/>
        <v>3974.1143281365999</v>
      </c>
      <c r="BK897" s="2" t="s">
        <v>894</v>
      </c>
      <c r="BP897">
        <f t="shared" si="280"/>
        <v>60.170708415433239</v>
      </c>
      <c r="BQ897">
        <f t="shared" si="281"/>
        <v>3631.3333333333335</v>
      </c>
      <c r="BR897" s="2" t="s">
        <v>894</v>
      </c>
      <c r="BW897">
        <f t="shared" si="282"/>
        <v>76.170708415433239</v>
      </c>
      <c r="BX897">
        <f t="shared" si="283"/>
        <v>3665.4666666666667</v>
      </c>
      <c r="BY897" s="2" t="s">
        <v>894</v>
      </c>
      <c r="CD897">
        <f t="shared" si="284"/>
        <v>140.48044799722717</v>
      </c>
      <c r="CE897">
        <f t="shared" si="285"/>
        <v>4019.9015716076174</v>
      </c>
      <c r="CF897" s="2" t="s">
        <v>894</v>
      </c>
    </row>
    <row r="898" spans="1:84" x14ac:dyDescent="0.35">
      <c r="A898" s="2" t="s">
        <v>895</v>
      </c>
      <c r="B898" s="3" t="s">
        <v>35</v>
      </c>
      <c r="C898" s="2">
        <v>144</v>
      </c>
      <c r="D898" s="2">
        <v>600</v>
      </c>
      <c r="E898" s="2">
        <v>300</v>
      </c>
      <c r="F898" s="2">
        <v>19</v>
      </c>
      <c r="G898" s="2">
        <v>12</v>
      </c>
      <c r="H898" s="2">
        <v>13</v>
      </c>
      <c r="I898" s="2">
        <f t="shared" si="291"/>
        <v>536</v>
      </c>
      <c r="J898" s="2">
        <f t="shared" si="288"/>
        <v>182.89070841543324</v>
      </c>
      <c r="K898" s="2">
        <f t="shared" si="294"/>
        <v>7.5789473684210522</v>
      </c>
      <c r="L898" s="2">
        <f t="shared" si="292"/>
        <v>44.666666666666664</v>
      </c>
      <c r="M898" s="2">
        <f t="shared" si="293"/>
        <v>2.3536814089933347</v>
      </c>
      <c r="N898" s="5">
        <v>115000</v>
      </c>
      <c r="O898" s="5">
        <v>8560</v>
      </c>
      <c r="P898" s="2">
        <v>25.1</v>
      </c>
      <c r="Q898" s="2">
        <v>6.8</v>
      </c>
      <c r="R898" s="5">
        <v>3840</v>
      </c>
      <c r="S898" s="2">
        <v>571</v>
      </c>
      <c r="T898" s="5">
        <v>4300</v>
      </c>
      <c r="U898" s="2">
        <v>877</v>
      </c>
      <c r="X898" s="3" t="str" cm="1">
        <f t="array" ref="X898">_xlfn.IFS((D898/F898) &lt;= (640/SQRT($AT$32)), "Compact", L898 &lt;= ($AT$32*(0.79-(0.002*((E898-G898/2)/(2*F898))*SQRT($AT$32)))), "Non-Compact", L898 &gt; ($AT$32*(0.79-(0.002*((E898-G898/2)/(2*F898))*SQRT($AT$32)))), "Slender")</f>
        <v>Compact</v>
      </c>
      <c r="Y898" s="3" t="str" cm="1">
        <f t="array" ref="Y898">_xlfn.IFS(K898 &lt;= (65/SQRT($AT$32)), "Compact", K898 &lt;= (95/SQRT($AT$32)), "Non-Compact", K898 &gt; (95/SQRT($AT$32)), "Slender")</f>
        <v>Slender</v>
      </c>
      <c r="Z898" s="2">
        <f t="shared" si="274"/>
        <v>15.789473684210526</v>
      </c>
      <c r="AA898" s="2">
        <f t="shared" si="275"/>
        <v>50</v>
      </c>
      <c r="AB898" s="2" t="str" cm="1">
        <f t="array" ref="AB898">_xlfn.IFS(Z898 &lt;= 9, "1", Z898 &lt;= 12, "2", Z898 &lt;= 15, "3", Z898 &gt; 15, "4")</f>
        <v>4</v>
      </c>
      <c r="AC898" s="2" t="str" cm="1">
        <f t="array" ref="AC898">_xlfn.IFS(AA898 &lt;= 200, "1", L898 &lt;= 300, "2", L898 &lt;= 400, "3", L898 &gt; 400, "4")</f>
        <v>1</v>
      </c>
      <c r="AF898" s="3">
        <f t="shared" si="286"/>
        <v>114836.86640665532</v>
      </c>
      <c r="AG898" s="3"/>
      <c r="AI898" s="3">
        <f t="shared" si="287"/>
        <v>3826.4336489739371</v>
      </c>
      <c r="AJ898" s="2" t="s">
        <v>895</v>
      </c>
      <c r="AK898" s="2"/>
      <c r="AL898" s="2"/>
      <c r="AM898" s="2">
        <f t="shared" si="289"/>
        <v>158.19070841543325</v>
      </c>
      <c r="AN898" s="2"/>
      <c r="AO898" s="2"/>
      <c r="AP898" s="2">
        <f t="shared" si="290"/>
        <v>3750.6</v>
      </c>
      <c r="AQ898" s="2" t="s">
        <v>895</v>
      </c>
      <c r="BB898" s="2">
        <f t="shared" si="276"/>
        <v>90.890708415433238</v>
      </c>
      <c r="BC898" s="2">
        <f t="shared" si="277"/>
        <v>3283.7333333333336</v>
      </c>
      <c r="BD898" s="2" t="s">
        <v>895</v>
      </c>
      <c r="BI898">
        <f t="shared" si="278"/>
        <v>108.89070841543324</v>
      </c>
      <c r="BJ898">
        <f t="shared" si="279"/>
        <v>3524.1143281365999</v>
      </c>
      <c r="BK898" s="2" t="s">
        <v>895</v>
      </c>
      <c r="BP898">
        <f t="shared" si="280"/>
        <v>42.890708415433238</v>
      </c>
      <c r="BQ898">
        <f t="shared" si="281"/>
        <v>3181.3333333333335</v>
      </c>
      <c r="BR898" s="2" t="s">
        <v>895</v>
      </c>
      <c r="BW898">
        <f t="shared" si="282"/>
        <v>58.890708415433238</v>
      </c>
      <c r="BX898">
        <f t="shared" si="283"/>
        <v>3215.4666666666667</v>
      </c>
      <c r="BY898" s="2" t="s">
        <v>895</v>
      </c>
      <c r="CD898">
        <f t="shared" si="284"/>
        <v>123.20044799722717</v>
      </c>
      <c r="CE898">
        <f t="shared" si="285"/>
        <v>3569.9015716076174</v>
      </c>
      <c r="CF898" s="2" t="s">
        <v>895</v>
      </c>
    </row>
    <row r="899" spans="1:84" x14ac:dyDescent="0.35">
      <c r="A899" s="2" t="s">
        <v>896</v>
      </c>
      <c r="B899" s="3" t="s">
        <v>35</v>
      </c>
      <c r="C899" s="2">
        <v>130</v>
      </c>
      <c r="D899" s="2">
        <v>600</v>
      </c>
      <c r="E899" s="2">
        <v>300</v>
      </c>
      <c r="F899" s="2">
        <v>16</v>
      </c>
      <c r="G899" s="2">
        <v>12</v>
      </c>
      <c r="H899" s="2">
        <v>13</v>
      </c>
      <c r="I899" s="2">
        <f t="shared" si="291"/>
        <v>542</v>
      </c>
      <c r="J899" s="2">
        <f t="shared" si="288"/>
        <v>165.61070841543324</v>
      </c>
      <c r="K899" s="2">
        <f t="shared" si="294"/>
        <v>9</v>
      </c>
      <c r="L899" s="2">
        <f t="shared" si="292"/>
        <v>45.166666666666664</v>
      </c>
      <c r="M899" s="2">
        <f t="shared" si="293"/>
        <v>2.3536814089933347</v>
      </c>
      <c r="N899" s="5">
        <v>101000</v>
      </c>
      <c r="O899" s="5">
        <v>7210</v>
      </c>
      <c r="P899" s="2">
        <v>24.7</v>
      </c>
      <c r="Q899" s="2">
        <v>6.6</v>
      </c>
      <c r="R899" s="5">
        <v>3380</v>
      </c>
      <c r="S899" s="2">
        <v>481</v>
      </c>
      <c r="T899" s="5">
        <v>3810</v>
      </c>
      <c r="U899" s="2">
        <v>742</v>
      </c>
      <c r="X899" s="3" t="str" cm="1">
        <f t="array" ref="X899">_xlfn.IFS((D899/F899) &lt;= (640/SQRT($AT$32)), "Compact", L899 &lt;= ($AT$32*(0.79-(0.002*((E899-G899/2)/(2*F899))*SQRT($AT$32)))), "Non-Compact", L899 &gt; ($AT$32*(0.79-(0.002*((E899-G899/2)/(2*F899))*SQRT($AT$32)))), "Slender")</f>
        <v>Non-Compact</v>
      </c>
      <c r="Y899" s="3" t="str" cm="1">
        <f t="array" ref="Y899">_xlfn.IFS(K899 &lt;= (65/SQRT($AT$32)), "Compact", K899 &lt;= (95/SQRT($AT$32)), "Non-Compact", K899 &gt; (95/SQRT($AT$32)), "Slender")</f>
        <v>Slender</v>
      </c>
      <c r="Z899" s="2">
        <f t="shared" si="274"/>
        <v>18.75</v>
      </c>
      <c r="AA899" s="2">
        <f t="shared" si="275"/>
        <v>50</v>
      </c>
      <c r="AB899" s="2" t="str" cm="1">
        <f t="array" ref="AB899">_xlfn.IFS(Z899 &lt;= 9, "1", Z899 &lt;= 12, "2", Z899 &lt;= 15, "3", Z899 &gt; 15, "4")</f>
        <v>4</v>
      </c>
      <c r="AC899" s="2" t="str" cm="1">
        <f t="array" ref="AC899">_xlfn.IFS(AA899 &lt;= 200, "1", L899 &lt;= 300, "2", L899 &lt;= 400, "3", L899 &gt; 400, "4")</f>
        <v>1</v>
      </c>
      <c r="AF899" s="3">
        <f t="shared" si="286"/>
        <v>100776.30865486193</v>
      </c>
      <c r="AG899" s="3"/>
      <c r="AI899" s="3">
        <f t="shared" si="287"/>
        <v>3363.5636563026424</v>
      </c>
      <c r="AJ899" s="2" t="s">
        <v>896</v>
      </c>
      <c r="AK899" s="2"/>
      <c r="AL899" s="2"/>
      <c r="AM899" s="2">
        <f t="shared" si="289"/>
        <v>140.91070841543325</v>
      </c>
      <c r="AN899" s="2"/>
      <c r="AO899" s="2"/>
      <c r="AP899" s="2">
        <f t="shared" si="290"/>
        <v>3290.6</v>
      </c>
      <c r="AQ899" s="2" t="s">
        <v>896</v>
      </c>
      <c r="BB899" s="2">
        <f t="shared" si="276"/>
        <v>73.610708415433237</v>
      </c>
      <c r="BC899" s="2">
        <f t="shared" si="277"/>
        <v>2823.7333333333336</v>
      </c>
      <c r="BD899" s="2" t="s">
        <v>896</v>
      </c>
      <c r="BI899">
        <f t="shared" si="278"/>
        <v>91.610708415433237</v>
      </c>
      <c r="BJ899">
        <f t="shared" si="279"/>
        <v>3064.1143281365999</v>
      </c>
      <c r="BK899" s="2" t="s">
        <v>896</v>
      </c>
      <c r="BP899">
        <f t="shared" si="280"/>
        <v>25.610708415433237</v>
      </c>
      <c r="BQ899">
        <f t="shared" si="281"/>
        <v>2721.3333333333335</v>
      </c>
      <c r="BR899" s="2" t="s">
        <v>896</v>
      </c>
      <c r="BW899">
        <f t="shared" si="282"/>
        <v>41.610708415433237</v>
      </c>
      <c r="BX899">
        <f t="shared" si="283"/>
        <v>2755.4666666666667</v>
      </c>
      <c r="BY899" s="2" t="s">
        <v>896</v>
      </c>
      <c r="CD899">
        <f t="shared" si="284"/>
        <v>105.92044799722717</v>
      </c>
      <c r="CE899">
        <f t="shared" si="285"/>
        <v>3109.9015716076174</v>
      </c>
      <c r="CF899" s="2" t="s">
        <v>896</v>
      </c>
    </row>
    <row r="900" spans="1:84" x14ac:dyDescent="0.35">
      <c r="A900" s="2" t="s">
        <v>896</v>
      </c>
      <c r="B900" s="3" t="s">
        <v>35</v>
      </c>
      <c r="C900" s="2">
        <v>130</v>
      </c>
      <c r="D900" s="2">
        <v>600</v>
      </c>
      <c r="E900" s="2">
        <v>300</v>
      </c>
      <c r="F900" s="2">
        <v>19</v>
      </c>
      <c r="G900" s="2">
        <v>9</v>
      </c>
      <c r="H900" s="2">
        <v>13</v>
      </c>
      <c r="I900" s="2">
        <f t="shared" si="291"/>
        <v>536</v>
      </c>
      <c r="J900" s="2">
        <f t="shared" si="288"/>
        <v>166.03070841543322</v>
      </c>
      <c r="K900" s="2">
        <f t="shared" si="294"/>
        <v>7.6578947368421053</v>
      </c>
      <c r="L900" s="2">
        <f t="shared" si="292"/>
        <v>59.555555555555557</v>
      </c>
      <c r="M900" s="2">
        <f t="shared" si="293"/>
        <v>2.3596814089933345</v>
      </c>
      <c r="N900" s="5">
        <v>111000</v>
      </c>
      <c r="O900" s="5">
        <v>8550</v>
      </c>
      <c r="P900" s="2">
        <v>25.8</v>
      </c>
      <c r="Q900" s="2">
        <v>7.2</v>
      </c>
      <c r="R900" s="5">
        <v>3690</v>
      </c>
      <c r="S900" s="2">
        <v>570</v>
      </c>
      <c r="T900" s="5">
        <v>4060</v>
      </c>
      <c r="U900" s="2">
        <v>867</v>
      </c>
      <c r="X900" s="3" t="str" cm="1">
        <f t="array" ref="X900">_xlfn.IFS((D900/F900) &lt;= (640/SQRT($AT$32)), "Compact", L900 &lt;= ($AT$32*(0.79-(0.002*((E900-G900/2)/(2*F900))*SQRT($AT$32)))), "Non-Compact", L900 &gt; ($AT$32*(0.79-(0.002*((E900-G900/2)/(2*F900))*SQRT($AT$32)))), "Slender")</f>
        <v>Compact</v>
      </c>
      <c r="Y900" s="3" t="str" cm="1">
        <f t="array" ref="Y900">_xlfn.IFS(K900 &lt;= (65/SQRT($AT$32)), "Compact", K900 &lt;= (95/SQRT($AT$32)), "Non-Compact", K900 &gt; (95/SQRT($AT$32)), "Slender")</f>
        <v>Slender</v>
      </c>
      <c r="Z900" s="2">
        <f t="shared" ref="Z900:Z963" si="295">E900/F900</f>
        <v>15.789473684210526</v>
      </c>
      <c r="AA900" s="2">
        <f t="shared" ref="AA900:AA963" si="296">D900/G900</f>
        <v>66.666666666666671</v>
      </c>
      <c r="AB900" s="2" t="str" cm="1">
        <f t="array" ref="AB900">_xlfn.IFS(Z900 &lt;= 9, "1", Z900 &lt;= 12, "2", Z900 &lt;= 15, "3", Z900 &gt; 15, "4")</f>
        <v>4</v>
      </c>
      <c r="AC900" s="2" t="str" cm="1">
        <f t="array" ref="AC900">_xlfn.IFS(AA900 &lt;= 200, "1", L900 &lt;= 300, "2", L900 &lt;= 400, "3", L900 &gt; 400, "4")</f>
        <v>1</v>
      </c>
      <c r="AF900" s="3">
        <f t="shared" si="286"/>
        <v>110847.25520327511</v>
      </c>
      <c r="AG900" s="3"/>
      <c r="AI900" s="3">
        <f t="shared" si="287"/>
        <v>3679.3797942044525</v>
      </c>
      <c r="AJ900" s="2" t="s">
        <v>896</v>
      </c>
      <c r="AK900" s="2"/>
      <c r="AL900" s="2"/>
      <c r="AM900" s="2">
        <f t="shared" si="289"/>
        <v>141.33070841543324</v>
      </c>
      <c r="AN900" s="2"/>
      <c r="AO900" s="2"/>
      <c r="AP900" s="2">
        <f t="shared" si="290"/>
        <v>3600.6</v>
      </c>
      <c r="AQ900" s="2" t="s">
        <v>896</v>
      </c>
      <c r="BB900" s="2">
        <f t="shared" si="276"/>
        <v>74.030708415433224</v>
      </c>
      <c r="BC900" s="2">
        <f t="shared" si="277"/>
        <v>3133.7333333333336</v>
      </c>
      <c r="BD900" s="2" t="s">
        <v>896</v>
      </c>
      <c r="BI900">
        <f t="shared" si="278"/>
        <v>92.030708415433224</v>
      </c>
      <c r="BJ900">
        <f t="shared" si="279"/>
        <v>3374.1143281365999</v>
      </c>
      <c r="BK900" s="2" t="s">
        <v>896</v>
      </c>
      <c r="BP900">
        <f t="shared" si="280"/>
        <v>26.030708415433224</v>
      </c>
      <c r="BQ900">
        <f t="shared" si="281"/>
        <v>3031.3333333333335</v>
      </c>
      <c r="BR900" s="2" t="s">
        <v>896</v>
      </c>
      <c r="BW900">
        <f t="shared" si="282"/>
        <v>42.030708415433224</v>
      </c>
      <c r="BX900">
        <f t="shared" si="283"/>
        <v>3065.4666666666667</v>
      </c>
      <c r="BY900" s="2" t="s">
        <v>896</v>
      </c>
      <c r="CD900">
        <f t="shared" si="284"/>
        <v>106.34044799722716</v>
      </c>
      <c r="CE900">
        <f t="shared" si="285"/>
        <v>3419.9015716076174</v>
      </c>
      <c r="CF900" s="2" t="s">
        <v>896</v>
      </c>
    </row>
    <row r="901" spans="1:84" x14ac:dyDescent="0.35">
      <c r="A901" s="2" t="s">
        <v>897</v>
      </c>
      <c r="B901" s="3" t="s">
        <v>35</v>
      </c>
      <c r="C901" s="2">
        <v>194</v>
      </c>
      <c r="D901" s="2">
        <v>600</v>
      </c>
      <c r="E901" s="2">
        <v>250</v>
      </c>
      <c r="F901" s="2">
        <v>32</v>
      </c>
      <c r="G901" s="2">
        <v>16</v>
      </c>
      <c r="H901" s="2">
        <v>13</v>
      </c>
      <c r="I901" s="2">
        <f t="shared" si="291"/>
        <v>510</v>
      </c>
      <c r="J901" s="2">
        <f t="shared" si="288"/>
        <v>247.21070841543323</v>
      </c>
      <c r="K901" s="2">
        <f t="shared" si="294"/>
        <v>3.65625</v>
      </c>
      <c r="L901" s="2">
        <f t="shared" si="292"/>
        <v>31.875</v>
      </c>
      <c r="M901" s="2">
        <f t="shared" si="293"/>
        <v>2.1456814089933345</v>
      </c>
      <c r="N901" s="5">
        <v>151000</v>
      </c>
      <c r="O901" s="5">
        <v>8350</v>
      </c>
      <c r="P901" s="2">
        <v>24.7</v>
      </c>
      <c r="Q901" s="2">
        <v>5.8</v>
      </c>
      <c r="R901" s="5">
        <v>5020</v>
      </c>
      <c r="S901" s="2">
        <v>668</v>
      </c>
      <c r="T901" s="5">
        <v>5730</v>
      </c>
      <c r="U901" s="5">
        <v>1040</v>
      </c>
      <c r="X901" s="3" t="str" cm="1">
        <f t="array" ref="X901">_xlfn.IFS((D901/F901) &lt;= (640/SQRT($AT$32)), "Compact", L901 &lt;= ($AT$32*(0.79-(0.002*((E901-G901/2)/(2*F901))*SQRT($AT$32)))), "Non-Compact", L901 &gt; ($AT$32*(0.79-(0.002*((E901-G901/2)/(2*F901))*SQRT($AT$32)))), "Slender")</f>
        <v>Compact</v>
      </c>
      <c r="Y901" s="3" t="str" cm="1">
        <f t="array" ref="Y901">_xlfn.IFS(K901 &lt;= (65/SQRT($AT$32)), "Compact", K901 &lt;= (95/SQRT($AT$32)), "Non-Compact", K901 &gt; (95/SQRT($AT$32)), "Slender")</f>
        <v>Non-Compact</v>
      </c>
      <c r="Z901" s="2">
        <f t="shared" si="295"/>
        <v>7.8125</v>
      </c>
      <c r="AA901" s="2">
        <f t="shared" si="296"/>
        <v>37.5</v>
      </c>
      <c r="AB901" s="2" t="str" cm="1">
        <f t="array" ref="AB901">_xlfn.IFS(Z901 &lt;= 9, "1", Z901 &lt;= 12, "2", Z901 &lt;= 15, "3", Z901 &gt; 15, "4")</f>
        <v>1</v>
      </c>
      <c r="AC901" s="2" t="str" cm="1">
        <f t="array" ref="AC901">_xlfn.IFS(AA901 &lt;= 200, "1", L901 &lt;= 300, "2", L901 &lt;= 400, "3", L901 &gt; 400, "4")</f>
        <v>1</v>
      </c>
      <c r="AF901" s="3">
        <f t="shared" si="286"/>
        <v>150751.52004573619</v>
      </c>
      <c r="AG901" s="3"/>
      <c r="AI901" s="3">
        <f t="shared" si="287"/>
        <v>4998.2366960759273</v>
      </c>
      <c r="AJ901" s="2" t="s">
        <v>897</v>
      </c>
      <c r="AK901" s="2"/>
      <c r="AL901" s="2"/>
      <c r="AM901" s="2">
        <f t="shared" si="289"/>
        <v>222.51070841543324</v>
      </c>
      <c r="AN901" s="2"/>
      <c r="AO901" s="2"/>
      <c r="AP901" s="2">
        <f t="shared" si="290"/>
        <v>4930.6000000000004</v>
      </c>
      <c r="AQ901" s="2" t="s">
        <v>897</v>
      </c>
      <c r="BB901" s="2">
        <f t="shared" ref="BB901:BB964" si="297">SQRT(($J$1022-J901)^2)</f>
        <v>155.21070841543323</v>
      </c>
      <c r="BC901" s="2">
        <f t="shared" ref="BC901:BC964" si="298">SQRT(($R$1022-R901)^2)</f>
        <v>4463.7333333333336</v>
      </c>
      <c r="BD901" s="2" t="s">
        <v>897</v>
      </c>
      <c r="BI901">
        <f t="shared" ref="BI901:BI964" si="299">SQRT(($J$1023-J901)^2)</f>
        <v>173.21070841543323</v>
      </c>
      <c r="BJ901">
        <f t="shared" ref="BJ901:BJ964" si="300">SQRT(($R$1023-R901)^2)</f>
        <v>4704.1143281365994</v>
      </c>
      <c r="BK901" s="2" t="s">
        <v>897</v>
      </c>
      <c r="BP901">
        <f t="shared" ref="BP901:BP964" si="301">SQRT(($J$1024-J901)^2)</f>
        <v>107.21070841543323</v>
      </c>
      <c r="BQ901">
        <f t="shared" ref="BQ901:BQ964" si="302">SQRT(($R$1024-R901)^2)</f>
        <v>4361.333333333333</v>
      </c>
      <c r="BR901" s="2" t="s">
        <v>897</v>
      </c>
      <c r="BW901">
        <f t="shared" ref="BW901:BW964" si="303">SQRT(($J$1025-J901)^2)</f>
        <v>123.21070841543323</v>
      </c>
      <c r="BX901">
        <f t="shared" ref="BX901:BX964" si="304">SQRT(($R$1025-R901)^2)</f>
        <v>4395.4666666666662</v>
      </c>
      <c r="BY901" s="2" t="s">
        <v>897</v>
      </c>
      <c r="CD901">
        <f t="shared" ref="CD901:CD964" si="305">SQRT(($J$1026-J901)^2)</f>
        <v>187.52044799722717</v>
      </c>
      <c r="CE901">
        <f t="shared" ref="CE901:CE964" si="306">SQRT(($R$1026-R901)^2)</f>
        <v>4749.9015716076174</v>
      </c>
      <c r="CF901" s="2" t="s">
        <v>897</v>
      </c>
    </row>
    <row r="902" spans="1:84" x14ac:dyDescent="0.35">
      <c r="A902" s="2" t="s">
        <v>890</v>
      </c>
      <c r="B902" s="3" t="s">
        <v>35</v>
      </c>
      <c r="C902" s="2">
        <v>179</v>
      </c>
      <c r="D902" s="2">
        <v>600</v>
      </c>
      <c r="E902" s="2">
        <v>250</v>
      </c>
      <c r="F902" s="2">
        <v>28</v>
      </c>
      <c r="G902" s="2">
        <v>16</v>
      </c>
      <c r="H902" s="2">
        <v>13</v>
      </c>
      <c r="I902" s="2">
        <f t="shared" si="291"/>
        <v>518</v>
      </c>
      <c r="J902" s="2">
        <f t="shared" si="288"/>
        <v>228.49070841543323</v>
      </c>
      <c r="K902" s="2">
        <f t="shared" si="294"/>
        <v>4.1785714285714288</v>
      </c>
      <c r="L902" s="2">
        <f t="shared" si="292"/>
        <v>32.375</v>
      </c>
      <c r="M902" s="2">
        <f t="shared" si="293"/>
        <v>2.1456814089933345</v>
      </c>
      <c r="N902" s="5">
        <v>137000</v>
      </c>
      <c r="O902" s="5">
        <v>7310</v>
      </c>
      <c r="P902" s="2">
        <v>24.5</v>
      </c>
      <c r="Q902" s="2">
        <v>5.7</v>
      </c>
      <c r="R902" s="5">
        <v>4570</v>
      </c>
      <c r="S902" s="2">
        <v>585</v>
      </c>
      <c r="T902" s="5">
        <v>5230</v>
      </c>
      <c r="U902" s="2">
        <v>911</v>
      </c>
      <c r="X902" s="3" t="str" cm="1">
        <f t="array" ref="X902">_xlfn.IFS((D902/F902) &lt;= (640/SQRT($AT$32)), "Compact", L902 &lt;= ($AT$32*(0.79-(0.002*((E902-G902/2)/(2*F902))*SQRT($AT$32)))), "Non-Compact", L902 &gt; ($AT$32*(0.79-(0.002*((E902-G902/2)/(2*F902))*SQRT($AT$32)))), "Slender")</f>
        <v>Compact</v>
      </c>
      <c r="Y902" s="3" t="str" cm="1">
        <f t="array" ref="Y902">_xlfn.IFS(K902 &lt;= (65/SQRT($AT$32)), "Compact", K902 &lt;= (95/SQRT($AT$32)), "Non-Compact", K902 &gt; (95/SQRT($AT$32)), "Slender")</f>
        <v>Non-Compact</v>
      </c>
      <c r="Z902" s="2">
        <f t="shared" si="295"/>
        <v>8.9285714285714288</v>
      </c>
      <c r="AA902" s="2">
        <f t="shared" si="296"/>
        <v>37.5</v>
      </c>
      <c r="AB902" s="2" t="str" cm="1">
        <f t="array" ref="AB902">_xlfn.IFS(Z902 &lt;= 9, "1", Z902 &lt;= 12, "2", Z902 &lt;= 15, "3", Z902 &gt; 15, "4")</f>
        <v>1</v>
      </c>
      <c r="AC902" s="2" t="str" cm="1">
        <f t="array" ref="AC902">_xlfn.IFS(AA902 &lt;= 200, "1", L902 &lt;= 300, "2", L902 &lt;= 400, "3", L902 &gt; 400, "4")</f>
        <v>1</v>
      </c>
      <c r="AF902" s="3">
        <f t="shared" si="286"/>
        <v>136716.06780514133</v>
      </c>
      <c r="AG902" s="3"/>
      <c r="AI902" s="3">
        <f t="shared" si="287"/>
        <v>4544.0613629219406</v>
      </c>
      <c r="AJ902" s="2" t="s">
        <v>890</v>
      </c>
      <c r="AK902" s="2"/>
      <c r="AL902" s="2"/>
      <c r="AM902" s="2">
        <f t="shared" si="289"/>
        <v>203.79070841543324</v>
      </c>
      <c r="AN902" s="2"/>
      <c r="AO902" s="2"/>
      <c r="AP902" s="2">
        <f t="shared" si="290"/>
        <v>4480.6000000000004</v>
      </c>
      <c r="AQ902" s="2" t="s">
        <v>890</v>
      </c>
      <c r="BB902" s="2">
        <f t="shared" si="297"/>
        <v>136.49070841543323</v>
      </c>
      <c r="BC902" s="2">
        <f t="shared" si="298"/>
        <v>4013.7333333333336</v>
      </c>
      <c r="BD902" s="2" t="s">
        <v>890</v>
      </c>
      <c r="BI902">
        <f t="shared" si="299"/>
        <v>154.49070841543323</v>
      </c>
      <c r="BJ902">
        <f t="shared" si="300"/>
        <v>4254.1143281365994</v>
      </c>
      <c r="BK902" s="2" t="s">
        <v>890</v>
      </c>
      <c r="BP902">
        <f t="shared" si="301"/>
        <v>88.490708415433232</v>
      </c>
      <c r="BQ902">
        <f t="shared" si="302"/>
        <v>3911.3333333333335</v>
      </c>
      <c r="BR902" s="2" t="s">
        <v>890</v>
      </c>
      <c r="BW902">
        <f t="shared" si="303"/>
        <v>104.49070841543323</v>
      </c>
      <c r="BX902">
        <f t="shared" si="304"/>
        <v>3945.4666666666667</v>
      </c>
      <c r="BY902" s="2" t="s">
        <v>890</v>
      </c>
      <c r="CD902">
        <f t="shared" si="305"/>
        <v>168.80044799722717</v>
      </c>
      <c r="CE902">
        <f t="shared" si="306"/>
        <v>4299.9015716076174</v>
      </c>
      <c r="CF902" s="2" t="s">
        <v>890</v>
      </c>
    </row>
    <row r="903" spans="1:84" x14ac:dyDescent="0.35">
      <c r="A903" s="2" t="s">
        <v>898</v>
      </c>
      <c r="B903" s="3" t="s">
        <v>35</v>
      </c>
      <c r="C903" s="2">
        <v>168</v>
      </c>
      <c r="D903" s="2">
        <v>600</v>
      </c>
      <c r="E903" s="2">
        <v>250</v>
      </c>
      <c r="F903" s="2">
        <v>25</v>
      </c>
      <c r="G903" s="2">
        <v>16</v>
      </c>
      <c r="H903" s="2">
        <v>13</v>
      </c>
      <c r="I903" s="2">
        <f t="shared" si="291"/>
        <v>524</v>
      </c>
      <c r="J903" s="2">
        <f t="shared" si="288"/>
        <v>214.45070841543324</v>
      </c>
      <c r="K903" s="2">
        <f t="shared" si="294"/>
        <v>4.68</v>
      </c>
      <c r="L903" s="2">
        <f t="shared" si="292"/>
        <v>32.75</v>
      </c>
      <c r="M903" s="2">
        <f t="shared" si="293"/>
        <v>2.1456814089933345</v>
      </c>
      <c r="N903" s="5">
        <v>127000</v>
      </c>
      <c r="O903" s="5">
        <v>6530</v>
      </c>
      <c r="P903" s="2">
        <v>24.3</v>
      </c>
      <c r="Q903" s="2">
        <v>5.5</v>
      </c>
      <c r="R903" s="5">
        <v>4220</v>
      </c>
      <c r="S903" s="2">
        <v>522</v>
      </c>
      <c r="T903" s="5">
        <v>4840</v>
      </c>
      <c r="U903" s="2">
        <v>818</v>
      </c>
      <c r="X903" s="3" t="str" cm="1">
        <f t="array" ref="X903">_xlfn.IFS((D903/F903) &lt;= (640/SQRT($AT$32)), "Compact", L903 &lt;= ($AT$32*(0.79-(0.002*((E903-G903/2)/(2*F903))*SQRT($AT$32)))), "Non-Compact", L903 &gt; ($AT$32*(0.79-(0.002*((E903-G903/2)/(2*F903))*SQRT($AT$32)))), "Slender")</f>
        <v>Compact</v>
      </c>
      <c r="Y903" s="3" t="str" cm="1">
        <f t="array" ref="Y903">_xlfn.IFS(K903 &lt;= (65/SQRT($AT$32)), "Compact", K903 &lt;= (95/SQRT($AT$32)), "Non-Compact", K903 &gt; (95/SQRT($AT$32)), "Slender")</f>
        <v>Non-Compact</v>
      </c>
      <c r="Z903" s="2">
        <f t="shared" si="295"/>
        <v>10</v>
      </c>
      <c r="AA903" s="2">
        <f t="shared" si="296"/>
        <v>37.5</v>
      </c>
      <c r="AB903" s="2" t="str" cm="1">
        <f t="array" ref="AB903">_xlfn.IFS(Z903 &lt;= 9, "1", Z903 &lt;= 12, "2", Z903 &lt;= 15, "3", Z903 &gt; 15, "4")</f>
        <v>2</v>
      </c>
      <c r="AC903" s="2" t="str" cm="1">
        <f t="array" ref="AC903">_xlfn.IFS(AA903 &lt;= 200, "1", L903 &lt;= 300, "2", L903 &lt;= 400, "3", L903 &gt; 400, "4")</f>
        <v>1</v>
      </c>
      <c r="AF903" s="3">
        <f t="shared" ref="AF903:AF966" si="307">SQRT((((VLOOKUP($AT$4,$A$4:$D$1021,4,FALSE))-D903)^2)+(((VLOOKUP($AT$4,$A$4:$E$1021,5,FALSE))-E903)^2)+(((VLOOKUP($AT$4,$A$4:$N$1021,14,FALSE))-N903)^2)+(((VLOOKUP($AT$4,$A$4:$O$1021,15,FALSE))-O903)^2))</f>
        <v>126689.29550715798</v>
      </c>
      <c r="AG903" s="3"/>
      <c r="AI903" s="3">
        <f t="shared" ref="AI903:AI966" si="308">SQRT((((VLOOKUP($AT$4,$A$4:$D$1021,4,FALSE))-D903)^2)+(((VLOOKUP($AT$4,$A$4:$E$1021,5,FALSE))-E903)^2)+(((VLOOKUP($AT$4,$A$4:$R$1021,18,FALSE))-R903)^2)+(((VLOOKUP($AT$4,$A$4:$S$1021,19,FALSE))-S903)^2))</f>
        <v>4191.5094262091316</v>
      </c>
      <c r="AJ903" s="2" t="s">
        <v>898</v>
      </c>
      <c r="AK903" s="2"/>
      <c r="AL903" s="2"/>
      <c r="AM903" s="2">
        <f t="shared" si="289"/>
        <v>189.75070841543325</v>
      </c>
      <c r="AN903" s="2"/>
      <c r="AO903" s="2"/>
      <c r="AP903" s="2">
        <f t="shared" si="290"/>
        <v>4130.6000000000004</v>
      </c>
      <c r="AQ903" s="2" t="s">
        <v>898</v>
      </c>
      <c r="BB903" s="2">
        <f t="shared" si="297"/>
        <v>122.45070841543324</v>
      </c>
      <c r="BC903" s="2">
        <f t="shared" si="298"/>
        <v>3663.7333333333336</v>
      </c>
      <c r="BD903" s="2" t="s">
        <v>898</v>
      </c>
      <c r="BI903">
        <f t="shared" si="299"/>
        <v>140.45070841543324</v>
      </c>
      <c r="BJ903">
        <f t="shared" si="300"/>
        <v>3904.1143281365999</v>
      </c>
      <c r="BK903" s="2" t="s">
        <v>898</v>
      </c>
      <c r="BP903">
        <f t="shared" si="301"/>
        <v>74.45070841543324</v>
      </c>
      <c r="BQ903">
        <f t="shared" si="302"/>
        <v>3561.3333333333335</v>
      </c>
      <c r="BR903" s="2" t="s">
        <v>898</v>
      </c>
      <c r="BW903">
        <f t="shared" si="303"/>
        <v>90.45070841543324</v>
      </c>
      <c r="BX903">
        <f t="shared" si="304"/>
        <v>3595.4666666666667</v>
      </c>
      <c r="BY903" s="2" t="s">
        <v>898</v>
      </c>
      <c r="CD903">
        <f t="shared" si="305"/>
        <v>154.76044799722717</v>
      </c>
      <c r="CE903">
        <f t="shared" si="306"/>
        <v>3949.9015716076174</v>
      </c>
      <c r="CF903" s="2" t="s">
        <v>898</v>
      </c>
    </row>
    <row r="904" spans="1:84" x14ac:dyDescent="0.35">
      <c r="A904" s="2" t="s">
        <v>894</v>
      </c>
      <c r="B904" s="3" t="s">
        <v>35</v>
      </c>
      <c r="C904" s="2">
        <v>157</v>
      </c>
      <c r="D904" s="2">
        <v>600</v>
      </c>
      <c r="E904" s="2">
        <v>250</v>
      </c>
      <c r="F904" s="2">
        <v>22</v>
      </c>
      <c r="G904" s="2">
        <v>16</v>
      </c>
      <c r="H904" s="2">
        <v>13</v>
      </c>
      <c r="I904" s="2">
        <f t="shared" si="291"/>
        <v>530</v>
      </c>
      <c r="J904" s="2">
        <f t="shared" ref="J904:J967" si="309">(2*E904/10*F904/10)+((D904-F904-F904)/10*G904/10)+((H904/10+H904/10)^2)-(PI()*H904/10*H904/10)</f>
        <v>200.41070841543325</v>
      </c>
      <c r="K904" s="2">
        <f t="shared" si="294"/>
        <v>5.3181818181818183</v>
      </c>
      <c r="L904" s="2">
        <f t="shared" si="292"/>
        <v>33.125</v>
      </c>
      <c r="M904" s="2">
        <f t="shared" si="293"/>
        <v>2.1456814089933345</v>
      </c>
      <c r="N904" s="5">
        <v>116000</v>
      </c>
      <c r="O904" s="5">
        <v>5750</v>
      </c>
      <c r="P904" s="2">
        <v>24.1</v>
      </c>
      <c r="Q904" s="2">
        <v>5.4</v>
      </c>
      <c r="R904" s="5">
        <v>3860</v>
      </c>
      <c r="S904" s="2">
        <v>460</v>
      </c>
      <c r="T904" s="5">
        <v>4460</v>
      </c>
      <c r="U904" s="2">
        <v>725</v>
      </c>
      <c r="X904" s="3" t="str" cm="1">
        <f t="array" ref="X904">_xlfn.IFS((D904/F904) &lt;= (640/SQRT($AT$32)), "Compact", L904 &lt;= ($AT$32*(0.79-(0.002*((E904-G904/2)/(2*F904))*SQRT($AT$32)))), "Non-Compact", L904 &gt; ($AT$32*(0.79-(0.002*((E904-G904/2)/(2*F904))*SQRT($AT$32)))), "Slender")</f>
        <v>Compact</v>
      </c>
      <c r="Y904" s="3" t="str" cm="1">
        <f t="array" ref="Y904">_xlfn.IFS(K904 &lt;= (65/SQRT($AT$32)), "Compact", K904 &lt;= (95/SQRT($AT$32)), "Non-Compact", K904 &gt; (95/SQRT($AT$32)), "Slender")</f>
        <v>Slender</v>
      </c>
      <c r="Z904" s="2">
        <f t="shared" si="295"/>
        <v>11.363636363636363</v>
      </c>
      <c r="AA904" s="2">
        <f t="shared" si="296"/>
        <v>37.5</v>
      </c>
      <c r="AB904" s="2" t="str" cm="1">
        <f t="array" ref="AB904">_xlfn.IFS(Z904 &lt;= 9, "1", Z904 &lt;= 12, "2", Z904 &lt;= 15, "3", Z904 &gt; 15, "4")</f>
        <v>2</v>
      </c>
      <c r="AC904" s="2" t="str" cm="1">
        <f t="array" ref="AC904">_xlfn.IFS(AA904 &lt;= 200, "1", L904 &lt;= 300, "2", L904 &lt;= 400, "3", L904 &gt; 400, "4")</f>
        <v>1</v>
      </c>
      <c r="AF904" s="3">
        <f t="shared" si="307"/>
        <v>115664.31081409684</v>
      </c>
      <c r="AG904" s="3"/>
      <c r="AI904" s="3">
        <f t="shared" si="308"/>
        <v>3829.7900294924784</v>
      </c>
      <c r="AJ904" s="2" t="s">
        <v>894</v>
      </c>
      <c r="AK904" s="2"/>
      <c r="AL904" s="2"/>
      <c r="AM904" s="2">
        <f t="shared" ref="AM904:AM967" si="310">SQRT(((VLOOKUP($AT$4,$A$4:$J$1021,10,FALSE))-J904)^2)</f>
        <v>175.71070841543326</v>
      </c>
      <c r="AN904" s="2"/>
      <c r="AO904" s="2"/>
      <c r="AP904" s="2">
        <f t="shared" ref="AP904:AP967" si="311">SQRT(((VLOOKUP($AT$4,$A$4:$R$1021,18,FALSE))-R904)^2)</f>
        <v>3770.6</v>
      </c>
      <c r="AQ904" s="2" t="s">
        <v>894</v>
      </c>
      <c r="BB904" s="2">
        <f t="shared" si="297"/>
        <v>108.41070841543325</v>
      </c>
      <c r="BC904" s="2">
        <f t="shared" si="298"/>
        <v>3303.7333333333336</v>
      </c>
      <c r="BD904" s="2" t="s">
        <v>894</v>
      </c>
      <c r="BI904">
        <f t="shared" si="299"/>
        <v>126.41070841543325</v>
      </c>
      <c r="BJ904">
        <f t="shared" si="300"/>
        <v>3544.1143281365999</v>
      </c>
      <c r="BK904" s="2" t="s">
        <v>894</v>
      </c>
      <c r="BP904">
        <f t="shared" si="301"/>
        <v>60.410708415433248</v>
      </c>
      <c r="BQ904">
        <f t="shared" si="302"/>
        <v>3201.3333333333335</v>
      </c>
      <c r="BR904" s="2" t="s">
        <v>894</v>
      </c>
      <c r="BW904">
        <f t="shared" si="303"/>
        <v>76.410708415433248</v>
      </c>
      <c r="BX904">
        <f t="shared" si="304"/>
        <v>3235.4666666666667</v>
      </c>
      <c r="BY904" s="2" t="s">
        <v>894</v>
      </c>
      <c r="CD904">
        <f t="shared" si="305"/>
        <v>140.72044799722718</v>
      </c>
      <c r="CE904">
        <f t="shared" si="306"/>
        <v>3589.9015716076174</v>
      </c>
      <c r="CF904" s="2" t="s">
        <v>894</v>
      </c>
    </row>
    <row r="905" spans="1:84" x14ac:dyDescent="0.35">
      <c r="A905" s="2" t="s">
        <v>899</v>
      </c>
      <c r="B905" s="3" t="s">
        <v>35</v>
      </c>
      <c r="C905" s="2">
        <v>160</v>
      </c>
      <c r="D905" s="2">
        <v>600</v>
      </c>
      <c r="E905" s="2">
        <v>250</v>
      </c>
      <c r="F905" s="2">
        <v>25</v>
      </c>
      <c r="G905" s="2">
        <v>14</v>
      </c>
      <c r="H905" s="2">
        <v>13</v>
      </c>
      <c r="I905" s="2">
        <f t="shared" si="291"/>
        <v>524</v>
      </c>
      <c r="J905" s="2">
        <f t="shared" si="309"/>
        <v>203.45070841543324</v>
      </c>
      <c r="K905" s="2">
        <f t="shared" si="294"/>
        <v>4.72</v>
      </c>
      <c r="L905" s="2">
        <f t="shared" si="292"/>
        <v>37.428571428571431</v>
      </c>
      <c r="M905" s="2">
        <f t="shared" si="293"/>
        <v>2.1496814089933345</v>
      </c>
      <c r="N905" s="5">
        <v>124000</v>
      </c>
      <c r="O905" s="5">
        <v>6520</v>
      </c>
      <c r="P905" s="2">
        <v>24.7</v>
      </c>
      <c r="Q905" s="2">
        <v>5.7</v>
      </c>
      <c r="R905" s="5">
        <v>4130</v>
      </c>
      <c r="S905" s="2">
        <v>522</v>
      </c>
      <c r="T905" s="5">
        <v>4690</v>
      </c>
      <c r="U905" s="2">
        <v>810</v>
      </c>
      <c r="X905" s="3" t="str" cm="1">
        <f t="array" ref="X905">_xlfn.IFS((D905/F905) &lt;= (640/SQRT($AT$32)), "Compact", L905 &lt;= ($AT$32*(0.79-(0.002*((E905-G905/2)/(2*F905))*SQRT($AT$32)))), "Non-Compact", L905 &gt; ($AT$32*(0.79-(0.002*((E905-G905/2)/(2*F905))*SQRT($AT$32)))), "Slender")</f>
        <v>Compact</v>
      </c>
      <c r="Y905" s="3" t="str" cm="1">
        <f t="array" ref="Y905">_xlfn.IFS(K905 &lt;= (65/SQRT($AT$32)), "Compact", K905 &lt;= (95/SQRT($AT$32)), "Non-Compact", K905 &gt; (95/SQRT($AT$32)), "Slender")</f>
        <v>Non-Compact</v>
      </c>
      <c r="Z905" s="2">
        <f t="shared" si="295"/>
        <v>10</v>
      </c>
      <c r="AA905" s="2">
        <f t="shared" si="296"/>
        <v>42.857142857142854</v>
      </c>
      <c r="AB905" s="2" t="str" cm="1">
        <f t="array" ref="AB905">_xlfn.IFS(Z905 &lt;= 9, "1", Z905 &lt;= 12, "2", Z905 &lt;= 15, "3", Z905 &gt; 15, "4")</f>
        <v>2</v>
      </c>
      <c r="AC905" s="2" t="str" cm="1">
        <f t="array" ref="AC905">_xlfn.IFS(AA905 &lt;= 200, "1", L905 &lt;= 300, "2", L905 &lt;= 400, "3", L905 &gt; 400, "4")</f>
        <v>1</v>
      </c>
      <c r="AF905" s="3">
        <f t="shared" si="307"/>
        <v>123692.69297779881</v>
      </c>
      <c r="AG905" s="3"/>
      <c r="AI905" s="3">
        <f t="shared" si="308"/>
        <v>4102.8457526453512</v>
      </c>
      <c r="AJ905" s="2" t="s">
        <v>899</v>
      </c>
      <c r="AK905" s="2"/>
      <c r="AL905" s="2"/>
      <c r="AM905" s="2">
        <f t="shared" si="310"/>
        <v>178.75070841543325</v>
      </c>
      <c r="AN905" s="2"/>
      <c r="AO905" s="2"/>
      <c r="AP905" s="2">
        <f t="shared" si="311"/>
        <v>4040.6</v>
      </c>
      <c r="AQ905" s="2" t="s">
        <v>899</v>
      </c>
      <c r="BB905" s="2">
        <f t="shared" si="297"/>
        <v>111.45070841543324</v>
      </c>
      <c r="BC905" s="2">
        <f t="shared" si="298"/>
        <v>3573.7333333333336</v>
      </c>
      <c r="BD905" s="2" t="s">
        <v>899</v>
      </c>
      <c r="BI905">
        <f t="shared" si="299"/>
        <v>129.45070841543324</v>
      </c>
      <c r="BJ905">
        <f t="shared" si="300"/>
        <v>3814.1143281365999</v>
      </c>
      <c r="BK905" s="2" t="s">
        <v>899</v>
      </c>
      <c r="BP905">
        <f t="shared" si="301"/>
        <v>63.45070841543324</v>
      </c>
      <c r="BQ905">
        <f t="shared" si="302"/>
        <v>3471.3333333333335</v>
      </c>
      <c r="BR905" s="2" t="s">
        <v>899</v>
      </c>
      <c r="BW905">
        <f t="shared" si="303"/>
        <v>79.45070841543324</v>
      </c>
      <c r="BX905">
        <f t="shared" si="304"/>
        <v>3505.4666666666667</v>
      </c>
      <c r="BY905" s="2" t="s">
        <v>899</v>
      </c>
      <c r="CD905">
        <f t="shared" si="305"/>
        <v>143.76044799722717</v>
      </c>
      <c r="CE905">
        <f t="shared" si="306"/>
        <v>3859.9015716076174</v>
      </c>
      <c r="CF905" s="2" t="s">
        <v>899</v>
      </c>
    </row>
    <row r="906" spans="1:84" x14ac:dyDescent="0.35">
      <c r="A906" s="2" t="s">
        <v>900</v>
      </c>
      <c r="B906" s="3" t="s">
        <v>35</v>
      </c>
      <c r="C906" s="2">
        <v>149</v>
      </c>
      <c r="D906" s="2">
        <v>600</v>
      </c>
      <c r="E906" s="2">
        <v>250</v>
      </c>
      <c r="F906" s="2">
        <v>22</v>
      </c>
      <c r="G906" s="2">
        <v>14</v>
      </c>
      <c r="H906" s="2">
        <v>13</v>
      </c>
      <c r="I906" s="2">
        <f t="shared" si="291"/>
        <v>530</v>
      </c>
      <c r="J906" s="2">
        <f t="shared" si="309"/>
        <v>189.29070841543324</v>
      </c>
      <c r="K906" s="2">
        <f t="shared" si="294"/>
        <v>5.3636363636363633</v>
      </c>
      <c r="L906" s="2">
        <f t="shared" si="292"/>
        <v>37.857142857142854</v>
      </c>
      <c r="M906" s="2">
        <f t="shared" si="293"/>
        <v>2.1496814089933345</v>
      </c>
      <c r="N906" s="5">
        <v>113000</v>
      </c>
      <c r="O906" s="5">
        <v>5740</v>
      </c>
      <c r="P906" s="2">
        <v>24.4</v>
      </c>
      <c r="Q906" s="2">
        <v>5.5</v>
      </c>
      <c r="R906" s="5">
        <v>3770</v>
      </c>
      <c r="S906" s="2">
        <v>459</v>
      </c>
      <c r="T906" s="5">
        <v>4300</v>
      </c>
      <c r="U906" s="2">
        <v>716</v>
      </c>
      <c r="X906" s="3" t="str" cm="1">
        <f t="array" ref="X906">_xlfn.IFS((D906/F906) &lt;= (640/SQRT($AT$32)), "Compact", L906 &lt;= ($AT$32*(0.79-(0.002*((E906-G906/2)/(2*F906))*SQRT($AT$32)))), "Non-Compact", L906 &gt; ($AT$32*(0.79-(0.002*((E906-G906/2)/(2*F906))*SQRT($AT$32)))), "Slender")</f>
        <v>Compact</v>
      </c>
      <c r="Y906" s="3" t="str" cm="1">
        <f t="array" ref="Y906">_xlfn.IFS(K906 &lt;= (65/SQRT($AT$32)), "Compact", K906 &lt;= (95/SQRT($AT$32)), "Non-Compact", K906 &gt; (95/SQRT($AT$32)), "Slender")</f>
        <v>Slender</v>
      </c>
      <c r="Z906" s="2">
        <f t="shared" si="295"/>
        <v>11.363636363636363</v>
      </c>
      <c r="AA906" s="2">
        <f t="shared" si="296"/>
        <v>42.857142857142854</v>
      </c>
      <c r="AB906" s="2" t="str" cm="1">
        <f t="array" ref="AB906">_xlfn.IFS(Z906 &lt;= 9, "1", Z906 &lt;= 12, "2", Z906 &lt;= 15, "3", Z906 &gt; 15, "4")</f>
        <v>2</v>
      </c>
      <c r="AC906" s="2" t="str" cm="1">
        <f t="array" ref="AC906">_xlfn.IFS(AA906 &lt;= 200, "1", L906 &lt;= 300, "2", L906 &lt;= 400, "3", L906 &gt; 400, "4")</f>
        <v>1</v>
      </c>
      <c r="AF906" s="3">
        <f t="shared" si="307"/>
        <v>112667.44470387176</v>
      </c>
      <c r="AG906" s="3"/>
      <c r="AI906" s="3">
        <f t="shared" si="308"/>
        <v>3741.0996872577452</v>
      </c>
      <c r="AJ906" s="2" t="s">
        <v>900</v>
      </c>
      <c r="AK906" s="2"/>
      <c r="AL906" s="2"/>
      <c r="AM906" s="2">
        <f t="shared" si="310"/>
        <v>164.59070841543326</v>
      </c>
      <c r="AN906" s="2"/>
      <c r="AO906" s="2"/>
      <c r="AP906" s="2">
        <f t="shared" si="311"/>
        <v>3680.6</v>
      </c>
      <c r="AQ906" s="2" t="s">
        <v>900</v>
      </c>
      <c r="BB906" s="2">
        <f t="shared" si="297"/>
        <v>97.290708415433244</v>
      </c>
      <c r="BC906" s="2">
        <f t="shared" si="298"/>
        <v>3213.7333333333336</v>
      </c>
      <c r="BD906" s="2" t="s">
        <v>900</v>
      </c>
      <c r="BI906">
        <f t="shared" si="299"/>
        <v>115.29070841543324</v>
      </c>
      <c r="BJ906">
        <f t="shared" si="300"/>
        <v>3454.1143281365999</v>
      </c>
      <c r="BK906" s="2" t="s">
        <v>900</v>
      </c>
      <c r="BP906">
        <f t="shared" si="301"/>
        <v>49.290708415433244</v>
      </c>
      <c r="BQ906">
        <f t="shared" si="302"/>
        <v>3111.3333333333335</v>
      </c>
      <c r="BR906" s="2" t="s">
        <v>900</v>
      </c>
      <c r="BW906">
        <f t="shared" si="303"/>
        <v>65.290708415433244</v>
      </c>
      <c r="BX906">
        <f t="shared" si="304"/>
        <v>3145.4666666666667</v>
      </c>
      <c r="BY906" s="2" t="s">
        <v>900</v>
      </c>
      <c r="CD906">
        <f t="shared" si="305"/>
        <v>129.60044799722718</v>
      </c>
      <c r="CE906">
        <f t="shared" si="306"/>
        <v>3499.9015716076174</v>
      </c>
      <c r="CF906" s="2" t="s">
        <v>900</v>
      </c>
    </row>
    <row r="907" spans="1:84" x14ac:dyDescent="0.35">
      <c r="A907" s="2" t="s">
        <v>901</v>
      </c>
      <c r="B907" s="3" t="s">
        <v>35</v>
      </c>
      <c r="C907" s="2">
        <v>137</v>
      </c>
      <c r="D907" s="2">
        <v>600</v>
      </c>
      <c r="E907" s="2">
        <v>250</v>
      </c>
      <c r="F907" s="2">
        <v>19</v>
      </c>
      <c r="G907" s="2">
        <v>14</v>
      </c>
      <c r="H907" s="2">
        <v>13</v>
      </c>
      <c r="I907" s="2">
        <f t="shared" si="291"/>
        <v>536</v>
      </c>
      <c r="J907" s="2">
        <f t="shared" si="309"/>
        <v>175.13070841543325</v>
      </c>
      <c r="K907" s="2">
        <f t="shared" si="294"/>
        <v>6.2105263157894735</v>
      </c>
      <c r="L907" s="2">
        <f t="shared" si="292"/>
        <v>38.285714285714285</v>
      </c>
      <c r="M907" s="2">
        <f t="shared" si="293"/>
        <v>2.1496814089933345</v>
      </c>
      <c r="N907" s="5">
        <v>102000</v>
      </c>
      <c r="O907" s="5">
        <v>4960</v>
      </c>
      <c r="P907" s="2">
        <v>24.1</v>
      </c>
      <c r="Q907" s="2">
        <v>5.3</v>
      </c>
      <c r="R907" s="5">
        <v>3400</v>
      </c>
      <c r="S907" s="2">
        <v>397</v>
      </c>
      <c r="T907" s="5">
        <v>3910</v>
      </c>
      <c r="U907" s="2">
        <v>623</v>
      </c>
      <c r="X907" s="3" t="str" cm="1">
        <f t="array" ref="X907">_xlfn.IFS((D907/F907) &lt;= (640/SQRT($AT$32)), "Compact", L907 &lt;= ($AT$32*(0.79-(0.002*((E907-G907/2)/(2*F907))*SQRT($AT$32)))), "Non-Compact", L907 &gt; ($AT$32*(0.79-(0.002*((E907-G907/2)/(2*F907))*SQRT($AT$32)))), "Slender")</f>
        <v>Compact</v>
      </c>
      <c r="Y907" s="3" t="str" cm="1">
        <f t="array" ref="Y907">_xlfn.IFS(K907 &lt;= (65/SQRT($AT$32)), "Compact", K907 &lt;= (95/SQRT($AT$32)), "Non-Compact", K907 &gt; (95/SQRT($AT$32)), "Slender")</f>
        <v>Slender</v>
      </c>
      <c r="Z907" s="2">
        <f t="shared" si="295"/>
        <v>13.157894736842104</v>
      </c>
      <c r="AA907" s="2">
        <f t="shared" si="296"/>
        <v>42.857142857142854</v>
      </c>
      <c r="AB907" s="2" t="str" cm="1">
        <f t="array" ref="AB907">_xlfn.IFS(Z907 &lt;= 9, "1", Z907 &lt;= 12, "2", Z907 &lt;= 15, "3", Z907 &gt; 15, "4")</f>
        <v>3</v>
      </c>
      <c r="AC907" s="2" t="str" cm="1">
        <f t="array" ref="AC907">_xlfn.IFS(AA907 &lt;= 200, "1", L907 &lt;= 300, "2", L907 &lt;= 400, "3", L907 &gt; 400, "4")</f>
        <v>1</v>
      </c>
      <c r="AF907" s="3">
        <f t="shared" si="307"/>
        <v>101642.71098362145</v>
      </c>
      <c r="AG907" s="3"/>
      <c r="AI907" s="3">
        <f t="shared" si="308"/>
        <v>3370.4402190218416</v>
      </c>
      <c r="AJ907" s="2" t="s">
        <v>901</v>
      </c>
      <c r="AK907" s="2"/>
      <c r="AL907" s="2"/>
      <c r="AM907" s="2">
        <f t="shared" si="310"/>
        <v>150.43070841543326</v>
      </c>
      <c r="AN907" s="2"/>
      <c r="AO907" s="2"/>
      <c r="AP907" s="2">
        <f t="shared" si="311"/>
        <v>3310.6</v>
      </c>
      <c r="AQ907" s="2" t="s">
        <v>901</v>
      </c>
      <c r="BB907" s="2">
        <f t="shared" si="297"/>
        <v>83.130708415433247</v>
      </c>
      <c r="BC907" s="2">
        <f t="shared" si="298"/>
        <v>2843.7333333333336</v>
      </c>
      <c r="BD907" s="2" t="s">
        <v>901</v>
      </c>
      <c r="BI907">
        <f t="shared" si="299"/>
        <v>101.13070841543325</v>
      </c>
      <c r="BJ907">
        <f t="shared" si="300"/>
        <v>3084.1143281365999</v>
      </c>
      <c r="BK907" s="2" t="s">
        <v>901</v>
      </c>
      <c r="BP907">
        <f t="shared" si="301"/>
        <v>35.130708415433247</v>
      </c>
      <c r="BQ907">
        <f t="shared" si="302"/>
        <v>2741.3333333333335</v>
      </c>
      <c r="BR907" s="2" t="s">
        <v>901</v>
      </c>
      <c r="BW907">
        <f t="shared" si="303"/>
        <v>51.130708415433247</v>
      </c>
      <c r="BX907">
        <f t="shared" si="304"/>
        <v>2775.4666666666667</v>
      </c>
      <c r="BY907" s="2" t="s">
        <v>901</v>
      </c>
      <c r="CD907">
        <f t="shared" si="305"/>
        <v>115.44044799722718</v>
      </c>
      <c r="CE907">
        <f t="shared" si="306"/>
        <v>3129.9015716076174</v>
      </c>
      <c r="CF907" s="2" t="s">
        <v>901</v>
      </c>
    </row>
    <row r="908" spans="1:84" x14ac:dyDescent="0.35">
      <c r="A908" s="2" t="s">
        <v>902</v>
      </c>
      <c r="B908" s="3" t="s">
        <v>35</v>
      </c>
      <c r="C908" s="2">
        <v>162</v>
      </c>
      <c r="D908" s="2">
        <v>600</v>
      </c>
      <c r="E908" s="2">
        <v>250</v>
      </c>
      <c r="F908" s="2">
        <v>28</v>
      </c>
      <c r="G908" s="2">
        <v>12</v>
      </c>
      <c r="H908" s="2">
        <v>13</v>
      </c>
      <c r="I908" s="2">
        <f t="shared" si="291"/>
        <v>518</v>
      </c>
      <c r="J908" s="2">
        <f t="shared" si="309"/>
        <v>206.73070841543324</v>
      </c>
      <c r="K908" s="2">
        <f t="shared" si="294"/>
        <v>4.25</v>
      </c>
      <c r="L908" s="2">
        <f t="shared" si="292"/>
        <v>43.166666666666664</v>
      </c>
      <c r="M908" s="2">
        <f t="shared" si="293"/>
        <v>2.1536814089933345</v>
      </c>
      <c r="N908" s="5">
        <v>132000</v>
      </c>
      <c r="O908" s="5">
        <v>7300</v>
      </c>
      <c r="P908" s="2">
        <v>25.2</v>
      </c>
      <c r="Q908" s="2">
        <v>5.9</v>
      </c>
      <c r="R908" s="5">
        <v>4390</v>
      </c>
      <c r="S908" s="2">
        <v>584</v>
      </c>
      <c r="T908" s="5">
        <v>4930</v>
      </c>
      <c r="U908" s="2">
        <v>896</v>
      </c>
      <c r="X908" s="3" t="str" cm="1">
        <f t="array" ref="X908">_xlfn.IFS((D908/F908) &lt;= (640/SQRT($AT$32)), "Compact", L908 &lt;= ($AT$32*(0.79-(0.002*((E908-G908/2)/(2*F908))*SQRT($AT$32)))), "Non-Compact", L908 &gt; ($AT$32*(0.79-(0.002*((E908-G908/2)/(2*F908))*SQRT($AT$32)))), "Slender")</f>
        <v>Compact</v>
      </c>
      <c r="Y908" s="3" t="str" cm="1">
        <f t="array" ref="Y908">_xlfn.IFS(K908 &lt;= (65/SQRT($AT$32)), "Compact", K908 &lt;= (95/SQRT($AT$32)), "Non-Compact", K908 &gt; (95/SQRT($AT$32)), "Slender")</f>
        <v>Non-Compact</v>
      </c>
      <c r="Z908" s="2">
        <f t="shared" si="295"/>
        <v>8.9285714285714288</v>
      </c>
      <c r="AA908" s="2">
        <f t="shared" si="296"/>
        <v>50</v>
      </c>
      <c r="AB908" s="2" t="str" cm="1">
        <f t="array" ref="AB908">_xlfn.IFS(Z908 &lt;= 9, "1", Z908 &lt;= 12, "2", Z908 &lt;= 15, "3", Z908 &gt; 15, "4")</f>
        <v>1</v>
      </c>
      <c r="AC908" s="2" t="str" cm="1">
        <f t="array" ref="AC908">_xlfn.IFS(AA908 &lt;= 200, "1", L908 &lt;= 300, "2", L908 &lt;= 400, "3", L908 &gt; 400, "4")</f>
        <v>1</v>
      </c>
      <c r="AF908" s="3">
        <f t="shared" si="307"/>
        <v>131722.66432205203</v>
      </c>
      <c r="AG908" s="3"/>
      <c r="AI908" s="3">
        <f t="shared" si="308"/>
        <v>4366.5513703608258</v>
      </c>
      <c r="AJ908" s="2" t="s">
        <v>902</v>
      </c>
      <c r="AK908" s="2"/>
      <c r="AL908" s="2"/>
      <c r="AM908" s="2">
        <f t="shared" si="310"/>
        <v>182.03070841543325</v>
      </c>
      <c r="AN908" s="2"/>
      <c r="AO908" s="2"/>
      <c r="AP908" s="2">
        <f t="shared" si="311"/>
        <v>4300.6000000000004</v>
      </c>
      <c r="AQ908" s="2" t="s">
        <v>902</v>
      </c>
      <c r="BB908" s="2">
        <f t="shared" si="297"/>
        <v>114.73070841543324</v>
      </c>
      <c r="BC908" s="2">
        <f t="shared" si="298"/>
        <v>3833.7333333333336</v>
      </c>
      <c r="BD908" s="2" t="s">
        <v>902</v>
      </c>
      <c r="BI908">
        <f t="shared" si="299"/>
        <v>132.73070841543324</v>
      </c>
      <c r="BJ908">
        <f t="shared" si="300"/>
        <v>4074.1143281365999</v>
      </c>
      <c r="BK908" s="2" t="s">
        <v>902</v>
      </c>
      <c r="BP908">
        <f t="shared" si="301"/>
        <v>66.730708415433241</v>
      </c>
      <c r="BQ908">
        <f t="shared" si="302"/>
        <v>3731.3333333333335</v>
      </c>
      <c r="BR908" s="2" t="s">
        <v>902</v>
      </c>
      <c r="BW908">
        <f t="shared" si="303"/>
        <v>82.730708415433241</v>
      </c>
      <c r="BX908">
        <f t="shared" si="304"/>
        <v>3765.4666666666667</v>
      </c>
      <c r="BY908" s="2" t="s">
        <v>902</v>
      </c>
      <c r="CD908">
        <f t="shared" si="305"/>
        <v>147.04044799722718</v>
      </c>
      <c r="CE908">
        <f t="shared" si="306"/>
        <v>4119.9015716076174</v>
      </c>
      <c r="CF908" s="2" t="s">
        <v>902</v>
      </c>
    </row>
    <row r="909" spans="1:84" x14ac:dyDescent="0.35">
      <c r="A909" s="2" t="s">
        <v>903</v>
      </c>
      <c r="B909" s="3" t="s">
        <v>35</v>
      </c>
      <c r="C909" s="2">
        <v>151</v>
      </c>
      <c r="D909" s="2">
        <v>600</v>
      </c>
      <c r="E909" s="2">
        <v>250</v>
      </c>
      <c r="F909" s="2">
        <v>25</v>
      </c>
      <c r="G909" s="2">
        <v>12</v>
      </c>
      <c r="H909" s="2">
        <v>13</v>
      </c>
      <c r="I909" s="2">
        <f t="shared" si="291"/>
        <v>524</v>
      </c>
      <c r="J909" s="2">
        <f t="shared" si="309"/>
        <v>192.45070841543324</v>
      </c>
      <c r="K909" s="2">
        <f t="shared" si="294"/>
        <v>4.76</v>
      </c>
      <c r="L909" s="2">
        <f t="shared" si="292"/>
        <v>43.666666666666664</v>
      </c>
      <c r="M909" s="2">
        <f t="shared" si="293"/>
        <v>2.1536814089933345</v>
      </c>
      <c r="N909" s="5">
        <v>121000</v>
      </c>
      <c r="O909" s="5">
        <v>6520</v>
      </c>
      <c r="P909" s="2">
        <v>25.1</v>
      </c>
      <c r="Q909" s="2">
        <v>5.8</v>
      </c>
      <c r="R909" s="5">
        <v>4040</v>
      </c>
      <c r="S909" s="2">
        <v>522</v>
      </c>
      <c r="T909" s="5">
        <v>4540</v>
      </c>
      <c r="U909" s="2">
        <v>802</v>
      </c>
      <c r="X909" s="3" t="str" cm="1">
        <f t="array" ref="X909">_xlfn.IFS((D909/F909) &lt;= (640/SQRT($AT$32)), "Compact", L909 &lt;= ($AT$32*(0.79-(0.002*((E909-G909/2)/(2*F909))*SQRT($AT$32)))), "Non-Compact", L909 &gt; ($AT$32*(0.79-(0.002*((E909-G909/2)/(2*F909))*SQRT($AT$32)))), "Slender")</f>
        <v>Compact</v>
      </c>
      <c r="Y909" s="3" t="str" cm="1">
        <f t="array" ref="Y909">_xlfn.IFS(K909 &lt;= (65/SQRT($AT$32)), "Compact", K909 &lt;= (95/SQRT($AT$32)), "Non-Compact", K909 &gt; (95/SQRT($AT$32)), "Slender")</f>
        <v>Non-Compact</v>
      </c>
      <c r="Z909" s="2">
        <f t="shared" si="295"/>
        <v>10</v>
      </c>
      <c r="AA909" s="2">
        <f t="shared" si="296"/>
        <v>50</v>
      </c>
      <c r="AB909" s="2" t="str" cm="1">
        <f t="array" ref="AB909">_xlfn.IFS(Z909 &lt;= 9, "1", Z909 &lt;= 12, "2", Z909 &lt;= 15, "3", Z909 &gt; 15, "4")</f>
        <v>2</v>
      </c>
      <c r="AC909" s="2" t="str" cm="1">
        <f t="array" ref="AC909">_xlfn.IFS(AA909 &lt;= 200, "1", L909 &lt;= 300, "2", L909 &lt;= 400, "3", L909 &gt; 400, "4")</f>
        <v>1</v>
      </c>
      <c r="AF909" s="3">
        <f t="shared" si="307"/>
        <v>120696.78660221241</v>
      </c>
      <c r="AG909" s="3"/>
      <c r="AI909" s="3">
        <f t="shared" si="308"/>
        <v>4014.2415560103004</v>
      </c>
      <c r="AJ909" s="2" t="s">
        <v>903</v>
      </c>
      <c r="AK909" s="2"/>
      <c r="AL909" s="2"/>
      <c r="AM909" s="2">
        <f t="shared" si="310"/>
        <v>167.75070841543325</v>
      </c>
      <c r="AN909" s="2"/>
      <c r="AO909" s="2"/>
      <c r="AP909" s="2">
        <f t="shared" si="311"/>
        <v>3950.6</v>
      </c>
      <c r="AQ909" s="2" t="s">
        <v>903</v>
      </c>
      <c r="BB909" s="2">
        <f t="shared" si="297"/>
        <v>100.45070841543324</v>
      </c>
      <c r="BC909" s="2">
        <f t="shared" si="298"/>
        <v>3483.7333333333336</v>
      </c>
      <c r="BD909" s="2" t="s">
        <v>903</v>
      </c>
      <c r="BI909">
        <f t="shared" si="299"/>
        <v>118.45070841543324</v>
      </c>
      <c r="BJ909">
        <f t="shared" si="300"/>
        <v>3724.1143281365999</v>
      </c>
      <c r="BK909" s="2" t="s">
        <v>903</v>
      </c>
      <c r="BP909">
        <f t="shared" si="301"/>
        <v>52.45070841543324</v>
      </c>
      <c r="BQ909">
        <f t="shared" si="302"/>
        <v>3381.3333333333335</v>
      </c>
      <c r="BR909" s="2" t="s">
        <v>903</v>
      </c>
      <c r="BW909">
        <f t="shared" si="303"/>
        <v>68.45070841543324</v>
      </c>
      <c r="BX909">
        <f t="shared" si="304"/>
        <v>3415.4666666666667</v>
      </c>
      <c r="BY909" s="2" t="s">
        <v>903</v>
      </c>
      <c r="CD909">
        <f t="shared" si="305"/>
        <v>132.76044799722717</v>
      </c>
      <c r="CE909">
        <f t="shared" si="306"/>
        <v>3769.9015716076174</v>
      </c>
      <c r="CF909" s="2" t="s">
        <v>903</v>
      </c>
    </row>
    <row r="910" spans="1:84" x14ac:dyDescent="0.35">
      <c r="A910" s="2" t="s">
        <v>904</v>
      </c>
      <c r="B910" s="3" t="s">
        <v>35</v>
      </c>
      <c r="C910" s="2">
        <v>140</v>
      </c>
      <c r="D910" s="2">
        <v>600</v>
      </c>
      <c r="E910" s="2">
        <v>250</v>
      </c>
      <c r="F910" s="2">
        <v>22</v>
      </c>
      <c r="G910" s="2">
        <v>12</v>
      </c>
      <c r="H910" s="2">
        <v>13</v>
      </c>
      <c r="I910" s="2">
        <f t="shared" si="291"/>
        <v>530</v>
      </c>
      <c r="J910" s="2">
        <f t="shared" si="309"/>
        <v>178.17070841543324</v>
      </c>
      <c r="K910" s="2">
        <f t="shared" si="294"/>
        <v>5.4090909090909092</v>
      </c>
      <c r="L910" s="2">
        <f t="shared" si="292"/>
        <v>44.166666666666664</v>
      </c>
      <c r="M910" s="2">
        <f t="shared" si="293"/>
        <v>2.1536814089933345</v>
      </c>
      <c r="N910" s="5">
        <v>110000</v>
      </c>
      <c r="O910" s="5">
        <v>5740</v>
      </c>
      <c r="P910" s="2">
        <v>24.9</v>
      </c>
      <c r="Q910" s="2">
        <v>5.7</v>
      </c>
      <c r="R910" s="5">
        <v>3670</v>
      </c>
      <c r="S910" s="2">
        <v>459</v>
      </c>
      <c r="T910" s="5">
        <v>4150</v>
      </c>
      <c r="U910" s="2">
        <v>709</v>
      </c>
      <c r="X910" s="3" t="str" cm="1">
        <f t="array" ref="X910">_xlfn.IFS((D910/F910) &lt;= (640/SQRT($AT$32)), "Compact", L910 &lt;= ($AT$32*(0.79-(0.002*((E910-G910/2)/(2*F910))*SQRT($AT$32)))), "Non-Compact", L910 &gt; ($AT$32*(0.79-(0.002*((E910-G910/2)/(2*F910))*SQRT($AT$32)))), "Slender")</f>
        <v>Compact</v>
      </c>
      <c r="Y910" s="3" t="str" cm="1">
        <f t="array" ref="Y910">_xlfn.IFS(K910 &lt;= (65/SQRT($AT$32)), "Compact", K910 &lt;= (95/SQRT($AT$32)), "Non-Compact", K910 &gt; (95/SQRT($AT$32)), "Slender")</f>
        <v>Slender</v>
      </c>
      <c r="Z910" s="2">
        <f t="shared" si="295"/>
        <v>11.363636363636363</v>
      </c>
      <c r="AA910" s="2">
        <f t="shared" si="296"/>
        <v>50</v>
      </c>
      <c r="AB910" s="2" t="str" cm="1">
        <f t="array" ref="AB910">_xlfn.IFS(Z910 &lt;= 9, "1", Z910 &lt;= 12, "2", Z910 &lt;= 15, "3", Z910 &gt; 15, "4")</f>
        <v>2</v>
      </c>
      <c r="AC910" s="2" t="str" cm="1">
        <f t="array" ref="AC910">_xlfn.IFS(AA910 &lt;= 200, "1", L910 &lt;= 300, "2", L910 &lt;= 400, "3", L910 &gt; 400, "4")</f>
        <v>1</v>
      </c>
      <c r="AF910" s="3">
        <f t="shared" si="307"/>
        <v>109671.25920723259</v>
      </c>
      <c r="AG910" s="3"/>
      <c r="AI910" s="3">
        <f t="shared" si="308"/>
        <v>3642.7608856470388</v>
      </c>
      <c r="AJ910" s="2" t="s">
        <v>904</v>
      </c>
      <c r="AK910" s="2"/>
      <c r="AL910" s="2"/>
      <c r="AM910" s="2">
        <f t="shared" si="310"/>
        <v>153.47070841543325</v>
      </c>
      <c r="AN910" s="2"/>
      <c r="AO910" s="2"/>
      <c r="AP910" s="2">
        <f t="shared" si="311"/>
        <v>3580.6</v>
      </c>
      <c r="AQ910" s="2" t="s">
        <v>904</v>
      </c>
      <c r="BB910" s="2">
        <f t="shared" si="297"/>
        <v>86.170708415433239</v>
      </c>
      <c r="BC910" s="2">
        <f t="shared" si="298"/>
        <v>3113.7333333333336</v>
      </c>
      <c r="BD910" s="2" t="s">
        <v>904</v>
      </c>
      <c r="BI910">
        <f t="shared" si="299"/>
        <v>104.17070841543324</v>
      </c>
      <c r="BJ910">
        <f t="shared" si="300"/>
        <v>3354.1143281365999</v>
      </c>
      <c r="BK910" s="2" t="s">
        <v>904</v>
      </c>
      <c r="BP910">
        <f t="shared" si="301"/>
        <v>38.170708415433239</v>
      </c>
      <c r="BQ910">
        <f t="shared" si="302"/>
        <v>3011.3333333333335</v>
      </c>
      <c r="BR910" s="2" t="s">
        <v>904</v>
      </c>
      <c r="BW910">
        <f t="shared" si="303"/>
        <v>54.170708415433239</v>
      </c>
      <c r="BX910">
        <f t="shared" si="304"/>
        <v>3045.4666666666667</v>
      </c>
      <c r="BY910" s="2" t="s">
        <v>904</v>
      </c>
      <c r="CD910">
        <f t="shared" si="305"/>
        <v>118.48044799722717</v>
      </c>
      <c r="CE910">
        <f t="shared" si="306"/>
        <v>3399.9015716076174</v>
      </c>
      <c r="CF910" s="2" t="s">
        <v>904</v>
      </c>
    </row>
    <row r="911" spans="1:84" x14ac:dyDescent="0.35">
      <c r="A911" s="2" t="s">
        <v>905</v>
      </c>
      <c r="B911" s="3" t="s">
        <v>35</v>
      </c>
      <c r="C911" s="2">
        <v>129</v>
      </c>
      <c r="D911" s="2">
        <v>600</v>
      </c>
      <c r="E911" s="2">
        <v>250</v>
      </c>
      <c r="F911" s="2">
        <v>19</v>
      </c>
      <c r="G911" s="2">
        <v>12</v>
      </c>
      <c r="H911" s="2">
        <v>13</v>
      </c>
      <c r="I911" s="2">
        <f t="shared" si="291"/>
        <v>536</v>
      </c>
      <c r="J911" s="2">
        <f t="shared" si="309"/>
        <v>163.89070841543324</v>
      </c>
      <c r="K911" s="2">
        <f t="shared" si="294"/>
        <v>6.2631578947368425</v>
      </c>
      <c r="L911" s="2">
        <f t="shared" si="292"/>
        <v>44.666666666666664</v>
      </c>
      <c r="M911" s="2">
        <f t="shared" si="293"/>
        <v>2.1536814089933345</v>
      </c>
      <c r="N911" s="5">
        <v>99100</v>
      </c>
      <c r="O911" s="5">
        <v>4960</v>
      </c>
      <c r="P911" s="2">
        <v>24.6</v>
      </c>
      <c r="Q911" s="2">
        <v>5.5</v>
      </c>
      <c r="R911" s="5">
        <v>3300</v>
      </c>
      <c r="S911" s="2">
        <v>397</v>
      </c>
      <c r="T911" s="5">
        <v>3750</v>
      </c>
      <c r="U911" s="2">
        <v>615</v>
      </c>
      <c r="X911" s="3" t="str" cm="1">
        <f t="array" ref="X911">_xlfn.IFS((D911/F911) &lt;= (640/SQRT($AT$32)), "Compact", L911 &lt;= ($AT$32*(0.79-(0.002*((E911-G911/2)/(2*F911))*SQRT($AT$32)))), "Non-Compact", L911 &gt; ($AT$32*(0.79-(0.002*((E911-G911/2)/(2*F911))*SQRT($AT$32)))), "Slender")</f>
        <v>Compact</v>
      </c>
      <c r="Y911" s="3" t="str" cm="1">
        <f t="array" ref="Y911">_xlfn.IFS(K911 &lt;= (65/SQRT($AT$32)), "Compact", K911 &lt;= (95/SQRT($AT$32)), "Non-Compact", K911 &gt; (95/SQRT($AT$32)), "Slender")</f>
        <v>Slender</v>
      </c>
      <c r="Z911" s="2">
        <f t="shared" si="295"/>
        <v>13.157894736842104</v>
      </c>
      <c r="AA911" s="2">
        <f t="shared" si="296"/>
        <v>50</v>
      </c>
      <c r="AB911" s="2" t="str" cm="1">
        <f t="array" ref="AB911">_xlfn.IFS(Z911 &lt;= 9, "1", Z911 &lt;= 12, "2", Z911 &lt;= 15, "3", Z911 &gt; 15, "4")</f>
        <v>3</v>
      </c>
      <c r="AC911" s="2" t="str" cm="1">
        <f t="array" ref="AC911">_xlfn.IFS(AA911 &lt;= 200, "1", L911 &lt;= 300, "2", L911 &lt;= 400, "3", L911 &gt; 400, "4")</f>
        <v>1</v>
      </c>
      <c r="AF911" s="3">
        <f t="shared" si="307"/>
        <v>98746.079902444733</v>
      </c>
      <c r="AG911" s="3"/>
      <c r="AI911" s="3">
        <f t="shared" si="308"/>
        <v>3272.2694372560459</v>
      </c>
      <c r="AJ911" s="2" t="s">
        <v>905</v>
      </c>
      <c r="AK911" s="2"/>
      <c r="AL911" s="2"/>
      <c r="AM911" s="2">
        <f t="shared" si="310"/>
        <v>139.19070841543325</v>
      </c>
      <c r="AN911" s="2"/>
      <c r="AO911" s="2"/>
      <c r="AP911" s="2">
        <f t="shared" si="311"/>
        <v>3210.6</v>
      </c>
      <c r="AQ911" s="2" t="s">
        <v>905</v>
      </c>
      <c r="BB911" s="2">
        <f t="shared" si="297"/>
        <v>71.890708415433238</v>
      </c>
      <c r="BC911" s="2">
        <f t="shared" si="298"/>
        <v>2743.7333333333336</v>
      </c>
      <c r="BD911" s="2" t="s">
        <v>905</v>
      </c>
      <c r="BI911">
        <f t="shared" si="299"/>
        <v>89.890708415433238</v>
      </c>
      <c r="BJ911">
        <f t="shared" si="300"/>
        <v>2984.1143281365999</v>
      </c>
      <c r="BK911" s="2" t="s">
        <v>905</v>
      </c>
      <c r="BP911">
        <f t="shared" si="301"/>
        <v>23.890708415433238</v>
      </c>
      <c r="BQ911">
        <f t="shared" si="302"/>
        <v>2641.3333333333335</v>
      </c>
      <c r="BR911" s="2" t="s">
        <v>905</v>
      </c>
      <c r="BW911">
        <f t="shared" si="303"/>
        <v>39.890708415433238</v>
      </c>
      <c r="BX911">
        <f t="shared" si="304"/>
        <v>2675.4666666666667</v>
      </c>
      <c r="BY911" s="2" t="s">
        <v>905</v>
      </c>
      <c r="CD911">
        <f t="shared" si="305"/>
        <v>104.20044799722717</v>
      </c>
      <c r="CE911">
        <f t="shared" si="306"/>
        <v>3029.9015716076174</v>
      </c>
      <c r="CF911" s="2" t="s">
        <v>905</v>
      </c>
    </row>
    <row r="912" spans="1:84" x14ac:dyDescent="0.35">
      <c r="A912" s="2" t="s">
        <v>906</v>
      </c>
      <c r="B912" s="3" t="s">
        <v>35</v>
      </c>
      <c r="C912" s="2">
        <v>117</v>
      </c>
      <c r="D912" s="2">
        <v>600</v>
      </c>
      <c r="E912" s="2">
        <v>250</v>
      </c>
      <c r="F912" s="2">
        <v>16</v>
      </c>
      <c r="G912" s="2">
        <v>12</v>
      </c>
      <c r="H912" s="2">
        <v>13</v>
      </c>
      <c r="I912" s="2">
        <f t="shared" si="291"/>
        <v>542</v>
      </c>
      <c r="J912" s="2">
        <f t="shared" si="309"/>
        <v>149.61070841543324</v>
      </c>
      <c r="K912" s="2">
        <f t="shared" si="294"/>
        <v>7.4375</v>
      </c>
      <c r="L912" s="2">
        <f t="shared" si="292"/>
        <v>45.166666666666664</v>
      </c>
      <c r="M912" s="2">
        <f t="shared" si="293"/>
        <v>2.1536814089933345</v>
      </c>
      <c r="N912" s="5">
        <v>87700</v>
      </c>
      <c r="O912" s="5">
        <v>4180</v>
      </c>
      <c r="P912" s="2">
        <v>24.2</v>
      </c>
      <c r="Q912" s="2">
        <v>5.3</v>
      </c>
      <c r="R912" s="5">
        <v>2920</v>
      </c>
      <c r="S912" s="2">
        <v>334</v>
      </c>
      <c r="T912" s="5">
        <v>3340</v>
      </c>
      <c r="U912" s="2">
        <v>522</v>
      </c>
      <c r="X912" s="3" t="str" cm="1">
        <f t="array" ref="X912">_xlfn.IFS((D912/F912) &lt;= (640/SQRT($AT$32)), "Compact", L912 &lt;= ($AT$32*(0.79-(0.002*((E912-G912/2)/(2*F912))*SQRT($AT$32)))), "Non-Compact", L912 &gt; ($AT$32*(0.79-(0.002*((E912-G912/2)/(2*F912))*SQRT($AT$32)))), "Slender")</f>
        <v>Non-Compact</v>
      </c>
      <c r="Y912" s="3" t="str" cm="1">
        <f t="array" ref="Y912">_xlfn.IFS(K912 &lt;= (65/SQRT($AT$32)), "Compact", K912 &lt;= (95/SQRT($AT$32)), "Non-Compact", K912 &gt; (95/SQRT($AT$32)), "Slender")</f>
        <v>Slender</v>
      </c>
      <c r="Z912" s="2">
        <f t="shared" si="295"/>
        <v>15.625</v>
      </c>
      <c r="AA912" s="2">
        <f t="shared" si="296"/>
        <v>50</v>
      </c>
      <c r="AB912" s="2" t="str" cm="1">
        <f t="array" ref="AB912">_xlfn.IFS(Z912 &lt;= 9, "1", Z912 &lt;= 12, "2", Z912 &lt;= 15, "3", Z912 &gt; 15, "4")</f>
        <v>4</v>
      </c>
      <c r="AC912" s="2" t="str" cm="1">
        <f t="array" ref="AC912">_xlfn.IFS(AA912 &lt;= 200, "1", L912 &lt;= 300, "2", L912 &lt;= 400, "3", L912 &gt; 400, "4")</f>
        <v>1</v>
      </c>
      <c r="AF912" s="3">
        <f t="shared" si="307"/>
        <v>87322.106571589306</v>
      </c>
      <c r="AG912" s="3"/>
      <c r="AI912" s="3">
        <f t="shared" si="308"/>
        <v>2893.0877743338515</v>
      </c>
      <c r="AJ912" s="2" t="s">
        <v>906</v>
      </c>
      <c r="AK912" s="2"/>
      <c r="AL912" s="2"/>
      <c r="AM912" s="2">
        <f t="shared" si="310"/>
        <v>124.91070841543323</v>
      </c>
      <c r="AN912" s="2"/>
      <c r="AO912" s="2"/>
      <c r="AP912" s="2">
        <f t="shared" si="311"/>
        <v>2830.6</v>
      </c>
      <c r="AQ912" s="2" t="s">
        <v>906</v>
      </c>
      <c r="BB912" s="2">
        <f t="shared" si="297"/>
        <v>57.610708415433237</v>
      </c>
      <c r="BC912" s="2">
        <f t="shared" si="298"/>
        <v>2363.7333333333336</v>
      </c>
      <c r="BD912" s="2" t="s">
        <v>906</v>
      </c>
      <c r="BI912">
        <f t="shared" si="299"/>
        <v>75.610708415433237</v>
      </c>
      <c r="BJ912">
        <f t="shared" si="300"/>
        <v>2604.1143281365999</v>
      </c>
      <c r="BK912" s="2" t="s">
        <v>906</v>
      </c>
      <c r="BP912">
        <f t="shared" si="301"/>
        <v>9.610708415433237</v>
      </c>
      <c r="BQ912">
        <f t="shared" si="302"/>
        <v>2261.3333333333335</v>
      </c>
      <c r="BR912" s="2" t="s">
        <v>906</v>
      </c>
      <c r="BW912">
        <f t="shared" si="303"/>
        <v>25.610708415433237</v>
      </c>
      <c r="BX912">
        <f t="shared" si="304"/>
        <v>2295.4666666666667</v>
      </c>
      <c r="BY912" s="2" t="s">
        <v>906</v>
      </c>
      <c r="CD912">
        <f t="shared" si="305"/>
        <v>89.920447997227171</v>
      </c>
      <c r="CE912">
        <f t="shared" si="306"/>
        <v>2649.9015716076174</v>
      </c>
      <c r="CF912" s="2" t="s">
        <v>906</v>
      </c>
    </row>
    <row r="913" spans="1:84" x14ac:dyDescent="0.35">
      <c r="A913" s="2" t="s">
        <v>907</v>
      </c>
      <c r="B913" s="3" t="s">
        <v>35</v>
      </c>
      <c r="C913" s="2">
        <v>115</v>
      </c>
      <c r="D913" s="2">
        <v>600</v>
      </c>
      <c r="E913" s="2">
        <v>250</v>
      </c>
      <c r="F913" s="2">
        <v>19</v>
      </c>
      <c r="G913" s="2">
        <v>9</v>
      </c>
      <c r="H913" s="2">
        <v>13</v>
      </c>
      <c r="I913" s="2">
        <f t="shared" si="291"/>
        <v>536</v>
      </c>
      <c r="J913" s="2">
        <f t="shared" si="309"/>
        <v>147.03070841543322</v>
      </c>
      <c r="K913" s="2">
        <f t="shared" si="294"/>
        <v>6.3421052631578947</v>
      </c>
      <c r="L913" s="2">
        <f t="shared" si="292"/>
        <v>59.555555555555557</v>
      </c>
      <c r="M913" s="2">
        <f t="shared" si="293"/>
        <v>2.1596814089933347</v>
      </c>
      <c r="N913" s="5">
        <v>94600</v>
      </c>
      <c r="O913" s="5">
        <v>4950</v>
      </c>
      <c r="P913" s="2">
        <v>25.4</v>
      </c>
      <c r="Q913" s="2">
        <v>5.8</v>
      </c>
      <c r="R913" s="5">
        <v>3150</v>
      </c>
      <c r="S913" s="2">
        <v>396</v>
      </c>
      <c r="T913" s="5">
        <v>3510</v>
      </c>
      <c r="U913" s="2">
        <v>606</v>
      </c>
      <c r="X913" s="3" t="str" cm="1">
        <f t="array" ref="X913">_xlfn.IFS((D913/F913) &lt;= (640/SQRT($AT$32)), "Compact", L913 &lt;= ($AT$32*(0.79-(0.002*((E913-G913/2)/(2*F913))*SQRT($AT$32)))), "Non-Compact", L913 &gt; ($AT$32*(0.79-(0.002*((E913-G913/2)/(2*F913))*SQRT($AT$32)))), "Slender")</f>
        <v>Compact</v>
      </c>
      <c r="Y913" s="3" t="str" cm="1">
        <f t="array" ref="Y913">_xlfn.IFS(K913 &lt;= (65/SQRT($AT$32)), "Compact", K913 &lt;= (95/SQRT($AT$32)), "Non-Compact", K913 &gt; (95/SQRT($AT$32)), "Slender")</f>
        <v>Slender</v>
      </c>
      <c r="Z913" s="2">
        <f t="shared" si="295"/>
        <v>13.157894736842104</v>
      </c>
      <c r="AA913" s="2">
        <f t="shared" si="296"/>
        <v>66.666666666666671</v>
      </c>
      <c r="AB913" s="2" t="str" cm="1">
        <f t="array" ref="AB913">_xlfn.IFS(Z913 &lt;= 9, "1", Z913 &lt;= 12, "2", Z913 &lt;= 15, "3", Z913 &gt; 15, "4")</f>
        <v>3</v>
      </c>
      <c r="AC913" s="2" t="str" cm="1">
        <f t="array" ref="AC913">_xlfn.IFS(AA913 &lt;= 200, "1", L913 &lt;= 300, "2", L913 &lt;= 400, "3", L913 &gt; 400, "4")</f>
        <v>1</v>
      </c>
      <c r="AF913" s="3">
        <f t="shared" si="307"/>
        <v>94251.208990123836</v>
      </c>
      <c r="AG913" s="3"/>
      <c r="AI913" s="3">
        <f t="shared" si="308"/>
        <v>3125.113833126723</v>
      </c>
      <c r="AJ913" s="2" t="s">
        <v>907</v>
      </c>
      <c r="AK913" s="2"/>
      <c r="AL913" s="2"/>
      <c r="AM913" s="2">
        <f t="shared" si="310"/>
        <v>122.33070841543322</v>
      </c>
      <c r="AN913" s="2"/>
      <c r="AO913" s="2"/>
      <c r="AP913" s="2">
        <f t="shared" si="311"/>
        <v>3060.6</v>
      </c>
      <c r="AQ913" s="2" t="s">
        <v>907</v>
      </c>
      <c r="BB913" s="2">
        <f t="shared" si="297"/>
        <v>55.030708415433224</v>
      </c>
      <c r="BC913" s="2">
        <f t="shared" si="298"/>
        <v>2593.7333333333336</v>
      </c>
      <c r="BD913" s="2" t="s">
        <v>907</v>
      </c>
      <c r="BI913">
        <f t="shared" si="299"/>
        <v>73.030708415433224</v>
      </c>
      <c r="BJ913">
        <f t="shared" si="300"/>
        <v>2834.1143281365999</v>
      </c>
      <c r="BK913" s="2" t="s">
        <v>907</v>
      </c>
      <c r="BP913">
        <f t="shared" si="301"/>
        <v>7.0307084154332244</v>
      </c>
      <c r="BQ913">
        <f t="shared" si="302"/>
        <v>2491.3333333333335</v>
      </c>
      <c r="BR913" s="2" t="s">
        <v>907</v>
      </c>
      <c r="BW913">
        <f t="shared" si="303"/>
        <v>23.030708415433224</v>
      </c>
      <c r="BX913">
        <f t="shared" si="304"/>
        <v>2525.4666666666667</v>
      </c>
      <c r="BY913" s="2" t="s">
        <v>907</v>
      </c>
      <c r="CD913">
        <f t="shared" si="305"/>
        <v>87.340447997227159</v>
      </c>
      <c r="CE913">
        <f t="shared" si="306"/>
        <v>2879.9015716076174</v>
      </c>
      <c r="CF913" s="2" t="s">
        <v>907</v>
      </c>
    </row>
    <row r="914" spans="1:84" x14ac:dyDescent="0.35">
      <c r="A914" s="2" t="s">
        <v>908</v>
      </c>
      <c r="B914" s="3" t="s">
        <v>35</v>
      </c>
      <c r="C914" s="2">
        <v>104</v>
      </c>
      <c r="D914" s="2">
        <v>600</v>
      </c>
      <c r="E914" s="2">
        <v>250</v>
      </c>
      <c r="F914" s="2">
        <v>16</v>
      </c>
      <c r="G914" s="2">
        <v>9</v>
      </c>
      <c r="H914" s="2">
        <v>13</v>
      </c>
      <c r="I914" s="2">
        <f t="shared" si="291"/>
        <v>542</v>
      </c>
      <c r="J914" s="2">
        <f t="shared" si="309"/>
        <v>132.57070841543324</v>
      </c>
      <c r="K914" s="2">
        <f t="shared" si="294"/>
        <v>7.53125</v>
      </c>
      <c r="L914" s="2">
        <f t="shared" si="292"/>
        <v>60.222222222222221</v>
      </c>
      <c r="M914" s="2">
        <f t="shared" si="293"/>
        <v>2.1596814089933347</v>
      </c>
      <c r="N914" s="5">
        <v>83100</v>
      </c>
      <c r="O914" s="5">
        <v>4170</v>
      </c>
      <c r="P914" s="2">
        <v>25</v>
      </c>
      <c r="Q914" s="2">
        <v>5.6</v>
      </c>
      <c r="R914" s="5">
        <v>2770</v>
      </c>
      <c r="S914" s="2">
        <v>334</v>
      </c>
      <c r="T914" s="5">
        <v>3100</v>
      </c>
      <c r="U914" s="2">
        <v>513</v>
      </c>
      <c r="X914" s="3" t="str" cm="1">
        <f t="array" ref="X914">_xlfn.IFS((D914/F914) &lt;= (640/SQRT($AT$32)), "Compact", L914 &lt;= ($AT$32*(0.79-(0.002*((E914-G914/2)/(2*F914))*SQRT($AT$32)))), "Non-Compact", L914 &gt; ($AT$32*(0.79-(0.002*((E914-G914/2)/(2*F914))*SQRT($AT$32)))), "Slender")</f>
        <v>Non-Compact</v>
      </c>
      <c r="Y914" s="3" t="str" cm="1">
        <f t="array" ref="Y914">_xlfn.IFS(K914 &lt;= (65/SQRT($AT$32)), "Compact", K914 &lt;= (95/SQRT($AT$32)), "Non-Compact", K914 &gt; (95/SQRT($AT$32)), "Slender")</f>
        <v>Slender</v>
      </c>
      <c r="Z914" s="2">
        <f t="shared" si="295"/>
        <v>15.625</v>
      </c>
      <c r="AA914" s="2">
        <f t="shared" si="296"/>
        <v>66.666666666666671</v>
      </c>
      <c r="AB914" s="2" t="str" cm="1">
        <f t="array" ref="AB914">_xlfn.IFS(Z914 &lt;= 9, "1", Z914 &lt;= 12, "2", Z914 &lt;= 15, "3", Z914 &gt; 15, "4")</f>
        <v>4</v>
      </c>
      <c r="AC914" s="2" t="str" cm="1">
        <f t="array" ref="AC914">_xlfn.IFS(AA914 &lt;= 200, "1", L914 &lt;= 300, "2", L914 &lt;= 400, "3", L914 &gt; 400, "4")</f>
        <v>1</v>
      </c>
      <c r="AF914" s="3">
        <f t="shared" si="307"/>
        <v>82726.854141203745</v>
      </c>
      <c r="AG914" s="3"/>
      <c r="AI914" s="3">
        <f t="shared" si="308"/>
        <v>2746.5026615679803</v>
      </c>
      <c r="AJ914" s="2" t="s">
        <v>908</v>
      </c>
      <c r="AK914" s="2"/>
      <c r="AL914" s="2"/>
      <c r="AM914" s="2">
        <f t="shared" si="310"/>
        <v>107.87070841543324</v>
      </c>
      <c r="AN914" s="2"/>
      <c r="AO914" s="2"/>
      <c r="AP914" s="2">
        <f t="shared" si="311"/>
        <v>2680.6</v>
      </c>
      <c r="AQ914" s="2" t="s">
        <v>908</v>
      </c>
      <c r="BB914" s="2">
        <f t="shared" si="297"/>
        <v>40.570708415433245</v>
      </c>
      <c r="BC914" s="2">
        <f t="shared" si="298"/>
        <v>2213.7333333333336</v>
      </c>
      <c r="BD914" s="2" t="s">
        <v>908</v>
      </c>
      <c r="BI914">
        <f t="shared" si="299"/>
        <v>58.570708415433245</v>
      </c>
      <c r="BJ914">
        <f t="shared" si="300"/>
        <v>2454.1143281365999</v>
      </c>
      <c r="BK914" s="2" t="s">
        <v>908</v>
      </c>
      <c r="BP914">
        <f t="shared" si="301"/>
        <v>7.4292915845667551</v>
      </c>
      <c r="BQ914">
        <f t="shared" si="302"/>
        <v>2111.3333333333335</v>
      </c>
      <c r="BR914" s="2" t="s">
        <v>908</v>
      </c>
      <c r="BW914">
        <f t="shared" si="303"/>
        <v>8.5707084154332449</v>
      </c>
      <c r="BX914">
        <f t="shared" si="304"/>
        <v>2145.4666666666667</v>
      </c>
      <c r="BY914" s="2" t="s">
        <v>908</v>
      </c>
      <c r="CD914">
        <f t="shared" si="305"/>
        <v>72.880447997227179</v>
      </c>
      <c r="CE914">
        <f t="shared" si="306"/>
        <v>2499.9015716076174</v>
      </c>
      <c r="CF914" s="2" t="s">
        <v>908</v>
      </c>
    </row>
    <row r="915" spans="1:84" x14ac:dyDescent="0.35">
      <c r="A915" s="2" t="s">
        <v>900</v>
      </c>
      <c r="B915" s="3" t="s">
        <v>35</v>
      </c>
      <c r="C915" s="2">
        <v>149</v>
      </c>
      <c r="D915" s="2">
        <v>600</v>
      </c>
      <c r="E915" s="2">
        <v>200</v>
      </c>
      <c r="F915" s="2">
        <v>28</v>
      </c>
      <c r="G915" s="2">
        <v>14</v>
      </c>
      <c r="H915" s="2">
        <v>13</v>
      </c>
      <c r="I915" s="2">
        <f t="shared" si="291"/>
        <v>518</v>
      </c>
      <c r="J915" s="2">
        <f t="shared" si="309"/>
        <v>189.61070841543324</v>
      </c>
      <c r="K915" s="2">
        <f t="shared" si="294"/>
        <v>3.3214285714285716</v>
      </c>
      <c r="L915" s="2">
        <f t="shared" si="292"/>
        <v>37</v>
      </c>
      <c r="M915" s="2">
        <f t="shared" si="293"/>
        <v>1.9496814089933345</v>
      </c>
      <c r="N915" s="5">
        <v>112000</v>
      </c>
      <c r="O915" s="5">
        <v>3750</v>
      </c>
      <c r="P915" s="2">
        <v>24.3</v>
      </c>
      <c r="Q915" s="2">
        <v>4.5</v>
      </c>
      <c r="R915" s="5">
        <v>3720</v>
      </c>
      <c r="S915" s="2">
        <v>375</v>
      </c>
      <c r="T915" s="5">
        <v>4280</v>
      </c>
      <c r="U915" s="2">
        <v>588</v>
      </c>
      <c r="X915" s="3" t="str" cm="1">
        <f t="array" ref="X915">_xlfn.IFS((D915/F915) &lt;= (640/SQRT($AT$32)), "Compact", L915 &lt;= ($AT$32*(0.79-(0.002*((E915-G915/2)/(2*F915))*SQRT($AT$32)))), "Non-Compact", L915 &gt; ($AT$32*(0.79-(0.002*((E915-G915/2)/(2*F915))*SQRT($AT$32)))), "Slender")</f>
        <v>Compact</v>
      </c>
      <c r="Y915" s="3" t="str" cm="1">
        <f t="array" ref="Y915">_xlfn.IFS(K915 &lt;= (65/SQRT($AT$32)), "Compact", K915 &lt;= (95/SQRT($AT$32)), "Non-Compact", K915 &gt; (95/SQRT($AT$32)), "Slender")</f>
        <v>Compact</v>
      </c>
      <c r="Z915" s="2">
        <f t="shared" si="295"/>
        <v>7.1428571428571432</v>
      </c>
      <c r="AA915" s="2">
        <f t="shared" si="296"/>
        <v>42.857142857142854</v>
      </c>
      <c r="AB915" s="2" t="str" cm="1">
        <f t="array" ref="AB915">_xlfn.IFS(Z915 &lt;= 9, "1", Z915 &lt;= 12, "2", Z915 &lt;= 15, "3", Z915 &gt; 15, "4")</f>
        <v>1</v>
      </c>
      <c r="AC915" s="2" t="str" cm="1">
        <f t="array" ref="AC915">_xlfn.IFS(AA915 &lt;= 200, "1", L915 &lt;= 300, "2", L915 &lt;= 400, "3", L915 &gt; 400, "4")</f>
        <v>1</v>
      </c>
      <c r="AF915" s="3">
        <f t="shared" si="307"/>
        <v>111586.90158840329</v>
      </c>
      <c r="AG915" s="3"/>
      <c r="AI915" s="3">
        <f t="shared" si="308"/>
        <v>3681.4733015465426</v>
      </c>
      <c r="AJ915" s="2" t="s">
        <v>900</v>
      </c>
      <c r="AK915" s="2"/>
      <c r="AL915" s="2"/>
      <c r="AM915" s="2">
        <f t="shared" si="310"/>
        <v>164.91070841543325</v>
      </c>
      <c r="AN915" s="2"/>
      <c r="AO915" s="2"/>
      <c r="AP915" s="2">
        <f t="shared" si="311"/>
        <v>3630.6</v>
      </c>
      <c r="AQ915" s="2" t="s">
        <v>900</v>
      </c>
      <c r="BB915" s="2">
        <f t="shared" si="297"/>
        <v>97.610708415433237</v>
      </c>
      <c r="BC915" s="2">
        <f t="shared" si="298"/>
        <v>3163.7333333333336</v>
      </c>
      <c r="BD915" s="2" t="s">
        <v>900</v>
      </c>
      <c r="BI915">
        <f t="shared" si="299"/>
        <v>115.61070841543324</v>
      </c>
      <c r="BJ915">
        <f t="shared" si="300"/>
        <v>3404.1143281365999</v>
      </c>
      <c r="BK915" s="2" t="s">
        <v>900</v>
      </c>
      <c r="BP915">
        <f t="shared" si="301"/>
        <v>49.610708415433237</v>
      </c>
      <c r="BQ915">
        <f t="shared" si="302"/>
        <v>3061.3333333333335</v>
      </c>
      <c r="BR915" s="2" t="s">
        <v>900</v>
      </c>
      <c r="BW915">
        <f t="shared" si="303"/>
        <v>65.610708415433237</v>
      </c>
      <c r="BX915">
        <f t="shared" si="304"/>
        <v>3095.4666666666667</v>
      </c>
      <c r="BY915" s="2" t="s">
        <v>900</v>
      </c>
      <c r="CD915">
        <f t="shared" si="305"/>
        <v>129.92044799722717</v>
      </c>
      <c r="CE915">
        <f t="shared" si="306"/>
        <v>3449.9015716076174</v>
      </c>
      <c r="CF915" s="2" t="s">
        <v>900</v>
      </c>
    </row>
    <row r="916" spans="1:84" x14ac:dyDescent="0.35">
      <c r="A916" s="2" t="s">
        <v>904</v>
      </c>
      <c r="B916" s="3" t="s">
        <v>35</v>
      </c>
      <c r="C916" s="2">
        <v>140</v>
      </c>
      <c r="D916" s="2">
        <v>600</v>
      </c>
      <c r="E916" s="2">
        <v>200</v>
      </c>
      <c r="F916" s="2">
        <v>25</v>
      </c>
      <c r="G916" s="2">
        <v>14</v>
      </c>
      <c r="H916" s="2">
        <v>13</v>
      </c>
      <c r="I916" s="2">
        <f t="shared" si="291"/>
        <v>524</v>
      </c>
      <c r="J916" s="2">
        <f t="shared" si="309"/>
        <v>178.45070841543324</v>
      </c>
      <c r="K916" s="2">
        <f t="shared" si="294"/>
        <v>3.72</v>
      </c>
      <c r="L916" s="2">
        <f t="shared" si="292"/>
        <v>37.428571428571431</v>
      </c>
      <c r="M916" s="2">
        <f t="shared" si="293"/>
        <v>1.9496814089933345</v>
      </c>
      <c r="N916" s="5">
        <v>103000</v>
      </c>
      <c r="O916" s="5">
        <v>3350</v>
      </c>
      <c r="P916" s="2">
        <v>24</v>
      </c>
      <c r="Q916" s="2">
        <v>4.3</v>
      </c>
      <c r="R916" s="5">
        <v>3440</v>
      </c>
      <c r="S916" s="2">
        <v>335</v>
      </c>
      <c r="T916" s="5">
        <v>3970</v>
      </c>
      <c r="U916" s="2">
        <v>528</v>
      </c>
      <c r="X916" s="3" t="str" cm="1">
        <f t="array" ref="X916">_xlfn.IFS((D916/F916) &lt;= (640/SQRT($AT$32)), "Compact", L916 &lt;= ($AT$32*(0.79-(0.002*((E916-G916/2)/(2*F916))*SQRT($AT$32)))), "Non-Compact", L916 &gt; ($AT$32*(0.79-(0.002*((E916-G916/2)/(2*F916))*SQRT($AT$32)))), "Slender")</f>
        <v>Compact</v>
      </c>
      <c r="Y916" s="3" t="str" cm="1">
        <f t="array" ref="Y916">_xlfn.IFS(K916 &lt;= (65/SQRT($AT$32)), "Compact", K916 &lt;= (95/SQRT($AT$32)), "Non-Compact", K916 &gt; (95/SQRT($AT$32)), "Slender")</f>
        <v>Non-Compact</v>
      </c>
      <c r="Z916" s="2">
        <f t="shared" si="295"/>
        <v>8</v>
      </c>
      <c r="AA916" s="2">
        <f t="shared" si="296"/>
        <v>42.857142857142854</v>
      </c>
      <c r="AB916" s="2" t="str" cm="1">
        <f t="array" ref="AB916">_xlfn.IFS(Z916 &lt;= 9, "1", Z916 &lt;= 12, "2", Z916 &lt;= 15, "3", Z916 &gt; 15, "4")</f>
        <v>1</v>
      </c>
      <c r="AC916" s="2" t="str" cm="1">
        <f t="array" ref="AC916">_xlfn.IFS(AA916 &lt;= 200, "1", L916 &lt;= 300, "2", L916 &lt;= 400, "3", L916 &gt; 400, "4")</f>
        <v>1</v>
      </c>
      <c r="AF916" s="3">
        <f t="shared" si="307"/>
        <v>102578.85067644305</v>
      </c>
      <c r="AG916" s="3"/>
      <c r="AI916" s="3">
        <f t="shared" si="308"/>
        <v>3401.852094080517</v>
      </c>
      <c r="AJ916" s="2" t="s">
        <v>904</v>
      </c>
      <c r="AK916" s="2"/>
      <c r="AL916" s="2"/>
      <c r="AM916" s="2">
        <f t="shared" si="310"/>
        <v>153.75070841543325</v>
      </c>
      <c r="AN916" s="2"/>
      <c r="AO916" s="2"/>
      <c r="AP916" s="2">
        <f t="shared" si="311"/>
        <v>3350.6</v>
      </c>
      <c r="AQ916" s="2" t="s">
        <v>904</v>
      </c>
      <c r="BB916" s="2">
        <f t="shared" si="297"/>
        <v>86.45070841543324</v>
      </c>
      <c r="BC916" s="2">
        <f t="shared" si="298"/>
        <v>2883.7333333333336</v>
      </c>
      <c r="BD916" s="2" t="s">
        <v>904</v>
      </c>
      <c r="BI916">
        <f t="shared" si="299"/>
        <v>104.45070841543324</v>
      </c>
      <c r="BJ916">
        <f t="shared" si="300"/>
        <v>3124.1143281365999</v>
      </c>
      <c r="BK916" s="2" t="s">
        <v>904</v>
      </c>
      <c r="BP916">
        <f t="shared" si="301"/>
        <v>38.45070841543324</v>
      </c>
      <c r="BQ916">
        <f t="shared" si="302"/>
        <v>2781.3333333333335</v>
      </c>
      <c r="BR916" s="2" t="s">
        <v>904</v>
      </c>
      <c r="BW916">
        <f t="shared" si="303"/>
        <v>54.45070841543324</v>
      </c>
      <c r="BX916">
        <f t="shared" si="304"/>
        <v>2815.4666666666667</v>
      </c>
      <c r="BY916" s="2" t="s">
        <v>904</v>
      </c>
      <c r="CD916">
        <f t="shared" si="305"/>
        <v>118.76044799722717</v>
      </c>
      <c r="CE916">
        <f t="shared" si="306"/>
        <v>3169.9015716076174</v>
      </c>
      <c r="CF916" s="2" t="s">
        <v>904</v>
      </c>
    </row>
    <row r="917" spans="1:84" x14ac:dyDescent="0.35">
      <c r="A917" s="2" t="s">
        <v>909</v>
      </c>
      <c r="B917" s="3" t="s">
        <v>35</v>
      </c>
      <c r="C917" s="2">
        <v>131</v>
      </c>
      <c r="D917" s="2">
        <v>600</v>
      </c>
      <c r="E917" s="2">
        <v>200</v>
      </c>
      <c r="F917" s="2">
        <v>22</v>
      </c>
      <c r="G917" s="2">
        <v>14</v>
      </c>
      <c r="H917" s="2">
        <v>13</v>
      </c>
      <c r="I917" s="2">
        <f t="shared" si="291"/>
        <v>530</v>
      </c>
      <c r="J917" s="2">
        <f t="shared" si="309"/>
        <v>167.29070841543324</v>
      </c>
      <c r="K917" s="2">
        <f t="shared" si="294"/>
        <v>4.2272727272727275</v>
      </c>
      <c r="L917" s="2">
        <f t="shared" si="292"/>
        <v>37.857142857142854</v>
      </c>
      <c r="M917" s="2">
        <f t="shared" si="293"/>
        <v>1.9496814089933345</v>
      </c>
      <c r="N917" s="5">
        <v>94700</v>
      </c>
      <c r="O917" s="5">
        <v>2950</v>
      </c>
      <c r="P917" s="2">
        <v>23.8</v>
      </c>
      <c r="Q917" s="2">
        <v>4.2</v>
      </c>
      <c r="R917" s="5">
        <v>3160</v>
      </c>
      <c r="S917" s="2">
        <v>295</v>
      </c>
      <c r="T917" s="5">
        <v>3670</v>
      </c>
      <c r="U917" s="2">
        <v>469</v>
      </c>
      <c r="X917" s="3" t="str" cm="1">
        <f t="array" ref="X917">_xlfn.IFS((D917/F917) &lt;= (640/SQRT($AT$32)), "Compact", L917 &lt;= ($AT$32*(0.79-(0.002*((E917-G917/2)/(2*F917))*SQRT($AT$32)))), "Non-Compact", L917 &gt; ($AT$32*(0.79-(0.002*((E917-G917/2)/(2*F917))*SQRT($AT$32)))), "Slender")</f>
        <v>Compact</v>
      </c>
      <c r="Y917" s="3" t="str" cm="1">
        <f t="array" ref="Y917">_xlfn.IFS(K917 &lt;= (65/SQRT($AT$32)), "Compact", K917 &lt;= (95/SQRT($AT$32)), "Non-Compact", K917 &gt; (95/SQRT($AT$32)), "Slender")</f>
        <v>Non-Compact</v>
      </c>
      <c r="Z917" s="2">
        <f t="shared" si="295"/>
        <v>9.0909090909090917</v>
      </c>
      <c r="AA917" s="2">
        <f t="shared" si="296"/>
        <v>42.857142857142854</v>
      </c>
      <c r="AB917" s="2" t="str" cm="1">
        <f t="array" ref="AB917">_xlfn.IFS(Z917 &lt;= 9, "1", Z917 &lt;= 12, "2", Z917 &lt;= 15, "3", Z917 &gt; 15, "4")</f>
        <v>2</v>
      </c>
      <c r="AC917" s="2" t="str" cm="1">
        <f t="array" ref="AC917">_xlfn.IFS(AA917 &lt;= 200, "1", L917 &lt;= 300, "2", L917 &lt;= 400, "3", L917 &gt; 400, "4")</f>
        <v>1</v>
      </c>
      <c r="AF917" s="3">
        <f t="shared" si="307"/>
        <v>94270.641273410249</v>
      </c>
      <c r="AG917" s="3"/>
      <c r="AI917" s="3">
        <f t="shared" si="308"/>
        <v>3122.8111806511774</v>
      </c>
      <c r="AJ917" s="2" t="s">
        <v>909</v>
      </c>
      <c r="AK917" s="2"/>
      <c r="AL917" s="2"/>
      <c r="AM917" s="2">
        <f t="shared" si="310"/>
        <v>142.59070841543326</v>
      </c>
      <c r="AN917" s="2"/>
      <c r="AO917" s="2"/>
      <c r="AP917" s="2">
        <f t="shared" si="311"/>
        <v>3070.6</v>
      </c>
      <c r="AQ917" s="2" t="s">
        <v>909</v>
      </c>
      <c r="BB917" s="2">
        <f t="shared" si="297"/>
        <v>75.290708415433244</v>
      </c>
      <c r="BC917" s="2">
        <f t="shared" si="298"/>
        <v>2603.7333333333336</v>
      </c>
      <c r="BD917" s="2" t="s">
        <v>909</v>
      </c>
      <c r="BI917">
        <f t="shared" si="299"/>
        <v>93.290708415433244</v>
      </c>
      <c r="BJ917">
        <f t="shared" si="300"/>
        <v>2844.1143281365999</v>
      </c>
      <c r="BK917" s="2" t="s">
        <v>909</v>
      </c>
      <c r="BP917">
        <f t="shared" si="301"/>
        <v>27.290708415433244</v>
      </c>
      <c r="BQ917">
        <f t="shared" si="302"/>
        <v>2501.3333333333335</v>
      </c>
      <c r="BR917" s="2" t="s">
        <v>909</v>
      </c>
      <c r="BW917">
        <f t="shared" si="303"/>
        <v>43.290708415433244</v>
      </c>
      <c r="BX917">
        <f t="shared" si="304"/>
        <v>2535.4666666666667</v>
      </c>
      <c r="BY917" s="2" t="s">
        <v>909</v>
      </c>
      <c r="CD917">
        <f t="shared" si="305"/>
        <v>107.60044799722718</v>
      </c>
      <c r="CE917">
        <f t="shared" si="306"/>
        <v>2889.9015716076174</v>
      </c>
      <c r="CF917" s="2" t="s">
        <v>909</v>
      </c>
    </row>
    <row r="918" spans="1:84" x14ac:dyDescent="0.35">
      <c r="A918" s="2" t="s">
        <v>910</v>
      </c>
      <c r="B918" s="3" t="s">
        <v>35</v>
      </c>
      <c r="C918" s="2">
        <v>123</v>
      </c>
      <c r="D918" s="2">
        <v>600</v>
      </c>
      <c r="E918" s="2">
        <v>200</v>
      </c>
      <c r="F918" s="2">
        <v>19</v>
      </c>
      <c r="G918" s="2">
        <v>14</v>
      </c>
      <c r="H918" s="2">
        <v>13</v>
      </c>
      <c r="I918" s="2">
        <f t="shared" si="291"/>
        <v>536</v>
      </c>
      <c r="J918" s="2">
        <f t="shared" si="309"/>
        <v>156.13070841543325</v>
      </c>
      <c r="K918" s="2">
        <f t="shared" si="294"/>
        <v>4.8947368421052628</v>
      </c>
      <c r="L918" s="2">
        <f t="shared" si="292"/>
        <v>38.285714285714285</v>
      </c>
      <c r="M918" s="2">
        <f t="shared" si="293"/>
        <v>1.9496814089933345</v>
      </c>
      <c r="N918" s="5">
        <v>86000</v>
      </c>
      <c r="O918" s="5">
        <v>2550</v>
      </c>
      <c r="P918" s="2">
        <v>23.5</v>
      </c>
      <c r="Q918" s="2">
        <v>4</v>
      </c>
      <c r="R918" s="5">
        <v>2870</v>
      </c>
      <c r="S918" s="2">
        <v>255</v>
      </c>
      <c r="T918" s="5">
        <v>3350</v>
      </c>
      <c r="U918" s="2">
        <v>409</v>
      </c>
      <c r="X918" s="3" t="str" cm="1">
        <f t="array" ref="X918">_xlfn.IFS((D918/F918) &lt;= (640/SQRT($AT$32)), "Compact", L918 &lt;= ($AT$32*(0.79-(0.002*((E918-G918/2)/(2*F918))*SQRT($AT$32)))), "Non-Compact", L918 &gt; ($AT$32*(0.79-(0.002*((E918-G918/2)/(2*F918))*SQRT($AT$32)))), "Slender")</f>
        <v>Compact</v>
      </c>
      <c r="Y918" s="3" t="str" cm="1">
        <f t="array" ref="Y918">_xlfn.IFS(K918 &lt;= (65/SQRT($AT$32)), "Compact", K918 &lt;= (95/SQRT($AT$32)), "Non-Compact", K918 &gt; (95/SQRT($AT$32)), "Slender")</f>
        <v>Non-Compact</v>
      </c>
      <c r="Z918" s="2">
        <f t="shared" si="295"/>
        <v>10.526315789473685</v>
      </c>
      <c r="AA918" s="2">
        <f t="shared" si="296"/>
        <v>42.857142857142854</v>
      </c>
      <c r="AB918" s="2" t="str" cm="1">
        <f t="array" ref="AB918">_xlfn.IFS(Z918 &lt;= 9, "1", Z918 &lt;= 12, "2", Z918 &lt;= 15, "3", Z918 &gt; 15, "4")</f>
        <v>2</v>
      </c>
      <c r="AC918" s="2" t="str" cm="1">
        <f t="array" ref="AC918">_xlfn.IFS(AA918 &lt;= 200, "1", L918 &lt;= 300, "2", L918 &lt;= 400, "3", L918 &gt; 400, "4")</f>
        <v>1</v>
      </c>
      <c r="AF918" s="3">
        <f t="shared" si="307"/>
        <v>85562.869318998419</v>
      </c>
      <c r="AG918" s="3"/>
      <c r="AI918" s="3">
        <f t="shared" si="308"/>
        <v>2834.7115673380245</v>
      </c>
      <c r="AJ918" s="2" t="s">
        <v>910</v>
      </c>
      <c r="AK918" s="2"/>
      <c r="AL918" s="2"/>
      <c r="AM918" s="2">
        <f t="shared" si="310"/>
        <v>131.43070841543326</v>
      </c>
      <c r="AN918" s="2"/>
      <c r="AO918" s="2"/>
      <c r="AP918" s="2">
        <f t="shared" si="311"/>
        <v>2780.6</v>
      </c>
      <c r="AQ918" s="2" t="s">
        <v>910</v>
      </c>
      <c r="BB918" s="2">
        <f t="shared" si="297"/>
        <v>64.130708415433247</v>
      </c>
      <c r="BC918" s="2">
        <f t="shared" si="298"/>
        <v>2313.7333333333336</v>
      </c>
      <c r="BD918" s="2" t="s">
        <v>910</v>
      </c>
      <c r="BI918">
        <f t="shared" si="299"/>
        <v>82.130708415433247</v>
      </c>
      <c r="BJ918">
        <f t="shared" si="300"/>
        <v>2554.1143281365999</v>
      </c>
      <c r="BK918" s="2" t="s">
        <v>910</v>
      </c>
      <c r="BP918">
        <f t="shared" si="301"/>
        <v>16.130708415433247</v>
      </c>
      <c r="BQ918">
        <f t="shared" si="302"/>
        <v>2211.3333333333335</v>
      </c>
      <c r="BR918" s="2" t="s">
        <v>910</v>
      </c>
      <c r="BW918">
        <f t="shared" si="303"/>
        <v>32.130708415433247</v>
      </c>
      <c r="BX918">
        <f t="shared" si="304"/>
        <v>2245.4666666666667</v>
      </c>
      <c r="BY918" s="2" t="s">
        <v>910</v>
      </c>
      <c r="CD918">
        <f t="shared" si="305"/>
        <v>96.440447997227182</v>
      </c>
      <c r="CE918">
        <f t="shared" si="306"/>
        <v>2599.9015716076174</v>
      </c>
      <c r="CF918" s="2" t="s">
        <v>910</v>
      </c>
    </row>
    <row r="919" spans="1:84" x14ac:dyDescent="0.35">
      <c r="A919" s="2" t="s">
        <v>904</v>
      </c>
      <c r="B919" s="3" t="s">
        <v>35</v>
      </c>
      <c r="C919" s="2">
        <v>140</v>
      </c>
      <c r="D919" s="2">
        <v>600</v>
      </c>
      <c r="E919" s="2">
        <v>200</v>
      </c>
      <c r="F919" s="2">
        <v>28</v>
      </c>
      <c r="G919" s="2">
        <v>12</v>
      </c>
      <c r="H919" s="2">
        <v>13</v>
      </c>
      <c r="I919" s="2">
        <f t="shared" si="291"/>
        <v>518</v>
      </c>
      <c r="J919" s="2">
        <f t="shared" si="309"/>
        <v>178.73070841543324</v>
      </c>
      <c r="K919" s="2">
        <f t="shared" si="294"/>
        <v>3.3571428571428572</v>
      </c>
      <c r="L919" s="2">
        <f t="shared" si="292"/>
        <v>43.166666666666664</v>
      </c>
      <c r="M919" s="2">
        <f t="shared" si="293"/>
        <v>1.9536814089933345</v>
      </c>
      <c r="N919" s="5">
        <v>109000</v>
      </c>
      <c r="O919" s="5">
        <v>3740</v>
      </c>
      <c r="P919" s="2">
        <v>24.7</v>
      </c>
      <c r="Q919" s="2">
        <v>4.5999999999999996</v>
      </c>
      <c r="R919" s="5">
        <v>3630</v>
      </c>
      <c r="S919" s="2">
        <v>374</v>
      </c>
      <c r="T919" s="5">
        <v>4130</v>
      </c>
      <c r="U919" s="2">
        <v>581</v>
      </c>
      <c r="X919" s="3" t="str" cm="1">
        <f t="array" ref="X919">_xlfn.IFS((D919/F919) &lt;= (640/SQRT($AT$32)), "Compact", L919 &lt;= ($AT$32*(0.79-(0.002*((E919-G919/2)/(2*F919))*SQRT($AT$32)))), "Non-Compact", L919 &gt; ($AT$32*(0.79-(0.002*((E919-G919/2)/(2*F919))*SQRT($AT$32)))), "Slender")</f>
        <v>Compact</v>
      </c>
      <c r="Y919" s="3" t="str" cm="1">
        <f t="array" ref="Y919">_xlfn.IFS(K919 &lt;= (65/SQRT($AT$32)), "Compact", K919 &lt;= (95/SQRT($AT$32)), "Non-Compact", K919 &gt; (95/SQRT($AT$32)), "Slender")</f>
        <v>Compact</v>
      </c>
      <c r="Z919" s="2">
        <f t="shared" si="295"/>
        <v>7.1428571428571432</v>
      </c>
      <c r="AA919" s="2">
        <f t="shared" si="296"/>
        <v>50</v>
      </c>
      <c r="AB919" s="2" t="str" cm="1">
        <f t="array" ref="AB919">_xlfn.IFS(Z919 &lt;= 9, "1", Z919 &lt;= 12, "2", Z919 &lt;= 15, "3", Z919 &gt; 15, "4")</f>
        <v>1</v>
      </c>
      <c r="AC919" s="2" t="str" cm="1">
        <f t="array" ref="AC919">_xlfn.IFS(AA919 &lt;= 200, "1", L919 &lt;= 300, "2", L919 &lt;= 400, "3", L919 &gt; 400, "4")</f>
        <v>1</v>
      </c>
      <c r="AF919" s="3">
        <f t="shared" si="307"/>
        <v>108588.1987423127</v>
      </c>
      <c r="AG919" s="3"/>
      <c r="AI919" s="3">
        <f t="shared" si="308"/>
        <v>3592.6523447169225</v>
      </c>
      <c r="AJ919" s="2" t="s">
        <v>904</v>
      </c>
      <c r="AK919" s="2"/>
      <c r="AL919" s="2"/>
      <c r="AM919" s="2">
        <f t="shared" si="310"/>
        <v>154.03070841543325</v>
      </c>
      <c r="AN919" s="2"/>
      <c r="AO919" s="2"/>
      <c r="AP919" s="2">
        <f t="shared" si="311"/>
        <v>3540.6</v>
      </c>
      <c r="AQ919" s="2" t="s">
        <v>904</v>
      </c>
      <c r="BB919" s="2">
        <f t="shared" si="297"/>
        <v>86.730708415433241</v>
      </c>
      <c r="BC919" s="2">
        <f t="shared" si="298"/>
        <v>3073.7333333333336</v>
      </c>
      <c r="BD919" s="2" t="s">
        <v>904</v>
      </c>
      <c r="BI919">
        <f t="shared" si="299"/>
        <v>104.73070841543324</v>
      </c>
      <c r="BJ919">
        <f t="shared" si="300"/>
        <v>3314.1143281365999</v>
      </c>
      <c r="BK919" s="2" t="s">
        <v>904</v>
      </c>
      <c r="BP919">
        <f t="shared" si="301"/>
        <v>38.730708415433241</v>
      </c>
      <c r="BQ919">
        <f t="shared" si="302"/>
        <v>2971.3333333333335</v>
      </c>
      <c r="BR919" s="2" t="s">
        <v>904</v>
      </c>
      <c r="BW919">
        <f t="shared" si="303"/>
        <v>54.730708415433241</v>
      </c>
      <c r="BX919">
        <f t="shared" si="304"/>
        <v>3005.4666666666667</v>
      </c>
      <c r="BY919" s="2" t="s">
        <v>904</v>
      </c>
      <c r="CD919">
        <f t="shared" si="305"/>
        <v>119.04044799722718</v>
      </c>
      <c r="CE919">
        <f t="shared" si="306"/>
        <v>3359.9015716076174</v>
      </c>
      <c r="CF919" s="2" t="s">
        <v>904</v>
      </c>
    </row>
    <row r="920" spans="1:84" x14ac:dyDescent="0.35">
      <c r="A920" s="2" t="s">
        <v>909</v>
      </c>
      <c r="B920" s="3" t="s">
        <v>35</v>
      </c>
      <c r="C920" s="2">
        <v>131</v>
      </c>
      <c r="D920" s="2">
        <v>600</v>
      </c>
      <c r="E920" s="2">
        <v>200</v>
      </c>
      <c r="F920" s="2">
        <v>25</v>
      </c>
      <c r="G920" s="2">
        <v>12</v>
      </c>
      <c r="H920" s="2">
        <v>13</v>
      </c>
      <c r="I920" s="2">
        <f t="shared" si="291"/>
        <v>524</v>
      </c>
      <c r="J920" s="2">
        <f t="shared" si="309"/>
        <v>167.45070841543324</v>
      </c>
      <c r="K920" s="2">
        <f t="shared" si="294"/>
        <v>3.76</v>
      </c>
      <c r="L920" s="2">
        <f t="shared" si="292"/>
        <v>43.666666666666664</v>
      </c>
      <c r="M920" s="2">
        <f t="shared" si="293"/>
        <v>1.9536814089933345</v>
      </c>
      <c r="N920" s="5">
        <v>100000</v>
      </c>
      <c r="O920" s="5">
        <v>3340</v>
      </c>
      <c r="P920" s="2">
        <v>24.5</v>
      </c>
      <c r="Q920" s="2">
        <v>4.5</v>
      </c>
      <c r="R920" s="5">
        <v>3350</v>
      </c>
      <c r="S920" s="2">
        <v>334</v>
      </c>
      <c r="T920" s="5">
        <v>3820</v>
      </c>
      <c r="U920" s="2">
        <v>521</v>
      </c>
      <c r="X920" s="3" t="str" cm="1">
        <f t="array" ref="X920">_xlfn.IFS((D920/F920) &lt;= (640/SQRT($AT$32)), "Compact", L920 &lt;= ($AT$32*(0.79-(0.002*((E920-G920/2)/(2*F920))*SQRT($AT$32)))), "Non-Compact", L920 &gt; ($AT$32*(0.79-(0.002*((E920-G920/2)/(2*F920))*SQRT($AT$32)))), "Slender")</f>
        <v>Compact</v>
      </c>
      <c r="Y920" s="3" t="str" cm="1">
        <f t="array" ref="Y920">_xlfn.IFS(K920 &lt;= (65/SQRT($AT$32)), "Compact", K920 &lt;= (95/SQRT($AT$32)), "Non-Compact", K920 &gt; (95/SQRT($AT$32)), "Slender")</f>
        <v>Non-Compact</v>
      </c>
      <c r="Z920" s="2">
        <f t="shared" si="295"/>
        <v>8</v>
      </c>
      <c r="AA920" s="2">
        <f t="shared" si="296"/>
        <v>50</v>
      </c>
      <c r="AB920" s="2" t="str" cm="1">
        <f t="array" ref="AB920">_xlfn.IFS(Z920 &lt;= 9, "1", Z920 &lt;= 12, "2", Z920 &lt;= 15, "3", Z920 &gt; 15, "4")</f>
        <v>1</v>
      </c>
      <c r="AC920" s="2" t="str" cm="1">
        <f t="array" ref="AC920">_xlfn.IFS(AA920 &lt;= 200, "1", L920 &lt;= 300, "2", L920 &lt;= 400, "3", L920 &gt; 400, "4")</f>
        <v>1</v>
      </c>
      <c r="AF920" s="3">
        <f t="shared" si="307"/>
        <v>99580.062794215992</v>
      </c>
      <c r="AG920" s="3"/>
      <c r="AI920" s="3">
        <f t="shared" si="308"/>
        <v>3313.1530103513178</v>
      </c>
      <c r="AJ920" s="2" t="s">
        <v>909</v>
      </c>
      <c r="AK920" s="2"/>
      <c r="AL920" s="2"/>
      <c r="AM920" s="2">
        <f t="shared" si="310"/>
        <v>142.75070841543325</v>
      </c>
      <c r="AN920" s="2"/>
      <c r="AO920" s="2"/>
      <c r="AP920" s="2">
        <f t="shared" si="311"/>
        <v>3260.6</v>
      </c>
      <c r="AQ920" s="2" t="s">
        <v>909</v>
      </c>
      <c r="BB920" s="2">
        <f t="shared" si="297"/>
        <v>75.45070841543324</v>
      </c>
      <c r="BC920" s="2">
        <f t="shared" si="298"/>
        <v>2793.7333333333336</v>
      </c>
      <c r="BD920" s="2" t="s">
        <v>909</v>
      </c>
      <c r="BI920">
        <f t="shared" si="299"/>
        <v>93.45070841543324</v>
      </c>
      <c r="BJ920">
        <f t="shared" si="300"/>
        <v>3034.1143281365999</v>
      </c>
      <c r="BK920" s="2" t="s">
        <v>909</v>
      </c>
      <c r="BP920">
        <f t="shared" si="301"/>
        <v>27.45070841543324</v>
      </c>
      <c r="BQ920">
        <f t="shared" si="302"/>
        <v>2691.3333333333335</v>
      </c>
      <c r="BR920" s="2" t="s">
        <v>909</v>
      </c>
      <c r="BW920">
        <f t="shared" si="303"/>
        <v>43.45070841543324</v>
      </c>
      <c r="BX920">
        <f t="shared" si="304"/>
        <v>2725.4666666666667</v>
      </c>
      <c r="BY920" s="2" t="s">
        <v>909</v>
      </c>
      <c r="CD920">
        <f t="shared" si="305"/>
        <v>107.76044799722717</v>
      </c>
      <c r="CE920">
        <f t="shared" si="306"/>
        <v>3079.9015716076174</v>
      </c>
      <c r="CF920" s="2" t="s">
        <v>909</v>
      </c>
    </row>
    <row r="921" spans="1:84" x14ac:dyDescent="0.35">
      <c r="A921" s="2" t="s">
        <v>910</v>
      </c>
      <c r="B921" s="3" t="s">
        <v>35</v>
      </c>
      <c r="C921" s="2">
        <v>123</v>
      </c>
      <c r="D921" s="2">
        <v>600</v>
      </c>
      <c r="E921" s="2">
        <v>200</v>
      </c>
      <c r="F921" s="2">
        <v>22</v>
      </c>
      <c r="G921" s="2">
        <v>12</v>
      </c>
      <c r="H921" s="2">
        <v>13</v>
      </c>
      <c r="I921" s="2">
        <f t="shared" si="291"/>
        <v>530</v>
      </c>
      <c r="J921" s="2">
        <f t="shared" si="309"/>
        <v>156.17070841543324</v>
      </c>
      <c r="K921" s="2">
        <f t="shared" si="294"/>
        <v>4.2727272727272725</v>
      </c>
      <c r="L921" s="2">
        <f t="shared" si="292"/>
        <v>44.166666666666664</v>
      </c>
      <c r="M921" s="2">
        <f t="shared" si="293"/>
        <v>1.9536814089933345</v>
      </c>
      <c r="N921" s="5">
        <v>91800</v>
      </c>
      <c r="O921" s="5">
        <v>2940</v>
      </c>
      <c r="P921" s="2">
        <v>24.2</v>
      </c>
      <c r="Q921" s="2">
        <v>4.3</v>
      </c>
      <c r="R921" s="5">
        <v>3060</v>
      </c>
      <c r="S921" s="2">
        <v>294</v>
      </c>
      <c r="T921" s="5">
        <v>3510</v>
      </c>
      <c r="U921" s="2">
        <v>461</v>
      </c>
      <c r="X921" s="3" t="str" cm="1">
        <f t="array" ref="X921">_xlfn.IFS((D921/F921) &lt;= (640/SQRT($AT$32)), "Compact", L921 &lt;= ($AT$32*(0.79-(0.002*((E921-G921/2)/(2*F921))*SQRT($AT$32)))), "Non-Compact", L921 &gt; ($AT$32*(0.79-(0.002*((E921-G921/2)/(2*F921))*SQRT($AT$32)))), "Slender")</f>
        <v>Compact</v>
      </c>
      <c r="Y921" s="3" t="str" cm="1">
        <f t="array" ref="Y921">_xlfn.IFS(K921 &lt;= (65/SQRT($AT$32)), "Compact", K921 &lt;= (95/SQRT($AT$32)), "Non-Compact", K921 &gt; (95/SQRT($AT$32)), "Slender")</f>
        <v>Non-Compact</v>
      </c>
      <c r="Z921" s="2">
        <f t="shared" si="295"/>
        <v>9.0909090909090917</v>
      </c>
      <c r="AA921" s="2">
        <f t="shared" si="296"/>
        <v>50</v>
      </c>
      <c r="AB921" s="2" t="str" cm="1">
        <f t="array" ref="AB921">_xlfn.IFS(Z921 &lt;= 9, "1", Z921 &lt;= 12, "2", Z921 &lt;= 15, "3", Z921 &gt; 15, "4")</f>
        <v>2</v>
      </c>
      <c r="AC921" s="2" t="str" cm="1">
        <f t="array" ref="AC921">_xlfn.IFS(AA921 &lt;= 200, "1", L921 &lt;= 300, "2", L921 &lt;= 400, "3", L921 &gt; 400, "4")</f>
        <v>1</v>
      </c>
      <c r="AF921" s="3">
        <f t="shared" si="307"/>
        <v>91371.689850303199</v>
      </c>
      <c r="AG921" s="3"/>
      <c r="AI921" s="3">
        <f t="shared" si="308"/>
        <v>3024.4508377555089</v>
      </c>
      <c r="AJ921" s="2" t="s">
        <v>910</v>
      </c>
      <c r="AK921" s="2"/>
      <c r="AL921" s="2"/>
      <c r="AM921" s="2">
        <f t="shared" si="310"/>
        <v>131.47070841543325</v>
      </c>
      <c r="AN921" s="2"/>
      <c r="AO921" s="2"/>
      <c r="AP921" s="2">
        <f t="shared" si="311"/>
        <v>2970.6</v>
      </c>
      <c r="AQ921" s="2" t="s">
        <v>910</v>
      </c>
      <c r="BB921" s="2">
        <f t="shared" si="297"/>
        <v>64.170708415433239</v>
      </c>
      <c r="BC921" s="2">
        <f t="shared" si="298"/>
        <v>2503.7333333333336</v>
      </c>
      <c r="BD921" s="2" t="s">
        <v>910</v>
      </c>
      <c r="BI921">
        <f t="shared" si="299"/>
        <v>82.170708415433239</v>
      </c>
      <c r="BJ921">
        <f t="shared" si="300"/>
        <v>2744.1143281365999</v>
      </c>
      <c r="BK921" s="2" t="s">
        <v>910</v>
      </c>
      <c r="BP921">
        <f t="shared" si="301"/>
        <v>16.170708415433239</v>
      </c>
      <c r="BQ921">
        <f t="shared" si="302"/>
        <v>2401.3333333333335</v>
      </c>
      <c r="BR921" s="2" t="s">
        <v>910</v>
      </c>
      <c r="BW921">
        <f t="shared" si="303"/>
        <v>32.170708415433239</v>
      </c>
      <c r="BX921">
        <f t="shared" si="304"/>
        <v>2435.4666666666667</v>
      </c>
      <c r="BY921" s="2" t="s">
        <v>910</v>
      </c>
      <c r="CD921">
        <f t="shared" si="305"/>
        <v>96.480447997227174</v>
      </c>
      <c r="CE921">
        <f t="shared" si="306"/>
        <v>2789.9015716076174</v>
      </c>
      <c r="CF921" s="2" t="s">
        <v>910</v>
      </c>
    </row>
    <row r="922" spans="1:84" x14ac:dyDescent="0.35">
      <c r="A922" s="2" t="s">
        <v>911</v>
      </c>
      <c r="B922" s="3" t="s">
        <v>35</v>
      </c>
      <c r="C922" s="2">
        <v>114</v>
      </c>
      <c r="D922" s="2">
        <v>600</v>
      </c>
      <c r="E922" s="2">
        <v>200</v>
      </c>
      <c r="F922" s="2">
        <v>19</v>
      </c>
      <c r="G922" s="2">
        <v>12</v>
      </c>
      <c r="H922" s="2">
        <v>13</v>
      </c>
      <c r="I922" s="2">
        <f t="shared" si="291"/>
        <v>536</v>
      </c>
      <c r="J922" s="2">
        <f t="shared" si="309"/>
        <v>144.89070841543324</v>
      </c>
      <c r="K922" s="2">
        <f t="shared" si="294"/>
        <v>4.9473684210526319</v>
      </c>
      <c r="L922" s="2">
        <f t="shared" si="292"/>
        <v>44.666666666666664</v>
      </c>
      <c r="M922" s="2">
        <f t="shared" si="293"/>
        <v>1.9536814089933345</v>
      </c>
      <c r="N922" s="5">
        <v>83000</v>
      </c>
      <c r="O922" s="5">
        <v>2540</v>
      </c>
      <c r="P922" s="2">
        <v>23.9</v>
      </c>
      <c r="Q922" s="2">
        <v>4.2</v>
      </c>
      <c r="R922" s="5">
        <v>2770</v>
      </c>
      <c r="S922" s="2">
        <v>254</v>
      </c>
      <c r="T922" s="5">
        <v>3200</v>
      </c>
      <c r="U922" s="2">
        <v>402</v>
      </c>
      <c r="X922" s="3" t="str" cm="1">
        <f t="array" ref="X922">_xlfn.IFS((D922/F922) &lt;= (640/SQRT($AT$32)), "Compact", L922 &lt;= ($AT$32*(0.79-(0.002*((E922-G922/2)/(2*F922))*SQRT($AT$32)))), "Non-Compact", L922 &gt; ($AT$32*(0.79-(0.002*((E922-G922/2)/(2*F922))*SQRT($AT$32)))), "Slender")</f>
        <v>Compact</v>
      </c>
      <c r="Y922" s="3" t="str" cm="1">
        <f t="array" ref="Y922">_xlfn.IFS(K922 &lt;= (65/SQRT($AT$32)), "Compact", K922 &lt;= (95/SQRT($AT$32)), "Non-Compact", K922 &gt; (95/SQRT($AT$32)), "Slender")</f>
        <v>Non-Compact</v>
      </c>
      <c r="Z922" s="2">
        <f t="shared" si="295"/>
        <v>10.526315789473685</v>
      </c>
      <c r="AA922" s="2">
        <f t="shared" si="296"/>
        <v>50</v>
      </c>
      <c r="AB922" s="2" t="str" cm="1">
        <f t="array" ref="AB922">_xlfn.IFS(Z922 &lt;= 9, "1", Z922 &lt;= 12, "2", Z922 &lt;= 15, "3", Z922 &gt; 15, "4")</f>
        <v>2</v>
      </c>
      <c r="AC922" s="2" t="str" cm="1">
        <f t="array" ref="AC922">_xlfn.IFS(AA922 &lt;= 200, "1", L922 &lt;= 300, "2", L922 &lt;= 400, "3", L922 &gt; 400, "4")</f>
        <v>1</v>
      </c>
      <c r="AF922" s="3">
        <f t="shared" si="307"/>
        <v>82563.847452138521</v>
      </c>
      <c r="AG922" s="3"/>
      <c r="AI922" s="3">
        <f t="shared" si="308"/>
        <v>2736.6079130924109</v>
      </c>
      <c r="AJ922" s="2" t="s">
        <v>911</v>
      </c>
      <c r="AK922" s="2"/>
      <c r="AL922" s="2"/>
      <c r="AM922" s="2">
        <f t="shared" si="310"/>
        <v>120.19070841543324</v>
      </c>
      <c r="AN922" s="2"/>
      <c r="AO922" s="2"/>
      <c r="AP922" s="2">
        <f t="shared" si="311"/>
        <v>2680.6</v>
      </c>
      <c r="AQ922" s="2" t="s">
        <v>911</v>
      </c>
      <c r="BB922" s="2">
        <f t="shared" si="297"/>
        <v>52.890708415433238</v>
      </c>
      <c r="BC922" s="2">
        <f t="shared" si="298"/>
        <v>2213.7333333333336</v>
      </c>
      <c r="BD922" s="2" t="s">
        <v>911</v>
      </c>
      <c r="BI922">
        <f t="shared" si="299"/>
        <v>70.890708415433238</v>
      </c>
      <c r="BJ922">
        <f t="shared" si="300"/>
        <v>2454.1143281365999</v>
      </c>
      <c r="BK922" s="2" t="s">
        <v>911</v>
      </c>
      <c r="BP922">
        <f t="shared" si="301"/>
        <v>4.8907084154332381</v>
      </c>
      <c r="BQ922">
        <f t="shared" si="302"/>
        <v>2111.3333333333335</v>
      </c>
      <c r="BR922" s="2" t="s">
        <v>911</v>
      </c>
      <c r="BW922">
        <f t="shared" si="303"/>
        <v>20.890708415433238</v>
      </c>
      <c r="BX922">
        <f t="shared" si="304"/>
        <v>2145.4666666666667</v>
      </c>
      <c r="BY922" s="2" t="s">
        <v>911</v>
      </c>
      <c r="CD922">
        <f t="shared" si="305"/>
        <v>85.200447997227172</v>
      </c>
      <c r="CE922">
        <f t="shared" si="306"/>
        <v>2499.9015716076174</v>
      </c>
      <c r="CF922" s="2" t="s">
        <v>911</v>
      </c>
    </row>
    <row r="923" spans="1:84" x14ac:dyDescent="0.35">
      <c r="A923" s="2" t="s">
        <v>912</v>
      </c>
      <c r="B923" s="3" t="s">
        <v>35</v>
      </c>
      <c r="C923" s="2">
        <v>105</v>
      </c>
      <c r="D923" s="2">
        <v>600</v>
      </c>
      <c r="E923" s="2">
        <v>200</v>
      </c>
      <c r="F923" s="2">
        <v>16</v>
      </c>
      <c r="G923" s="2">
        <v>12</v>
      </c>
      <c r="H923" s="2">
        <v>13</v>
      </c>
      <c r="I923" s="2">
        <f t="shared" si="291"/>
        <v>542</v>
      </c>
      <c r="J923" s="2">
        <f t="shared" si="309"/>
        <v>133.61070841543324</v>
      </c>
      <c r="K923" s="2">
        <f t="shared" si="294"/>
        <v>5.875</v>
      </c>
      <c r="L923" s="2">
        <f t="shared" si="292"/>
        <v>45.166666666666664</v>
      </c>
      <c r="M923" s="2">
        <f t="shared" si="293"/>
        <v>1.9536814089933345</v>
      </c>
      <c r="N923" s="5">
        <v>74100</v>
      </c>
      <c r="O923" s="5">
        <v>2140</v>
      </c>
      <c r="P923" s="2">
        <v>23.5</v>
      </c>
      <c r="Q923" s="2">
        <v>4</v>
      </c>
      <c r="R923" s="5">
        <v>2470</v>
      </c>
      <c r="S923" s="2">
        <v>214</v>
      </c>
      <c r="T923" s="5">
        <v>2880</v>
      </c>
      <c r="U923" s="2">
        <v>342</v>
      </c>
      <c r="X923" s="3" t="str" cm="1">
        <f t="array" ref="X923">_xlfn.IFS((D923/F923) &lt;= (640/SQRT($AT$32)), "Compact", L923 &lt;= ($AT$32*(0.79-(0.002*((E923-G923/2)/(2*F923))*SQRT($AT$32)))), "Non-Compact", L923 &gt; ($AT$32*(0.79-(0.002*((E923-G923/2)/(2*F923))*SQRT($AT$32)))), "Slender")</f>
        <v>Non-Compact</v>
      </c>
      <c r="Y923" s="3" t="str" cm="1">
        <f t="array" ref="Y923">_xlfn.IFS(K923 &lt;= (65/SQRT($AT$32)), "Compact", K923 &lt;= (95/SQRT($AT$32)), "Non-Compact", K923 &gt; (95/SQRT($AT$32)), "Slender")</f>
        <v>Slender</v>
      </c>
      <c r="Z923" s="2">
        <f t="shared" si="295"/>
        <v>12.5</v>
      </c>
      <c r="AA923" s="2">
        <f t="shared" si="296"/>
        <v>50</v>
      </c>
      <c r="AB923" s="2" t="str" cm="1">
        <f t="array" ref="AB923">_xlfn.IFS(Z923 &lt;= 9, "1", Z923 &lt;= 12, "2", Z923 &lt;= 15, "3", Z923 &gt; 15, "4")</f>
        <v>3</v>
      </c>
      <c r="AC923" s="2" t="str" cm="1">
        <f t="array" ref="AC923">_xlfn.IFS(AA923 &lt;= 200, "1", L923 &lt;= 300, "2", L923 &lt;= 400, "3", L923 &gt; 400, "4")</f>
        <v>1</v>
      </c>
      <c r="AF923" s="3">
        <f t="shared" si="307"/>
        <v>73656.340569566717</v>
      </c>
      <c r="AG923" s="3"/>
      <c r="AI923" s="3">
        <f t="shared" si="308"/>
        <v>2440.1702543060392</v>
      </c>
      <c r="AJ923" s="2" t="s">
        <v>912</v>
      </c>
      <c r="AK923" s="2"/>
      <c r="AL923" s="2"/>
      <c r="AM923" s="2">
        <f t="shared" si="310"/>
        <v>108.91070841543323</v>
      </c>
      <c r="AN923" s="2"/>
      <c r="AO923" s="2"/>
      <c r="AP923" s="2">
        <f t="shared" si="311"/>
        <v>2380.6</v>
      </c>
      <c r="AQ923" s="2" t="s">
        <v>912</v>
      </c>
      <c r="BB923" s="2">
        <f t="shared" si="297"/>
        <v>41.610708415433237</v>
      </c>
      <c r="BC923" s="2">
        <f t="shared" si="298"/>
        <v>1913.7333333333333</v>
      </c>
      <c r="BD923" s="2" t="s">
        <v>912</v>
      </c>
      <c r="BI923">
        <f t="shared" si="299"/>
        <v>59.610708415433237</v>
      </c>
      <c r="BJ923">
        <f t="shared" si="300"/>
        <v>2154.1143281365999</v>
      </c>
      <c r="BK923" s="2" t="s">
        <v>912</v>
      </c>
      <c r="BP923">
        <f t="shared" si="301"/>
        <v>6.389291584566763</v>
      </c>
      <c r="BQ923">
        <f t="shared" si="302"/>
        <v>1811.3333333333335</v>
      </c>
      <c r="BR923" s="2" t="s">
        <v>912</v>
      </c>
      <c r="BW923">
        <f t="shared" si="303"/>
        <v>9.610708415433237</v>
      </c>
      <c r="BX923">
        <f t="shared" si="304"/>
        <v>1845.4666666666667</v>
      </c>
      <c r="BY923" s="2" t="s">
        <v>912</v>
      </c>
      <c r="CD923">
        <f t="shared" si="305"/>
        <v>73.920447997227171</v>
      </c>
      <c r="CE923">
        <f t="shared" si="306"/>
        <v>2199.9015716076174</v>
      </c>
      <c r="CF923" s="2" t="s">
        <v>912</v>
      </c>
    </row>
    <row r="924" spans="1:84" x14ac:dyDescent="0.35">
      <c r="A924" s="2" t="s">
        <v>913</v>
      </c>
      <c r="B924" s="3" t="s">
        <v>35</v>
      </c>
      <c r="C924" s="2">
        <v>109</v>
      </c>
      <c r="D924" s="2">
        <v>600</v>
      </c>
      <c r="E924" s="2">
        <v>200</v>
      </c>
      <c r="F924" s="2">
        <v>22</v>
      </c>
      <c r="G924" s="2">
        <v>9</v>
      </c>
      <c r="H924" s="2">
        <v>13</v>
      </c>
      <c r="I924" s="2">
        <f t="shared" si="291"/>
        <v>530</v>
      </c>
      <c r="J924" s="2">
        <f t="shared" si="309"/>
        <v>139.49070841543326</v>
      </c>
      <c r="K924" s="2">
        <f t="shared" si="294"/>
        <v>4.3409090909090908</v>
      </c>
      <c r="L924" s="2">
        <f t="shared" si="292"/>
        <v>58.888888888888886</v>
      </c>
      <c r="M924" s="2">
        <f t="shared" si="293"/>
        <v>1.9596814089933345</v>
      </c>
      <c r="N924" s="5">
        <v>87500</v>
      </c>
      <c r="O924" s="5">
        <v>2940</v>
      </c>
      <c r="P924" s="2">
        <v>25</v>
      </c>
      <c r="Q924" s="2">
        <v>4.5999999999999996</v>
      </c>
      <c r="R924" s="5">
        <v>2920</v>
      </c>
      <c r="S924" s="2">
        <v>294</v>
      </c>
      <c r="T924" s="5">
        <v>3280</v>
      </c>
      <c r="U924" s="2">
        <v>452</v>
      </c>
      <c r="X924" s="3" t="str" cm="1">
        <f t="array" ref="X924">_xlfn.IFS((D924/F924) &lt;= (640/SQRT($AT$32)), "Compact", L924 &lt;= ($AT$32*(0.79-(0.002*((E924-G924/2)/(2*F924))*SQRT($AT$32)))), "Non-Compact", L924 &gt; ($AT$32*(0.79-(0.002*((E924-G924/2)/(2*F924))*SQRT($AT$32)))), "Slender")</f>
        <v>Compact</v>
      </c>
      <c r="Y924" s="3" t="str" cm="1">
        <f t="array" ref="Y924">_xlfn.IFS(K924 &lt;= (65/SQRT($AT$32)), "Compact", K924 &lt;= (95/SQRT($AT$32)), "Non-Compact", K924 &gt; (95/SQRT($AT$32)), "Slender")</f>
        <v>Non-Compact</v>
      </c>
      <c r="Z924" s="2">
        <f t="shared" si="295"/>
        <v>9.0909090909090917</v>
      </c>
      <c r="AA924" s="2">
        <f t="shared" si="296"/>
        <v>66.666666666666671</v>
      </c>
      <c r="AB924" s="2" t="str" cm="1">
        <f t="array" ref="AB924">_xlfn.IFS(Z924 &lt;= 9, "1", Z924 &lt;= 12, "2", Z924 &lt;= 15, "3", Z924 &gt; 15, "4")</f>
        <v>2</v>
      </c>
      <c r="AC924" s="2" t="str" cm="1">
        <f t="array" ref="AC924">_xlfn.IFS(AA924 &lt;= 200, "1", L924 &lt;= 300, "2", L924 &lt;= 400, "3", L924 &gt; 400, "4")</f>
        <v>1</v>
      </c>
      <c r="AF924" s="3">
        <f t="shared" si="307"/>
        <v>87073.847429064495</v>
      </c>
      <c r="AG924" s="3"/>
      <c r="AI924" s="3">
        <f t="shared" si="308"/>
        <v>2887.0633643894967</v>
      </c>
      <c r="AJ924" s="2" t="s">
        <v>913</v>
      </c>
      <c r="AK924" s="2"/>
      <c r="AL924" s="2"/>
      <c r="AM924" s="2">
        <f t="shared" si="310"/>
        <v>114.79070841543326</v>
      </c>
      <c r="AN924" s="2"/>
      <c r="AO924" s="2"/>
      <c r="AP924" s="2">
        <f t="shared" si="311"/>
        <v>2830.6</v>
      </c>
      <c r="AQ924" s="2" t="s">
        <v>913</v>
      </c>
      <c r="BB924" s="2">
        <f t="shared" si="297"/>
        <v>47.490708415433261</v>
      </c>
      <c r="BC924" s="2">
        <f t="shared" si="298"/>
        <v>2363.7333333333336</v>
      </c>
      <c r="BD924" s="2" t="s">
        <v>913</v>
      </c>
      <c r="BI924">
        <f t="shared" si="299"/>
        <v>65.490708415433261</v>
      </c>
      <c r="BJ924">
        <f t="shared" si="300"/>
        <v>2604.1143281365999</v>
      </c>
      <c r="BK924" s="2" t="s">
        <v>913</v>
      </c>
      <c r="BP924">
        <f t="shared" si="301"/>
        <v>0.50929158456673917</v>
      </c>
      <c r="BQ924">
        <f t="shared" si="302"/>
        <v>2261.3333333333335</v>
      </c>
      <c r="BR924" s="2" t="s">
        <v>913</v>
      </c>
      <c r="BW924">
        <f t="shared" si="303"/>
        <v>15.490708415433261</v>
      </c>
      <c r="BX924">
        <f t="shared" si="304"/>
        <v>2295.4666666666667</v>
      </c>
      <c r="BY924" s="2" t="s">
        <v>913</v>
      </c>
      <c r="CD924">
        <f t="shared" si="305"/>
        <v>79.800447997227195</v>
      </c>
      <c r="CE924">
        <f t="shared" si="306"/>
        <v>2649.9015716076174</v>
      </c>
      <c r="CF924" s="2" t="s">
        <v>913</v>
      </c>
    </row>
    <row r="925" spans="1:84" x14ac:dyDescent="0.35">
      <c r="A925" s="2" t="s">
        <v>914</v>
      </c>
      <c r="B925" s="3" t="s">
        <v>35</v>
      </c>
      <c r="C925" s="2">
        <v>101</v>
      </c>
      <c r="D925" s="2">
        <v>600</v>
      </c>
      <c r="E925" s="2">
        <v>200</v>
      </c>
      <c r="F925" s="2">
        <v>19</v>
      </c>
      <c r="G925" s="2">
        <v>9</v>
      </c>
      <c r="H925" s="2">
        <v>13</v>
      </c>
      <c r="I925" s="2">
        <f t="shared" si="291"/>
        <v>536</v>
      </c>
      <c r="J925" s="2">
        <f t="shared" si="309"/>
        <v>128.03070841543325</v>
      </c>
      <c r="K925" s="2">
        <f t="shared" si="294"/>
        <v>5.0263157894736841</v>
      </c>
      <c r="L925" s="2">
        <f t="shared" si="292"/>
        <v>59.555555555555557</v>
      </c>
      <c r="M925" s="2">
        <f t="shared" si="293"/>
        <v>1.9596814089933345</v>
      </c>
      <c r="N925" s="5">
        <v>78600</v>
      </c>
      <c r="O925" s="5">
        <v>2540</v>
      </c>
      <c r="P925" s="2">
        <v>24.8</v>
      </c>
      <c r="Q925" s="2">
        <v>4.5</v>
      </c>
      <c r="R925" s="5">
        <v>2620</v>
      </c>
      <c r="S925" s="2">
        <v>254</v>
      </c>
      <c r="T925" s="5">
        <v>2960</v>
      </c>
      <c r="U925" s="2">
        <v>392</v>
      </c>
      <c r="X925" s="3" t="str" cm="1">
        <f t="array" ref="X925">_xlfn.IFS((D925/F925) &lt;= (640/SQRT($AT$32)), "Compact", L925 &lt;= ($AT$32*(0.79-(0.002*((E925-G925/2)/(2*F925))*SQRT($AT$32)))), "Non-Compact", L925 &gt; ($AT$32*(0.79-(0.002*((E925-G925/2)/(2*F925))*SQRT($AT$32)))), "Slender")</f>
        <v>Compact</v>
      </c>
      <c r="Y925" s="3" t="str" cm="1">
        <f t="array" ref="Y925">_xlfn.IFS(K925 &lt;= (65/SQRT($AT$32)), "Compact", K925 &lt;= (95/SQRT($AT$32)), "Non-Compact", K925 &gt; (95/SQRT($AT$32)), "Slender")</f>
        <v>Non-Compact</v>
      </c>
      <c r="Z925" s="2">
        <f t="shared" si="295"/>
        <v>10.526315789473685</v>
      </c>
      <c r="AA925" s="2">
        <f t="shared" si="296"/>
        <v>66.666666666666671</v>
      </c>
      <c r="AB925" s="2" t="str" cm="1">
        <f t="array" ref="AB925">_xlfn.IFS(Z925 &lt;= 9, "1", Z925 &lt;= 12, "2", Z925 &lt;= 15, "3", Z925 &gt; 15, "4")</f>
        <v>2</v>
      </c>
      <c r="AC925" s="2" t="str" cm="1">
        <f t="array" ref="AC925">_xlfn.IFS(AA925 &lt;= 200, "1", L925 &lt;= 300, "2", L925 &lt;= 400, "3", L925 &gt; 400, "4")</f>
        <v>1</v>
      </c>
      <c r="AF925" s="3">
        <f t="shared" si="307"/>
        <v>78165.865351187662</v>
      </c>
      <c r="AG925" s="3"/>
      <c r="AI925" s="3">
        <f t="shared" si="308"/>
        <v>2589.8538317827897</v>
      </c>
      <c r="AJ925" s="2" t="s">
        <v>914</v>
      </c>
      <c r="AK925" s="2"/>
      <c r="AL925" s="2"/>
      <c r="AM925" s="2">
        <f t="shared" si="310"/>
        <v>103.33070841543325</v>
      </c>
      <c r="AN925" s="2"/>
      <c r="AO925" s="2"/>
      <c r="AP925" s="2">
        <f t="shared" si="311"/>
        <v>2530.6</v>
      </c>
      <c r="AQ925" s="2" t="s">
        <v>914</v>
      </c>
      <c r="BB925" s="2">
        <f t="shared" si="297"/>
        <v>36.030708415433253</v>
      </c>
      <c r="BC925" s="2">
        <f t="shared" si="298"/>
        <v>2063.7333333333336</v>
      </c>
      <c r="BD925" s="2" t="s">
        <v>914</v>
      </c>
      <c r="BI925">
        <f t="shared" si="299"/>
        <v>54.030708415433253</v>
      </c>
      <c r="BJ925">
        <f t="shared" si="300"/>
        <v>2304.1143281365999</v>
      </c>
      <c r="BK925" s="2" t="s">
        <v>914</v>
      </c>
      <c r="BP925">
        <f t="shared" si="301"/>
        <v>11.969291584566747</v>
      </c>
      <c r="BQ925">
        <f t="shared" si="302"/>
        <v>1961.3333333333335</v>
      </c>
      <c r="BR925" s="2" t="s">
        <v>914</v>
      </c>
      <c r="BW925">
        <f t="shared" si="303"/>
        <v>4.0307084154332529</v>
      </c>
      <c r="BX925">
        <f t="shared" si="304"/>
        <v>1995.4666666666667</v>
      </c>
      <c r="BY925" s="2" t="s">
        <v>914</v>
      </c>
      <c r="CD925">
        <f t="shared" si="305"/>
        <v>68.340447997227187</v>
      </c>
      <c r="CE925">
        <f t="shared" si="306"/>
        <v>2349.9015716076174</v>
      </c>
      <c r="CF925" s="2" t="s">
        <v>914</v>
      </c>
    </row>
    <row r="926" spans="1:84" x14ac:dyDescent="0.35">
      <c r="A926" s="2" t="s">
        <v>915</v>
      </c>
      <c r="B926" s="3" t="s">
        <v>35</v>
      </c>
      <c r="C926" s="2">
        <v>91.5</v>
      </c>
      <c r="D926" s="2">
        <v>600</v>
      </c>
      <c r="E926" s="2">
        <v>200</v>
      </c>
      <c r="F926" s="2">
        <v>16</v>
      </c>
      <c r="G926" s="2">
        <v>9</v>
      </c>
      <c r="H926" s="2">
        <v>13</v>
      </c>
      <c r="I926" s="2">
        <f t="shared" si="291"/>
        <v>542</v>
      </c>
      <c r="J926" s="2">
        <f t="shared" si="309"/>
        <v>116.57070841543326</v>
      </c>
      <c r="K926" s="2">
        <f t="shared" si="294"/>
        <v>5.96875</v>
      </c>
      <c r="L926" s="2">
        <f t="shared" si="292"/>
        <v>60.222222222222221</v>
      </c>
      <c r="M926" s="2">
        <f t="shared" si="293"/>
        <v>1.9596814089933345</v>
      </c>
      <c r="N926" s="5">
        <v>69500</v>
      </c>
      <c r="O926" s="5">
        <v>2140</v>
      </c>
      <c r="P926" s="2">
        <v>24.4</v>
      </c>
      <c r="Q926" s="2">
        <v>4.3</v>
      </c>
      <c r="R926" s="5">
        <v>2320</v>
      </c>
      <c r="S926" s="2">
        <v>214</v>
      </c>
      <c r="T926" s="5">
        <v>2640</v>
      </c>
      <c r="U926" s="2">
        <v>333</v>
      </c>
      <c r="X926" s="3" t="str" cm="1">
        <f t="array" ref="X926">_xlfn.IFS((D926/F926) &lt;= (640/SQRT($AT$32)), "Compact", L926 &lt;= ($AT$32*(0.79-(0.002*((E926-G926/2)/(2*F926))*SQRT($AT$32)))), "Non-Compact", L926 &gt; ($AT$32*(0.79-(0.002*((E926-G926/2)/(2*F926))*SQRT($AT$32)))), "Slender")</f>
        <v>Non-Compact</v>
      </c>
      <c r="Y926" s="3" t="str" cm="1">
        <f t="array" ref="Y926">_xlfn.IFS(K926 &lt;= (65/SQRT($AT$32)), "Compact", K926 &lt;= (95/SQRT($AT$32)), "Non-Compact", K926 &gt; (95/SQRT($AT$32)), "Slender")</f>
        <v>Slender</v>
      </c>
      <c r="Z926" s="2">
        <f t="shared" si="295"/>
        <v>12.5</v>
      </c>
      <c r="AA926" s="2">
        <f t="shared" si="296"/>
        <v>66.666666666666671</v>
      </c>
      <c r="AB926" s="2" t="str" cm="1">
        <f t="array" ref="AB926">_xlfn.IFS(Z926 &lt;= 9, "1", Z926 &lt;= 12, "2", Z926 &lt;= 15, "3", Z926 &gt; 15, "4")</f>
        <v>3</v>
      </c>
      <c r="AC926" s="2" t="str" cm="1">
        <f t="array" ref="AC926">_xlfn.IFS(AA926 &lt;= 200, "1", L926 &lt;= 300, "2", L926 &lt;= 400, "3", L926 &gt; 400, "4")</f>
        <v>1</v>
      </c>
      <c r="AF926" s="3">
        <f t="shared" si="307"/>
        <v>69058.228373597885</v>
      </c>
      <c r="AG926" s="3"/>
      <c r="AI926" s="3">
        <f t="shared" si="308"/>
        <v>2294.0686280057098</v>
      </c>
      <c r="AJ926" s="2" t="s">
        <v>915</v>
      </c>
      <c r="AK926" s="2"/>
      <c r="AL926" s="2"/>
      <c r="AM926" s="2">
        <f t="shared" si="310"/>
        <v>91.870708415433256</v>
      </c>
      <c r="AN926" s="2"/>
      <c r="AO926" s="2"/>
      <c r="AP926" s="2">
        <f t="shared" si="311"/>
        <v>2230.6</v>
      </c>
      <c r="AQ926" s="2" t="s">
        <v>915</v>
      </c>
      <c r="BB926" s="2">
        <f t="shared" si="297"/>
        <v>24.570708415433259</v>
      </c>
      <c r="BC926" s="2">
        <f t="shared" si="298"/>
        <v>1763.7333333333333</v>
      </c>
      <c r="BD926" s="2" t="s">
        <v>915</v>
      </c>
      <c r="BI926">
        <f t="shared" si="299"/>
        <v>42.570708415433259</v>
      </c>
      <c r="BJ926">
        <f t="shared" si="300"/>
        <v>2004.1143281365999</v>
      </c>
      <c r="BK926" s="2" t="s">
        <v>915</v>
      </c>
      <c r="BP926">
        <f t="shared" si="301"/>
        <v>23.429291584566741</v>
      </c>
      <c r="BQ926">
        <f t="shared" si="302"/>
        <v>1661.3333333333335</v>
      </c>
      <c r="BR926" s="2" t="s">
        <v>915</v>
      </c>
      <c r="BW926">
        <f t="shared" si="303"/>
        <v>7.4292915845667409</v>
      </c>
      <c r="BX926">
        <f t="shared" si="304"/>
        <v>1695.4666666666667</v>
      </c>
      <c r="BY926" s="2" t="s">
        <v>915</v>
      </c>
      <c r="CD926">
        <f t="shared" si="305"/>
        <v>56.880447997227186</v>
      </c>
      <c r="CE926">
        <f t="shared" si="306"/>
        <v>2049.9015716076174</v>
      </c>
      <c r="CF926" s="2" t="s">
        <v>915</v>
      </c>
    </row>
    <row r="927" spans="1:84" x14ac:dyDescent="0.35">
      <c r="A927" s="2" t="s">
        <v>916</v>
      </c>
      <c r="B927" s="3" t="s">
        <v>35</v>
      </c>
      <c r="C927" s="2">
        <v>79.5</v>
      </c>
      <c r="D927" s="2">
        <v>600</v>
      </c>
      <c r="E927" s="2">
        <v>200</v>
      </c>
      <c r="F927" s="2">
        <v>12</v>
      </c>
      <c r="G927" s="2">
        <v>9</v>
      </c>
      <c r="H927" s="2">
        <v>13</v>
      </c>
      <c r="I927" s="2">
        <f t="shared" si="291"/>
        <v>550</v>
      </c>
      <c r="J927" s="2">
        <f t="shared" si="309"/>
        <v>101.29070841543326</v>
      </c>
      <c r="K927" s="2">
        <f t="shared" si="294"/>
        <v>7.958333333333333</v>
      </c>
      <c r="L927" s="2">
        <f t="shared" si="292"/>
        <v>61.111111111111114</v>
      </c>
      <c r="M927" s="2">
        <f t="shared" si="293"/>
        <v>1.9596814089933345</v>
      </c>
      <c r="N927" s="5">
        <v>57000</v>
      </c>
      <c r="O927" s="5">
        <v>1600</v>
      </c>
      <c r="P927" s="2">
        <v>23.7</v>
      </c>
      <c r="Q927" s="2">
        <v>4</v>
      </c>
      <c r="R927" s="5">
        <v>1900</v>
      </c>
      <c r="S927" s="2">
        <v>160</v>
      </c>
      <c r="T927" s="5">
        <v>2200</v>
      </c>
      <c r="U927" s="2">
        <v>253</v>
      </c>
      <c r="X927" s="3" t="str" cm="1">
        <f t="array" ref="X927">_xlfn.IFS((D927/F927) &lt;= (640/SQRT($AT$32)), "Compact", L927 &lt;= ($AT$32*(0.79-(0.002*((E927-G927/2)/(2*F927))*SQRT($AT$32)))), "Non-Compact", L927 &gt; ($AT$32*(0.79-(0.002*((E927-G927/2)/(2*F927))*SQRT($AT$32)))), "Slender")</f>
        <v>Non-Compact</v>
      </c>
      <c r="Y927" s="3" t="str" cm="1">
        <f t="array" ref="Y927">_xlfn.IFS(K927 &lt;= (65/SQRT($AT$32)), "Compact", K927 &lt;= (95/SQRT($AT$32)), "Non-Compact", K927 &gt; (95/SQRT($AT$32)), "Slender")</f>
        <v>Slender</v>
      </c>
      <c r="Z927" s="2">
        <f t="shared" si="295"/>
        <v>16.666666666666668</v>
      </c>
      <c r="AA927" s="2">
        <f t="shared" si="296"/>
        <v>66.666666666666671</v>
      </c>
      <c r="AB927" s="2" t="str" cm="1">
        <f t="array" ref="AB927">_xlfn.IFS(Z927 &lt;= 9, "1", Z927 &lt;= 12, "2", Z927 &lt;= 15, "3", Z927 &gt; 15, "4")</f>
        <v>4</v>
      </c>
      <c r="AC927" s="2" t="str" cm="1">
        <f t="array" ref="AC927">_xlfn.IFS(AA927 &lt;= 200, "1", L927 &lt;= 300, "2", L927 &lt;= 400, "3", L927 &gt; 400, "4")</f>
        <v>1</v>
      </c>
      <c r="AF927" s="3">
        <f t="shared" si="307"/>
        <v>56548.581822181892</v>
      </c>
      <c r="AG927" s="3"/>
      <c r="AI927" s="3">
        <f t="shared" si="308"/>
        <v>1883.7753767368338</v>
      </c>
      <c r="AJ927" s="2" t="s">
        <v>916</v>
      </c>
      <c r="AK927" s="2"/>
      <c r="AL927" s="2"/>
      <c r="AM927" s="2">
        <f t="shared" si="310"/>
        <v>76.590708415433255</v>
      </c>
      <c r="AN927" s="2"/>
      <c r="AO927" s="2"/>
      <c r="AP927" s="2">
        <f t="shared" si="311"/>
        <v>1810.6</v>
      </c>
      <c r="AQ927" s="2" t="s">
        <v>916</v>
      </c>
      <c r="BB927" s="2">
        <f t="shared" si="297"/>
        <v>9.290708415433258</v>
      </c>
      <c r="BC927" s="2">
        <f t="shared" si="298"/>
        <v>1343.7333333333333</v>
      </c>
      <c r="BD927" s="2" t="s">
        <v>916</v>
      </c>
      <c r="BI927">
        <f t="shared" si="299"/>
        <v>27.290708415433258</v>
      </c>
      <c r="BJ927">
        <f t="shared" si="300"/>
        <v>1584.1143281365999</v>
      </c>
      <c r="BK927" s="2" t="s">
        <v>916</v>
      </c>
      <c r="BP927">
        <f t="shared" si="301"/>
        <v>38.709291584566742</v>
      </c>
      <c r="BQ927">
        <f t="shared" si="302"/>
        <v>1241.3333333333335</v>
      </c>
      <c r="BR927" s="2" t="s">
        <v>916</v>
      </c>
      <c r="BW927">
        <f t="shared" si="303"/>
        <v>22.709291584566742</v>
      </c>
      <c r="BX927">
        <f t="shared" si="304"/>
        <v>1275.4666666666667</v>
      </c>
      <c r="BY927" s="2" t="s">
        <v>916</v>
      </c>
      <c r="CD927">
        <f t="shared" si="305"/>
        <v>41.600447997227185</v>
      </c>
      <c r="CE927">
        <f t="shared" si="306"/>
        <v>1629.9015716076174</v>
      </c>
      <c r="CF927" s="2" t="s">
        <v>916</v>
      </c>
    </row>
    <row r="928" spans="1:84" x14ac:dyDescent="0.35">
      <c r="A928" s="2" t="s">
        <v>917</v>
      </c>
      <c r="B928" s="3" t="s">
        <v>35</v>
      </c>
      <c r="C928" s="2">
        <v>213</v>
      </c>
      <c r="D928" s="2">
        <v>550</v>
      </c>
      <c r="E928" s="2">
        <v>300</v>
      </c>
      <c r="F928" s="2">
        <v>32</v>
      </c>
      <c r="G928" s="2">
        <v>16</v>
      </c>
      <c r="H928" s="2">
        <v>13</v>
      </c>
      <c r="I928" s="2">
        <f t="shared" si="291"/>
        <v>460</v>
      </c>
      <c r="J928" s="2">
        <f t="shared" si="309"/>
        <v>271.21070841543326</v>
      </c>
      <c r="K928" s="2">
        <f t="shared" si="294"/>
        <v>4.4375</v>
      </c>
      <c r="L928" s="2">
        <f t="shared" si="292"/>
        <v>28.75</v>
      </c>
      <c r="M928" s="2">
        <f t="shared" si="293"/>
        <v>2.2456814089933346</v>
      </c>
      <c r="N928" s="5">
        <v>145000</v>
      </c>
      <c r="O928" s="5">
        <v>14400</v>
      </c>
      <c r="P928" s="2">
        <v>23.1</v>
      </c>
      <c r="Q928" s="2">
        <v>7.3</v>
      </c>
      <c r="R928" s="5">
        <v>5280</v>
      </c>
      <c r="S928" s="2">
        <v>961</v>
      </c>
      <c r="T928" s="5">
        <v>5950</v>
      </c>
      <c r="U928" s="5">
        <v>1470</v>
      </c>
      <c r="X928" s="3" t="str" cm="1">
        <f t="array" ref="X928">_xlfn.IFS((D928/F928) &lt;= (640/SQRT($AT$32)), "Compact", L928 &lt;= ($AT$32*(0.79-(0.002*((E928-G928/2)/(2*F928))*SQRT($AT$32)))), "Non-Compact", L928 &gt; ($AT$32*(0.79-(0.002*((E928-G928/2)/(2*F928))*SQRT($AT$32)))), "Slender")</f>
        <v>Compact</v>
      </c>
      <c r="Y928" s="3" t="str" cm="1">
        <f t="array" ref="Y928">_xlfn.IFS(K928 &lt;= (65/SQRT($AT$32)), "Compact", K928 &lt;= (95/SQRT($AT$32)), "Non-Compact", K928 &gt; (95/SQRT($AT$32)), "Slender")</f>
        <v>Non-Compact</v>
      </c>
      <c r="Z928" s="2">
        <f t="shared" si="295"/>
        <v>9.375</v>
      </c>
      <c r="AA928" s="2">
        <f t="shared" si="296"/>
        <v>34.375</v>
      </c>
      <c r="AB928" s="2" t="str" cm="1">
        <f t="array" ref="AB928">_xlfn.IFS(Z928 &lt;= 9, "1", Z928 &lt;= 12, "2", Z928 &lt;= 15, "3", Z928 &gt; 15, "4")</f>
        <v>2</v>
      </c>
      <c r="AC928" s="2" t="str" cm="1">
        <f t="array" ref="AC928">_xlfn.IFS(AA928 &lt;= 200, "1", L928 &lt;= 300, "2", L928 &lt;= 400, "3", L928 &gt; 400, "4")</f>
        <v>1</v>
      </c>
      <c r="AF928" s="3">
        <f t="shared" si="307"/>
        <v>145228.63545492673</v>
      </c>
      <c r="AG928" s="3"/>
      <c r="AI928" s="3">
        <f t="shared" si="308"/>
        <v>5295.5844313918751</v>
      </c>
      <c r="AJ928" s="2" t="s">
        <v>917</v>
      </c>
      <c r="AK928" s="2"/>
      <c r="AL928" s="2"/>
      <c r="AM928" s="2">
        <f t="shared" si="310"/>
        <v>246.51070841543327</v>
      </c>
      <c r="AN928" s="2"/>
      <c r="AO928" s="2"/>
      <c r="AP928" s="2">
        <f t="shared" si="311"/>
        <v>5190.6000000000004</v>
      </c>
      <c r="AQ928" s="2" t="s">
        <v>917</v>
      </c>
      <c r="BB928" s="2">
        <f t="shared" si="297"/>
        <v>179.21070841543326</v>
      </c>
      <c r="BC928" s="2">
        <f t="shared" si="298"/>
        <v>4723.7333333333336</v>
      </c>
      <c r="BD928" s="2" t="s">
        <v>917</v>
      </c>
      <c r="BI928">
        <f t="shared" si="299"/>
        <v>197.21070841543326</v>
      </c>
      <c r="BJ928">
        <f t="shared" si="300"/>
        <v>4964.1143281365994</v>
      </c>
      <c r="BK928" s="2" t="s">
        <v>917</v>
      </c>
      <c r="BP928">
        <f t="shared" si="301"/>
        <v>131.21070841543326</v>
      </c>
      <c r="BQ928">
        <f t="shared" si="302"/>
        <v>4621.333333333333</v>
      </c>
      <c r="BR928" s="2" t="s">
        <v>917</v>
      </c>
      <c r="BW928">
        <f t="shared" si="303"/>
        <v>147.21070841543326</v>
      </c>
      <c r="BX928">
        <f t="shared" si="304"/>
        <v>4655.4666666666662</v>
      </c>
      <c r="BY928" s="2" t="s">
        <v>917</v>
      </c>
      <c r="CD928">
        <f t="shared" si="305"/>
        <v>211.52044799722719</v>
      </c>
      <c r="CE928">
        <f t="shared" si="306"/>
        <v>5009.9015716076174</v>
      </c>
      <c r="CF928" s="2" t="s">
        <v>917</v>
      </c>
    </row>
    <row r="929" spans="1:84" x14ac:dyDescent="0.35">
      <c r="A929" s="2" t="s">
        <v>918</v>
      </c>
      <c r="B929" s="3" t="s">
        <v>35</v>
      </c>
      <c r="C929" s="2">
        <v>195</v>
      </c>
      <c r="D929" s="2">
        <v>550</v>
      </c>
      <c r="E929" s="2">
        <v>300</v>
      </c>
      <c r="F929" s="2">
        <v>28</v>
      </c>
      <c r="G929" s="2">
        <v>16</v>
      </c>
      <c r="H929" s="2">
        <v>13</v>
      </c>
      <c r="I929" s="2">
        <f t="shared" si="291"/>
        <v>468</v>
      </c>
      <c r="J929" s="2">
        <f t="shared" si="309"/>
        <v>248.49070841543323</v>
      </c>
      <c r="K929" s="2">
        <f t="shared" si="294"/>
        <v>5.0714285714285712</v>
      </c>
      <c r="L929" s="2">
        <f t="shared" si="292"/>
        <v>29.25</v>
      </c>
      <c r="M929" s="2">
        <f t="shared" si="293"/>
        <v>2.2456814089933346</v>
      </c>
      <c r="N929" s="5">
        <v>131000</v>
      </c>
      <c r="O929" s="5">
        <v>12600</v>
      </c>
      <c r="P929" s="2">
        <v>23</v>
      </c>
      <c r="Q929" s="2">
        <v>7.1</v>
      </c>
      <c r="R929" s="5">
        <v>4780</v>
      </c>
      <c r="S929" s="2">
        <v>841</v>
      </c>
      <c r="T929" s="5">
        <v>5400</v>
      </c>
      <c r="U929" s="5">
        <v>1290</v>
      </c>
      <c r="X929" s="3" t="str" cm="1">
        <f t="array" ref="X929">_xlfn.IFS((D929/F929) &lt;= (640/SQRT($AT$32)), "Compact", L929 &lt;= ($AT$32*(0.79-(0.002*((E929-G929/2)/(2*F929))*SQRT($AT$32)))), "Non-Compact", L929 &gt; ($AT$32*(0.79-(0.002*((E929-G929/2)/(2*F929))*SQRT($AT$32)))), "Slender")</f>
        <v>Compact</v>
      </c>
      <c r="Y929" s="3" t="str" cm="1">
        <f t="array" ref="Y929">_xlfn.IFS(K929 &lt;= (65/SQRT($AT$32)), "Compact", K929 &lt;= (95/SQRT($AT$32)), "Non-Compact", K929 &gt; (95/SQRT($AT$32)), "Slender")</f>
        <v>Non-Compact</v>
      </c>
      <c r="Z929" s="2">
        <f t="shared" si="295"/>
        <v>10.714285714285714</v>
      </c>
      <c r="AA929" s="2">
        <f t="shared" si="296"/>
        <v>34.375</v>
      </c>
      <c r="AB929" s="2" t="str" cm="1">
        <f t="array" ref="AB929">_xlfn.IFS(Z929 &lt;= 9, "1", Z929 &lt;= 12, "2", Z929 &lt;= 15, "3", Z929 &gt; 15, "4")</f>
        <v>2</v>
      </c>
      <c r="AC929" s="2" t="str" cm="1">
        <f t="array" ref="AC929">_xlfn.IFS(AA929 &lt;= 200, "1", L929 &lt;= 300, "2", L929 &lt;= 400, "3", L929 &gt; 400, "4")</f>
        <v>1</v>
      </c>
      <c r="AF929" s="3">
        <f t="shared" si="307"/>
        <v>131120.35904503922</v>
      </c>
      <c r="AG929" s="3"/>
      <c r="AI929" s="3">
        <f t="shared" si="308"/>
        <v>4784.7506173258398</v>
      </c>
      <c r="AJ929" s="2" t="s">
        <v>918</v>
      </c>
      <c r="AK929" s="2"/>
      <c r="AL929" s="2"/>
      <c r="AM929" s="2">
        <f t="shared" si="310"/>
        <v>223.79070841543324</v>
      </c>
      <c r="AN929" s="2"/>
      <c r="AO929" s="2"/>
      <c r="AP929" s="2">
        <f t="shared" si="311"/>
        <v>4690.6000000000004</v>
      </c>
      <c r="AQ929" s="2" t="s">
        <v>918</v>
      </c>
      <c r="BB929" s="2">
        <f t="shared" si="297"/>
        <v>156.49070841543323</v>
      </c>
      <c r="BC929" s="2">
        <f t="shared" si="298"/>
        <v>4223.7333333333336</v>
      </c>
      <c r="BD929" s="2" t="s">
        <v>918</v>
      </c>
      <c r="BI929">
        <f t="shared" si="299"/>
        <v>174.49070841543323</v>
      </c>
      <c r="BJ929">
        <f t="shared" si="300"/>
        <v>4464.1143281365994</v>
      </c>
      <c r="BK929" s="2" t="s">
        <v>918</v>
      </c>
      <c r="BP929">
        <f t="shared" si="301"/>
        <v>108.49070841543323</v>
      </c>
      <c r="BQ929">
        <f t="shared" si="302"/>
        <v>4121.333333333333</v>
      </c>
      <c r="BR929" s="2" t="s">
        <v>918</v>
      </c>
      <c r="BW929">
        <f t="shared" si="303"/>
        <v>124.49070841543323</v>
      </c>
      <c r="BX929">
        <f t="shared" si="304"/>
        <v>4155.4666666666662</v>
      </c>
      <c r="BY929" s="2" t="s">
        <v>918</v>
      </c>
      <c r="CD929">
        <f t="shared" si="305"/>
        <v>188.80044799722717</v>
      </c>
      <c r="CE929">
        <f t="shared" si="306"/>
        <v>4509.9015716076174</v>
      </c>
      <c r="CF929" s="2" t="s">
        <v>918</v>
      </c>
    </row>
    <row r="930" spans="1:84" x14ac:dyDescent="0.35">
      <c r="A930" s="2" t="s">
        <v>919</v>
      </c>
      <c r="B930" s="3" t="s">
        <v>35</v>
      </c>
      <c r="C930" s="2">
        <v>182</v>
      </c>
      <c r="D930" s="2">
        <v>550</v>
      </c>
      <c r="E930" s="2">
        <v>300</v>
      </c>
      <c r="F930" s="2">
        <v>25</v>
      </c>
      <c r="G930" s="2">
        <v>16</v>
      </c>
      <c r="H930" s="2">
        <v>13</v>
      </c>
      <c r="I930" s="2">
        <f t="shared" si="291"/>
        <v>474</v>
      </c>
      <c r="J930" s="2">
        <f t="shared" si="309"/>
        <v>231.45070841543324</v>
      </c>
      <c r="K930" s="2">
        <f t="shared" si="294"/>
        <v>5.68</v>
      </c>
      <c r="L930" s="2">
        <f t="shared" si="292"/>
        <v>29.625</v>
      </c>
      <c r="M930" s="2">
        <f t="shared" si="293"/>
        <v>2.2456814089933346</v>
      </c>
      <c r="N930" s="5">
        <v>121000</v>
      </c>
      <c r="O930" s="5">
        <v>11300</v>
      </c>
      <c r="P930" s="2">
        <v>22.9</v>
      </c>
      <c r="Q930" s="2">
        <v>7</v>
      </c>
      <c r="R930" s="5">
        <v>4400</v>
      </c>
      <c r="S930" s="2">
        <v>751</v>
      </c>
      <c r="T930" s="5">
        <v>4970</v>
      </c>
      <c r="U930" s="5">
        <v>1160</v>
      </c>
      <c r="X930" s="3" t="str" cm="1">
        <f t="array" ref="X930">_xlfn.IFS((D930/F930) &lt;= (640/SQRT($AT$32)), "Compact", L930 &lt;= ($AT$32*(0.79-(0.002*((E930-G930/2)/(2*F930))*SQRT($AT$32)))), "Non-Compact", L930 &gt; ($AT$32*(0.79-(0.002*((E930-G930/2)/(2*F930))*SQRT($AT$32)))), "Slender")</f>
        <v>Compact</v>
      </c>
      <c r="Y930" s="3" t="str" cm="1">
        <f t="array" ref="Y930">_xlfn.IFS(K930 &lt;= (65/SQRT($AT$32)), "Compact", K930 &lt;= (95/SQRT($AT$32)), "Non-Compact", K930 &gt; (95/SQRT($AT$32)), "Slender")</f>
        <v>Slender</v>
      </c>
      <c r="Z930" s="2">
        <f t="shared" si="295"/>
        <v>12</v>
      </c>
      <c r="AA930" s="2">
        <f t="shared" si="296"/>
        <v>34.375</v>
      </c>
      <c r="AB930" s="2" t="str" cm="1">
        <f t="array" ref="AB930">_xlfn.IFS(Z930 &lt;= 9, "1", Z930 &lt;= 12, "2", Z930 &lt;= 15, "3", Z930 &gt; 15, "4")</f>
        <v>2</v>
      </c>
      <c r="AC930" s="2" t="str" cm="1">
        <f t="array" ref="AC930">_xlfn.IFS(AA930 &lt;= 200, "1", L930 &lt;= 300, "2", L930 &lt;= 400, "3", L930 &gt; 400, "4")</f>
        <v>1</v>
      </c>
      <c r="AF930" s="3">
        <f t="shared" si="307"/>
        <v>121042.69724398908</v>
      </c>
      <c r="AG930" s="3"/>
      <c r="AI930" s="3">
        <f t="shared" si="308"/>
        <v>4397.2378227701083</v>
      </c>
      <c r="AJ930" s="2" t="s">
        <v>919</v>
      </c>
      <c r="AK930" s="2"/>
      <c r="AL930" s="2"/>
      <c r="AM930" s="2">
        <f t="shared" si="310"/>
        <v>206.75070841543325</v>
      </c>
      <c r="AN930" s="2"/>
      <c r="AO930" s="2"/>
      <c r="AP930" s="2">
        <f t="shared" si="311"/>
        <v>4310.6000000000004</v>
      </c>
      <c r="AQ930" s="2" t="s">
        <v>919</v>
      </c>
      <c r="BB930" s="2">
        <f t="shared" si="297"/>
        <v>139.45070841543324</v>
      </c>
      <c r="BC930" s="2">
        <f t="shared" si="298"/>
        <v>3843.7333333333336</v>
      </c>
      <c r="BD930" s="2" t="s">
        <v>919</v>
      </c>
      <c r="BI930">
        <f t="shared" si="299"/>
        <v>157.45070841543324</v>
      </c>
      <c r="BJ930">
        <f t="shared" si="300"/>
        <v>4084.1143281365999</v>
      </c>
      <c r="BK930" s="2" t="s">
        <v>919</v>
      </c>
      <c r="BP930">
        <f t="shared" si="301"/>
        <v>91.45070841543324</v>
      </c>
      <c r="BQ930">
        <f t="shared" si="302"/>
        <v>3741.3333333333335</v>
      </c>
      <c r="BR930" s="2" t="s">
        <v>919</v>
      </c>
      <c r="BW930">
        <f t="shared" si="303"/>
        <v>107.45070841543324</v>
      </c>
      <c r="BX930">
        <f t="shared" si="304"/>
        <v>3775.4666666666667</v>
      </c>
      <c r="BY930" s="2" t="s">
        <v>919</v>
      </c>
      <c r="CD930">
        <f t="shared" si="305"/>
        <v>171.76044799722717</v>
      </c>
      <c r="CE930">
        <f t="shared" si="306"/>
        <v>4129.9015716076174</v>
      </c>
      <c r="CF930" s="2" t="s">
        <v>919</v>
      </c>
    </row>
    <row r="931" spans="1:84" x14ac:dyDescent="0.35">
      <c r="A931" s="2" t="s">
        <v>920</v>
      </c>
      <c r="B931" s="3" t="s">
        <v>35</v>
      </c>
      <c r="C931" s="2">
        <v>168</v>
      </c>
      <c r="D931" s="2">
        <v>550</v>
      </c>
      <c r="E931" s="2">
        <v>300</v>
      </c>
      <c r="F931" s="2">
        <v>22</v>
      </c>
      <c r="G931" s="2">
        <v>16</v>
      </c>
      <c r="H931" s="2">
        <v>13</v>
      </c>
      <c r="I931" s="2">
        <f t="shared" si="291"/>
        <v>480</v>
      </c>
      <c r="J931" s="2">
        <f t="shared" si="309"/>
        <v>214.41070841543325</v>
      </c>
      <c r="K931" s="2">
        <f t="shared" si="294"/>
        <v>6.4545454545454541</v>
      </c>
      <c r="L931" s="2">
        <f t="shared" si="292"/>
        <v>30</v>
      </c>
      <c r="M931" s="2">
        <f t="shared" si="293"/>
        <v>2.2456814089933346</v>
      </c>
      <c r="N931" s="5">
        <v>110000</v>
      </c>
      <c r="O931" s="5">
        <v>9920</v>
      </c>
      <c r="P931" s="2">
        <v>22.7</v>
      </c>
      <c r="Q931" s="2">
        <v>6.8</v>
      </c>
      <c r="R931" s="5">
        <v>4010</v>
      </c>
      <c r="S931" s="2">
        <v>661</v>
      </c>
      <c r="T931" s="5">
        <v>4550</v>
      </c>
      <c r="U931" s="5">
        <v>1020</v>
      </c>
      <c r="X931" s="3" t="str" cm="1">
        <f t="array" ref="X931">_xlfn.IFS((D931/F931) &lt;= (640/SQRT($AT$32)), "Compact", L931 &lt;= ($AT$32*(0.79-(0.002*((E931-G931/2)/(2*F931))*SQRT($AT$32)))), "Non-Compact", L931 &gt; ($AT$32*(0.79-(0.002*((E931-G931/2)/(2*F931))*SQRT($AT$32)))), "Slender")</f>
        <v>Compact</v>
      </c>
      <c r="Y931" s="3" t="str" cm="1">
        <f t="array" ref="Y931">_xlfn.IFS(K931 &lt;= (65/SQRT($AT$32)), "Compact", K931 &lt;= (95/SQRT($AT$32)), "Non-Compact", K931 &gt; (95/SQRT($AT$32)), "Slender")</f>
        <v>Slender</v>
      </c>
      <c r="Z931" s="2">
        <f t="shared" si="295"/>
        <v>13.636363636363637</v>
      </c>
      <c r="AA931" s="2">
        <f t="shared" si="296"/>
        <v>34.375</v>
      </c>
      <c r="AB931" s="2" t="str" cm="1">
        <f t="array" ref="AB931">_xlfn.IFS(Z931 &lt;= 9, "1", Z931 &lt;= 12, "2", Z931 &lt;= 15, "3", Z931 &gt; 15, "4")</f>
        <v>3</v>
      </c>
      <c r="AC931" s="2" t="str" cm="1">
        <f t="array" ref="AC931">_xlfn.IFS(AA931 &lt;= 200, "1", L931 &lt;= 300, "2", L931 &lt;= 400, "3", L931 &gt; 400, "4")</f>
        <v>1</v>
      </c>
      <c r="AF931" s="3">
        <f t="shared" si="307"/>
        <v>109963.0690554788</v>
      </c>
      <c r="AG931" s="3"/>
      <c r="AI931" s="3">
        <f t="shared" si="308"/>
        <v>4000.5062767104864</v>
      </c>
      <c r="AJ931" s="2" t="s">
        <v>920</v>
      </c>
      <c r="AK931" s="2"/>
      <c r="AL931" s="2"/>
      <c r="AM931" s="2">
        <f t="shared" si="310"/>
        <v>189.71070841543326</v>
      </c>
      <c r="AN931" s="2"/>
      <c r="AO931" s="2"/>
      <c r="AP931" s="2">
        <f t="shared" si="311"/>
        <v>3920.6</v>
      </c>
      <c r="AQ931" s="2" t="s">
        <v>920</v>
      </c>
      <c r="BB931" s="2">
        <f t="shared" si="297"/>
        <v>122.41070841543325</v>
      </c>
      <c r="BC931" s="2">
        <f t="shared" si="298"/>
        <v>3453.7333333333336</v>
      </c>
      <c r="BD931" s="2" t="s">
        <v>920</v>
      </c>
      <c r="BI931">
        <f t="shared" si="299"/>
        <v>140.41070841543325</v>
      </c>
      <c r="BJ931">
        <f t="shared" si="300"/>
        <v>3694.1143281365999</v>
      </c>
      <c r="BK931" s="2" t="s">
        <v>920</v>
      </c>
      <c r="BP931">
        <f t="shared" si="301"/>
        <v>74.410708415433248</v>
      </c>
      <c r="BQ931">
        <f t="shared" si="302"/>
        <v>3351.3333333333335</v>
      </c>
      <c r="BR931" s="2" t="s">
        <v>920</v>
      </c>
      <c r="BW931">
        <f t="shared" si="303"/>
        <v>90.410708415433248</v>
      </c>
      <c r="BX931">
        <f t="shared" si="304"/>
        <v>3385.4666666666667</v>
      </c>
      <c r="BY931" s="2" t="s">
        <v>920</v>
      </c>
      <c r="CD931">
        <f t="shared" si="305"/>
        <v>154.72044799722718</v>
      </c>
      <c r="CE931">
        <f t="shared" si="306"/>
        <v>3739.9015716076174</v>
      </c>
      <c r="CF931" s="2" t="s">
        <v>920</v>
      </c>
    </row>
    <row r="932" spans="1:84" x14ac:dyDescent="0.35">
      <c r="A932" s="2" t="s">
        <v>921</v>
      </c>
      <c r="B932" s="3" t="s">
        <v>35</v>
      </c>
      <c r="C932" s="2">
        <v>180</v>
      </c>
      <c r="D932" s="2">
        <v>550</v>
      </c>
      <c r="E932" s="2">
        <v>300</v>
      </c>
      <c r="F932" s="2">
        <v>28</v>
      </c>
      <c r="G932" s="2">
        <v>12</v>
      </c>
      <c r="H932" s="2">
        <v>13</v>
      </c>
      <c r="I932" s="2">
        <f t="shared" si="291"/>
        <v>468</v>
      </c>
      <c r="J932" s="2">
        <f t="shared" si="309"/>
        <v>228.73070841543324</v>
      </c>
      <c r="K932" s="2">
        <f t="shared" si="294"/>
        <v>5.1428571428571432</v>
      </c>
      <c r="L932" s="2">
        <f t="shared" si="292"/>
        <v>39</v>
      </c>
      <c r="M932" s="2">
        <f t="shared" si="293"/>
        <v>2.2536814089933346</v>
      </c>
      <c r="N932" s="5">
        <v>127000</v>
      </c>
      <c r="O932" s="5">
        <v>12600</v>
      </c>
      <c r="P932" s="2">
        <v>23.6</v>
      </c>
      <c r="Q932" s="2">
        <v>7.4</v>
      </c>
      <c r="R932" s="5">
        <v>4640</v>
      </c>
      <c r="S932" s="2">
        <v>841</v>
      </c>
      <c r="T932" s="5">
        <v>5150</v>
      </c>
      <c r="U932" s="5">
        <v>1280</v>
      </c>
      <c r="X932" s="3" t="str" cm="1">
        <f t="array" ref="X932">_xlfn.IFS((D932/F932) &lt;= (640/SQRT($AT$32)), "Compact", L932 &lt;= ($AT$32*(0.79-(0.002*((E932-G932/2)/(2*F932))*SQRT($AT$32)))), "Non-Compact", L932 &gt; ($AT$32*(0.79-(0.002*((E932-G932/2)/(2*F932))*SQRT($AT$32)))), "Slender")</f>
        <v>Compact</v>
      </c>
      <c r="Y932" s="3" t="str" cm="1">
        <f t="array" ref="Y932">_xlfn.IFS(K932 &lt;= (65/SQRT($AT$32)), "Compact", K932 &lt;= (95/SQRT($AT$32)), "Non-Compact", K932 &gt; (95/SQRT($AT$32)), "Slender")</f>
        <v>Slender</v>
      </c>
      <c r="Z932" s="2">
        <f t="shared" si="295"/>
        <v>10.714285714285714</v>
      </c>
      <c r="AA932" s="2">
        <f t="shared" si="296"/>
        <v>45.833333333333336</v>
      </c>
      <c r="AB932" s="2" t="str" cm="1">
        <f t="array" ref="AB932">_xlfn.IFS(Z932 &lt;= 9, "1", Z932 &lt;= 12, "2", Z932 &lt;= 15, "3", Z932 &gt; 15, "4")</f>
        <v>2</v>
      </c>
      <c r="AC932" s="2" t="str" cm="1">
        <f t="array" ref="AC932">_xlfn.IFS(AA932 &lt;= 200, "1", L932 &lt;= 300, "2", L932 &lt;= 400, "3", L932 &gt; 400, "4")</f>
        <v>1</v>
      </c>
      <c r="AF932" s="3">
        <f t="shared" si="307"/>
        <v>127138.996991875</v>
      </c>
      <c r="AG932" s="3"/>
      <c r="AI932" s="3">
        <f t="shared" si="308"/>
        <v>4647.587596807618</v>
      </c>
      <c r="AJ932" s="2" t="s">
        <v>921</v>
      </c>
      <c r="AK932" s="2"/>
      <c r="AL932" s="2"/>
      <c r="AM932" s="2">
        <f t="shared" si="310"/>
        <v>204.03070841543325</v>
      </c>
      <c r="AN932" s="2"/>
      <c r="AO932" s="2"/>
      <c r="AP932" s="2">
        <f t="shared" si="311"/>
        <v>4550.6000000000004</v>
      </c>
      <c r="AQ932" s="2" t="s">
        <v>921</v>
      </c>
      <c r="BB932" s="2">
        <f t="shared" si="297"/>
        <v>136.73070841543324</v>
      </c>
      <c r="BC932" s="2">
        <f t="shared" si="298"/>
        <v>4083.7333333333336</v>
      </c>
      <c r="BD932" s="2" t="s">
        <v>921</v>
      </c>
      <c r="BI932">
        <f t="shared" si="299"/>
        <v>154.73070841543324</v>
      </c>
      <c r="BJ932">
        <f t="shared" si="300"/>
        <v>4324.1143281365994</v>
      </c>
      <c r="BK932" s="2" t="s">
        <v>921</v>
      </c>
      <c r="BP932">
        <f t="shared" si="301"/>
        <v>88.730708415433241</v>
      </c>
      <c r="BQ932">
        <f t="shared" si="302"/>
        <v>3981.3333333333335</v>
      </c>
      <c r="BR932" s="2" t="s">
        <v>921</v>
      </c>
      <c r="BW932">
        <f t="shared" si="303"/>
        <v>104.73070841543324</v>
      </c>
      <c r="BX932">
        <f t="shared" si="304"/>
        <v>4015.4666666666667</v>
      </c>
      <c r="BY932" s="2" t="s">
        <v>921</v>
      </c>
      <c r="CD932">
        <f t="shared" si="305"/>
        <v>169.04044799722718</v>
      </c>
      <c r="CE932">
        <f t="shared" si="306"/>
        <v>4369.9015716076174</v>
      </c>
      <c r="CF932" s="2" t="s">
        <v>921</v>
      </c>
    </row>
    <row r="933" spans="1:84" x14ac:dyDescent="0.35">
      <c r="A933" s="2" t="s">
        <v>922</v>
      </c>
      <c r="B933" s="3" t="s">
        <v>35</v>
      </c>
      <c r="C933" s="2">
        <v>166</v>
      </c>
      <c r="D933" s="2">
        <v>550</v>
      </c>
      <c r="E933" s="2">
        <v>300</v>
      </c>
      <c r="F933" s="2">
        <v>25</v>
      </c>
      <c r="G933" s="2">
        <v>12</v>
      </c>
      <c r="H933" s="2">
        <v>13</v>
      </c>
      <c r="I933" s="2">
        <f t="shared" si="291"/>
        <v>474</v>
      </c>
      <c r="J933" s="2">
        <f t="shared" si="309"/>
        <v>211.45070841543324</v>
      </c>
      <c r="K933" s="2">
        <f t="shared" si="294"/>
        <v>5.76</v>
      </c>
      <c r="L933" s="2">
        <f t="shared" si="292"/>
        <v>39.5</v>
      </c>
      <c r="M933" s="2">
        <f t="shared" si="293"/>
        <v>2.2536814089933346</v>
      </c>
      <c r="N933" s="5">
        <v>117000</v>
      </c>
      <c r="O933" s="5">
        <v>11300</v>
      </c>
      <c r="P933" s="2">
        <v>23.5</v>
      </c>
      <c r="Q933" s="2">
        <v>7.3</v>
      </c>
      <c r="R933" s="5">
        <v>4250</v>
      </c>
      <c r="S933" s="2">
        <v>751</v>
      </c>
      <c r="T933" s="5">
        <v>4720</v>
      </c>
      <c r="U933" s="5">
        <v>1140</v>
      </c>
      <c r="X933" s="3" t="str" cm="1">
        <f t="array" ref="X933">_xlfn.IFS((D933/F933) &lt;= (640/SQRT($AT$32)), "Compact", L933 &lt;= ($AT$32*(0.79-(0.002*((E933-G933/2)/(2*F933))*SQRT($AT$32)))), "Non-Compact", L933 &gt; ($AT$32*(0.79-(0.002*((E933-G933/2)/(2*F933))*SQRT($AT$32)))), "Slender")</f>
        <v>Compact</v>
      </c>
      <c r="Y933" s="3" t="str" cm="1">
        <f t="array" ref="Y933">_xlfn.IFS(K933 &lt;= (65/SQRT($AT$32)), "Compact", K933 &lt;= (95/SQRT($AT$32)), "Non-Compact", K933 &gt; (95/SQRT($AT$32)), "Slender")</f>
        <v>Slender</v>
      </c>
      <c r="Z933" s="2">
        <f t="shared" si="295"/>
        <v>12</v>
      </c>
      <c r="AA933" s="2">
        <f t="shared" si="296"/>
        <v>45.833333333333336</v>
      </c>
      <c r="AB933" s="2" t="str" cm="1">
        <f t="array" ref="AB933">_xlfn.IFS(Z933 &lt;= 9, "1", Z933 &lt;= 12, "2", Z933 &lt;= 15, "3", Z933 &gt; 15, "4")</f>
        <v>2</v>
      </c>
      <c r="AC933" s="2" t="str" cm="1">
        <f t="array" ref="AC933">_xlfn.IFS(AA933 &lt;= 200, "1", L933 &lt;= 300, "2", L933 &lt;= 400, "3", L933 &gt; 400, "4")</f>
        <v>1</v>
      </c>
      <c r="AF933" s="3">
        <f t="shared" si="307"/>
        <v>117060.28599016833</v>
      </c>
      <c r="AG933" s="3"/>
      <c r="AI933" s="3">
        <f t="shared" si="308"/>
        <v>4250.2965155386519</v>
      </c>
      <c r="AJ933" s="2" t="s">
        <v>922</v>
      </c>
      <c r="AK933" s="2"/>
      <c r="AL933" s="2"/>
      <c r="AM933" s="2">
        <f t="shared" si="310"/>
        <v>186.75070841543325</v>
      </c>
      <c r="AN933" s="2"/>
      <c r="AO933" s="2"/>
      <c r="AP933" s="2">
        <f t="shared" si="311"/>
        <v>4160.6000000000004</v>
      </c>
      <c r="AQ933" s="2" t="s">
        <v>922</v>
      </c>
      <c r="BB933" s="2">
        <f t="shared" si="297"/>
        <v>119.45070841543324</v>
      </c>
      <c r="BC933" s="2">
        <f t="shared" si="298"/>
        <v>3693.7333333333336</v>
      </c>
      <c r="BD933" s="2" t="s">
        <v>922</v>
      </c>
      <c r="BI933">
        <f t="shared" si="299"/>
        <v>137.45070841543324</v>
      </c>
      <c r="BJ933">
        <f t="shared" si="300"/>
        <v>3934.1143281365999</v>
      </c>
      <c r="BK933" s="2" t="s">
        <v>922</v>
      </c>
      <c r="BP933">
        <f t="shared" si="301"/>
        <v>71.45070841543324</v>
      </c>
      <c r="BQ933">
        <f t="shared" si="302"/>
        <v>3591.3333333333335</v>
      </c>
      <c r="BR933" s="2" t="s">
        <v>922</v>
      </c>
      <c r="BW933">
        <f t="shared" si="303"/>
        <v>87.45070841543324</v>
      </c>
      <c r="BX933">
        <f t="shared" si="304"/>
        <v>3625.4666666666667</v>
      </c>
      <c r="BY933" s="2" t="s">
        <v>922</v>
      </c>
      <c r="CD933">
        <f t="shared" si="305"/>
        <v>151.76044799722717</v>
      </c>
      <c r="CE933">
        <f t="shared" si="306"/>
        <v>3979.9015716076174</v>
      </c>
      <c r="CF933" s="2" t="s">
        <v>922</v>
      </c>
    </row>
    <row r="934" spans="1:84" x14ac:dyDescent="0.35">
      <c r="A934" s="2" t="s">
        <v>923</v>
      </c>
      <c r="B934" s="3" t="s">
        <v>35</v>
      </c>
      <c r="C934" s="2">
        <v>152</v>
      </c>
      <c r="D934" s="2">
        <v>550</v>
      </c>
      <c r="E934" s="2">
        <v>300</v>
      </c>
      <c r="F934" s="2">
        <v>22</v>
      </c>
      <c r="G934" s="2">
        <v>12</v>
      </c>
      <c r="H934" s="2">
        <v>13</v>
      </c>
      <c r="I934" s="2">
        <f t="shared" si="291"/>
        <v>480</v>
      </c>
      <c r="J934" s="2">
        <f t="shared" si="309"/>
        <v>194.17070841543324</v>
      </c>
      <c r="K934" s="2">
        <f t="shared" si="294"/>
        <v>6.5454545454545459</v>
      </c>
      <c r="L934" s="2">
        <f t="shared" si="292"/>
        <v>40</v>
      </c>
      <c r="M934" s="2">
        <f t="shared" si="293"/>
        <v>2.2536814089933346</v>
      </c>
      <c r="N934" s="5">
        <v>106000</v>
      </c>
      <c r="O934" s="5">
        <v>9910</v>
      </c>
      <c r="P934" s="2">
        <v>23.4</v>
      </c>
      <c r="Q934" s="2">
        <v>7.1</v>
      </c>
      <c r="R934" s="5">
        <v>3850</v>
      </c>
      <c r="S934" s="2">
        <v>661</v>
      </c>
      <c r="T934" s="5">
        <v>4290</v>
      </c>
      <c r="U934" s="5">
        <v>1010</v>
      </c>
      <c r="X934" s="3" t="str" cm="1">
        <f t="array" ref="X934">_xlfn.IFS((D934/F934) &lt;= (640/SQRT($AT$32)), "Compact", L934 &lt;= ($AT$32*(0.79-(0.002*((E934-G934/2)/(2*F934))*SQRT($AT$32)))), "Non-Compact", L934 &gt; ($AT$32*(0.79-(0.002*((E934-G934/2)/(2*F934))*SQRT($AT$32)))), "Slender")</f>
        <v>Compact</v>
      </c>
      <c r="Y934" s="3" t="str" cm="1">
        <f t="array" ref="Y934">_xlfn.IFS(K934 &lt;= (65/SQRT($AT$32)), "Compact", K934 &lt;= (95/SQRT($AT$32)), "Non-Compact", K934 &gt; (95/SQRT($AT$32)), "Slender")</f>
        <v>Slender</v>
      </c>
      <c r="Z934" s="2">
        <f t="shared" si="295"/>
        <v>13.636363636363637</v>
      </c>
      <c r="AA934" s="2">
        <f t="shared" si="296"/>
        <v>45.833333333333336</v>
      </c>
      <c r="AB934" s="2" t="str" cm="1">
        <f t="array" ref="AB934">_xlfn.IFS(Z934 &lt;= 9, "1", Z934 &lt;= 12, "2", Z934 &lt;= 15, "3", Z934 &gt; 15, "4")</f>
        <v>3</v>
      </c>
      <c r="AC934" s="2" t="str" cm="1">
        <f t="array" ref="AC934">_xlfn.IFS(AA934 &lt;= 200, "1", L934 &lt;= 300, "2", L934 &lt;= 400, "3", L934 &gt; 400, "4")</f>
        <v>1</v>
      </c>
      <c r="AF934" s="3">
        <f t="shared" si="307"/>
        <v>105978.57074003216</v>
      </c>
      <c r="AG934" s="3"/>
      <c r="AI934" s="3">
        <f t="shared" si="308"/>
        <v>3843.8338244518322</v>
      </c>
      <c r="AJ934" s="2" t="s">
        <v>923</v>
      </c>
      <c r="AK934" s="2"/>
      <c r="AL934" s="2"/>
      <c r="AM934" s="2">
        <f t="shared" si="310"/>
        <v>169.47070841543325</v>
      </c>
      <c r="AN934" s="2"/>
      <c r="AO934" s="2"/>
      <c r="AP934" s="2">
        <f t="shared" si="311"/>
        <v>3760.6</v>
      </c>
      <c r="AQ934" s="2" t="s">
        <v>923</v>
      </c>
      <c r="BB934" s="2">
        <f t="shared" si="297"/>
        <v>102.17070841543324</v>
      </c>
      <c r="BC934" s="2">
        <f t="shared" si="298"/>
        <v>3293.7333333333336</v>
      </c>
      <c r="BD934" s="2" t="s">
        <v>923</v>
      </c>
      <c r="BI934">
        <f t="shared" si="299"/>
        <v>120.17070841543324</v>
      </c>
      <c r="BJ934">
        <f t="shared" si="300"/>
        <v>3534.1143281365999</v>
      </c>
      <c r="BK934" s="2" t="s">
        <v>923</v>
      </c>
      <c r="BP934">
        <f t="shared" si="301"/>
        <v>54.170708415433239</v>
      </c>
      <c r="BQ934">
        <f t="shared" si="302"/>
        <v>3191.3333333333335</v>
      </c>
      <c r="BR934" s="2" t="s">
        <v>923</v>
      </c>
      <c r="BW934">
        <f t="shared" si="303"/>
        <v>70.170708415433239</v>
      </c>
      <c r="BX934">
        <f t="shared" si="304"/>
        <v>3225.4666666666667</v>
      </c>
      <c r="BY934" s="2" t="s">
        <v>923</v>
      </c>
      <c r="CD934">
        <f t="shared" si="305"/>
        <v>134.48044799722717</v>
      </c>
      <c r="CE934">
        <f t="shared" si="306"/>
        <v>3579.9015716076174</v>
      </c>
      <c r="CF934" s="2" t="s">
        <v>923</v>
      </c>
    </row>
    <row r="935" spans="1:84" x14ac:dyDescent="0.35">
      <c r="A935" s="2" t="s">
        <v>924</v>
      </c>
      <c r="B935" s="3" t="s">
        <v>35</v>
      </c>
      <c r="C935" s="2">
        <v>139</v>
      </c>
      <c r="D935" s="2">
        <v>550</v>
      </c>
      <c r="E935" s="2">
        <v>300</v>
      </c>
      <c r="F935" s="2">
        <v>19</v>
      </c>
      <c r="G935" s="2">
        <v>12</v>
      </c>
      <c r="H935" s="2">
        <v>13</v>
      </c>
      <c r="I935" s="2">
        <f t="shared" si="291"/>
        <v>486</v>
      </c>
      <c r="J935" s="2">
        <f t="shared" si="309"/>
        <v>176.89070841543324</v>
      </c>
      <c r="K935" s="2">
        <f t="shared" si="294"/>
        <v>7.5789473684210522</v>
      </c>
      <c r="L935" s="2">
        <f t="shared" si="292"/>
        <v>40.5</v>
      </c>
      <c r="M935" s="2">
        <f t="shared" si="293"/>
        <v>2.2536814089933346</v>
      </c>
      <c r="N935" s="5">
        <v>94700</v>
      </c>
      <c r="O935" s="5">
        <v>8560</v>
      </c>
      <c r="P935" s="2">
        <v>23.1</v>
      </c>
      <c r="Q935" s="2">
        <v>7</v>
      </c>
      <c r="R935" s="5">
        <v>3450</v>
      </c>
      <c r="S935" s="2">
        <v>571</v>
      </c>
      <c r="T935" s="5">
        <v>3850</v>
      </c>
      <c r="U935" s="2">
        <v>875</v>
      </c>
      <c r="X935" s="3" t="str" cm="1">
        <f t="array" ref="X935">_xlfn.IFS((D935/F935) &lt;= (640/SQRT($AT$32)), "Compact", L935 &lt;= ($AT$32*(0.79-(0.002*((E935-G935/2)/(2*F935))*SQRT($AT$32)))), "Non-Compact", L935 &gt; ($AT$32*(0.79-(0.002*((E935-G935/2)/(2*F935))*SQRT($AT$32)))), "Slender")</f>
        <v>Compact</v>
      </c>
      <c r="Y935" s="3" t="str" cm="1">
        <f t="array" ref="Y935">_xlfn.IFS(K935 &lt;= (65/SQRT($AT$32)), "Compact", K935 &lt;= (95/SQRT($AT$32)), "Non-Compact", K935 &gt; (95/SQRT($AT$32)), "Slender")</f>
        <v>Slender</v>
      </c>
      <c r="Z935" s="2">
        <f t="shared" si="295"/>
        <v>15.789473684210526</v>
      </c>
      <c r="AA935" s="2">
        <f t="shared" si="296"/>
        <v>45.833333333333336</v>
      </c>
      <c r="AB935" s="2" t="str" cm="1">
        <f t="array" ref="AB935">_xlfn.IFS(Z935 &lt;= 9, "1", Z935 &lt;= 12, "2", Z935 &lt;= 15, "3", Z935 &gt; 15, "4")</f>
        <v>4</v>
      </c>
      <c r="AC935" s="2" t="str" cm="1">
        <f t="array" ref="AC935">_xlfn.IFS(AA935 &lt;= 200, "1", L935 &lt;= 300, "2", L935 &lt;= 400, "3", L935 &gt; 400, "4")</f>
        <v>1</v>
      </c>
      <c r="AF935" s="3">
        <f t="shared" si="307"/>
        <v>94602.918327607636</v>
      </c>
      <c r="AG935" s="3"/>
      <c r="AI935" s="3">
        <f t="shared" si="308"/>
        <v>3438.2112311491273</v>
      </c>
      <c r="AJ935" s="2" t="s">
        <v>924</v>
      </c>
      <c r="AK935" s="2"/>
      <c r="AL935" s="2"/>
      <c r="AM935" s="2">
        <f t="shared" si="310"/>
        <v>152.19070841543325</v>
      </c>
      <c r="AN935" s="2"/>
      <c r="AO935" s="2"/>
      <c r="AP935" s="2">
        <f t="shared" si="311"/>
        <v>3360.6</v>
      </c>
      <c r="AQ935" s="2" t="s">
        <v>924</v>
      </c>
      <c r="BB935" s="2">
        <f t="shared" si="297"/>
        <v>84.890708415433238</v>
      </c>
      <c r="BC935" s="2">
        <f t="shared" si="298"/>
        <v>2893.7333333333336</v>
      </c>
      <c r="BD935" s="2" t="s">
        <v>924</v>
      </c>
      <c r="BI935">
        <f t="shared" si="299"/>
        <v>102.89070841543324</v>
      </c>
      <c r="BJ935">
        <f t="shared" si="300"/>
        <v>3134.1143281365999</v>
      </c>
      <c r="BK935" s="2" t="s">
        <v>924</v>
      </c>
      <c r="BP935">
        <f t="shared" si="301"/>
        <v>36.890708415433238</v>
      </c>
      <c r="BQ935">
        <f t="shared" si="302"/>
        <v>2791.3333333333335</v>
      </c>
      <c r="BR935" s="2" t="s">
        <v>924</v>
      </c>
      <c r="BW935">
        <f t="shared" si="303"/>
        <v>52.890708415433238</v>
      </c>
      <c r="BX935">
        <f t="shared" si="304"/>
        <v>2825.4666666666667</v>
      </c>
      <c r="BY935" s="2" t="s">
        <v>924</v>
      </c>
      <c r="CD935">
        <f t="shared" si="305"/>
        <v>117.20044799722717</v>
      </c>
      <c r="CE935">
        <f t="shared" si="306"/>
        <v>3179.9015716076174</v>
      </c>
      <c r="CF935" s="2" t="s">
        <v>924</v>
      </c>
    </row>
    <row r="936" spans="1:84" x14ac:dyDescent="0.35">
      <c r="A936" s="2" t="s">
        <v>925</v>
      </c>
      <c r="B936" s="3" t="s">
        <v>35</v>
      </c>
      <c r="C936" s="2">
        <v>125</v>
      </c>
      <c r="D936" s="2">
        <v>550</v>
      </c>
      <c r="E936" s="2">
        <v>300</v>
      </c>
      <c r="F936" s="2">
        <v>16</v>
      </c>
      <c r="G936" s="2">
        <v>12</v>
      </c>
      <c r="H936" s="2">
        <v>13</v>
      </c>
      <c r="I936" s="2">
        <f t="shared" si="291"/>
        <v>492</v>
      </c>
      <c r="J936" s="2">
        <f t="shared" si="309"/>
        <v>159.61070841543324</v>
      </c>
      <c r="K936" s="2">
        <f t="shared" si="294"/>
        <v>9</v>
      </c>
      <c r="L936" s="2">
        <f t="shared" si="292"/>
        <v>41</v>
      </c>
      <c r="M936" s="2">
        <f t="shared" si="293"/>
        <v>2.2536814089933346</v>
      </c>
      <c r="N936" s="5">
        <v>83300</v>
      </c>
      <c r="O936" s="5">
        <v>7210</v>
      </c>
      <c r="P936" s="2">
        <v>22.8</v>
      </c>
      <c r="Q936" s="2">
        <v>6.7</v>
      </c>
      <c r="R936" s="5">
        <v>3030</v>
      </c>
      <c r="S936" s="2">
        <v>481</v>
      </c>
      <c r="T936" s="5">
        <v>3410</v>
      </c>
      <c r="U936" s="2">
        <v>740</v>
      </c>
      <c r="X936" s="3" t="str" cm="1">
        <f t="array" ref="X936">_xlfn.IFS((D936/F936) &lt;= (640/SQRT($AT$32)), "Compact", L936 &lt;= ($AT$32*(0.79-(0.002*((E936-G936/2)/(2*F936))*SQRT($AT$32)))), "Non-Compact", L936 &gt; ($AT$32*(0.79-(0.002*((E936-G936/2)/(2*F936))*SQRT($AT$32)))), "Slender")</f>
        <v>Compact</v>
      </c>
      <c r="Y936" s="3" t="str" cm="1">
        <f t="array" ref="Y936">_xlfn.IFS(K936 &lt;= (65/SQRT($AT$32)), "Compact", K936 &lt;= (95/SQRT($AT$32)), "Non-Compact", K936 &gt; (95/SQRT($AT$32)), "Slender")</f>
        <v>Slender</v>
      </c>
      <c r="Z936" s="2">
        <f t="shared" si="295"/>
        <v>18.75</v>
      </c>
      <c r="AA936" s="2">
        <f t="shared" si="296"/>
        <v>45.833333333333336</v>
      </c>
      <c r="AB936" s="2" t="str" cm="1">
        <f t="array" ref="AB936">_xlfn.IFS(Z936 &lt;= 9, "1", Z936 &lt;= 12, "2", Z936 &lt;= 15, "3", Z936 &gt; 15, "4")</f>
        <v>4</v>
      </c>
      <c r="AC936" s="2" t="str" cm="1">
        <f t="array" ref="AC936">_xlfn.IFS(AA936 &lt;= 200, "1", L936 &lt;= 300, "2", L936 &lt;= 400, "3", L936 &gt; 400, "4")</f>
        <v>1</v>
      </c>
      <c r="AF936" s="3">
        <f t="shared" si="307"/>
        <v>83128.913478404138</v>
      </c>
      <c r="AG936" s="3"/>
      <c r="AI936" s="3">
        <f t="shared" si="308"/>
        <v>3014.2512287465356</v>
      </c>
      <c r="AJ936" s="2" t="s">
        <v>925</v>
      </c>
      <c r="AK936" s="2"/>
      <c r="AL936" s="2"/>
      <c r="AM936" s="2">
        <f t="shared" si="310"/>
        <v>134.91070841543325</v>
      </c>
      <c r="AN936" s="2"/>
      <c r="AO936" s="2"/>
      <c r="AP936" s="2">
        <f t="shared" si="311"/>
        <v>2940.6</v>
      </c>
      <c r="AQ936" s="2" t="s">
        <v>925</v>
      </c>
      <c r="BB936" s="2">
        <f t="shared" si="297"/>
        <v>67.610708415433237</v>
      </c>
      <c r="BC936" s="2">
        <f t="shared" si="298"/>
        <v>2473.7333333333336</v>
      </c>
      <c r="BD936" s="2" t="s">
        <v>925</v>
      </c>
      <c r="BI936">
        <f t="shared" si="299"/>
        <v>85.610708415433237</v>
      </c>
      <c r="BJ936">
        <f t="shared" si="300"/>
        <v>2714.1143281365999</v>
      </c>
      <c r="BK936" s="2" t="s">
        <v>925</v>
      </c>
      <c r="BP936">
        <f t="shared" si="301"/>
        <v>19.610708415433237</v>
      </c>
      <c r="BQ936">
        <f t="shared" si="302"/>
        <v>2371.3333333333335</v>
      </c>
      <c r="BR936" s="2" t="s">
        <v>925</v>
      </c>
      <c r="BW936">
        <f t="shared" si="303"/>
        <v>35.610708415433237</v>
      </c>
      <c r="BX936">
        <f t="shared" si="304"/>
        <v>2405.4666666666667</v>
      </c>
      <c r="BY936" s="2" t="s">
        <v>925</v>
      </c>
      <c r="CD936">
        <f t="shared" si="305"/>
        <v>99.920447997227171</v>
      </c>
      <c r="CE936">
        <f t="shared" si="306"/>
        <v>2759.9015716076174</v>
      </c>
      <c r="CF936" s="2" t="s">
        <v>925</v>
      </c>
    </row>
    <row r="937" spans="1:84" x14ac:dyDescent="0.35">
      <c r="A937" s="2" t="s">
        <v>926</v>
      </c>
      <c r="B937" s="3" t="s">
        <v>35</v>
      </c>
      <c r="C937" s="2">
        <v>127</v>
      </c>
      <c r="D937" s="2">
        <v>550</v>
      </c>
      <c r="E937" s="2">
        <v>300</v>
      </c>
      <c r="F937" s="2">
        <v>19</v>
      </c>
      <c r="G937" s="2">
        <v>9</v>
      </c>
      <c r="H937" s="2">
        <v>13</v>
      </c>
      <c r="I937" s="2">
        <f t="shared" si="291"/>
        <v>486</v>
      </c>
      <c r="J937" s="2">
        <f t="shared" si="309"/>
        <v>161.53070841543322</v>
      </c>
      <c r="K937" s="2">
        <f t="shared" si="294"/>
        <v>7.6578947368421053</v>
      </c>
      <c r="L937" s="2">
        <f t="shared" si="292"/>
        <v>54</v>
      </c>
      <c r="M937" s="2">
        <f t="shared" si="293"/>
        <v>2.2596814089933344</v>
      </c>
      <c r="N937" s="5">
        <v>91400</v>
      </c>
      <c r="O937" s="5">
        <v>8550</v>
      </c>
      <c r="P937" s="2">
        <v>23.8</v>
      </c>
      <c r="Q937" s="2">
        <v>7.3</v>
      </c>
      <c r="R937" s="5">
        <v>3320</v>
      </c>
      <c r="S937" s="2">
        <v>570</v>
      </c>
      <c r="T937" s="5">
        <v>3650</v>
      </c>
      <c r="U937" s="2">
        <v>866</v>
      </c>
      <c r="X937" s="3" t="str" cm="1">
        <f t="array" ref="X937">_xlfn.IFS((D937/F937) &lt;= (640/SQRT($AT$32)), "Compact", L937 &lt;= ($AT$32*(0.79-(0.002*((E937-G937/2)/(2*F937))*SQRT($AT$32)))), "Non-Compact", L937 &gt; ($AT$32*(0.79-(0.002*((E937-G937/2)/(2*F937))*SQRT($AT$32)))), "Slender")</f>
        <v>Compact</v>
      </c>
      <c r="Y937" s="3" t="str" cm="1">
        <f t="array" ref="Y937">_xlfn.IFS(K937 &lt;= (65/SQRT($AT$32)), "Compact", K937 &lt;= (95/SQRT($AT$32)), "Non-Compact", K937 &gt; (95/SQRT($AT$32)), "Slender")</f>
        <v>Slender</v>
      </c>
      <c r="Z937" s="2">
        <f t="shared" si="295"/>
        <v>15.789473684210526</v>
      </c>
      <c r="AA937" s="2">
        <f t="shared" si="296"/>
        <v>61.111111111111114</v>
      </c>
      <c r="AB937" s="2" t="str" cm="1">
        <f t="array" ref="AB937">_xlfn.IFS(Z937 &lt;= 9, "1", Z937 &lt;= 12, "2", Z937 &lt;= 15, "3", Z937 &gt; 15, "4")</f>
        <v>4</v>
      </c>
      <c r="AC937" s="2" t="str" cm="1">
        <f t="array" ref="AC937">_xlfn.IFS(AA937 &lt;= 200, "1", L937 &lt;= 300, "2", L937 &lt;= 400, "3", L937 &gt; 400, "4")</f>
        <v>1</v>
      </c>
      <c r="AF937" s="3">
        <f t="shared" si="307"/>
        <v>91315.548818916926</v>
      </c>
      <c r="AG937" s="3"/>
      <c r="AI937" s="3">
        <f t="shared" si="308"/>
        <v>3311.0967473029232</v>
      </c>
      <c r="AJ937" s="2" t="s">
        <v>926</v>
      </c>
      <c r="AK937" s="2"/>
      <c r="AL937" s="2"/>
      <c r="AM937" s="2">
        <f t="shared" si="310"/>
        <v>136.83070841543324</v>
      </c>
      <c r="AN937" s="2"/>
      <c r="AO937" s="2"/>
      <c r="AP937" s="2">
        <f t="shared" si="311"/>
        <v>3230.6</v>
      </c>
      <c r="AQ937" s="2" t="s">
        <v>926</v>
      </c>
      <c r="BB937" s="2">
        <f t="shared" si="297"/>
        <v>69.530708415433224</v>
      </c>
      <c r="BC937" s="2">
        <f t="shared" si="298"/>
        <v>2763.7333333333336</v>
      </c>
      <c r="BD937" s="2" t="s">
        <v>926</v>
      </c>
      <c r="BI937">
        <f t="shared" si="299"/>
        <v>87.530708415433224</v>
      </c>
      <c r="BJ937">
        <f t="shared" si="300"/>
        <v>3004.1143281365999</v>
      </c>
      <c r="BK937" s="2" t="s">
        <v>926</v>
      </c>
      <c r="BP937">
        <f t="shared" si="301"/>
        <v>21.530708415433224</v>
      </c>
      <c r="BQ937">
        <f t="shared" si="302"/>
        <v>2661.3333333333335</v>
      </c>
      <c r="BR937" s="2" t="s">
        <v>926</v>
      </c>
      <c r="BW937">
        <f t="shared" si="303"/>
        <v>37.530708415433224</v>
      </c>
      <c r="BX937">
        <f t="shared" si="304"/>
        <v>2695.4666666666667</v>
      </c>
      <c r="BY937" s="2" t="s">
        <v>926</v>
      </c>
      <c r="CD937">
        <f t="shared" si="305"/>
        <v>101.84044799722716</v>
      </c>
      <c r="CE937">
        <f t="shared" si="306"/>
        <v>3049.9015716076174</v>
      </c>
      <c r="CF937" s="2" t="s">
        <v>926</v>
      </c>
    </row>
    <row r="938" spans="1:84" x14ac:dyDescent="0.35">
      <c r="A938" s="2" t="s">
        <v>927</v>
      </c>
      <c r="B938" s="3" t="s">
        <v>35</v>
      </c>
      <c r="C938" s="2">
        <v>113</v>
      </c>
      <c r="D938" s="2">
        <v>550</v>
      </c>
      <c r="E938" s="2">
        <v>300</v>
      </c>
      <c r="F938" s="2">
        <v>16</v>
      </c>
      <c r="G938" s="2">
        <v>9</v>
      </c>
      <c r="H938" s="2">
        <v>13</v>
      </c>
      <c r="I938" s="2">
        <f t="shared" si="291"/>
        <v>492</v>
      </c>
      <c r="J938" s="2">
        <f t="shared" si="309"/>
        <v>144.07070841543324</v>
      </c>
      <c r="K938" s="2">
        <f t="shared" si="294"/>
        <v>9.09375</v>
      </c>
      <c r="L938" s="2">
        <f t="shared" si="292"/>
        <v>54.666666666666664</v>
      </c>
      <c r="M938" s="2">
        <f t="shared" si="293"/>
        <v>2.2596814089933344</v>
      </c>
      <c r="N938" s="5">
        <v>79800</v>
      </c>
      <c r="O938" s="5">
        <v>7200</v>
      </c>
      <c r="P938" s="2">
        <v>23.5</v>
      </c>
      <c r="Q938" s="2">
        <v>7.1</v>
      </c>
      <c r="R938" s="5">
        <v>2900</v>
      </c>
      <c r="S938" s="2">
        <v>480</v>
      </c>
      <c r="T938" s="5">
        <v>3200</v>
      </c>
      <c r="U938" s="2">
        <v>732</v>
      </c>
      <c r="X938" s="3" t="str" cm="1">
        <f t="array" ref="X938">_xlfn.IFS((D938/F938) &lt;= (640/SQRT($AT$32)), "Compact", L938 &lt;= ($AT$32*(0.79-(0.002*((E938-G938/2)/(2*F938))*SQRT($AT$32)))), "Non-Compact", L938 &gt; ($AT$32*(0.79-(0.002*((E938-G938/2)/(2*F938))*SQRT($AT$32)))), "Slender")</f>
        <v>Compact</v>
      </c>
      <c r="Y938" s="3" t="str" cm="1">
        <f t="array" ref="Y938">_xlfn.IFS(K938 &lt;= (65/SQRT($AT$32)), "Compact", K938 &lt;= (95/SQRT($AT$32)), "Non-Compact", K938 &gt; (95/SQRT($AT$32)), "Slender")</f>
        <v>Slender</v>
      </c>
      <c r="Z938" s="2">
        <f t="shared" si="295"/>
        <v>18.75</v>
      </c>
      <c r="AA938" s="2">
        <f t="shared" si="296"/>
        <v>61.111111111111114</v>
      </c>
      <c r="AB938" s="2" t="str" cm="1">
        <f t="array" ref="AB938">_xlfn.IFS(Z938 &lt;= 9, "1", Z938 &lt;= 12, "2", Z938 &lt;= 15, "3", Z938 &gt; 15, "4")</f>
        <v>4</v>
      </c>
      <c r="AC938" s="2" t="str" cm="1">
        <f t="array" ref="AC938">_xlfn.IFS(AA938 &lt;= 200, "1", L938 &lt;= 300, "2", L938 &lt;= 400, "3", L938 &gt; 400, "4")</f>
        <v>1</v>
      </c>
      <c r="AF938" s="3">
        <f t="shared" si="307"/>
        <v>79641.254109286849</v>
      </c>
      <c r="AG938" s="3"/>
      <c r="AI938" s="3">
        <f t="shared" si="308"/>
        <v>2887.4133181794391</v>
      </c>
      <c r="AJ938" s="2" t="s">
        <v>927</v>
      </c>
      <c r="AK938" s="2"/>
      <c r="AL938" s="2"/>
      <c r="AM938" s="2">
        <f t="shared" si="310"/>
        <v>119.37070841543324</v>
      </c>
      <c r="AN938" s="2"/>
      <c r="AO938" s="2"/>
      <c r="AP938" s="2">
        <f t="shared" si="311"/>
        <v>2810.6</v>
      </c>
      <c r="AQ938" s="2" t="s">
        <v>927</v>
      </c>
      <c r="BB938" s="2">
        <f t="shared" si="297"/>
        <v>52.070708415433245</v>
      </c>
      <c r="BC938" s="2">
        <f t="shared" si="298"/>
        <v>2343.7333333333336</v>
      </c>
      <c r="BD938" s="2" t="s">
        <v>927</v>
      </c>
      <c r="BI938">
        <f t="shared" si="299"/>
        <v>70.070708415433245</v>
      </c>
      <c r="BJ938">
        <f t="shared" si="300"/>
        <v>2584.1143281365999</v>
      </c>
      <c r="BK938" s="2" t="s">
        <v>927</v>
      </c>
      <c r="BP938">
        <f t="shared" si="301"/>
        <v>4.0707084154332449</v>
      </c>
      <c r="BQ938">
        <f t="shared" si="302"/>
        <v>2241.3333333333335</v>
      </c>
      <c r="BR938" s="2" t="s">
        <v>927</v>
      </c>
      <c r="BW938">
        <f t="shared" si="303"/>
        <v>20.070708415433245</v>
      </c>
      <c r="BX938">
        <f t="shared" si="304"/>
        <v>2275.4666666666667</v>
      </c>
      <c r="BY938" s="2" t="s">
        <v>927</v>
      </c>
      <c r="CD938">
        <f t="shared" si="305"/>
        <v>84.380447997227179</v>
      </c>
      <c r="CE938">
        <f t="shared" si="306"/>
        <v>2629.9015716076174</v>
      </c>
      <c r="CF938" s="2" t="s">
        <v>927</v>
      </c>
    </row>
    <row r="939" spans="1:84" x14ac:dyDescent="0.35">
      <c r="A939" s="2" t="s">
        <v>928</v>
      </c>
      <c r="B939" s="3" t="s">
        <v>35</v>
      </c>
      <c r="C939" s="2">
        <v>188</v>
      </c>
      <c r="D939" s="2">
        <v>550</v>
      </c>
      <c r="E939" s="2">
        <v>250</v>
      </c>
      <c r="F939" s="2">
        <v>32</v>
      </c>
      <c r="G939" s="2">
        <v>16</v>
      </c>
      <c r="H939" s="2">
        <v>13</v>
      </c>
      <c r="I939" s="2">
        <f t="shared" si="291"/>
        <v>460</v>
      </c>
      <c r="J939" s="2">
        <f t="shared" si="309"/>
        <v>239.21070841543323</v>
      </c>
      <c r="K939" s="2">
        <f t="shared" si="294"/>
        <v>3.65625</v>
      </c>
      <c r="L939" s="2">
        <f t="shared" si="292"/>
        <v>28.75</v>
      </c>
      <c r="M939" s="2">
        <f t="shared" si="293"/>
        <v>2.0456814089933344</v>
      </c>
      <c r="N939" s="5">
        <v>124000</v>
      </c>
      <c r="O939" s="5">
        <v>8350</v>
      </c>
      <c r="P939" s="2">
        <v>22.7</v>
      </c>
      <c r="Q939" s="2">
        <v>5.9</v>
      </c>
      <c r="R939" s="5">
        <v>4490</v>
      </c>
      <c r="S939" s="2">
        <v>668</v>
      </c>
      <c r="T939" s="5">
        <v>5120</v>
      </c>
      <c r="U939" s="5">
        <v>1030</v>
      </c>
      <c r="X939" s="3" t="str" cm="1">
        <f t="array" ref="X939">_xlfn.IFS((D939/F939) &lt;= (640/SQRT($AT$32)), "Compact", L939 &lt;= ($AT$32*(0.79-(0.002*((E939-G939/2)/(2*F939))*SQRT($AT$32)))), "Non-Compact", L939 &gt; ($AT$32*(0.79-(0.002*((E939-G939/2)/(2*F939))*SQRT($AT$32)))), "Slender")</f>
        <v>Compact</v>
      </c>
      <c r="Y939" s="3" t="str" cm="1">
        <f t="array" ref="Y939">_xlfn.IFS(K939 &lt;= (65/SQRT($AT$32)), "Compact", K939 &lt;= (95/SQRT($AT$32)), "Non-Compact", K939 &gt; (95/SQRT($AT$32)), "Slender")</f>
        <v>Non-Compact</v>
      </c>
      <c r="Z939" s="2">
        <f t="shared" si="295"/>
        <v>7.8125</v>
      </c>
      <c r="AA939" s="2">
        <f t="shared" si="296"/>
        <v>34.375</v>
      </c>
      <c r="AB939" s="2" t="str" cm="1">
        <f t="array" ref="AB939">_xlfn.IFS(Z939 &lt;= 9, "1", Z939 &lt;= 12, "2", Z939 &lt;= 15, "3", Z939 &gt; 15, "4")</f>
        <v>1</v>
      </c>
      <c r="AC939" s="2" t="str" cm="1">
        <f t="array" ref="AC939">_xlfn.IFS(AA939 &lt;= 200, "1", L939 &lt;= 300, "2", L939 &lt;= 400, "3", L939 &gt; 400, "4")</f>
        <v>1</v>
      </c>
      <c r="AF939" s="3">
        <f t="shared" si="307"/>
        <v>123800.08831216559</v>
      </c>
      <c r="AG939" s="3"/>
      <c r="AI939" s="3">
        <f t="shared" si="308"/>
        <v>4471.0070532263762</v>
      </c>
      <c r="AJ939" s="2" t="s">
        <v>928</v>
      </c>
      <c r="AK939" s="2"/>
      <c r="AL939" s="2"/>
      <c r="AM939" s="2">
        <f t="shared" si="310"/>
        <v>214.51070841543324</v>
      </c>
      <c r="AN939" s="2"/>
      <c r="AO939" s="2"/>
      <c r="AP939" s="2">
        <f t="shared" si="311"/>
        <v>4400.6000000000004</v>
      </c>
      <c r="AQ939" s="2" t="s">
        <v>928</v>
      </c>
      <c r="BB939" s="2">
        <f t="shared" si="297"/>
        <v>147.21070841543323</v>
      </c>
      <c r="BC939" s="2">
        <f t="shared" si="298"/>
        <v>3933.7333333333336</v>
      </c>
      <c r="BD939" s="2" t="s">
        <v>928</v>
      </c>
      <c r="BI939">
        <f t="shared" si="299"/>
        <v>165.21070841543323</v>
      </c>
      <c r="BJ939">
        <f t="shared" si="300"/>
        <v>4174.1143281365994</v>
      </c>
      <c r="BK939" s="2" t="s">
        <v>928</v>
      </c>
      <c r="BP939">
        <f t="shared" si="301"/>
        <v>99.210708415433231</v>
      </c>
      <c r="BQ939">
        <f t="shared" si="302"/>
        <v>3831.3333333333335</v>
      </c>
      <c r="BR939" s="2" t="s">
        <v>928</v>
      </c>
      <c r="BW939">
        <f t="shared" si="303"/>
        <v>115.21070841543323</v>
      </c>
      <c r="BX939">
        <f t="shared" si="304"/>
        <v>3865.4666666666667</v>
      </c>
      <c r="BY939" s="2" t="s">
        <v>928</v>
      </c>
      <c r="CD939">
        <f t="shared" si="305"/>
        <v>179.52044799722717</v>
      </c>
      <c r="CE939">
        <f t="shared" si="306"/>
        <v>4219.9015716076174</v>
      </c>
      <c r="CF939" s="2" t="s">
        <v>928</v>
      </c>
    </row>
    <row r="940" spans="1:84" x14ac:dyDescent="0.35">
      <c r="A940" s="2" t="s">
        <v>929</v>
      </c>
      <c r="B940" s="3" t="s">
        <v>35</v>
      </c>
      <c r="C940" s="2">
        <v>173</v>
      </c>
      <c r="D940" s="2">
        <v>550</v>
      </c>
      <c r="E940" s="2">
        <v>250</v>
      </c>
      <c r="F940" s="2">
        <v>28</v>
      </c>
      <c r="G940" s="2">
        <v>16</v>
      </c>
      <c r="H940" s="2">
        <v>13</v>
      </c>
      <c r="I940" s="2">
        <f t="shared" ref="I940:I1003" si="312">D940-(2*(H940+F940))</f>
        <v>468</v>
      </c>
      <c r="J940" s="2">
        <f t="shared" si="309"/>
        <v>220.49070841543323</v>
      </c>
      <c r="K940" s="2">
        <f t="shared" si="294"/>
        <v>4.1785714285714288</v>
      </c>
      <c r="L940" s="2">
        <f t="shared" ref="L940:L1003" si="313">I940/G940</f>
        <v>29.25</v>
      </c>
      <c r="M940" s="2">
        <f t="shared" ref="M940:M1003" si="314">(E940*2+F940*4+((E940-G940)/2-H940)*4+2*PI()*H940+(D940-2*F940-2*H940)*2)/1000</f>
        <v>2.0456814089933344</v>
      </c>
      <c r="N940" s="5">
        <v>112000</v>
      </c>
      <c r="O940" s="5">
        <v>7310</v>
      </c>
      <c r="P940" s="2">
        <v>22.6</v>
      </c>
      <c r="Q940" s="2">
        <v>5.8</v>
      </c>
      <c r="R940" s="5">
        <v>4090</v>
      </c>
      <c r="S940" s="2">
        <v>585</v>
      </c>
      <c r="T940" s="5">
        <v>4670</v>
      </c>
      <c r="U940" s="2">
        <v>908</v>
      </c>
      <c r="X940" s="3" t="str" cm="1">
        <f t="array" ref="X940">_xlfn.IFS((D940/F940) &lt;= (640/SQRT($AT$32)), "Compact", L940 &lt;= ($AT$32*(0.79-(0.002*((E940-G940/2)/(2*F940))*SQRT($AT$32)))), "Non-Compact", L940 &gt; ($AT$32*(0.79-(0.002*((E940-G940/2)/(2*F940))*SQRT($AT$32)))), "Slender")</f>
        <v>Compact</v>
      </c>
      <c r="Y940" s="3" t="str" cm="1">
        <f t="array" ref="Y940">_xlfn.IFS(K940 &lt;= (65/SQRT($AT$32)), "Compact", K940 &lt;= (95/SQRT($AT$32)), "Non-Compact", K940 &gt; (95/SQRT($AT$32)), "Slender")</f>
        <v>Non-Compact</v>
      </c>
      <c r="Z940" s="2">
        <f t="shared" si="295"/>
        <v>8.9285714285714288</v>
      </c>
      <c r="AA940" s="2">
        <f t="shared" si="296"/>
        <v>34.375</v>
      </c>
      <c r="AB940" s="2" t="str" cm="1">
        <f t="array" ref="AB940">_xlfn.IFS(Z940 &lt;= 9, "1", Z940 &lt;= 12, "2", Z940 &lt;= 15, "3", Z940 &gt; 15, "4")</f>
        <v>1</v>
      </c>
      <c r="AC940" s="2" t="str" cm="1">
        <f t="array" ref="AC940">_xlfn.IFS(AA940 &lt;= 200, "1", L940 &lt;= 300, "2", L940 &lt;= 400, "3", L940 &gt; 400, "4")</f>
        <v>1</v>
      </c>
      <c r="AF940" s="3">
        <f t="shared" si="307"/>
        <v>111757.93603185413</v>
      </c>
      <c r="AG940" s="3"/>
      <c r="AI940" s="3">
        <f t="shared" si="308"/>
        <v>4065.7825409138641</v>
      </c>
      <c r="AJ940" s="2" t="s">
        <v>929</v>
      </c>
      <c r="AK940" s="2"/>
      <c r="AL940" s="2"/>
      <c r="AM940" s="2">
        <f t="shared" si="310"/>
        <v>195.79070841543324</v>
      </c>
      <c r="AN940" s="2"/>
      <c r="AO940" s="2"/>
      <c r="AP940" s="2">
        <f t="shared" si="311"/>
        <v>4000.6</v>
      </c>
      <c r="AQ940" s="2" t="s">
        <v>929</v>
      </c>
      <c r="BB940" s="2">
        <f t="shared" si="297"/>
        <v>128.49070841543323</v>
      </c>
      <c r="BC940" s="2">
        <f t="shared" si="298"/>
        <v>3533.7333333333336</v>
      </c>
      <c r="BD940" s="2" t="s">
        <v>929</v>
      </c>
      <c r="BI940">
        <f t="shared" si="299"/>
        <v>146.49070841543323</v>
      </c>
      <c r="BJ940">
        <f t="shared" si="300"/>
        <v>3774.1143281365999</v>
      </c>
      <c r="BK940" s="2" t="s">
        <v>929</v>
      </c>
      <c r="BP940">
        <f t="shared" si="301"/>
        <v>80.490708415433232</v>
      </c>
      <c r="BQ940">
        <f t="shared" si="302"/>
        <v>3431.3333333333335</v>
      </c>
      <c r="BR940" s="2" t="s">
        <v>929</v>
      </c>
      <c r="BW940">
        <f t="shared" si="303"/>
        <v>96.490708415433232</v>
      </c>
      <c r="BX940">
        <f t="shared" si="304"/>
        <v>3465.4666666666667</v>
      </c>
      <c r="BY940" s="2" t="s">
        <v>929</v>
      </c>
      <c r="CD940">
        <f t="shared" si="305"/>
        <v>160.80044799722717</v>
      </c>
      <c r="CE940">
        <f t="shared" si="306"/>
        <v>3819.9015716076174</v>
      </c>
      <c r="CF940" s="2" t="s">
        <v>929</v>
      </c>
    </row>
    <row r="941" spans="1:84" x14ac:dyDescent="0.35">
      <c r="A941" s="2" t="s">
        <v>930</v>
      </c>
      <c r="B941" s="3" t="s">
        <v>35</v>
      </c>
      <c r="C941" s="2">
        <v>162</v>
      </c>
      <c r="D941" s="2">
        <v>550</v>
      </c>
      <c r="E941" s="2">
        <v>250</v>
      </c>
      <c r="F941" s="2">
        <v>25</v>
      </c>
      <c r="G941" s="2">
        <v>16</v>
      </c>
      <c r="H941" s="2">
        <v>13</v>
      </c>
      <c r="I941" s="2">
        <f t="shared" si="312"/>
        <v>474</v>
      </c>
      <c r="J941" s="2">
        <f t="shared" si="309"/>
        <v>206.45070841543324</v>
      </c>
      <c r="K941" s="2">
        <f t="shared" ref="K941:K1004" si="315">((E941-G941)/2)/F941</f>
        <v>4.68</v>
      </c>
      <c r="L941" s="2">
        <f t="shared" si="313"/>
        <v>29.625</v>
      </c>
      <c r="M941" s="2">
        <f t="shared" si="314"/>
        <v>2.0456814089933344</v>
      </c>
      <c r="N941" s="5">
        <v>104000</v>
      </c>
      <c r="O941" s="5">
        <v>6530</v>
      </c>
      <c r="P941" s="2">
        <v>22.4</v>
      </c>
      <c r="Q941" s="2">
        <v>5.6</v>
      </c>
      <c r="R941" s="5">
        <v>3770</v>
      </c>
      <c r="S941" s="2">
        <v>522</v>
      </c>
      <c r="T941" s="5">
        <v>4320</v>
      </c>
      <c r="U941" s="2">
        <v>815</v>
      </c>
      <c r="X941" s="3" t="str" cm="1">
        <f t="array" ref="X941">_xlfn.IFS((D941/F941) &lt;= (640/SQRT($AT$32)), "Compact", L941 &lt;= ($AT$32*(0.79-(0.002*((E941-G941/2)/(2*F941))*SQRT($AT$32)))), "Non-Compact", L941 &gt; ($AT$32*(0.79-(0.002*((E941-G941/2)/(2*F941))*SQRT($AT$32)))), "Slender")</f>
        <v>Compact</v>
      </c>
      <c r="Y941" s="3" t="str" cm="1">
        <f t="array" ref="Y941">_xlfn.IFS(K941 &lt;= (65/SQRT($AT$32)), "Compact", K941 &lt;= (95/SQRT($AT$32)), "Non-Compact", K941 &gt; (95/SQRT($AT$32)), "Slender")</f>
        <v>Non-Compact</v>
      </c>
      <c r="Z941" s="2">
        <f t="shared" si="295"/>
        <v>10</v>
      </c>
      <c r="AA941" s="2">
        <f t="shared" si="296"/>
        <v>34.375</v>
      </c>
      <c r="AB941" s="2" t="str" cm="1">
        <f t="array" ref="AB941">_xlfn.IFS(Z941 &lt;= 9, "1", Z941 &lt;= 12, "2", Z941 &lt;= 15, "3", Z941 &gt; 15, "4")</f>
        <v>2</v>
      </c>
      <c r="AC941" s="2" t="str" cm="1">
        <f t="array" ref="AC941">_xlfn.IFS(AA941 &lt;= 200, "1", L941 &lt;= 300, "2", L941 &lt;= 400, "3", L941 &gt; 400, "4")</f>
        <v>1</v>
      </c>
      <c r="AF941" s="3">
        <f t="shared" si="307"/>
        <v>103724.84112352258</v>
      </c>
      <c r="AG941" s="3"/>
      <c r="AI941" s="3">
        <f t="shared" si="308"/>
        <v>3742.5634623877791</v>
      </c>
      <c r="AJ941" s="2" t="s">
        <v>930</v>
      </c>
      <c r="AK941" s="2"/>
      <c r="AL941" s="2"/>
      <c r="AM941" s="2">
        <f t="shared" si="310"/>
        <v>181.75070841543325</v>
      </c>
      <c r="AN941" s="2"/>
      <c r="AO941" s="2"/>
      <c r="AP941" s="2">
        <f t="shared" si="311"/>
        <v>3680.6</v>
      </c>
      <c r="AQ941" s="2" t="s">
        <v>930</v>
      </c>
      <c r="BB941" s="2">
        <f t="shared" si="297"/>
        <v>114.45070841543324</v>
      </c>
      <c r="BC941" s="2">
        <f t="shared" si="298"/>
        <v>3213.7333333333336</v>
      </c>
      <c r="BD941" s="2" t="s">
        <v>930</v>
      </c>
      <c r="BI941">
        <f t="shared" si="299"/>
        <v>132.45070841543324</v>
      </c>
      <c r="BJ941">
        <f t="shared" si="300"/>
        <v>3454.1143281365999</v>
      </c>
      <c r="BK941" s="2" t="s">
        <v>930</v>
      </c>
      <c r="BP941">
        <f t="shared" si="301"/>
        <v>66.45070841543324</v>
      </c>
      <c r="BQ941">
        <f t="shared" si="302"/>
        <v>3111.3333333333335</v>
      </c>
      <c r="BR941" s="2" t="s">
        <v>930</v>
      </c>
      <c r="BW941">
        <f t="shared" si="303"/>
        <v>82.45070841543324</v>
      </c>
      <c r="BX941">
        <f t="shared" si="304"/>
        <v>3145.4666666666667</v>
      </c>
      <c r="BY941" s="2" t="s">
        <v>930</v>
      </c>
      <c r="CD941">
        <f t="shared" si="305"/>
        <v>146.76044799722717</v>
      </c>
      <c r="CE941">
        <f t="shared" si="306"/>
        <v>3499.9015716076174</v>
      </c>
      <c r="CF941" s="2" t="s">
        <v>930</v>
      </c>
    </row>
    <row r="942" spans="1:84" x14ac:dyDescent="0.35">
      <c r="A942" s="2" t="s">
        <v>931</v>
      </c>
      <c r="B942" s="3" t="s">
        <v>35</v>
      </c>
      <c r="C942" s="2">
        <v>151</v>
      </c>
      <c r="D942" s="2">
        <v>550</v>
      </c>
      <c r="E942" s="2">
        <v>250</v>
      </c>
      <c r="F942" s="2">
        <v>22</v>
      </c>
      <c r="G942" s="2">
        <v>16</v>
      </c>
      <c r="H942" s="2">
        <v>13</v>
      </c>
      <c r="I942" s="2">
        <f t="shared" si="312"/>
        <v>480</v>
      </c>
      <c r="J942" s="2">
        <f t="shared" si="309"/>
        <v>192.41070841543325</v>
      </c>
      <c r="K942" s="2">
        <f t="shared" si="315"/>
        <v>5.3181818181818183</v>
      </c>
      <c r="L942" s="2">
        <f t="shared" si="313"/>
        <v>30</v>
      </c>
      <c r="M942" s="2">
        <f t="shared" si="314"/>
        <v>2.0456814089933344</v>
      </c>
      <c r="N942" s="5">
        <v>94900</v>
      </c>
      <c r="O942" s="5">
        <v>5750</v>
      </c>
      <c r="P942" s="2">
        <v>22.2</v>
      </c>
      <c r="Q942" s="2">
        <v>5.5</v>
      </c>
      <c r="R942" s="5">
        <v>3450</v>
      </c>
      <c r="S942" s="2">
        <v>460</v>
      </c>
      <c r="T942" s="5">
        <v>3960</v>
      </c>
      <c r="U942" s="2">
        <v>721</v>
      </c>
      <c r="X942" s="3" t="str" cm="1">
        <f t="array" ref="X942">_xlfn.IFS((D942/F942) &lt;= (640/SQRT($AT$32)), "Compact", L942 &lt;= ($AT$32*(0.79-(0.002*((E942-G942/2)/(2*F942))*SQRT($AT$32)))), "Non-Compact", L942 &gt; ($AT$32*(0.79-(0.002*((E942-G942/2)/(2*F942))*SQRT($AT$32)))), "Slender")</f>
        <v>Compact</v>
      </c>
      <c r="Y942" s="3" t="str" cm="1">
        <f t="array" ref="Y942">_xlfn.IFS(K942 &lt;= (65/SQRT($AT$32)), "Compact", K942 &lt;= (95/SQRT($AT$32)), "Non-Compact", K942 &gt; (95/SQRT($AT$32)), "Slender")</f>
        <v>Slender</v>
      </c>
      <c r="Z942" s="2">
        <f t="shared" si="295"/>
        <v>11.363636363636363</v>
      </c>
      <c r="AA942" s="2">
        <f t="shared" si="296"/>
        <v>34.375</v>
      </c>
      <c r="AB942" s="2" t="str" cm="1">
        <f t="array" ref="AB942">_xlfn.IFS(Z942 &lt;= 9, "1", Z942 &lt;= 12, "2", Z942 &lt;= 15, "3", Z942 &gt; 15, "4")</f>
        <v>2</v>
      </c>
      <c r="AC942" s="2" t="str" cm="1">
        <f t="array" ref="AC942">_xlfn.IFS(AA942 &lt;= 200, "1", L942 &lt;= 300, "2", L942 &lt;= 400, "3", L942 &gt; 400, "4")</f>
        <v>1</v>
      </c>
      <c r="AF942" s="3">
        <f t="shared" si="307"/>
        <v>94594.472703747335</v>
      </c>
      <c r="AG942" s="3"/>
      <c r="AI942" s="3">
        <f t="shared" si="308"/>
        <v>3420.0248054655976</v>
      </c>
      <c r="AJ942" s="2" t="s">
        <v>931</v>
      </c>
      <c r="AK942" s="2"/>
      <c r="AL942" s="2"/>
      <c r="AM942" s="2">
        <f t="shared" si="310"/>
        <v>167.71070841543326</v>
      </c>
      <c r="AN942" s="2"/>
      <c r="AO942" s="2"/>
      <c r="AP942" s="2">
        <f t="shared" si="311"/>
        <v>3360.6</v>
      </c>
      <c r="AQ942" s="2" t="s">
        <v>931</v>
      </c>
      <c r="BB942" s="2">
        <f t="shared" si="297"/>
        <v>100.41070841543325</v>
      </c>
      <c r="BC942" s="2">
        <f t="shared" si="298"/>
        <v>2893.7333333333336</v>
      </c>
      <c r="BD942" s="2" t="s">
        <v>931</v>
      </c>
      <c r="BI942">
        <f t="shared" si="299"/>
        <v>118.41070841543325</v>
      </c>
      <c r="BJ942">
        <f t="shared" si="300"/>
        <v>3134.1143281365999</v>
      </c>
      <c r="BK942" s="2" t="s">
        <v>931</v>
      </c>
      <c r="BP942">
        <f t="shared" si="301"/>
        <v>52.410708415433248</v>
      </c>
      <c r="BQ942">
        <f t="shared" si="302"/>
        <v>2791.3333333333335</v>
      </c>
      <c r="BR942" s="2" t="s">
        <v>931</v>
      </c>
      <c r="BW942">
        <f t="shared" si="303"/>
        <v>68.410708415433248</v>
      </c>
      <c r="BX942">
        <f t="shared" si="304"/>
        <v>2825.4666666666667</v>
      </c>
      <c r="BY942" s="2" t="s">
        <v>931</v>
      </c>
      <c r="CD942">
        <f t="shared" si="305"/>
        <v>132.72044799722718</v>
      </c>
      <c r="CE942">
        <f t="shared" si="306"/>
        <v>3179.9015716076174</v>
      </c>
      <c r="CF942" s="2" t="s">
        <v>931</v>
      </c>
    </row>
    <row r="943" spans="1:84" x14ac:dyDescent="0.35">
      <c r="A943" s="2" t="s">
        <v>932</v>
      </c>
      <c r="B943" s="3" t="s">
        <v>35</v>
      </c>
      <c r="C943" s="2">
        <v>158</v>
      </c>
      <c r="D943" s="2">
        <v>550</v>
      </c>
      <c r="E943" s="2">
        <v>250</v>
      </c>
      <c r="F943" s="2">
        <v>28</v>
      </c>
      <c r="G943" s="2">
        <v>12</v>
      </c>
      <c r="H943" s="2">
        <v>13</v>
      </c>
      <c r="I943" s="2">
        <f t="shared" si="312"/>
        <v>468</v>
      </c>
      <c r="J943" s="2">
        <f t="shared" si="309"/>
        <v>200.73070841543324</v>
      </c>
      <c r="K943" s="2">
        <f t="shared" si="315"/>
        <v>4.25</v>
      </c>
      <c r="L943" s="2">
        <f t="shared" si="313"/>
        <v>39</v>
      </c>
      <c r="M943" s="2">
        <f t="shared" si="314"/>
        <v>2.0536814089933344</v>
      </c>
      <c r="N943" s="5">
        <v>108000</v>
      </c>
      <c r="O943" s="5">
        <v>7300</v>
      </c>
      <c r="P943" s="2">
        <v>23.2</v>
      </c>
      <c r="Q943" s="2">
        <v>6</v>
      </c>
      <c r="R943" s="5">
        <v>3940</v>
      </c>
      <c r="S943" s="2">
        <v>584</v>
      </c>
      <c r="T943" s="5">
        <v>4420</v>
      </c>
      <c r="U943" s="2">
        <v>894</v>
      </c>
      <c r="X943" s="3" t="str" cm="1">
        <f t="array" ref="X943">_xlfn.IFS((D943/F943) &lt;= (640/SQRT($AT$32)), "Compact", L943 &lt;= ($AT$32*(0.79-(0.002*((E943-G943/2)/(2*F943))*SQRT($AT$32)))), "Non-Compact", L943 &gt; ($AT$32*(0.79-(0.002*((E943-G943/2)/(2*F943))*SQRT($AT$32)))), "Slender")</f>
        <v>Compact</v>
      </c>
      <c r="Y943" s="3" t="str" cm="1">
        <f t="array" ref="Y943">_xlfn.IFS(K943 &lt;= (65/SQRT($AT$32)), "Compact", K943 &lt;= (95/SQRT($AT$32)), "Non-Compact", K943 &gt; (95/SQRT($AT$32)), "Slender")</f>
        <v>Non-Compact</v>
      </c>
      <c r="Z943" s="2">
        <f t="shared" si="295"/>
        <v>8.9285714285714288</v>
      </c>
      <c r="AA943" s="2">
        <f t="shared" si="296"/>
        <v>45.833333333333336</v>
      </c>
      <c r="AB943" s="2" t="str" cm="1">
        <f t="array" ref="AB943">_xlfn.IFS(Z943 &lt;= 9, "1", Z943 &lt;= 12, "2", Z943 &lt;= 15, "3", Z943 &gt; 15, "4")</f>
        <v>1</v>
      </c>
      <c r="AC943" s="2" t="str" cm="1">
        <f t="array" ref="AC943">_xlfn.IFS(AA943 &lt;= 200, "1", L943 &lt;= 300, "2", L943 &lt;= 400, "3", L943 &gt; 400, "4")</f>
        <v>1</v>
      </c>
      <c r="AF943" s="3">
        <f t="shared" si="307"/>
        <v>107765.80796384353</v>
      </c>
      <c r="AG943" s="3"/>
      <c r="AI943" s="3">
        <f t="shared" si="308"/>
        <v>3918.137423572583</v>
      </c>
      <c r="AJ943" s="2" t="s">
        <v>932</v>
      </c>
      <c r="AK943" s="2"/>
      <c r="AL943" s="2"/>
      <c r="AM943" s="2">
        <f t="shared" si="310"/>
        <v>176.03070841543325</v>
      </c>
      <c r="AN943" s="2"/>
      <c r="AO943" s="2"/>
      <c r="AP943" s="2">
        <f t="shared" si="311"/>
        <v>3850.6</v>
      </c>
      <c r="AQ943" s="2" t="s">
        <v>932</v>
      </c>
      <c r="BB943" s="2">
        <f t="shared" si="297"/>
        <v>108.73070841543324</v>
      </c>
      <c r="BC943" s="2">
        <f t="shared" si="298"/>
        <v>3383.7333333333336</v>
      </c>
      <c r="BD943" s="2" t="s">
        <v>932</v>
      </c>
      <c r="BI943">
        <f t="shared" si="299"/>
        <v>126.73070841543324</v>
      </c>
      <c r="BJ943">
        <f t="shared" si="300"/>
        <v>3624.1143281365999</v>
      </c>
      <c r="BK943" s="2" t="s">
        <v>932</v>
      </c>
      <c r="BP943">
        <f t="shared" si="301"/>
        <v>60.730708415433241</v>
      </c>
      <c r="BQ943">
        <f t="shared" si="302"/>
        <v>3281.3333333333335</v>
      </c>
      <c r="BR943" s="2" t="s">
        <v>932</v>
      </c>
      <c r="BW943">
        <f t="shared" si="303"/>
        <v>76.730708415433241</v>
      </c>
      <c r="BX943">
        <f t="shared" si="304"/>
        <v>3315.4666666666667</v>
      </c>
      <c r="BY943" s="2" t="s">
        <v>932</v>
      </c>
      <c r="CD943">
        <f t="shared" si="305"/>
        <v>141.04044799722718</v>
      </c>
      <c r="CE943">
        <f t="shared" si="306"/>
        <v>3669.9015716076174</v>
      </c>
      <c r="CF943" s="2" t="s">
        <v>932</v>
      </c>
    </row>
    <row r="944" spans="1:84" x14ac:dyDescent="0.35">
      <c r="A944" s="2" t="s">
        <v>933</v>
      </c>
      <c r="B944" s="3" t="s">
        <v>35</v>
      </c>
      <c r="C944" s="2">
        <v>146</v>
      </c>
      <c r="D944" s="2">
        <v>550</v>
      </c>
      <c r="E944" s="2">
        <v>250</v>
      </c>
      <c r="F944" s="2">
        <v>25</v>
      </c>
      <c r="G944" s="2">
        <v>12</v>
      </c>
      <c r="H944" s="2">
        <v>13</v>
      </c>
      <c r="I944" s="2">
        <f t="shared" si="312"/>
        <v>474</v>
      </c>
      <c r="J944" s="2">
        <f t="shared" si="309"/>
        <v>186.45070841543324</v>
      </c>
      <c r="K944" s="2">
        <f t="shared" si="315"/>
        <v>4.76</v>
      </c>
      <c r="L944" s="2">
        <f t="shared" si="313"/>
        <v>39.5</v>
      </c>
      <c r="M944" s="2">
        <f t="shared" si="314"/>
        <v>2.0536814089933344</v>
      </c>
      <c r="N944" s="5">
        <v>99600</v>
      </c>
      <c r="O944" s="5">
        <v>6520</v>
      </c>
      <c r="P944" s="2">
        <v>23.1</v>
      </c>
      <c r="Q944" s="2">
        <v>5.9</v>
      </c>
      <c r="R944" s="5">
        <v>3620</v>
      </c>
      <c r="S944" s="2">
        <v>522</v>
      </c>
      <c r="T944" s="5">
        <v>4070</v>
      </c>
      <c r="U944" s="2">
        <v>801</v>
      </c>
      <c r="X944" s="3" t="str" cm="1">
        <f t="array" ref="X944">_xlfn.IFS((D944/F944) &lt;= (640/SQRT($AT$32)), "Compact", L944 &lt;= ($AT$32*(0.79-(0.002*((E944-G944/2)/(2*F944))*SQRT($AT$32)))), "Non-Compact", L944 &gt; ($AT$32*(0.79-(0.002*((E944-G944/2)/(2*F944))*SQRT($AT$32)))), "Slender")</f>
        <v>Compact</v>
      </c>
      <c r="Y944" s="3" t="str" cm="1">
        <f t="array" ref="Y944">_xlfn.IFS(K944 &lt;= (65/SQRT($AT$32)), "Compact", K944 &lt;= (95/SQRT($AT$32)), "Non-Compact", K944 &gt; (95/SQRT($AT$32)), "Slender")</f>
        <v>Non-Compact</v>
      </c>
      <c r="Z944" s="2">
        <f t="shared" si="295"/>
        <v>10</v>
      </c>
      <c r="AA944" s="2">
        <f t="shared" si="296"/>
        <v>45.833333333333336</v>
      </c>
      <c r="AB944" s="2" t="str" cm="1">
        <f t="array" ref="AB944">_xlfn.IFS(Z944 &lt;= 9, "1", Z944 &lt;= 12, "2", Z944 &lt;= 15, "3", Z944 &gt; 15, "4")</f>
        <v>2</v>
      </c>
      <c r="AC944" s="2" t="str" cm="1">
        <f t="array" ref="AC944">_xlfn.IFS(AA944 &lt;= 200, "1", L944 &lt;= 300, "2", L944 &lt;= 400, "3", L944 &gt; 400, "4")</f>
        <v>1</v>
      </c>
      <c r="AF944" s="3">
        <f t="shared" si="307"/>
        <v>99332.919850873208</v>
      </c>
      <c r="AG944" s="3"/>
      <c r="AI944" s="3">
        <f t="shared" si="308"/>
        <v>3595.1496867307205</v>
      </c>
      <c r="AJ944" s="2" t="s">
        <v>933</v>
      </c>
      <c r="AK944" s="2"/>
      <c r="AL944" s="2"/>
      <c r="AM944" s="2">
        <f t="shared" si="310"/>
        <v>161.75070841543325</v>
      </c>
      <c r="AN944" s="2"/>
      <c r="AO944" s="2"/>
      <c r="AP944" s="2">
        <f t="shared" si="311"/>
        <v>3530.6</v>
      </c>
      <c r="AQ944" s="2" t="s">
        <v>933</v>
      </c>
      <c r="BB944" s="2">
        <f t="shared" si="297"/>
        <v>94.45070841543324</v>
      </c>
      <c r="BC944" s="2">
        <f t="shared" si="298"/>
        <v>3063.7333333333336</v>
      </c>
      <c r="BD944" s="2" t="s">
        <v>933</v>
      </c>
      <c r="BI944">
        <f t="shared" si="299"/>
        <v>112.45070841543324</v>
      </c>
      <c r="BJ944">
        <f t="shared" si="300"/>
        <v>3304.1143281365999</v>
      </c>
      <c r="BK944" s="2" t="s">
        <v>933</v>
      </c>
      <c r="BP944">
        <f t="shared" si="301"/>
        <v>46.45070841543324</v>
      </c>
      <c r="BQ944">
        <f t="shared" si="302"/>
        <v>2961.3333333333335</v>
      </c>
      <c r="BR944" s="2" t="s">
        <v>933</v>
      </c>
      <c r="BW944">
        <f t="shared" si="303"/>
        <v>62.45070841543324</v>
      </c>
      <c r="BX944">
        <f t="shared" si="304"/>
        <v>2995.4666666666667</v>
      </c>
      <c r="BY944" s="2" t="s">
        <v>933</v>
      </c>
      <c r="CD944">
        <f t="shared" si="305"/>
        <v>126.76044799722717</v>
      </c>
      <c r="CE944">
        <f t="shared" si="306"/>
        <v>3349.9015716076174</v>
      </c>
      <c r="CF944" s="2" t="s">
        <v>933</v>
      </c>
    </row>
    <row r="945" spans="1:84" x14ac:dyDescent="0.35">
      <c r="A945" s="2" t="s">
        <v>934</v>
      </c>
      <c r="B945" s="3" t="s">
        <v>35</v>
      </c>
      <c r="C945" s="2">
        <v>135</v>
      </c>
      <c r="D945" s="2">
        <v>550</v>
      </c>
      <c r="E945" s="2">
        <v>250</v>
      </c>
      <c r="F945" s="2">
        <v>22</v>
      </c>
      <c r="G945" s="2">
        <v>12</v>
      </c>
      <c r="H945" s="2">
        <v>13</v>
      </c>
      <c r="I945" s="2">
        <f t="shared" si="312"/>
        <v>480</v>
      </c>
      <c r="J945" s="2">
        <f t="shared" si="309"/>
        <v>172.17070841543324</v>
      </c>
      <c r="K945" s="2">
        <f t="shared" si="315"/>
        <v>5.4090909090909092</v>
      </c>
      <c r="L945" s="2">
        <f t="shared" si="313"/>
        <v>40</v>
      </c>
      <c r="M945" s="2">
        <f t="shared" si="314"/>
        <v>2.0536814089933344</v>
      </c>
      <c r="N945" s="5">
        <v>90600</v>
      </c>
      <c r="O945" s="5">
        <v>5740</v>
      </c>
      <c r="P945" s="2">
        <v>22.9</v>
      </c>
      <c r="Q945" s="2">
        <v>5.8</v>
      </c>
      <c r="R945" s="5">
        <v>3290</v>
      </c>
      <c r="S945" s="2">
        <v>459</v>
      </c>
      <c r="T945" s="5">
        <v>3710</v>
      </c>
      <c r="U945" s="2">
        <v>707</v>
      </c>
      <c r="X945" s="3" t="str" cm="1">
        <f t="array" ref="X945">_xlfn.IFS((D945/F945) &lt;= (640/SQRT($AT$32)), "Compact", L945 &lt;= ($AT$32*(0.79-(0.002*((E945-G945/2)/(2*F945))*SQRT($AT$32)))), "Non-Compact", L945 &gt; ($AT$32*(0.79-(0.002*((E945-G945/2)/(2*F945))*SQRT($AT$32)))), "Slender")</f>
        <v>Compact</v>
      </c>
      <c r="Y945" s="3" t="str" cm="1">
        <f t="array" ref="Y945">_xlfn.IFS(K945 &lt;= (65/SQRT($AT$32)), "Compact", K945 &lt;= (95/SQRT($AT$32)), "Non-Compact", K945 &gt; (95/SQRT($AT$32)), "Slender")</f>
        <v>Slender</v>
      </c>
      <c r="Z945" s="2">
        <f t="shared" si="295"/>
        <v>11.363636363636363</v>
      </c>
      <c r="AA945" s="2">
        <f t="shared" si="296"/>
        <v>45.833333333333336</v>
      </c>
      <c r="AB945" s="2" t="str" cm="1">
        <f t="array" ref="AB945">_xlfn.IFS(Z945 &lt;= 9, "1", Z945 &lt;= 12, "2", Z945 &lt;= 15, "3", Z945 &gt; 15, "4")</f>
        <v>2</v>
      </c>
      <c r="AC945" s="2" t="str" cm="1">
        <f t="array" ref="AC945">_xlfn.IFS(AA945 &lt;= 200, "1", L945 &lt;= 300, "2", L945 &lt;= 400, "3", L945 &gt; 400, "4")</f>
        <v>1</v>
      </c>
      <c r="AF945" s="3">
        <f t="shared" si="307"/>
        <v>90301.781633033141</v>
      </c>
      <c r="AG945" s="3"/>
      <c r="AI945" s="3">
        <f t="shared" si="308"/>
        <v>3262.8087394145555</v>
      </c>
      <c r="AJ945" s="2" t="s">
        <v>934</v>
      </c>
      <c r="AK945" s="2"/>
      <c r="AL945" s="2"/>
      <c r="AM945" s="2">
        <f t="shared" si="310"/>
        <v>147.47070841543325</v>
      </c>
      <c r="AN945" s="2"/>
      <c r="AO945" s="2"/>
      <c r="AP945" s="2">
        <f t="shared" si="311"/>
        <v>3200.6</v>
      </c>
      <c r="AQ945" s="2" t="s">
        <v>934</v>
      </c>
      <c r="BB945" s="2">
        <f t="shared" si="297"/>
        <v>80.170708415433239</v>
      </c>
      <c r="BC945" s="2">
        <f t="shared" si="298"/>
        <v>2733.7333333333336</v>
      </c>
      <c r="BD945" s="2" t="s">
        <v>934</v>
      </c>
      <c r="BI945">
        <f t="shared" si="299"/>
        <v>98.170708415433239</v>
      </c>
      <c r="BJ945">
        <f t="shared" si="300"/>
        <v>2974.1143281365999</v>
      </c>
      <c r="BK945" s="2" t="s">
        <v>934</v>
      </c>
      <c r="BP945">
        <f t="shared" si="301"/>
        <v>32.170708415433239</v>
      </c>
      <c r="BQ945">
        <f t="shared" si="302"/>
        <v>2631.3333333333335</v>
      </c>
      <c r="BR945" s="2" t="s">
        <v>934</v>
      </c>
      <c r="BW945">
        <f t="shared" si="303"/>
        <v>48.170708415433239</v>
      </c>
      <c r="BX945">
        <f t="shared" si="304"/>
        <v>2665.4666666666667</v>
      </c>
      <c r="BY945" s="2" t="s">
        <v>934</v>
      </c>
      <c r="CD945">
        <f t="shared" si="305"/>
        <v>112.48044799722717</v>
      </c>
      <c r="CE945">
        <f t="shared" si="306"/>
        <v>3019.9015716076174</v>
      </c>
      <c r="CF945" s="2" t="s">
        <v>934</v>
      </c>
    </row>
    <row r="946" spans="1:84" x14ac:dyDescent="0.35">
      <c r="A946" s="2" t="s">
        <v>935</v>
      </c>
      <c r="B946" s="3" t="s">
        <v>35</v>
      </c>
      <c r="C946" s="2">
        <v>124</v>
      </c>
      <c r="D946" s="2">
        <v>550</v>
      </c>
      <c r="E946" s="2">
        <v>250</v>
      </c>
      <c r="F946" s="2">
        <v>19</v>
      </c>
      <c r="G946" s="2">
        <v>12</v>
      </c>
      <c r="H946" s="2">
        <v>13</v>
      </c>
      <c r="I946" s="2">
        <f t="shared" si="312"/>
        <v>486</v>
      </c>
      <c r="J946" s="2">
        <f t="shared" si="309"/>
        <v>157.89070841543324</v>
      </c>
      <c r="K946" s="2">
        <f t="shared" si="315"/>
        <v>6.2631578947368425</v>
      </c>
      <c r="L946" s="2">
        <f t="shared" si="313"/>
        <v>40.5</v>
      </c>
      <c r="M946" s="2">
        <f t="shared" si="314"/>
        <v>2.0536814089933344</v>
      </c>
      <c r="N946" s="5">
        <v>81300</v>
      </c>
      <c r="O946" s="5">
        <v>4960</v>
      </c>
      <c r="P946" s="2">
        <v>22.7</v>
      </c>
      <c r="Q946" s="2">
        <v>5.6</v>
      </c>
      <c r="R946" s="5">
        <v>2960</v>
      </c>
      <c r="S946" s="2">
        <v>397</v>
      </c>
      <c r="T946" s="5">
        <v>3350</v>
      </c>
      <c r="U946" s="2">
        <v>613</v>
      </c>
      <c r="X946" s="3" t="str" cm="1">
        <f t="array" ref="X946">_xlfn.IFS((D946/F946) &lt;= (640/SQRT($AT$32)), "Compact", L946 &lt;= ($AT$32*(0.79-(0.002*((E946-G946/2)/(2*F946))*SQRT($AT$32)))), "Non-Compact", L946 &gt; ($AT$32*(0.79-(0.002*((E946-G946/2)/(2*F946))*SQRT($AT$32)))), "Slender")</f>
        <v>Compact</v>
      </c>
      <c r="Y946" s="3" t="str" cm="1">
        <f t="array" ref="Y946">_xlfn.IFS(K946 &lt;= (65/SQRT($AT$32)), "Compact", K946 &lt;= (95/SQRT($AT$32)), "Non-Compact", K946 &gt; (95/SQRT($AT$32)), "Slender")</f>
        <v>Slender</v>
      </c>
      <c r="Z946" s="2">
        <f t="shared" si="295"/>
        <v>13.157894736842104</v>
      </c>
      <c r="AA946" s="2">
        <f t="shared" si="296"/>
        <v>45.833333333333336</v>
      </c>
      <c r="AB946" s="2" t="str" cm="1">
        <f t="array" ref="AB946">_xlfn.IFS(Z946 &lt;= 9, "1", Z946 &lt;= 12, "2", Z946 &lt;= 15, "3", Z946 &gt; 15, "4")</f>
        <v>3</v>
      </c>
      <c r="AC946" s="2" t="str" cm="1">
        <f t="array" ref="AC946">_xlfn.IFS(AA946 &lt;= 200, "1", L946 &lt;= 300, "2", L946 &lt;= 400, "3", L946 &gt; 400, "4")</f>
        <v>1</v>
      </c>
      <c r="AF946" s="3">
        <f t="shared" si="307"/>
        <v>80971.751655129701</v>
      </c>
      <c r="AG946" s="3"/>
      <c r="AI946" s="3">
        <f t="shared" si="308"/>
        <v>2931.4176212201496</v>
      </c>
      <c r="AJ946" s="2" t="s">
        <v>935</v>
      </c>
      <c r="AK946" s="2"/>
      <c r="AL946" s="2"/>
      <c r="AM946" s="2">
        <f t="shared" si="310"/>
        <v>133.19070841543325</v>
      </c>
      <c r="AN946" s="2"/>
      <c r="AO946" s="2"/>
      <c r="AP946" s="2">
        <f t="shared" si="311"/>
        <v>2870.6</v>
      </c>
      <c r="AQ946" s="2" t="s">
        <v>935</v>
      </c>
      <c r="BB946" s="2">
        <f t="shared" si="297"/>
        <v>65.890708415433238</v>
      </c>
      <c r="BC946" s="2">
        <f t="shared" si="298"/>
        <v>2403.7333333333336</v>
      </c>
      <c r="BD946" s="2" t="s">
        <v>935</v>
      </c>
      <c r="BI946">
        <f t="shared" si="299"/>
        <v>83.890708415433238</v>
      </c>
      <c r="BJ946">
        <f t="shared" si="300"/>
        <v>2644.1143281365999</v>
      </c>
      <c r="BK946" s="2" t="s">
        <v>935</v>
      </c>
      <c r="BP946">
        <f t="shared" si="301"/>
        <v>17.890708415433238</v>
      </c>
      <c r="BQ946">
        <f t="shared" si="302"/>
        <v>2301.3333333333335</v>
      </c>
      <c r="BR946" s="2" t="s">
        <v>935</v>
      </c>
      <c r="BW946">
        <f t="shared" si="303"/>
        <v>33.890708415433238</v>
      </c>
      <c r="BX946">
        <f t="shared" si="304"/>
        <v>2335.4666666666667</v>
      </c>
      <c r="BY946" s="2" t="s">
        <v>935</v>
      </c>
      <c r="CD946">
        <f t="shared" si="305"/>
        <v>98.200447997227172</v>
      </c>
      <c r="CE946">
        <f t="shared" si="306"/>
        <v>2689.9015716076174</v>
      </c>
      <c r="CF946" s="2" t="s">
        <v>935</v>
      </c>
    </row>
    <row r="947" spans="1:84" x14ac:dyDescent="0.35">
      <c r="A947" s="2" t="s">
        <v>927</v>
      </c>
      <c r="B947" s="3" t="s">
        <v>35</v>
      </c>
      <c r="C947" s="2">
        <v>113</v>
      </c>
      <c r="D947" s="2">
        <v>550</v>
      </c>
      <c r="E947" s="2">
        <v>250</v>
      </c>
      <c r="F947" s="2">
        <v>16</v>
      </c>
      <c r="G947" s="2">
        <v>12</v>
      </c>
      <c r="H947" s="2">
        <v>13</v>
      </c>
      <c r="I947" s="2">
        <f t="shared" si="312"/>
        <v>492</v>
      </c>
      <c r="J947" s="2">
        <f t="shared" si="309"/>
        <v>143.61070841543324</v>
      </c>
      <c r="K947" s="2">
        <f t="shared" si="315"/>
        <v>7.4375</v>
      </c>
      <c r="L947" s="2">
        <f t="shared" si="313"/>
        <v>41</v>
      </c>
      <c r="M947" s="2">
        <f t="shared" si="314"/>
        <v>2.0536814089933344</v>
      </c>
      <c r="N947" s="5">
        <v>71900</v>
      </c>
      <c r="O947" s="5">
        <v>4180</v>
      </c>
      <c r="P947" s="2">
        <v>22.4</v>
      </c>
      <c r="Q947" s="2">
        <v>5.4</v>
      </c>
      <c r="R947" s="5">
        <v>2610</v>
      </c>
      <c r="S947" s="2">
        <v>334</v>
      </c>
      <c r="T947" s="5">
        <v>2980</v>
      </c>
      <c r="U947" s="2">
        <v>520</v>
      </c>
      <c r="X947" s="3" t="str" cm="1">
        <f t="array" ref="X947">_xlfn.IFS((D947/F947) &lt;= (640/SQRT($AT$32)), "Compact", L947 &lt;= ($AT$32*(0.79-(0.002*((E947-G947/2)/(2*F947))*SQRT($AT$32)))), "Non-Compact", L947 &gt; ($AT$32*(0.79-(0.002*((E947-G947/2)/(2*F947))*SQRT($AT$32)))), "Slender")</f>
        <v>Compact</v>
      </c>
      <c r="Y947" s="3" t="str" cm="1">
        <f t="array" ref="Y947">_xlfn.IFS(K947 &lt;= (65/SQRT($AT$32)), "Compact", K947 &lt;= (95/SQRT($AT$32)), "Non-Compact", K947 &gt; (95/SQRT($AT$32)), "Slender")</f>
        <v>Slender</v>
      </c>
      <c r="Z947" s="2">
        <f t="shared" si="295"/>
        <v>15.625</v>
      </c>
      <c r="AA947" s="2">
        <f t="shared" si="296"/>
        <v>45.833333333333336</v>
      </c>
      <c r="AB947" s="2" t="str" cm="1">
        <f t="array" ref="AB947">_xlfn.IFS(Z947 &lt;= 9, "1", Z947 &lt;= 12, "2", Z947 &lt;= 15, "3", Z947 &gt; 15, "4")</f>
        <v>4</v>
      </c>
      <c r="AC947" s="2" t="str" cm="1">
        <f t="array" ref="AC947">_xlfn.IFS(AA947 &lt;= 200, "1", L947 &lt;= 300, "2", L947 &lt;= 400, "3", L947 &gt; 400, "4")</f>
        <v>1</v>
      </c>
      <c r="AF947" s="3">
        <f t="shared" si="307"/>
        <v>71542.564715699147</v>
      </c>
      <c r="AG947" s="3"/>
      <c r="AI947" s="3">
        <f t="shared" si="308"/>
        <v>2581.5024443141633</v>
      </c>
      <c r="AJ947" s="2" t="s">
        <v>927</v>
      </c>
      <c r="AK947" s="2"/>
      <c r="AL947" s="2"/>
      <c r="AM947" s="2">
        <f t="shared" si="310"/>
        <v>118.91070841543323</v>
      </c>
      <c r="AN947" s="2"/>
      <c r="AO947" s="2"/>
      <c r="AP947" s="2">
        <f t="shared" si="311"/>
        <v>2520.6</v>
      </c>
      <c r="AQ947" s="2" t="s">
        <v>927</v>
      </c>
      <c r="BB947" s="2">
        <f t="shared" si="297"/>
        <v>51.610708415433237</v>
      </c>
      <c r="BC947" s="2">
        <f t="shared" si="298"/>
        <v>2053.7333333333336</v>
      </c>
      <c r="BD947" s="2" t="s">
        <v>927</v>
      </c>
      <c r="BI947">
        <f t="shared" si="299"/>
        <v>69.610708415433237</v>
      </c>
      <c r="BJ947">
        <f t="shared" si="300"/>
        <v>2294.1143281365999</v>
      </c>
      <c r="BK947" s="2" t="s">
        <v>927</v>
      </c>
      <c r="BP947">
        <f t="shared" si="301"/>
        <v>3.610708415433237</v>
      </c>
      <c r="BQ947">
        <f t="shared" si="302"/>
        <v>1951.3333333333335</v>
      </c>
      <c r="BR947" s="2" t="s">
        <v>927</v>
      </c>
      <c r="BW947">
        <f t="shared" si="303"/>
        <v>19.610708415433237</v>
      </c>
      <c r="BX947">
        <f t="shared" si="304"/>
        <v>1985.4666666666667</v>
      </c>
      <c r="BY947" s="2" t="s">
        <v>927</v>
      </c>
      <c r="CD947">
        <f t="shared" si="305"/>
        <v>83.920447997227171</v>
      </c>
      <c r="CE947">
        <f t="shared" si="306"/>
        <v>2339.9015716076174</v>
      </c>
      <c r="CF947" s="2" t="s">
        <v>927</v>
      </c>
    </row>
    <row r="948" spans="1:84" x14ac:dyDescent="0.35">
      <c r="A948" s="2" t="s">
        <v>936</v>
      </c>
      <c r="B948" s="3" t="s">
        <v>35</v>
      </c>
      <c r="C948" s="2">
        <v>123</v>
      </c>
      <c r="D948" s="2">
        <v>550</v>
      </c>
      <c r="E948" s="2">
        <v>250</v>
      </c>
      <c r="F948" s="2">
        <v>22</v>
      </c>
      <c r="G948" s="2">
        <v>9</v>
      </c>
      <c r="H948" s="2">
        <v>13</v>
      </c>
      <c r="I948" s="2">
        <f t="shared" si="312"/>
        <v>480</v>
      </c>
      <c r="J948" s="2">
        <f t="shared" si="309"/>
        <v>156.99070841543326</v>
      </c>
      <c r="K948" s="2">
        <f t="shared" si="315"/>
        <v>5.4772727272727275</v>
      </c>
      <c r="L948" s="2">
        <f t="shared" si="313"/>
        <v>53.333333333333336</v>
      </c>
      <c r="M948" s="2">
        <f t="shared" si="314"/>
        <v>2.0596814089933346</v>
      </c>
      <c r="N948" s="5">
        <v>87300</v>
      </c>
      <c r="O948" s="5">
        <v>5730</v>
      </c>
      <c r="P948" s="2">
        <v>23.6</v>
      </c>
      <c r="Q948" s="2">
        <v>6</v>
      </c>
      <c r="R948" s="5">
        <v>3180</v>
      </c>
      <c r="S948" s="2">
        <v>459</v>
      </c>
      <c r="T948" s="5">
        <v>3520</v>
      </c>
      <c r="U948" s="2">
        <v>699</v>
      </c>
      <c r="X948" s="3" t="str" cm="1">
        <f t="array" ref="X948">_xlfn.IFS((D948/F948) &lt;= (640/SQRT($AT$32)), "Compact", L948 &lt;= ($AT$32*(0.79-(0.002*((E948-G948/2)/(2*F948))*SQRT($AT$32)))), "Non-Compact", L948 &gt; ($AT$32*(0.79-(0.002*((E948-G948/2)/(2*F948))*SQRT($AT$32)))), "Slender")</f>
        <v>Compact</v>
      </c>
      <c r="Y948" s="3" t="str" cm="1">
        <f t="array" ref="Y948">_xlfn.IFS(K948 &lt;= (65/SQRT($AT$32)), "Compact", K948 &lt;= (95/SQRT($AT$32)), "Non-Compact", K948 &gt; (95/SQRT($AT$32)), "Slender")</f>
        <v>Slender</v>
      </c>
      <c r="Z948" s="2">
        <f t="shared" si="295"/>
        <v>11.363636363636363</v>
      </c>
      <c r="AA948" s="2">
        <f t="shared" si="296"/>
        <v>61.111111111111114</v>
      </c>
      <c r="AB948" s="2" t="str" cm="1">
        <f t="array" ref="AB948">_xlfn.IFS(Z948 &lt;= 9, "1", Z948 &lt;= 12, "2", Z948 &lt;= 15, "3", Z948 &gt; 15, "4")</f>
        <v>2</v>
      </c>
      <c r="AC948" s="2" t="str" cm="1">
        <f t="array" ref="AC948">_xlfn.IFS(AA948 &lt;= 200, "1", L948 &lt;= 300, "2", L948 &lt;= 400, "3", L948 &gt; 400, "4")</f>
        <v>1</v>
      </c>
      <c r="AF948" s="3">
        <f t="shared" si="307"/>
        <v>87007.732220188336</v>
      </c>
      <c r="AG948" s="3"/>
      <c r="AI948" s="3">
        <f t="shared" si="308"/>
        <v>3154.978426233688</v>
      </c>
      <c r="AJ948" s="2" t="s">
        <v>936</v>
      </c>
      <c r="AK948" s="2"/>
      <c r="AL948" s="2"/>
      <c r="AM948" s="2">
        <f t="shared" si="310"/>
        <v>132.29070841543327</v>
      </c>
      <c r="AN948" s="2"/>
      <c r="AO948" s="2"/>
      <c r="AP948" s="2">
        <f t="shared" si="311"/>
        <v>3090.6</v>
      </c>
      <c r="AQ948" s="2" t="s">
        <v>936</v>
      </c>
      <c r="BB948" s="2">
        <f t="shared" si="297"/>
        <v>64.990708415433261</v>
      </c>
      <c r="BC948" s="2">
        <f t="shared" si="298"/>
        <v>2623.7333333333336</v>
      </c>
      <c r="BD948" s="2" t="s">
        <v>936</v>
      </c>
      <c r="BI948">
        <f t="shared" si="299"/>
        <v>82.990708415433261</v>
      </c>
      <c r="BJ948">
        <f t="shared" si="300"/>
        <v>2864.1143281365999</v>
      </c>
      <c r="BK948" s="2" t="s">
        <v>936</v>
      </c>
      <c r="BP948">
        <f t="shared" si="301"/>
        <v>16.990708415433261</v>
      </c>
      <c r="BQ948">
        <f t="shared" si="302"/>
        <v>2521.3333333333335</v>
      </c>
      <c r="BR948" s="2" t="s">
        <v>936</v>
      </c>
      <c r="BW948">
        <f t="shared" si="303"/>
        <v>32.990708415433261</v>
      </c>
      <c r="BX948">
        <f t="shared" si="304"/>
        <v>2555.4666666666667</v>
      </c>
      <c r="BY948" s="2" t="s">
        <v>936</v>
      </c>
      <c r="CD948">
        <f t="shared" si="305"/>
        <v>97.300447997227195</v>
      </c>
      <c r="CE948">
        <f t="shared" si="306"/>
        <v>2909.9015716076174</v>
      </c>
      <c r="CF948" s="2" t="s">
        <v>936</v>
      </c>
    </row>
    <row r="949" spans="1:84" x14ac:dyDescent="0.35">
      <c r="A949" s="2" t="s">
        <v>937</v>
      </c>
      <c r="B949" s="3" t="s">
        <v>35</v>
      </c>
      <c r="C949" s="2">
        <v>112</v>
      </c>
      <c r="D949" s="2">
        <v>550</v>
      </c>
      <c r="E949" s="2">
        <v>250</v>
      </c>
      <c r="F949" s="2">
        <v>19</v>
      </c>
      <c r="G949" s="2">
        <v>9</v>
      </c>
      <c r="H949" s="2">
        <v>13</v>
      </c>
      <c r="I949" s="2">
        <f t="shared" si="312"/>
        <v>486</v>
      </c>
      <c r="J949" s="2">
        <f t="shared" si="309"/>
        <v>142.53070841543322</v>
      </c>
      <c r="K949" s="2">
        <f t="shared" si="315"/>
        <v>6.3421052631578947</v>
      </c>
      <c r="L949" s="2">
        <f t="shared" si="313"/>
        <v>54</v>
      </c>
      <c r="M949" s="2">
        <f t="shared" si="314"/>
        <v>2.0596814089933346</v>
      </c>
      <c r="N949" s="5">
        <v>78000</v>
      </c>
      <c r="O949" s="5">
        <v>4950</v>
      </c>
      <c r="P949" s="2">
        <v>23.4</v>
      </c>
      <c r="Q949" s="2">
        <v>5.9</v>
      </c>
      <c r="R949" s="5">
        <v>2840</v>
      </c>
      <c r="S949" s="2">
        <v>396</v>
      </c>
      <c r="T949" s="5">
        <v>3150</v>
      </c>
      <c r="U949" s="2">
        <v>605</v>
      </c>
      <c r="X949" s="3" t="str" cm="1">
        <f t="array" ref="X949">_xlfn.IFS((D949/F949) &lt;= (640/SQRT($AT$32)), "Compact", L949 &lt;= ($AT$32*(0.79-(0.002*((E949-G949/2)/(2*F949))*SQRT($AT$32)))), "Non-Compact", L949 &gt; ($AT$32*(0.79-(0.002*((E949-G949/2)/(2*F949))*SQRT($AT$32)))), "Slender")</f>
        <v>Compact</v>
      </c>
      <c r="Y949" s="3" t="str" cm="1">
        <f t="array" ref="Y949">_xlfn.IFS(K949 &lt;= (65/SQRT($AT$32)), "Compact", K949 &lt;= (95/SQRT($AT$32)), "Non-Compact", K949 &gt; (95/SQRT($AT$32)), "Slender")</f>
        <v>Slender</v>
      </c>
      <c r="Z949" s="2">
        <f t="shared" si="295"/>
        <v>13.157894736842104</v>
      </c>
      <c r="AA949" s="2">
        <f t="shared" si="296"/>
        <v>61.111111111111114</v>
      </c>
      <c r="AB949" s="2" t="str" cm="1">
        <f t="array" ref="AB949">_xlfn.IFS(Z949 &lt;= 9, "1", Z949 &lt;= 12, "2", Z949 &lt;= 15, "3", Z949 &gt; 15, "4")</f>
        <v>3</v>
      </c>
      <c r="AC949" s="2" t="str" cm="1">
        <f t="array" ref="AC949">_xlfn.IFS(AA949 &lt;= 200, "1", L949 &lt;= 300, "2", L949 &lt;= 400, "3", L949 &gt; 400, "4")</f>
        <v>1</v>
      </c>
      <c r="AF949" s="3">
        <f t="shared" si="307"/>
        <v>77677.24162262716</v>
      </c>
      <c r="AG949" s="3"/>
      <c r="AI949" s="3">
        <f t="shared" si="308"/>
        <v>2813.8824549010569</v>
      </c>
      <c r="AJ949" s="2" t="s">
        <v>937</v>
      </c>
      <c r="AK949" s="2"/>
      <c r="AL949" s="2"/>
      <c r="AM949" s="2">
        <f t="shared" si="310"/>
        <v>117.83070841543322</v>
      </c>
      <c r="AN949" s="2"/>
      <c r="AO949" s="2"/>
      <c r="AP949" s="2">
        <f t="shared" si="311"/>
        <v>2750.6</v>
      </c>
      <c r="AQ949" s="2" t="s">
        <v>937</v>
      </c>
      <c r="BB949" s="2">
        <f t="shared" si="297"/>
        <v>50.530708415433224</v>
      </c>
      <c r="BC949" s="2">
        <f t="shared" si="298"/>
        <v>2283.7333333333336</v>
      </c>
      <c r="BD949" s="2" t="s">
        <v>937</v>
      </c>
      <c r="BI949">
        <f t="shared" si="299"/>
        <v>68.530708415433224</v>
      </c>
      <c r="BJ949">
        <f t="shared" si="300"/>
        <v>2524.1143281365999</v>
      </c>
      <c r="BK949" s="2" t="s">
        <v>937</v>
      </c>
      <c r="BP949">
        <f t="shared" si="301"/>
        <v>2.5307084154332244</v>
      </c>
      <c r="BQ949">
        <f t="shared" si="302"/>
        <v>2181.3333333333335</v>
      </c>
      <c r="BR949" s="2" t="s">
        <v>937</v>
      </c>
      <c r="BW949">
        <f t="shared" si="303"/>
        <v>18.530708415433224</v>
      </c>
      <c r="BX949">
        <f t="shared" si="304"/>
        <v>2215.4666666666667</v>
      </c>
      <c r="BY949" s="2" t="s">
        <v>937</v>
      </c>
      <c r="CD949">
        <f t="shared" si="305"/>
        <v>82.840447997227159</v>
      </c>
      <c r="CE949">
        <f t="shared" si="306"/>
        <v>2569.9015716076174</v>
      </c>
      <c r="CF949" s="2" t="s">
        <v>937</v>
      </c>
    </row>
    <row r="950" spans="1:84" x14ac:dyDescent="0.35">
      <c r="A950" s="2" t="s">
        <v>938</v>
      </c>
      <c r="B950" s="3" t="s">
        <v>35</v>
      </c>
      <c r="C950" s="2">
        <v>101</v>
      </c>
      <c r="D950" s="2">
        <v>550</v>
      </c>
      <c r="E950" s="2">
        <v>250</v>
      </c>
      <c r="F950" s="2">
        <v>16</v>
      </c>
      <c r="G950" s="2">
        <v>9</v>
      </c>
      <c r="H950" s="2">
        <v>13</v>
      </c>
      <c r="I950" s="2">
        <f t="shared" si="312"/>
        <v>492</v>
      </c>
      <c r="J950" s="2">
        <f t="shared" si="309"/>
        <v>128.07070841543324</v>
      </c>
      <c r="K950" s="2">
        <f t="shared" si="315"/>
        <v>7.53125</v>
      </c>
      <c r="L950" s="2">
        <f t="shared" si="313"/>
        <v>54.666666666666664</v>
      </c>
      <c r="M950" s="2">
        <f t="shared" si="314"/>
        <v>2.0596814089933346</v>
      </c>
      <c r="N950" s="5">
        <v>68400</v>
      </c>
      <c r="O950" s="5">
        <v>4170</v>
      </c>
      <c r="P950" s="2">
        <v>23.1</v>
      </c>
      <c r="Q950" s="2">
        <v>5.7</v>
      </c>
      <c r="R950" s="5">
        <v>2490</v>
      </c>
      <c r="S950" s="2">
        <v>334</v>
      </c>
      <c r="T950" s="5">
        <v>2780</v>
      </c>
      <c r="U950" s="2">
        <v>512</v>
      </c>
      <c r="X950" s="3" t="str" cm="1">
        <f t="array" ref="X950">_xlfn.IFS((D950/F950) &lt;= (640/SQRT($AT$32)), "Compact", L950 &lt;= ($AT$32*(0.79-(0.002*((E950-G950/2)/(2*F950))*SQRT($AT$32)))), "Non-Compact", L950 &gt; ($AT$32*(0.79-(0.002*((E950-G950/2)/(2*F950))*SQRT($AT$32)))), "Slender")</f>
        <v>Compact</v>
      </c>
      <c r="Y950" s="3" t="str" cm="1">
        <f t="array" ref="Y950">_xlfn.IFS(K950 &lt;= (65/SQRT($AT$32)), "Compact", K950 &lt;= (95/SQRT($AT$32)), "Non-Compact", K950 &gt; (95/SQRT($AT$32)), "Slender")</f>
        <v>Slender</v>
      </c>
      <c r="Z950" s="2">
        <f t="shared" si="295"/>
        <v>15.625</v>
      </c>
      <c r="AA950" s="2">
        <f t="shared" si="296"/>
        <v>61.111111111111114</v>
      </c>
      <c r="AB950" s="2" t="str" cm="1">
        <f t="array" ref="AB950">_xlfn.IFS(Z950 &lt;= 9, "1", Z950 &lt;= 12, "2", Z950 &lt;= 15, "3", Z950 &gt; 15, "4")</f>
        <v>4</v>
      </c>
      <c r="AC950" s="2" t="str" cm="1">
        <f t="array" ref="AC950">_xlfn.IFS(AA950 &lt;= 200, "1", L950 &lt;= 300, "2", L950 &lt;= 400, "3", L950 &gt; 400, "4")</f>
        <v>1</v>
      </c>
      <c r="AF950" s="3">
        <f t="shared" si="307"/>
        <v>68047.867461809554</v>
      </c>
      <c r="AG950" s="3"/>
      <c r="AI950" s="3">
        <f t="shared" si="308"/>
        <v>2464.469693463484</v>
      </c>
      <c r="AJ950" s="2" t="s">
        <v>938</v>
      </c>
      <c r="AK950" s="2"/>
      <c r="AL950" s="2"/>
      <c r="AM950" s="2">
        <f t="shared" si="310"/>
        <v>103.37070841543324</v>
      </c>
      <c r="AN950" s="2"/>
      <c r="AO950" s="2"/>
      <c r="AP950" s="2">
        <f t="shared" si="311"/>
        <v>2400.6</v>
      </c>
      <c r="AQ950" s="2" t="s">
        <v>938</v>
      </c>
      <c r="BB950" s="2">
        <f t="shared" si="297"/>
        <v>36.070708415433245</v>
      </c>
      <c r="BC950" s="2">
        <f t="shared" si="298"/>
        <v>1933.7333333333333</v>
      </c>
      <c r="BD950" s="2" t="s">
        <v>938</v>
      </c>
      <c r="BI950">
        <f t="shared" si="299"/>
        <v>54.070708415433245</v>
      </c>
      <c r="BJ950">
        <f t="shared" si="300"/>
        <v>2174.1143281365999</v>
      </c>
      <c r="BK950" s="2" t="s">
        <v>938</v>
      </c>
      <c r="BP950">
        <f t="shared" si="301"/>
        <v>11.929291584566755</v>
      </c>
      <c r="BQ950">
        <f t="shared" si="302"/>
        <v>1831.3333333333335</v>
      </c>
      <c r="BR950" s="2" t="s">
        <v>938</v>
      </c>
      <c r="BW950">
        <f t="shared" si="303"/>
        <v>4.0707084154332449</v>
      </c>
      <c r="BX950">
        <f t="shared" si="304"/>
        <v>1865.4666666666667</v>
      </c>
      <c r="BY950" s="2" t="s">
        <v>938</v>
      </c>
      <c r="CD950">
        <f t="shared" si="305"/>
        <v>68.380447997227179</v>
      </c>
      <c r="CE950">
        <f t="shared" si="306"/>
        <v>2219.9015716076174</v>
      </c>
      <c r="CF950" s="2" t="s">
        <v>938</v>
      </c>
    </row>
    <row r="951" spans="1:84" x14ac:dyDescent="0.35">
      <c r="A951" s="2" t="s">
        <v>926</v>
      </c>
      <c r="B951" s="3" t="s">
        <v>35</v>
      </c>
      <c r="C951" s="2">
        <v>127</v>
      </c>
      <c r="D951" s="2">
        <v>550</v>
      </c>
      <c r="E951" s="2">
        <v>200</v>
      </c>
      <c r="F951" s="2">
        <v>25</v>
      </c>
      <c r="G951" s="2">
        <v>12</v>
      </c>
      <c r="H951" s="2">
        <v>13</v>
      </c>
      <c r="I951" s="2">
        <f t="shared" si="312"/>
        <v>474</v>
      </c>
      <c r="J951" s="2">
        <f t="shared" si="309"/>
        <v>161.45070841543324</v>
      </c>
      <c r="K951" s="2">
        <f t="shared" si="315"/>
        <v>3.76</v>
      </c>
      <c r="L951" s="2">
        <f t="shared" si="313"/>
        <v>39.5</v>
      </c>
      <c r="M951" s="2">
        <f t="shared" si="314"/>
        <v>1.8536814089933347</v>
      </c>
      <c r="N951" s="5">
        <v>82300</v>
      </c>
      <c r="O951" s="5">
        <v>3340</v>
      </c>
      <c r="P951" s="2">
        <v>22.6</v>
      </c>
      <c r="Q951" s="2">
        <v>4.5999999999999996</v>
      </c>
      <c r="R951" s="5">
        <v>2990</v>
      </c>
      <c r="S951" s="2">
        <v>334</v>
      </c>
      <c r="T951" s="5">
        <v>3410</v>
      </c>
      <c r="U951" s="2">
        <v>519</v>
      </c>
      <c r="X951" s="3" t="str" cm="1">
        <f t="array" ref="X951">_xlfn.IFS((D951/F951) &lt;= (640/SQRT($AT$32)), "Compact", L951 &lt;= ($AT$32*(0.79-(0.002*((E951-G951/2)/(2*F951))*SQRT($AT$32)))), "Non-Compact", L951 &gt; ($AT$32*(0.79-(0.002*((E951-G951/2)/(2*F951))*SQRT($AT$32)))), "Slender")</f>
        <v>Compact</v>
      </c>
      <c r="Y951" s="3" t="str" cm="1">
        <f t="array" ref="Y951">_xlfn.IFS(K951 &lt;= (65/SQRT($AT$32)), "Compact", K951 &lt;= (95/SQRT($AT$32)), "Non-Compact", K951 &gt; (95/SQRT($AT$32)), "Slender")</f>
        <v>Non-Compact</v>
      </c>
      <c r="Z951" s="2">
        <f t="shared" si="295"/>
        <v>8</v>
      </c>
      <c r="AA951" s="2">
        <f t="shared" si="296"/>
        <v>45.833333333333336</v>
      </c>
      <c r="AB951" s="2" t="str" cm="1">
        <f t="array" ref="AB951">_xlfn.IFS(Z951 &lt;= 9, "1", Z951 &lt;= 12, "2", Z951 &lt;= 15, "3", Z951 &gt; 15, "4")</f>
        <v>1</v>
      </c>
      <c r="AC951" s="2" t="str" cm="1">
        <f t="array" ref="AC951">_xlfn.IFS(AA951 &lt;= 200, "1", L951 &lt;= 300, "2", L951 &lt;= 400, "3", L951 &gt; 400, "4")</f>
        <v>1</v>
      </c>
      <c r="AF951" s="3">
        <f t="shared" si="307"/>
        <v>81891.029887894314</v>
      </c>
      <c r="AG951" s="3"/>
      <c r="AI951" s="3">
        <f t="shared" si="308"/>
        <v>2951.6132656565965</v>
      </c>
      <c r="AJ951" s="2" t="s">
        <v>926</v>
      </c>
      <c r="AK951" s="2"/>
      <c r="AL951" s="2"/>
      <c r="AM951" s="2">
        <f t="shared" si="310"/>
        <v>136.75070841543325</v>
      </c>
      <c r="AN951" s="2"/>
      <c r="AO951" s="2"/>
      <c r="AP951" s="2">
        <f t="shared" si="311"/>
        <v>2900.6</v>
      </c>
      <c r="AQ951" s="2" t="s">
        <v>926</v>
      </c>
      <c r="BB951" s="2">
        <f t="shared" si="297"/>
        <v>69.45070841543324</v>
      </c>
      <c r="BC951" s="2">
        <f t="shared" si="298"/>
        <v>2433.7333333333336</v>
      </c>
      <c r="BD951" s="2" t="s">
        <v>926</v>
      </c>
      <c r="BI951">
        <f t="shared" si="299"/>
        <v>87.45070841543324</v>
      </c>
      <c r="BJ951">
        <f t="shared" si="300"/>
        <v>2674.1143281365999</v>
      </c>
      <c r="BK951" s="2" t="s">
        <v>926</v>
      </c>
      <c r="BP951">
        <f t="shared" si="301"/>
        <v>21.45070841543324</v>
      </c>
      <c r="BQ951">
        <f t="shared" si="302"/>
        <v>2331.3333333333335</v>
      </c>
      <c r="BR951" s="2" t="s">
        <v>926</v>
      </c>
      <c r="BW951">
        <f t="shared" si="303"/>
        <v>37.45070841543324</v>
      </c>
      <c r="BX951">
        <f t="shared" si="304"/>
        <v>2365.4666666666667</v>
      </c>
      <c r="BY951" s="2" t="s">
        <v>926</v>
      </c>
      <c r="CD951">
        <f t="shared" si="305"/>
        <v>101.76044799722717</v>
      </c>
      <c r="CE951">
        <f t="shared" si="306"/>
        <v>2719.9015716076174</v>
      </c>
      <c r="CF951" s="2" t="s">
        <v>926</v>
      </c>
    </row>
    <row r="952" spans="1:84" x14ac:dyDescent="0.35">
      <c r="A952" s="2" t="s">
        <v>939</v>
      </c>
      <c r="B952" s="3" t="s">
        <v>35</v>
      </c>
      <c r="C952" s="2">
        <v>118</v>
      </c>
      <c r="D952" s="2">
        <v>550</v>
      </c>
      <c r="E952" s="2">
        <v>200</v>
      </c>
      <c r="F952" s="2">
        <v>22</v>
      </c>
      <c r="G952" s="2">
        <v>12</v>
      </c>
      <c r="H952" s="2">
        <v>13</v>
      </c>
      <c r="I952" s="2">
        <f t="shared" si="312"/>
        <v>480</v>
      </c>
      <c r="J952" s="2">
        <f t="shared" si="309"/>
        <v>150.17070841543324</v>
      </c>
      <c r="K952" s="2">
        <f t="shared" si="315"/>
        <v>4.2727272727272725</v>
      </c>
      <c r="L952" s="2">
        <f t="shared" si="313"/>
        <v>40</v>
      </c>
      <c r="M952" s="2">
        <f t="shared" si="314"/>
        <v>1.8536814089933347</v>
      </c>
      <c r="N952" s="5">
        <v>75200</v>
      </c>
      <c r="O952" s="5">
        <v>2940</v>
      </c>
      <c r="P952" s="2">
        <v>22.4</v>
      </c>
      <c r="Q952" s="2">
        <v>4.4000000000000004</v>
      </c>
      <c r="R952" s="5">
        <v>2740</v>
      </c>
      <c r="S952" s="2">
        <v>294</v>
      </c>
      <c r="T952" s="5">
        <v>3130</v>
      </c>
      <c r="U952" s="2">
        <v>460</v>
      </c>
      <c r="X952" s="3" t="str" cm="1">
        <f t="array" ref="X952">_xlfn.IFS((D952/F952) &lt;= (640/SQRT($AT$32)), "Compact", L952 &lt;= ($AT$32*(0.79-(0.002*((E952-G952/2)/(2*F952))*SQRT($AT$32)))), "Non-Compact", L952 &gt; ($AT$32*(0.79-(0.002*((E952-G952/2)/(2*F952))*SQRT($AT$32)))), "Slender")</f>
        <v>Compact</v>
      </c>
      <c r="Y952" s="3" t="str" cm="1">
        <f t="array" ref="Y952">_xlfn.IFS(K952 &lt;= (65/SQRT($AT$32)), "Compact", K952 &lt;= (95/SQRT($AT$32)), "Non-Compact", K952 &gt; (95/SQRT($AT$32)), "Slender")</f>
        <v>Non-Compact</v>
      </c>
      <c r="Z952" s="2">
        <f t="shared" si="295"/>
        <v>9.0909090909090917</v>
      </c>
      <c r="AA952" s="2">
        <f t="shared" si="296"/>
        <v>45.833333333333336</v>
      </c>
      <c r="AB952" s="2" t="str" cm="1">
        <f t="array" ref="AB952">_xlfn.IFS(Z952 &lt;= 9, "1", Z952 &lt;= 12, "2", Z952 &lt;= 15, "3", Z952 &gt; 15, "4")</f>
        <v>2</v>
      </c>
      <c r="AC952" s="2" t="str" cm="1">
        <f t="array" ref="AC952">_xlfn.IFS(AA952 &lt;= 200, "1", L952 &lt;= 300, "2", L952 &lt;= 400, "3", L952 &gt; 400, "4")</f>
        <v>1</v>
      </c>
      <c r="AF952" s="3">
        <f t="shared" si="307"/>
        <v>74781.074986255713</v>
      </c>
      <c r="AG952" s="3"/>
      <c r="AI952" s="3">
        <f t="shared" si="308"/>
        <v>2702.1452348088173</v>
      </c>
      <c r="AJ952" s="2" t="s">
        <v>939</v>
      </c>
      <c r="AK952" s="2"/>
      <c r="AL952" s="2"/>
      <c r="AM952" s="2">
        <f t="shared" si="310"/>
        <v>125.47070841543324</v>
      </c>
      <c r="AN952" s="2"/>
      <c r="AO952" s="2"/>
      <c r="AP952" s="2">
        <f t="shared" si="311"/>
        <v>2650.6</v>
      </c>
      <c r="AQ952" s="2" t="s">
        <v>939</v>
      </c>
      <c r="BB952" s="2">
        <f t="shared" si="297"/>
        <v>58.170708415433239</v>
      </c>
      <c r="BC952" s="2">
        <f t="shared" si="298"/>
        <v>2183.7333333333336</v>
      </c>
      <c r="BD952" s="2" t="s">
        <v>939</v>
      </c>
      <c r="BI952">
        <f t="shared" si="299"/>
        <v>76.170708415433239</v>
      </c>
      <c r="BJ952">
        <f t="shared" si="300"/>
        <v>2424.1143281365999</v>
      </c>
      <c r="BK952" s="2" t="s">
        <v>939</v>
      </c>
      <c r="BP952">
        <f t="shared" si="301"/>
        <v>10.170708415433239</v>
      </c>
      <c r="BQ952">
        <f t="shared" si="302"/>
        <v>2081.3333333333335</v>
      </c>
      <c r="BR952" s="2" t="s">
        <v>939</v>
      </c>
      <c r="BW952">
        <f t="shared" si="303"/>
        <v>26.170708415433239</v>
      </c>
      <c r="BX952">
        <f t="shared" si="304"/>
        <v>2115.4666666666667</v>
      </c>
      <c r="BY952" s="2" t="s">
        <v>939</v>
      </c>
      <c r="CD952">
        <f t="shared" si="305"/>
        <v>90.480447997227174</v>
      </c>
      <c r="CE952">
        <f t="shared" si="306"/>
        <v>2469.9015716076174</v>
      </c>
      <c r="CF952" s="2" t="s">
        <v>939</v>
      </c>
    </row>
    <row r="953" spans="1:84" x14ac:dyDescent="0.35">
      <c r="A953" s="2" t="s">
        <v>940</v>
      </c>
      <c r="B953" s="3" t="s">
        <v>35</v>
      </c>
      <c r="C953" s="2">
        <v>109</v>
      </c>
      <c r="D953" s="2">
        <v>550</v>
      </c>
      <c r="E953" s="2">
        <v>200</v>
      </c>
      <c r="F953" s="2">
        <v>19</v>
      </c>
      <c r="G953" s="2">
        <v>12</v>
      </c>
      <c r="H953" s="2">
        <v>13</v>
      </c>
      <c r="I953" s="2">
        <f t="shared" si="312"/>
        <v>486</v>
      </c>
      <c r="J953" s="2">
        <f t="shared" si="309"/>
        <v>138.89070841543324</v>
      </c>
      <c r="K953" s="2">
        <f t="shared" si="315"/>
        <v>4.9473684210526319</v>
      </c>
      <c r="L953" s="2">
        <f t="shared" si="313"/>
        <v>40.5</v>
      </c>
      <c r="M953" s="2">
        <f t="shared" si="314"/>
        <v>1.8536814089933347</v>
      </c>
      <c r="N953" s="5">
        <v>67900</v>
      </c>
      <c r="O953" s="5">
        <v>2540</v>
      </c>
      <c r="P953" s="2">
        <v>22.1</v>
      </c>
      <c r="Q953" s="2">
        <v>4.3</v>
      </c>
      <c r="R953" s="5">
        <v>2470</v>
      </c>
      <c r="S953" s="2">
        <v>254</v>
      </c>
      <c r="T953" s="5">
        <v>2840</v>
      </c>
      <c r="U953" s="2">
        <v>400</v>
      </c>
      <c r="X953" s="3" t="str" cm="1">
        <f t="array" ref="X953">_xlfn.IFS((D953/F953) &lt;= (640/SQRT($AT$32)), "Compact", L953 &lt;= ($AT$32*(0.79-(0.002*((E953-G953/2)/(2*F953))*SQRT($AT$32)))), "Non-Compact", L953 &gt; ($AT$32*(0.79-(0.002*((E953-G953/2)/(2*F953))*SQRT($AT$32)))), "Slender")</f>
        <v>Compact</v>
      </c>
      <c r="Y953" s="3" t="str" cm="1">
        <f t="array" ref="Y953">_xlfn.IFS(K953 &lt;= (65/SQRT($AT$32)), "Compact", K953 &lt;= (95/SQRT($AT$32)), "Non-Compact", K953 &gt; (95/SQRT($AT$32)), "Slender")</f>
        <v>Non-Compact</v>
      </c>
      <c r="Z953" s="2">
        <f t="shared" si="295"/>
        <v>10.526315789473685</v>
      </c>
      <c r="AA953" s="2">
        <f t="shared" si="296"/>
        <v>45.833333333333336</v>
      </c>
      <c r="AB953" s="2" t="str" cm="1">
        <f t="array" ref="AB953">_xlfn.IFS(Z953 &lt;= 9, "1", Z953 &lt;= 12, "2", Z953 &lt;= 15, "3", Z953 &gt; 15, "4")</f>
        <v>2</v>
      </c>
      <c r="AC953" s="2" t="str" cm="1">
        <f t="array" ref="AC953">_xlfn.IFS(AA953 &lt;= 200, "1", L953 &lt;= 300, "2", L953 &lt;= 400, "3", L953 &gt; 400, "4")</f>
        <v>1</v>
      </c>
      <c r="AF953" s="3">
        <f t="shared" si="307"/>
        <v>67471.52270476782</v>
      </c>
      <c r="AG953" s="3"/>
      <c r="AI953" s="3">
        <f t="shared" si="308"/>
        <v>2433.8719912928864</v>
      </c>
      <c r="AJ953" s="2" t="s">
        <v>940</v>
      </c>
      <c r="AK953" s="2"/>
      <c r="AL953" s="2"/>
      <c r="AM953" s="2">
        <f t="shared" si="310"/>
        <v>114.19070841543324</v>
      </c>
      <c r="AN953" s="2"/>
      <c r="AO953" s="2"/>
      <c r="AP953" s="2">
        <f t="shared" si="311"/>
        <v>2380.6</v>
      </c>
      <c r="AQ953" s="2" t="s">
        <v>940</v>
      </c>
      <c r="BB953" s="2">
        <f t="shared" si="297"/>
        <v>46.890708415433238</v>
      </c>
      <c r="BC953" s="2">
        <f t="shared" si="298"/>
        <v>1913.7333333333333</v>
      </c>
      <c r="BD953" s="2" t="s">
        <v>940</v>
      </c>
      <c r="BI953">
        <f t="shared" si="299"/>
        <v>64.890708415433238</v>
      </c>
      <c r="BJ953">
        <f t="shared" si="300"/>
        <v>2154.1143281365999</v>
      </c>
      <c r="BK953" s="2" t="s">
        <v>940</v>
      </c>
      <c r="BP953">
        <f t="shared" si="301"/>
        <v>1.1092915845667619</v>
      </c>
      <c r="BQ953">
        <f t="shared" si="302"/>
        <v>1811.3333333333335</v>
      </c>
      <c r="BR953" s="2" t="s">
        <v>940</v>
      </c>
      <c r="BW953">
        <f t="shared" si="303"/>
        <v>14.890708415433238</v>
      </c>
      <c r="BX953">
        <f t="shared" si="304"/>
        <v>1845.4666666666667</v>
      </c>
      <c r="BY953" s="2" t="s">
        <v>940</v>
      </c>
      <c r="CD953">
        <f t="shared" si="305"/>
        <v>79.200447997227172</v>
      </c>
      <c r="CE953">
        <f t="shared" si="306"/>
        <v>2199.9015716076174</v>
      </c>
      <c r="CF953" s="2" t="s">
        <v>940</v>
      </c>
    </row>
    <row r="954" spans="1:84" x14ac:dyDescent="0.35">
      <c r="A954" s="2" t="s">
        <v>941</v>
      </c>
      <c r="B954" s="3" t="s">
        <v>35</v>
      </c>
      <c r="C954" s="2">
        <v>100</v>
      </c>
      <c r="D954" s="2">
        <v>550</v>
      </c>
      <c r="E954" s="2">
        <v>200</v>
      </c>
      <c r="F954" s="2">
        <v>16</v>
      </c>
      <c r="G954" s="2">
        <v>12</v>
      </c>
      <c r="H954" s="2">
        <v>13</v>
      </c>
      <c r="I954" s="2">
        <f t="shared" si="312"/>
        <v>492</v>
      </c>
      <c r="J954" s="2">
        <f t="shared" si="309"/>
        <v>127.61070841543324</v>
      </c>
      <c r="K954" s="2">
        <f t="shared" si="315"/>
        <v>5.875</v>
      </c>
      <c r="L954" s="2">
        <f t="shared" si="313"/>
        <v>41</v>
      </c>
      <c r="M954" s="2">
        <f t="shared" si="314"/>
        <v>1.8536814089933347</v>
      </c>
      <c r="N954" s="5">
        <v>60500</v>
      </c>
      <c r="O954" s="5">
        <v>2140</v>
      </c>
      <c r="P954" s="2">
        <v>21.8</v>
      </c>
      <c r="Q954" s="2">
        <v>4.0999999999999996</v>
      </c>
      <c r="R954" s="5">
        <v>2200</v>
      </c>
      <c r="S954" s="2">
        <v>214</v>
      </c>
      <c r="T954" s="5">
        <v>2550</v>
      </c>
      <c r="U954" s="2">
        <v>340</v>
      </c>
      <c r="X954" s="3" t="str" cm="1">
        <f t="array" ref="X954">_xlfn.IFS((D954/F954) &lt;= (640/SQRT($AT$32)), "Compact", L954 &lt;= ($AT$32*(0.79-(0.002*((E954-G954/2)/(2*F954))*SQRT($AT$32)))), "Non-Compact", L954 &gt; ($AT$32*(0.79-(0.002*((E954-G954/2)/(2*F954))*SQRT($AT$32)))), "Slender")</f>
        <v>Compact</v>
      </c>
      <c r="Y954" s="3" t="str" cm="1">
        <f t="array" ref="Y954">_xlfn.IFS(K954 &lt;= (65/SQRT($AT$32)), "Compact", K954 &lt;= (95/SQRT($AT$32)), "Non-Compact", K954 &gt; (95/SQRT($AT$32)), "Slender")</f>
        <v>Slender</v>
      </c>
      <c r="Z954" s="2">
        <f t="shared" si="295"/>
        <v>12.5</v>
      </c>
      <c r="AA954" s="2">
        <f t="shared" si="296"/>
        <v>45.833333333333336</v>
      </c>
      <c r="AB954" s="2" t="str" cm="1">
        <f t="array" ref="AB954">_xlfn.IFS(Z954 &lt;= 9, "1", Z954 &lt;= 12, "2", Z954 &lt;= 15, "3", Z954 &gt; 15, "4")</f>
        <v>3</v>
      </c>
      <c r="AC954" s="2" t="str" cm="1">
        <f t="array" ref="AC954">_xlfn.IFS(AA954 &lt;= 200, "1", L954 &lt;= 300, "2", L954 &lt;= 400, "3", L954 &gt; 400, "4")</f>
        <v>1</v>
      </c>
      <c r="AF954" s="3">
        <f t="shared" si="307"/>
        <v>60062.367386742255</v>
      </c>
      <c r="AG954" s="3"/>
      <c r="AI954" s="3">
        <f t="shared" si="308"/>
        <v>2166.7664548815592</v>
      </c>
      <c r="AJ954" s="2" t="s">
        <v>941</v>
      </c>
      <c r="AK954" s="2"/>
      <c r="AL954" s="2"/>
      <c r="AM954" s="2">
        <f t="shared" si="310"/>
        <v>102.91070841543323</v>
      </c>
      <c r="AN954" s="2"/>
      <c r="AO954" s="2"/>
      <c r="AP954" s="2">
        <f t="shared" si="311"/>
        <v>2110.6</v>
      </c>
      <c r="AQ954" s="2" t="s">
        <v>941</v>
      </c>
      <c r="BB954" s="2">
        <f t="shared" si="297"/>
        <v>35.610708415433237</v>
      </c>
      <c r="BC954" s="2">
        <f t="shared" si="298"/>
        <v>1643.7333333333333</v>
      </c>
      <c r="BD954" s="2" t="s">
        <v>941</v>
      </c>
      <c r="BI954">
        <f t="shared" si="299"/>
        <v>53.610708415433237</v>
      </c>
      <c r="BJ954">
        <f t="shared" si="300"/>
        <v>1884.1143281365999</v>
      </c>
      <c r="BK954" s="2" t="s">
        <v>941</v>
      </c>
      <c r="BP954">
        <f t="shared" si="301"/>
        <v>12.389291584566763</v>
      </c>
      <c r="BQ954">
        <f t="shared" si="302"/>
        <v>1541.3333333333335</v>
      </c>
      <c r="BR954" s="2" t="s">
        <v>941</v>
      </c>
      <c r="BW954">
        <f t="shared" si="303"/>
        <v>3.610708415433237</v>
      </c>
      <c r="BX954">
        <f t="shared" si="304"/>
        <v>1575.4666666666667</v>
      </c>
      <c r="BY954" s="2" t="s">
        <v>941</v>
      </c>
      <c r="CD954">
        <f t="shared" si="305"/>
        <v>67.920447997227171</v>
      </c>
      <c r="CE954">
        <f t="shared" si="306"/>
        <v>1929.9015716076174</v>
      </c>
      <c r="CF954" s="2" t="s">
        <v>941</v>
      </c>
    </row>
    <row r="955" spans="1:84" x14ac:dyDescent="0.35">
      <c r="A955" s="2" t="s">
        <v>942</v>
      </c>
      <c r="B955" s="3" t="s">
        <v>35</v>
      </c>
      <c r="C955" s="2">
        <v>106</v>
      </c>
      <c r="D955" s="2">
        <v>550</v>
      </c>
      <c r="E955" s="2">
        <v>200</v>
      </c>
      <c r="F955" s="2">
        <v>22</v>
      </c>
      <c r="G955" s="2">
        <v>9</v>
      </c>
      <c r="H955" s="2">
        <v>13</v>
      </c>
      <c r="I955" s="2">
        <f t="shared" si="312"/>
        <v>480</v>
      </c>
      <c r="J955" s="2">
        <f t="shared" si="309"/>
        <v>134.99070841543326</v>
      </c>
      <c r="K955" s="2">
        <f t="shared" si="315"/>
        <v>4.3409090909090908</v>
      </c>
      <c r="L955" s="2">
        <f t="shared" si="313"/>
        <v>53.333333333333336</v>
      </c>
      <c r="M955" s="2">
        <f t="shared" si="314"/>
        <v>1.8596814089933347</v>
      </c>
      <c r="N955" s="5">
        <v>72000</v>
      </c>
      <c r="O955" s="5">
        <v>2940</v>
      </c>
      <c r="P955" s="2">
        <v>23.1</v>
      </c>
      <c r="Q955" s="2">
        <v>4.7</v>
      </c>
      <c r="R955" s="5">
        <v>2620</v>
      </c>
      <c r="S955" s="2">
        <v>294</v>
      </c>
      <c r="T955" s="5">
        <v>2940</v>
      </c>
      <c r="U955" s="2">
        <v>451</v>
      </c>
      <c r="X955" s="3" t="str" cm="1">
        <f t="array" ref="X955">_xlfn.IFS((D955/F955) &lt;= (640/SQRT($AT$32)), "Compact", L955 &lt;= ($AT$32*(0.79-(0.002*((E955-G955/2)/(2*F955))*SQRT($AT$32)))), "Non-Compact", L955 &gt; ($AT$32*(0.79-(0.002*((E955-G955/2)/(2*F955))*SQRT($AT$32)))), "Slender")</f>
        <v>Compact</v>
      </c>
      <c r="Y955" s="3" t="str" cm="1">
        <f t="array" ref="Y955">_xlfn.IFS(K955 &lt;= (65/SQRT($AT$32)), "Compact", K955 &lt;= (95/SQRT($AT$32)), "Non-Compact", K955 &gt; (95/SQRT($AT$32)), "Slender")</f>
        <v>Non-Compact</v>
      </c>
      <c r="Z955" s="2">
        <f t="shared" si="295"/>
        <v>9.0909090909090917</v>
      </c>
      <c r="AA955" s="2">
        <f t="shared" si="296"/>
        <v>61.111111111111114</v>
      </c>
      <c r="AB955" s="2" t="str" cm="1">
        <f t="array" ref="AB955">_xlfn.IFS(Z955 &lt;= 9, "1", Z955 &lt;= 12, "2", Z955 &lt;= 15, "3", Z955 &gt; 15, "4")</f>
        <v>2</v>
      </c>
      <c r="AC955" s="2" t="str" cm="1">
        <f t="array" ref="AC955">_xlfn.IFS(AA955 &lt;= 200, "1", L955 &lt;= 300, "2", L955 &lt;= 400, "3", L955 &gt; 400, "4")</f>
        <v>1</v>
      </c>
      <c r="AF955" s="3">
        <f t="shared" si="307"/>
        <v>71583.447640498576</v>
      </c>
      <c r="AG955" s="3"/>
      <c r="AI955" s="3">
        <f t="shared" si="308"/>
        <v>2584.5395856902637</v>
      </c>
      <c r="AJ955" s="2" t="s">
        <v>942</v>
      </c>
      <c r="AK955" s="2"/>
      <c r="AL955" s="2"/>
      <c r="AM955" s="2">
        <f t="shared" si="310"/>
        <v>110.29070841543326</v>
      </c>
      <c r="AN955" s="2"/>
      <c r="AO955" s="2"/>
      <c r="AP955" s="2">
        <f t="shared" si="311"/>
        <v>2530.6</v>
      </c>
      <c r="AQ955" s="2" t="s">
        <v>942</v>
      </c>
      <c r="BB955" s="2">
        <f t="shared" si="297"/>
        <v>42.990708415433261</v>
      </c>
      <c r="BC955" s="2">
        <f t="shared" si="298"/>
        <v>2063.7333333333336</v>
      </c>
      <c r="BD955" s="2" t="s">
        <v>942</v>
      </c>
      <c r="BI955">
        <f t="shared" si="299"/>
        <v>60.990708415433261</v>
      </c>
      <c r="BJ955">
        <f t="shared" si="300"/>
        <v>2304.1143281365999</v>
      </c>
      <c r="BK955" s="2" t="s">
        <v>942</v>
      </c>
      <c r="BP955">
        <f t="shared" si="301"/>
        <v>5.0092915845667392</v>
      </c>
      <c r="BQ955">
        <f t="shared" si="302"/>
        <v>1961.3333333333335</v>
      </c>
      <c r="BR955" s="2" t="s">
        <v>942</v>
      </c>
      <c r="BW955">
        <f t="shared" si="303"/>
        <v>10.990708415433261</v>
      </c>
      <c r="BX955">
        <f t="shared" si="304"/>
        <v>1995.4666666666667</v>
      </c>
      <c r="BY955" s="2" t="s">
        <v>942</v>
      </c>
      <c r="CD955">
        <f t="shared" si="305"/>
        <v>75.300447997227195</v>
      </c>
      <c r="CE955">
        <f t="shared" si="306"/>
        <v>2349.9015716076174</v>
      </c>
      <c r="CF955" s="2" t="s">
        <v>942</v>
      </c>
    </row>
    <row r="956" spans="1:84" x14ac:dyDescent="0.35">
      <c r="A956" s="2" t="s">
        <v>943</v>
      </c>
      <c r="B956" s="3" t="s">
        <v>35</v>
      </c>
      <c r="C956" s="2">
        <v>97</v>
      </c>
      <c r="D956" s="2">
        <v>550</v>
      </c>
      <c r="E956" s="2">
        <v>200</v>
      </c>
      <c r="F956" s="2">
        <v>19</v>
      </c>
      <c r="G956" s="2">
        <v>9</v>
      </c>
      <c r="H956" s="2">
        <v>13</v>
      </c>
      <c r="I956" s="2">
        <f t="shared" si="312"/>
        <v>486</v>
      </c>
      <c r="J956" s="2">
        <f t="shared" si="309"/>
        <v>123.53070841543325</v>
      </c>
      <c r="K956" s="2">
        <f t="shared" si="315"/>
        <v>5.0263157894736841</v>
      </c>
      <c r="L956" s="2">
        <f t="shared" si="313"/>
        <v>54</v>
      </c>
      <c r="M956" s="2">
        <f t="shared" si="314"/>
        <v>1.8596814089933347</v>
      </c>
      <c r="N956" s="5">
        <v>64600</v>
      </c>
      <c r="O956" s="5">
        <v>2540</v>
      </c>
      <c r="P956" s="2">
        <v>22.9</v>
      </c>
      <c r="Q956" s="2">
        <v>4.5</v>
      </c>
      <c r="R956" s="5">
        <v>2350</v>
      </c>
      <c r="S956" s="2">
        <v>254</v>
      </c>
      <c r="T956" s="5">
        <v>2640</v>
      </c>
      <c r="U956" s="2">
        <v>391</v>
      </c>
      <c r="X956" s="3" t="str" cm="1">
        <f t="array" ref="X956">_xlfn.IFS((D956/F956) &lt;= (640/SQRT($AT$32)), "Compact", L956 &lt;= ($AT$32*(0.79-(0.002*((E956-G956/2)/(2*F956))*SQRT($AT$32)))), "Non-Compact", L956 &gt; ($AT$32*(0.79-(0.002*((E956-G956/2)/(2*F956))*SQRT($AT$32)))), "Slender")</f>
        <v>Compact</v>
      </c>
      <c r="Y956" s="3" t="str" cm="1">
        <f t="array" ref="Y956">_xlfn.IFS(K956 &lt;= (65/SQRT($AT$32)), "Compact", K956 &lt;= (95/SQRT($AT$32)), "Non-Compact", K956 &gt; (95/SQRT($AT$32)), "Slender")</f>
        <v>Non-Compact</v>
      </c>
      <c r="Z956" s="2">
        <f t="shared" si="295"/>
        <v>10.526315789473685</v>
      </c>
      <c r="AA956" s="2">
        <f t="shared" si="296"/>
        <v>61.111111111111114</v>
      </c>
      <c r="AB956" s="2" t="str" cm="1">
        <f t="array" ref="AB956">_xlfn.IFS(Z956 &lt;= 9, "1", Z956 &lt;= 12, "2", Z956 &lt;= 15, "3", Z956 &gt; 15, "4")</f>
        <v>2</v>
      </c>
      <c r="AC956" s="2" t="str" cm="1">
        <f t="array" ref="AC956">_xlfn.IFS(AA956 &lt;= 200, "1", L956 &lt;= 300, "2", L956 &lt;= 400, "3", L956 &gt; 400, "4")</f>
        <v>1</v>
      </c>
      <c r="AF956" s="3">
        <f t="shared" si="307"/>
        <v>64173.760806890539</v>
      </c>
      <c r="AG956" s="3"/>
      <c r="AI956" s="3">
        <f t="shared" si="308"/>
        <v>2316.6330892051074</v>
      </c>
      <c r="AJ956" s="2" t="s">
        <v>943</v>
      </c>
      <c r="AK956" s="2"/>
      <c r="AL956" s="2"/>
      <c r="AM956" s="2">
        <f t="shared" si="310"/>
        <v>98.83070841543325</v>
      </c>
      <c r="AN956" s="2"/>
      <c r="AO956" s="2"/>
      <c r="AP956" s="2">
        <f t="shared" si="311"/>
        <v>2260.6</v>
      </c>
      <c r="AQ956" s="2" t="s">
        <v>943</v>
      </c>
      <c r="BB956" s="2">
        <f t="shared" si="297"/>
        <v>31.530708415433253</v>
      </c>
      <c r="BC956" s="2">
        <f t="shared" si="298"/>
        <v>1793.7333333333333</v>
      </c>
      <c r="BD956" s="2" t="s">
        <v>943</v>
      </c>
      <c r="BI956">
        <f t="shared" si="299"/>
        <v>49.530708415433253</v>
      </c>
      <c r="BJ956">
        <f t="shared" si="300"/>
        <v>2034.1143281365999</v>
      </c>
      <c r="BK956" s="2" t="s">
        <v>943</v>
      </c>
      <c r="BP956">
        <f t="shared" si="301"/>
        <v>16.469291584566747</v>
      </c>
      <c r="BQ956">
        <f t="shared" si="302"/>
        <v>1691.3333333333335</v>
      </c>
      <c r="BR956" s="2" t="s">
        <v>943</v>
      </c>
      <c r="BW956">
        <f t="shared" si="303"/>
        <v>0.46929158456674713</v>
      </c>
      <c r="BX956">
        <f t="shared" si="304"/>
        <v>1725.4666666666667</v>
      </c>
      <c r="BY956" s="2" t="s">
        <v>943</v>
      </c>
      <c r="CD956">
        <f t="shared" si="305"/>
        <v>63.84044799722718</v>
      </c>
      <c r="CE956">
        <f t="shared" si="306"/>
        <v>2079.9015716076174</v>
      </c>
      <c r="CF956" s="2" t="s">
        <v>943</v>
      </c>
    </row>
    <row r="957" spans="1:84" x14ac:dyDescent="0.35">
      <c r="A957" s="2" t="s">
        <v>944</v>
      </c>
      <c r="B957" s="3" t="s">
        <v>35</v>
      </c>
      <c r="C957" s="2">
        <v>88</v>
      </c>
      <c r="D957" s="2">
        <v>550</v>
      </c>
      <c r="E957" s="2">
        <v>200</v>
      </c>
      <c r="F957" s="2">
        <v>16</v>
      </c>
      <c r="G957" s="2">
        <v>9</v>
      </c>
      <c r="H957" s="2">
        <v>13</v>
      </c>
      <c r="I957" s="2">
        <f t="shared" si="312"/>
        <v>492</v>
      </c>
      <c r="J957" s="2">
        <f t="shared" si="309"/>
        <v>112.07070841543326</v>
      </c>
      <c r="K957" s="2">
        <f t="shared" si="315"/>
        <v>5.96875</v>
      </c>
      <c r="L957" s="2">
        <f t="shared" si="313"/>
        <v>54.666666666666664</v>
      </c>
      <c r="M957" s="2">
        <f t="shared" si="314"/>
        <v>1.8596814089933347</v>
      </c>
      <c r="N957" s="5">
        <v>57000</v>
      </c>
      <c r="O957" s="5">
        <v>2140</v>
      </c>
      <c r="P957" s="2">
        <v>22.6</v>
      </c>
      <c r="Q957" s="2">
        <v>4.4000000000000004</v>
      </c>
      <c r="R957" s="5">
        <v>2070</v>
      </c>
      <c r="S957" s="2">
        <v>214</v>
      </c>
      <c r="T957" s="5">
        <v>2350</v>
      </c>
      <c r="U957" s="2">
        <v>332</v>
      </c>
      <c r="X957" s="3" t="str" cm="1">
        <f t="array" ref="X957">_xlfn.IFS((D957/F957) &lt;= (640/SQRT($AT$32)), "Compact", L957 &lt;= ($AT$32*(0.79-(0.002*((E957-G957/2)/(2*F957))*SQRT($AT$32)))), "Non-Compact", L957 &gt; ($AT$32*(0.79-(0.002*((E957-G957/2)/(2*F957))*SQRT($AT$32)))), "Slender")</f>
        <v>Compact</v>
      </c>
      <c r="Y957" s="3" t="str" cm="1">
        <f t="array" ref="Y957">_xlfn.IFS(K957 &lt;= (65/SQRT($AT$32)), "Compact", K957 &lt;= (95/SQRT($AT$32)), "Non-Compact", K957 &gt; (95/SQRT($AT$32)), "Slender")</f>
        <v>Slender</v>
      </c>
      <c r="Z957" s="2">
        <f t="shared" si="295"/>
        <v>12.5</v>
      </c>
      <c r="AA957" s="2">
        <f t="shared" si="296"/>
        <v>61.111111111111114</v>
      </c>
      <c r="AB957" s="2" t="str" cm="1">
        <f t="array" ref="AB957">_xlfn.IFS(Z957 &lt;= 9, "1", Z957 &lt;= 12, "2", Z957 &lt;= 15, "3", Z957 &gt; 15, "4")</f>
        <v>3</v>
      </c>
      <c r="AC957" s="2" t="str" cm="1">
        <f t="array" ref="AC957">_xlfn.IFS(AA957 &lt;= 200, "1", L957 &lt;= 300, "2", L957 &lt;= 400, "3", L957 &gt; 400, "4")</f>
        <v>1</v>
      </c>
      <c r="AF957" s="3">
        <f t="shared" si="307"/>
        <v>56564.493952478704</v>
      </c>
      <c r="AG957" s="3"/>
      <c r="AI957" s="3">
        <f t="shared" si="308"/>
        <v>2040.3482227306201</v>
      </c>
      <c r="AJ957" s="2" t="s">
        <v>944</v>
      </c>
      <c r="AK957" s="2"/>
      <c r="AL957" s="2"/>
      <c r="AM957" s="2">
        <f t="shared" si="310"/>
        <v>87.370708415433256</v>
      </c>
      <c r="AN957" s="2"/>
      <c r="AO957" s="2"/>
      <c r="AP957" s="2">
        <f t="shared" si="311"/>
        <v>1980.6</v>
      </c>
      <c r="AQ957" s="2" t="s">
        <v>944</v>
      </c>
      <c r="BB957" s="2">
        <f t="shared" si="297"/>
        <v>20.070708415433259</v>
      </c>
      <c r="BC957" s="2">
        <f t="shared" si="298"/>
        <v>1513.7333333333333</v>
      </c>
      <c r="BD957" s="2" t="s">
        <v>944</v>
      </c>
      <c r="BI957">
        <f t="shared" si="299"/>
        <v>38.070708415433259</v>
      </c>
      <c r="BJ957">
        <f t="shared" si="300"/>
        <v>1754.1143281365999</v>
      </c>
      <c r="BK957" s="2" t="s">
        <v>944</v>
      </c>
      <c r="BP957">
        <f t="shared" si="301"/>
        <v>27.929291584566741</v>
      </c>
      <c r="BQ957">
        <f t="shared" si="302"/>
        <v>1411.3333333333335</v>
      </c>
      <c r="BR957" s="2" t="s">
        <v>944</v>
      </c>
      <c r="BW957">
        <f t="shared" si="303"/>
        <v>11.929291584566741</v>
      </c>
      <c r="BX957">
        <f t="shared" si="304"/>
        <v>1445.4666666666667</v>
      </c>
      <c r="BY957" s="2" t="s">
        <v>944</v>
      </c>
      <c r="CD957">
        <f t="shared" si="305"/>
        <v>52.380447997227186</v>
      </c>
      <c r="CE957">
        <f t="shared" si="306"/>
        <v>1799.9015716076174</v>
      </c>
      <c r="CF957" s="2" t="s">
        <v>944</v>
      </c>
    </row>
    <row r="958" spans="1:84" x14ac:dyDescent="0.35">
      <c r="A958" s="2" t="s">
        <v>945</v>
      </c>
      <c r="B958" s="3" t="s">
        <v>35</v>
      </c>
      <c r="C958" s="2">
        <v>76</v>
      </c>
      <c r="D958" s="2">
        <v>550</v>
      </c>
      <c r="E958" s="2">
        <v>200</v>
      </c>
      <c r="F958" s="2">
        <v>12</v>
      </c>
      <c r="G958" s="2">
        <v>9</v>
      </c>
      <c r="H958" s="2">
        <v>13</v>
      </c>
      <c r="I958" s="2">
        <f t="shared" si="312"/>
        <v>500</v>
      </c>
      <c r="J958" s="2">
        <f t="shared" si="309"/>
        <v>96.790708415433258</v>
      </c>
      <c r="K958" s="2">
        <f t="shared" si="315"/>
        <v>7.958333333333333</v>
      </c>
      <c r="L958" s="2">
        <f t="shared" si="313"/>
        <v>55.555555555555557</v>
      </c>
      <c r="M958" s="2">
        <f t="shared" si="314"/>
        <v>1.8596814089933347</v>
      </c>
      <c r="N958" s="5">
        <v>46600</v>
      </c>
      <c r="O958" s="5">
        <v>1600</v>
      </c>
      <c r="P958" s="2">
        <v>22</v>
      </c>
      <c r="Q958" s="2">
        <v>4.0999999999999996</v>
      </c>
      <c r="R958" s="5">
        <v>1700</v>
      </c>
      <c r="S958" s="2">
        <v>160</v>
      </c>
      <c r="T958" s="5">
        <v>1950</v>
      </c>
      <c r="U958" s="2">
        <v>252</v>
      </c>
      <c r="X958" s="3" t="str" cm="1">
        <f t="array" ref="X958">_xlfn.IFS((D958/F958) &lt;= (640/SQRT($AT$32)), "Compact", L958 &lt;= ($AT$32*(0.79-(0.002*((E958-G958/2)/(2*F958))*SQRT($AT$32)))), "Non-Compact", L958 &gt; ($AT$32*(0.79-(0.002*((E958-G958/2)/(2*F958))*SQRT($AT$32)))), "Slender")</f>
        <v>Non-Compact</v>
      </c>
      <c r="Y958" s="3" t="str" cm="1">
        <f t="array" ref="Y958">_xlfn.IFS(K958 &lt;= (65/SQRT($AT$32)), "Compact", K958 &lt;= (95/SQRT($AT$32)), "Non-Compact", K958 &gt; (95/SQRT($AT$32)), "Slender")</f>
        <v>Slender</v>
      </c>
      <c r="Z958" s="2">
        <f t="shared" si="295"/>
        <v>16.666666666666668</v>
      </c>
      <c r="AA958" s="2">
        <f t="shared" si="296"/>
        <v>61.111111111111114</v>
      </c>
      <c r="AB958" s="2" t="str" cm="1">
        <f t="array" ref="AB958">_xlfn.IFS(Z958 &lt;= 9, "1", Z958 &lt;= 12, "2", Z958 &lt;= 15, "3", Z958 &gt; 15, "4")</f>
        <v>4</v>
      </c>
      <c r="AC958" s="2" t="str" cm="1">
        <f t="array" ref="AC958">_xlfn.IFS(AA958 &lt;= 200, "1", L958 &lt;= 300, "2", L958 &lt;= 400, "3", L958 &gt; 400, "4")</f>
        <v>1</v>
      </c>
      <c r="AF958" s="3">
        <f t="shared" si="307"/>
        <v>46152.711470725095</v>
      </c>
      <c r="AG958" s="3"/>
      <c r="AI958" s="3">
        <f t="shared" si="308"/>
        <v>1678.5230620995351</v>
      </c>
      <c r="AJ958" s="2" t="s">
        <v>945</v>
      </c>
      <c r="AK958" s="2"/>
      <c r="AL958" s="2"/>
      <c r="AM958" s="2">
        <f t="shared" si="310"/>
        <v>72.090708415433255</v>
      </c>
      <c r="AN958" s="2"/>
      <c r="AO958" s="2"/>
      <c r="AP958" s="2">
        <f t="shared" si="311"/>
        <v>1610.6</v>
      </c>
      <c r="AQ958" s="2" t="s">
        <v>945</v>
      </c>
      <c r="BB958" s="2">
        <f t="shared" si="297"/>
        <v>4.790708415433258</v>
      </c>
      <c r="BC958" s="2">
        <f t="shared" si="298"/>
        <v>1143.7333333333333</v>
      </c>
      <c r="BD958" s="2" t="s">
        <v>945</v>
      </c>
      <c r="BI958">
        <f t="shared" si="299"/>
        <v>22.790708415433258</v>
      </c>
      <c r="BJ958">
        <f t="shared" si="300"/>
        <v>1384.1143281365999</v>
      </c>
      <c r="BK958" s="2" t="s">
        <v>945</v>
      </c>
      <c r="BP958">
        <f t="shared" si="301"/>
        <v>43.209291584566742</v>
      </c>
      <c r="BQ958">
        <f t="shared" si="302"/>
        <v>1041.3333333333335</v>
      </c>
      <c r="BR958" s="2" t="s">
        <v>945</v>
      </c>
      <c r="BW958">
        <f t="shared" si="303"/>
        <v>27.209291584566742</v>
      </c>
      <c r="BX958">
        <f t="shared" si="304"/>
        <v>1075.4666666666667</v>
      </c>
      <c r="BY958" s="2" t="s">
        <v>945</v>
      </c>
      <c r="CD958">
        <f t="shared" si="305"/>
        <v>37.100447997227185</v>
      </c>
      <c r="CE958">
        <f t="shared" si="306"/>
        <v>1429.9015716076174</v>
      </c>
      <c r="CF958" s="2" t="s">
        <v>945</v>
      </c>
    </row>
    <row r="959" spans="1:84" x14ac:dyDescent="0.35">
      <c r="A959" s="2" t="s">
        <v>946</v>
      </c>
      <c r="B959" s="3" t="s">
        <v>35</v>
      </c>
      <c r="C959" s="2">
        <v>207</v>
      </c>
      <c r="D959" s="2">
        <v>500</v>
      </c>
      <c r="E959" s="2">
        <v>300</v>
      </c>
      <c r="F959" s="2">
        <v>32</v>
      </c>
      <c r="G959" s="2">
        <v>16</v>
      </c>
      <c r="H959" s="2">
        <v>13</v>
      </c>
      <c r="I959" s="2">
        <f t="shared" si="312"/>
        <v>410</v>
      </c>
      <c r="J959" s="2">
        <f t="shared" si="309"/>
        <v>263.21070841543326</v>
      </c>
      <c r="K959" s="2">
        <f t="shared" si="315"/>
        <v>4.4375</v>
      </c>
      <c r="L959" s="2">
        <f t="shared" si="313"/>
        <v>25.625</v>
      </c>
      <c r="M959" s="2">
        <f t="shared" si="314"/>
        <v>2.1456814089933345</v>
      </c>
      <c r="N959" s="5">
        <v>117000</v>
      </c>
      <c r="O959" s="5">
        <v>14400</v>
      </c>
      <c r="P959" s="2">
        <v>21.1</v>
      </c>
      <c r="Q959" s="2">
        <v>7.4</v>
      </c>
      <c r="R959" s="5">
        <v>4680</v>
      </c>
      <c r="S959" s="2">
        <v>961</v>
      </c>
      <c r="T959" s="5">
        <v>5280</v>
      </c>
      <c r="U959" s="5">
        <v>1470</v>
      </c>
      <c r="X959" s="3" t="str" cm="1">
        <f t="array" ref="X959">_xlfn.IFS((D959/F959) &lt;= (640/SQRT($AT$32)), "Compact", L959 &lt;= ($AT$32*(0.79-(0.002*((E959-G959/2)/(2*F959))*SQRT($AT$32)))), "Non-Compact", L959 &gt; ($AT$32*(0.79-(0.002*((E959-G959/2)/(2*F959))*SQRT($AT$32)))), "Slender")</f>
        <v>Compact</v>
      </c>
      <c r="Y959" s="3" t="str" cm="1">
        <f t="array" ref="Y959">_xlfn.IFS(K959 &lt;= (65/SQRT($AT$32)), "Compact", K959 &lt;= (95/SQRT($AT$32)), "Non-Compact", K959 &gt; (95/SQRT($AT$32)), "Slender")</f>
        <v>Non-Compact</v>
      </c>
      <c r="Z959" s="2">
        <f t="shared" si="295"/>
        <v>9.375</v>
      </c>
      <c r="AA959" s="2">
        <f t="shared" si="296"/>
        <v>31.25</v>
      </c>
      <c r="AB959" s="2" t="str" cm="1">
        <f t="array" ref="AB959">_xlfn.IFS(Z959 &lt;= 9, "1", Z959 &lt;= 12, "2", Z959 &lt;= 15, "3", Z959 &gt; 15, "4")</f>
        <v>2</v>
      </c>
      <c r="AC959" s="2" t="str" cm="1">
        <f t="array" ref="AC959">_xlfn.IFS(AA959 &lt;= 200, "1", L959 &lt;= 300, "2", L959 &lt;= 400, "3", L959 &gt; 400, "4")</f>
        <v>1</v>
      </c>
      <c r="AF959" s="3">
        <f t="shared" si="307"/>
        <v>117395.68401819549</v>
      </c>
      <c r="AG959" s="3"/>
      <c r="AI959" s="3">
        <f t="shared" si="308"/>
        <v>4704.525955927973</v>
      </c>
      <c r="AJ959" s="2" t="s">
        <v>946</v>
      </c>
      <c r="AK959" s="2"/>
      <c r="AL959" s="2"/>
      <c r="AM959" s="2">
        <f t="shared" si="310"/>
        <v>238.51070841543327</v>
      </c>
      <c r="AN959" s="2"/>
      <c r="AO959" s="2"/>
      <c r="AP959" s="2">
        <f t="shared" si="311"/>
        <v>4590.6000000000004</v>
      </c>
      <c r="AQ959" s="2" t="s">
        <v>946</v>
      </c>
      <c r="BB959" s="2">
        <f t="shared" si="297"/>
        <v>171.21070841543326</v>
      </c>
      <c r="BC959" s="2">
        <f t="shared" si="298"/>
        <v>4123.7333333333336</v>
      </c>
      <c r="BD959" s="2" t="s">
        <v>946</v>
      </c>
      <c r="BI959">
        <f t="shared" si="299"/>
        <v>189.21070841543326</v>
      </c>
      <c r="BJ959">
        <f t="shared" si="300"/>
        <v>4364.1143281365994</v>
      </c>
      <c r="BK959" s="2" t="s">
        <v>946</v>
      </c>
      <c r="BP959">
        <f t="shared" si="301"/>
        <v>123.21070841543326</v>
      </c>
      <c r="BQ959">
        <f t="shared" si="302"/>
        <v>4021.3333333333335</v>
      </c>
      <c r="BR959" s="2" t="s">
        <v>946</v>
      </c>
      <c r="BW959">
        <f t="shared" si="303"/>
        <v>139.21070841543326</v>
      </c>
      <c r="BX959">
        <f t="shared" si="304"/>
        <v>4055.4666666666667</v>
      </c>
      <c r="BY959" s="2" t="s">
        <v>946</v>
      </c>
      <c r="CD959">
        <f t="shared" si="305"/>
        <v>203.52044799722719</v>
      </c>
      <c r="CE959">
        <f t="shared" si="306"/>
        <v>4409.9015716076174</v>
      </c>
      <c r="CF959" s="2" t="s">
        <v>946</v>
      </c>
    </row>
    <row r="960" spans="1:84" x14ac:dyDescent="0.35">
      <c r="A960" s="2" t="s">
        <v>947</v>
      </c>
      <c r="B960" s="3" t="s">
        <v>35</v>
      </c>
      <c r="C960" s="2">
        <v>189</v>
      </c>
      <c r="D960" s="2">
        <v>500</v>
      </c>
      <c r="E960" s="2">
        <v>300</v>
      </c>
      <c r="F960" s="2">
        <v>28</v>
      </c>
      <c r="G960" s="2">
        <v>16</v>
      </c>
      <c r="H960" s="2">
        <v>13</v>
      </c>
      <c r="I960" s="2">
        <f t="shared" si="312"/>
        <v>418</v>
      </c>
      <c r="J960" s="2">
        <f t="shared" si="309"/>
        <v>240.49070841543323</v>
      </c>
      <c r="K960" s="2">
        <f t="shared" si="315"/>
        <v>5.0714285714285712</v>
      </c>
      <c r="L960" s="2">
        <f t="shared" si="313"/>
        <v>26.125</v>
      </c>
      <c r="M960" s="2">
        <f t="shared" si="314"/>
        <v>2.1456814089933345</v>
      </c>
      <c r="N960" s="5">
        <v>106000</v>
      </c>
      <c r="O960" s="5">
        <v>12600</v>
      </c>
      <c r="P960" s="2">
        <v>21</v>
      </c>
      <c r="Q960" s="2">
        <v>7.2</v>
      </c>
      <c r="R960" s="5">
        <v>4240</v>
      </c>
      <c r="S960" s="2">
        <v>841</v>
      </c>
      <c r="T960" s="5">
        <v>4790</v>
      </c>
      <c r="U960" s="5">
        <v>1290</v>
      </c>
      <c r="X960" s="3" t="str" cm="1">
        <f t="array" ref="X960">_xlfn.IFS((D960/F960) &lt;= (640/SQRT($AT$32)), "Compact", L960 &lt;= ($AT$32*(0.79-(0.002*((E960-G960/2)/(2*F960))*SQRT($AT$32)))), "Non-Compact", L960 &gt; ($AT$32*(0.79-(0.002*((E960-G960/2)/(2*F960))*SQRT($AT$32)))), "Slender")</f>
        <v>Compact</v>
      </c>
      <c r="Y960" s="3" t="str" cm="1">
        <f t="array" ref="Y960">_xlfn.IFS(K960 &lt;= (65/SQRT($AT$32)), "Compact", K960 &lt;= (95/SQRT($AT$32)), "Non-Compact", K960 &gt; (95/SQRT($AT$32)), "Slender")</f>
        <v>Non-Compact</v>
      </c>
      <c r="Z960" s="2">
        <f t="shared" si="295"/>
        <v>10.714285714285714</v>
      </c>
      <c r="AA960" s="2">
        <f t="shared" si="296"/>
        <v>31.25</v>
      </c>
      <c r="AB960" s="2" t="str" cm="1">
        <f t="array" ref="AB960">_xlfn.IFS(Z960 &lt;= 9, "1", Z960 &lt;= 12, "2", Z960 &lt;= 15, "3", Z960 &gt; 15, "4")</f>
        <v>2</v>
      </c>
      <c r="AC960" s="2" t="str" cm="1">
        <f t="array" ref="AC960">_xlfn.IFS(AA960 &lt;= 200, "1", L960 &lt;= 300, "2", L960 &lt;= 400, "3", L960 &gt; 400, "4")</f>
        <v>1</v>
      </c>
      <c r="AF960" s="3">
        <f t="shared" si="307"/>
        <v>106259.61898153032</v>
      </c>
      <c r="AG960" s="3"/>
      <c r="AI960" s="3">
        <f t="shared" si="308"/>
        <v>4251.7832106070518</v>
      </c>
      <c r="AJ960" s="2" t="s">
        <v>947</v>
      </c>
      <c r="AK960" s="2"/>
      <c r="AL960" s="2"/>
      <c r="AM960" s="2">
        <f t="shared" si="310"/>
        <v>215.79070841543324</v>
      </c>
      <c r="AN960" s="2"/>
      <c r="AO960" s="2"/>
      <c r="AP960" s="2">
        <f t="shared" si="311"/>
        <v>4150.6000000000004</v>
      </c>
      <c r="AQ960" s="2" t="s">
        <v>947</v>
      </c>
      <c r="BB960" s="2">
        <f t="shared" si="297"/>
        <v>148.49070841543323</v>
      </c>
      <c r="BC960" s="2">
        <f t="shared" si="298"/>
        <v>3683.7333333333336</v>
      </c>
      <c r="BD960" s="2" t="s">
        <v>947</v>
      </c>
      <c r="BI960">
        <f t="shared" si="299"/>
        <v>166.49070841543323</v>
      </c>
      <c r="BJ960">
        <f t="shared" si="300"/>
        <v>3924.1143281365999</v>
      </c>
      <c r="BK960" s="2" t="s">
        <v>947</v>
      </c>
      <c r="BP960">
        <f t="shared" si="301"/>
        <v>100.49070841543323</v>
      </c>
      <c r="BQ960">
        <f t="shared" si="302"/>
        <v>3581.3333333333335</v>
      </c>
      <c r="BR960" s="2" t="s">
        <v>947</v>
      </c>
      <c r="BW960">
        <f t="shared" si="303"/>
        <v>116.49070841543323</v>
      </c>
      <c r="BX960">
        <f t="shared" si="304"/>
        <v>3615.4666666666667</v>
      </c>
      <c r="BY960" s="2" t="s">
        <v>947</v>
      </c>
      <c r="CD960">
        <f t="shared" si="305"/>
        <v>180.80044799722717</v>
      </c>
      <c r="CE960">
        <f t="shared" si="306"/>
        <v>3969.9015716076174</v>
      </c>
      <c r="CF960" s="2" t="s">
        <v>947</v>
      </c>
    </row>
    <row r="961" spans="1:84" x14ac:dyDescent="0.35">
      <c r="A961" s="2" t="s">
        <v>948</v>
      </c>
      <c r="B961" s="3" t="s">
        <v>35</v>
      </c>
      <c r="C961" s="2">
        <v>175</v>
      </c>
      <c r="D961" s="2">
        <v>500</v>
      </c>
      <c r="E961" s="2">
        <v>300</v>
      </c>
      <c r="F961" s="2">
        <v>25</v>
      </c>
      <c r="G961" s="2">
        <v>16</v>
      </c>
      <c r="H961" s="2">
        <v>13</v>
      </c>
      <c r="I961" s="2">
        <f t="shared" si="312"/>
        <v>424</v>
      </c>
      <c r="J961" s="2">
        <f t="shared" si="309"/>
        <v>223.45070841543324</v>
      </c>
      <c r="K961" s="2">
        <f t="shared" si="315"/>
        <v>5.68</v>
      </c>
      <c r="L961" s="2">
        <f t="shared" si="313"/>
        <v>26.5</v>
      </c>
      <c r="M961" s="2">
        <f t="shared" si="314"/>
        <v>2.1456814089933345</v>
      </c>
      <c r="N961" s="5">
        <v>97600</v>
      </c>
      <c r="O961" s="5">
        <v>11300</v>
      </c>
      <c r="P961" s="2">
        <v>20.9</v>
      </c>
      <c r="Q961" s="2">
        <v>7.1</v>
      </c>
      <c r="R961" s="5">
        <v>3900</v>
      </c>
      <c r="S961" s="2">
        <v>751</v>
      </c>
      <c r="T961" s="5">
        <v>4400</v>
      </c>
      <c r="U961" s="5">
        <v>1160</v>
      </c>
      <c r="X961" s="3" t="str" cm="1">
        <f t="array" ref="X961">_xlfn.IFS((D961/F961) &lt;= (640/SQRT($AT$32)), "Compact", L961 &lt;= ($AT$32*(0.79-(0.002*((E961-G961/2)/(2*F961))*SQRT($AT$32)))), "Non-Compact", L961 &gt; ($AT$32*(0.79-(0.002*((E961-G961/2)/(2*F961))*SQRT($AT$32)))), "Slender")</f>
        <v>Compact</v>
      </c>
      <c r="Y961" s="3" t="str" cm="1">
        <f t="array" ref="Y961">_xlfn.IFS(K961 &lt;= (65/SQRT($AT$32)), "Compact", K961 &lt;= (95/SQRT($AT$32)), "Non-Compact", K961 &gt; (95/SQRT($AT$32)), "Slender")</f>
        <v>Slender</v>
      </c>
      <c r="Z961" s="2">
        <f t="shared" si="295"/>
        <v>12</v>
      </c>
      <c r="AA961" s="2">
        <f t="shared" si="296"/>
        <v>31.25</v>
      </c>
      <c r="AB961" s="2" t="str" cm="1">
        <f t="array" ref="AB961">_xlfn.IFS(Z961 &lt;= 9, "1", Z961 &lt;= 12, "2", Z961 &lt;= 15, "3", Z961 &gt; 15, "4")</f>
        <v>2</v>
      </c>
      <c r="AC961" s="2" t="str" cm="1">
        <f t="array" ref="AC961">_xlfn.IFS(AA961 &lt;= 200, "1", L961 &lt;= 300, "2", L961 &lt;= 400, "3", L961 &gt; 400, "4")</f>
        <v>1</v>
      </c>
      <c r="AF961" s="3">
        <f t="shared" si="307"/>
        <v>97765.751805527485</v>
      </c>
      <c r="AG961" s="3"/>
      <c r="AI961" s="3">
        <f t="shared" si="308"/>
        <v>3902.9694426167366</v>
      </c>
      <c r="AJ961" s="2" t="s">
        <v>948</v>
      </c>
      <c r="AK961" s="2"/>
      <c r="AL961" s="2"/>
      <c r="AM961" s="2">
        <f t="shared" si="310"/>
        <v>198.75070841543325</v>
      </c>
      <c r="AN961" s="2"/>
      <c r="AO961" s="2"/>
      <c r="AP961" s="2">
        <f t="shared" si="311"/>
        <v>3810.6</v>
      </c>
      <c r="AQ961" s="2" t="s">
        <v>948</v>
      </c>
      <c r="BB961" s="2">
        <f t="shared" si="297"/>
        <v>131.45070841543324</v>
      </c>
      <c r="BC961" s="2">
        <f t="shared" si="298"/>
        <v>3343.7333333333336</v>
      </c>
      <c r="BD961" s="2" t="s">
        <v>948</v>
      </c>
      <c r="BI961">
        <f t="shared" si="299"/>
        <v>149.45070841543324</v>
      </c>
      <c r="BJ961">
        <f t="shared" si="300"/>
        <v>3584.1143281365999</v>
      </c>
      <c r="BK961" s="2" t="s">
        <v>948</v>
      </c>
      <c r="BP961">
        <f t="shared" si="301"/>
        <v>83.45070841543324</v>
      </c>
      <c r="BQ961">
        <f t="shared" si="302"/>
        <v>3241.3333333333335</v>
      </c>
      <c r="BR961" s="2" t="s">
        <v>948</v>
      </c>
      <c r="BW961">
        <f t="shared" si="303"/>
        <v>99.45070841543324</v>
      </c>
      <c r="BX961">
        <f t="shared" si="304"/>
        <v>3275.4666666666667</v>
      </c>
      <c r="BY961" s="2" t="s">
        <v>948</v>
      </c>
      <c r="CD961">
        <f t="shared" si="305"/>
        <v>163.76044799722717</v>
      </c>
      <c r="CE961">
        <f t="shared" si="306"/>
        <v>3629.9015716076174</v>
      </c>
      <c r="CF961" s="2" t="s">
        <v>948</v>
      </c>
    </row>
    <row r="962" spans="1:84" x14ac:dyDescent="0.35">
      <c r="A962" s="2" t="s">
        <v>949</v>
      </c>
      <c r="B962" s="3" t="s">
        <v>35</v>
      </c>
      <c r="C962" s="2">
        <v>162</v>
      </c>
      <c r="D962" s="2">
        <v>500</v>
      </c>
      <c r="E962" s="2">
        <v>300</v>
      </c>
      <c r="F962" s="2">
        <v>22</v>
      </c>
      <c r="G962" s="2">
        <v>16</v>
      </c>
      <c r="H962" s="2">
        <v>13</v>
      </c>
      <c r="I962" s="2">
        <f t="shared" si="312"/>
        <v>430</v>
      </c>
      <c r="J962" s="2">
        <f t="shared" si="309"/>
        <v>206.41070841543325</v>
      </c>
      <c r="K962" s="2">
        <f t="shared" si="315"/>
        <v>6.4545454545454541</v>
      </c>
      <c r="L962" s="2">
        <f t="shared" si="313"/>
        <v>26.875</v>
      </c>
      <c r="M962" s="2">
        <f t="shared" si="314"/>
        <v>2.1456814089933345</v>
      </c>
      <c r="N962" s="5">
        <v>88800</v>
      </c>
      <c r="O962" s="5">
        <v>9920</v>
      </c>
      <c r="P962" s="2">
        <v>20.7</v>
      </c>
      <c r="Q962" s="2">
        <v>6.9</v>
      </c>
      <c r="R962" s="5">
        <v>3550</v>
      </c>
      <c r="S962" s="2">
        <v>661</v>
      </c>
      <c r="T962" s="5">
        <v>4020</v>
      </c>
      <c r="U962" s="5">
        <v>1020</v>
      </c>
      <c r="X962" s="3" t="str" cm="1">
        <f t="array" ref="X962">_xlfn.IFS((D962/F962) &lt;= (640/SQRT($AT$32)), "Compact", L962 &lt;= ($AT$32*(0.79-(0.002*((E962-G962/2)/(2*F962))*SQRT($AT$32)))), "Non-Compact", L962 &gt; ($AT$32*(0.79-(0.002*((E962-G962/2)/(2*F962))*SQRT($AT$32)))), "Slender")</f>
        <v>Compact</v>
      </c>
      <c r="Y962" s="3" t="str" cm="1">
        <f t="array" ref="Y962">_xlfn.IFS(K962 &lt;= (65/SQRT($AT$32)), "Compact", K962 &lt;= (95/SQRT($AT$32)), "Non-Compact", K962 &gt; (95/SQRT($AT$32)), "Slender")</f>
        <v>Slender</v>
      </c>
      <c r="Z962" s="2">
        <f t="shared" si="295"/>
        <v>13.636363636363637</v>
      </c>
      <c r="AA962" s="2">
        <f t="shared" si="296"/>
        <v>31.25</v>
      </c>
      <c r="AB962" s="2" t="str" cm="1">
        <f t="array" ref="AB962">_xlfn.IFS(Z962 &lt;= 9, "1", Z962 &lt;= 12, "2", Z962 &lt;= 15, "3", Z962 &gt; 15, "4")</f>
        <v>3</v>
      </c>
      <c r="AC962" s="2" t="str" cm="1">
        <f t="array" ref="AC962">_xlfn.IFS(AA962 &lt;= 200, "1", L962 &lt;= 300, "2", L962 &lt;= 400, "3", L962 &gt; 400, "4")</f>
        <v>1</v>
      </c>
      <c r="AF962" s="3">
        <f t="shared" si="307"/>
        <v>88866.683442671594</v>
      </c>
      <c r="AG962" s="3"/>
      <c r="AI962" s="3">
        <f t="shared" si="308"/>
        <v>3544.9638178689497</v>
      </c>
      <c r="AJ962" s="2" t="s">
        <v>949</v>
      </c>
      <c r="AK962" s="2"/>
      <c r="AL962" s="2"/>
      <c r="AM962" s="2">
        <f t="shared" si="310"/>
        <v>181.71070841543326</v>
      </c>
      <c r="AN962" s="2"/>
      <c r="AO962" s="2"/>
      <c r="AP962" s="2">
        <f t="shared" si="311"/>
        <v>3460.6</v>
      </c>
      <c r="AQ962" s="2" t="s">
        <v>949</v>
      </c>
      <c r="BB962" s="2">
        <f t="shared" si="297"/>
        <v>114.41070841543325</v>
      </c>
      <c r="BC962" s="2">
        <f t="shared" si="298"/>
        <v>2993.7333333333336</v>
      </c>
      <c r="BD962" s="2" t="s">
        <v>949</v>
      </c>
      <c r="BI962">
        <f t="shared" si="299"/>
        <v>132.41070841543325</v>
      </c>
      <c r="BJ962">
        <f t="shared" si="300"/>
        <v>3234.1143281365999</v>
      </c>
      <c r="BK962" s="2" t="s">
        <v>949</v>
      </c>
      <c r="BP962">
        <f t="shared" si="301"/>
        <v>66.410708415433248</v>
      </c>
      <c r="BQ962">
        <f t="shared" si="302"/>
        <v>2891.3333333333335</v>
      </c>
      <c r="BR962" s="2" t="s">
        <v>949</v>
      </c>
      <c r="BW962">
        <f t="shared" si="303"/>
        <v>82.410708415433248</v>
      </c>
      <c r="BX962">
        <f t="shared" si="304"/>
        <v>2925.4666666666667</v>
      </c>
      <c r="BY962" s="2" t="s">
        <v>949</v>
      </c>
      <c r="CD962">
        <f t="shared" si="305"/>
        <v>146.72044799722718</v>
      </c>
      <c r="CE962">
        <f t="shared" si="306"/>
        <v>3279.9015716076174</v>
      </c>
      <c r="CF962" s="2" t="s">
        <v>949</v>
      </c>
    </row>
    <row r="963" spans="1:84" x14ac:dyDescent="0.35">
      <c r="A963" s="2" t="s">
        <v>950</v>
      </c>
      <c r="B963" s="3" t="s">
        <v>35</v>
      </c>
      <c r="C963" s="2">
        <v>149</v>
      </c>
      <c r="D963" s="2">
        <v>500</v>
      </c>
      <c r="E963" s="2">
        <v>300</v>
      </c>
      <c r="F963" s="2">
        <v>19</v>
      </c>
      <c r="G963" s="2">
        <v>16</v>
      </c>
      <c r="H963" s="2">
        <v>13</v>
      </c>
      <c r="I963" s="2">
        <f t="shared" si="312"/>
        <v>436</v>
      </c>
      <c r="J963" s="2">
        <f t="shared" si="309"/>
        <v>189.37070841543326</v>
      </c>
      <c r="K963" s="2">
        <f t="shared" si="315"/>
        <v>7.4736842105263159</v>
      </c>
      <c r="L963" s="2">
        <f t="shared" si="313"/>
        <v>27.25</v>
      </c>
      <c r="M963" s="2">
        <f t="shared" si="314"/>
        <v>2.1456814089933345</v>
      </c>
      <c r="N963" s="5">
        <v>79900</v>
      </c>
      <c r="O963" s="5">
        <v>8570</v>
      </c>
      <c r="P963" s="2">
        <v>20.5</v>
      </c>
      <c r="Q963" s="2">
        <v>6.7</v>
      </c>
      <c r="R963" s="5">
        <v>3200</v>
      </c>
      <c r="S963" s="2">
        <v>571</v>
      </c>
      <c r="T963" s="5">
        <v>3630</v>
      </c>
      <c r="U963" s="2">
        <v>886</v>
      </c>
      <c r="X963" s="3" t="str" cm="1">
        <f t="array" ref="X963">_xlfn.IFS((D963/F963) &lt;= (640/SQRT($AT$32)), "Compact", L963 &lt;= ($AT$32*(0.79-(0.002*((E963-G963/2)/(2*F963))*SQRT($AT$32)))), "Non-Compact", L963 &gt; ($AT$32*(0.79-(0.002*((E963-G963/2)/(2*F963))*SQRT($AT$32)))), "Slender")</f>
        <v>Compact</v>
      </c>
      <c r="Y963" s="3" t="str" cm="1">
        <f t="array" ref="Y963">_xlfn.IFS(K963 &lt;= (65/SQRT($AT$32)), "Compact", K963 &lt;= (95/SQRT($AT$32)), "Non-Compact", K963 &gt; (95/SQRT($AT$32)), "Slender")</f>
        <v>Slender</v>
      </c>
      <c r="Z963" s="2">
        <f t="shared" si="295"/>
        <v>15.789473684210526</v>
      </c>
      <c r="AA963" s="2">
        <f t="shared" si="296"/>
        <v>31.25</v>
      </c>
      <c r="AB963" s="2" t="str" cm="1">
        <f t="array" ref="AB963">_xlfn.IFS(Z963 &lt;= 9, "1", Z963 &lt;= 12, "2", Z963 &lt;= 15, "3", Z963 &gt; 15, "4")</f>
        <v>4</v>
      </c>
      <c r="AC963" s="2" t="str" cm="1">
        <f t="array" ref="AC963">_xlfn.IFS(AA963 &lt;= 200, "1", L963 &lt;= 300, "2", L963 &lt;= 400, "3", L963 &gt; 400, "4")</f>
        <v>1</v>
      </c>
      <c r="AF963" s="3">
        <f t="shared" si="307"/>
        <v>79873.209063490125</v>
      </c>
      <c r="AG963" s="3"/>
      <c r="AI963" s="3">
        <f t="shared" si="308"/>
        <v>3187.7212033049564</v>
      </c>
      <c r="AJ963" s="2" t="s">
        <v>950</v>
      </c>
      <c r="AK963" s="2"/>
      <c r="AL963" s="2"/>
      <c r="AM963" s="2">
        <f t="shared" si="310"/>
        <v>164.67070841543327</v>
      </c>
      <c r="AN963" s="2"/>
      <c r="AO963" s="2"/>
      <c r="AP963" s="2">
        <f t="shared" si="311"/>
        <v>3110.6</v>
      </c>
      <c r="AQ963" s="2" t="s">
        <v>950</v>
      </c>
      <c r="BB963" s="2">
        <f t="shared" si="297"/>
        <v>97.370708415433256</v>
      </c>
      <c r="BC963" s="2">
        <f t="shared" si="298"/>
        <v>2643.7333333333336</v>
      </c>
      <c r="BD963" s="2" t="s">
        <v>950</v>
      </c>
      <c r="BI963">
        <f t="shared" si="299"/>
        <v>115.37070841543326</v>
      </c>
      <c r="BJ963">
        <f t="shared" si="300"/>
        <v>2884.1143281365999</v>
      </c>
      <c r="BK963" s="2" t="s">
        <v>950</v>
      </c>
      <c r="BP963">
        <f t="shared" si="301"/>
        <v>49.370708415433256</v>
      </c>
      <c r="BQ963">
        <f t="shared" si="302"/>
        <v>2541.3333333333335</v>
      </c>
      <c r="BR963" s="2" t="s">
        <v>950</v>
      </c>
      <c r="BW963">
        <f t="shared" si="303"/>
        <v>65.370708415433256</v>
      </c>
      <c r="BX963">
        <f t="shared" si="304"/>
        <v>2575.4666666666667</v>
      </c>
      <c r="BY963" s="2" t="s">
        <v>950</v>
      </c>
      <c r="CD963">
        <f t="shared" si="305"/>
        <v>129.68044799722719</v>
      </c>
      <c r="CE963">
        <f t="shared" si="306"/>
        <v>2929.9015716076174</v>
      </c>
      <c r="CF963" s="2" t="s">
        <v>950</v>
      </c>
    </row>
    <row r="964" spans="1:84" x14ac:dyDescent="0.35">
      <c r="A964" s="2" t="s">
        <v>948</v>
      </c>
      <c r="B964" s="3" t="s">
        <v>35</v>
      </c>
      <c r="C964" s="2">
        <v>175</v>
      </c>
      <c r="D964" s="2">
        <v>500</v>
      </c>
      <c r="E964" s="2">
        <v>300</v>
      </c>
      <c r="F964" s="2">
        <v>28</v>
      </c>
      <c r="G964" s="2">
        <v>12</v>
      </c>
      <c r="H964" s="2">
        <v>13</v>
      </c>
      <c r="I964" s="2">
        <f t="shared" si="312"/>
        <v>418</v>
      </c>
      <c r="J964" s="2">
        <f t="shared" si="309"/>
        <v>222.73070841543324</v>
      </c>
      <c r="K964" s="2">
        <f t="shared" si="315"/>
        <v>5.1428571428571432</v>
      </c>
      <c r="L964" s="2">
        <f t="shared" si="313"/>
        <v>34.833333333333336</v>
      </c>
      <c r="M964" s="2">
        <f t="shared" si="314"/>
        <v>2.1536814089933345</v>
      </c>
      <c r="N964" s="5">
        <v>103000</v>
      </c>
      <c r="O964" s="5">
        <v>12600</v>
      </c>
      <c r="P964" s="2">
        <v>21.5</v>
      </c>
      <c r="Q964" s="2">
        <v>7.5</v>
      </c>
      <c r="R964" s="5">
        <v>4130</v>
      </c>
      <c r="S964" s="2">
        <v>841</v>
      </c>
      <c r="T964" s="5">
        <v>4590</v>
      </c>
      <c r="U964" s="5">
        <v>1280</v>
      </c>
      <c r="X964" s="3" t="str" cm="1">
        <f t="array" ref="X964">_xlfn.IFS((D964/F964) &lt;= (640/SQRT($AT$32)), "Compact", L964 &lt;= ($AT$32*(0.79-(0.002*((E964-G964/2)/(2*F964))*SQRT($AT$32)))), "Non-Compact", L964 &gt; ($AT$32*(0.79-(0.002*((E964-G964/2)/(2*F964))*SQRT($AT$32)))), "Slender")</f>
        <v>Compact</v>
      </c>
      <c r="Y964" s="3" t="str" cm="1">
        <f t="array" ref="Y964">_xlfn.IFS(K964 &lt;= (65/SQRT($AT$32)), "Compact", K964 &lt;= (95/SQRT($AT$32)), "Non-Compact", K964 &gt; (95/SQRT($AT$32)), "Slender")</f>
        <v>Slender</v>
      </c>
      <c r="Z964" s="2">
        <f t="shared" ref="Z964:Z1021" si="316">E964/F964</f>
        <v>10.714285714285714</v>
      </c>
      <c r="AA964" s="2">
        <f t="shared" ref="AA964:AA1021" si="317">D964/G964</f>
        <v>41.666666666666664</v>
      </c>
      <c r="AB964" s="2" t="str" cm="1">
        <f t="array" ref="AB964">_xlfn.IFS(Z964 &lt;= 9, "1", Z964 &lt;= 12, "2", Z964 &lt;= 15, "3", Z964 &gt; 15, "4")</f>
        <v>2</v>
      </c>
      <c r="AC964" s="2" t="str" cm="1">
        <f t="array" ref="AC964">_xlfn.IFS(AA964 &lt;= 200, "1", L964 &lt;= 300, "2", L964 &lt;= 400, "3", L964 &gt; 400, "4")</f>
        <v>1</v>
      </c>
      <c r="AF964" s="3">
        <f t="shared" si="307"/>
        <v>103280.87250841755</v>
      </c>
      <c r="AG964" s="3"/>
      <c r="AI964" s="3">
        <f t="shared" si="308"/>
        <v>4144.469624692646</v>
      </c>
      <c r="AJ964" s="2" t="s">
        <v>948</v>
      </c>
      <c r="AK964" s="2"/>
      <c r="AL964" s="2"/>
      <c r="AM964" s="2">
        <f t="shared" si="310"/>
        <v>198.03070841543325</v>
      </c>
      <c r="AN964" s="2"/>
      <c r="AO964" s="2"/>
      <c r="AP964" s="2">
        <f t="shared" si="311"/>
        <v>4040.6</v>
      </c>
      <c r="AQ964" s="2" t="s">
        <v>948</v>
      </c>
      <c r="BB964" s="2">
        <f t="shared" si="297"/>
        <v>130.73070841543324</v>
      </c>
      <c r="BC964" s="2">
        <f t="shared" si="298"/>
        <v>3573.7333333333336</v>
      </c>
      <c r="BD964" s="2" t="s">
        <v>948</v>
      </c>
      <c r="BI964">
        <f t="shared" si="299"/>
        <v>148.73070841543324</v>
      </c>
      <c r="BJ964">
        <f t="shared" si="300"/>
        <v>3814.1143281365999</v>
      </c>
      <c r="BK964" s="2" t="s">
        <v>948</v>
      </c>
      <c r="BP964">
        <f t="shared" si="301"/>
        <v>82.730708415433241</v>
      </c>
      <c r="BQ964">
        <f t="shared" si="302"/>
        <v>3471.3333333333335</v>
      </c>
      <c r="BR964" s="2" t="s">
        <v>948</v>
      </c>
      <c r="BW964">
        <f t="shared" si="303"/>
        <v>98.730708415433241</v>
      </c>
      <c r="BX964">
        <f t="shared" si="304"/>
        <v>3505.4666666666667</v>
      </c>
      <c r="BY964" s="2" t="s">
        <v>948</v>
      </c>
      <c r="CD964">
        <f t="shared" si="305"/>
        <v>163.04044799722718</v>
      </c>
      <c r="CE964">
        <f t="shared" si="306"/>
        <v>3859.9015716076174</v>
      </c>
      <c r="CF964" s="2" t="s">
        <v>948</v>
      </c>
    </row>
    <row r="965" spans="1:84" x14ac:dyDescent="0.35">
      <c r="A965" s="2" t="s">
        <v>951</v>
      </c>
      <c r="B965" s="3" t="s">
        <v>35</v>
      </c>
      <c r="C965" s="2">
        <v>161</v>
      </c>
      <c r="D965" s="2">
        <v>500</v>
      </c>
      <c r="E965" s="2">
        <v>300</v>
      </c>
      <c r="F965" s="2">
        <v>25</v>
      </c>
      <c r="G965" s="2">
        <v>12</v>
      </c>
      <c r="H965" s="2">
        <v>13</v>
      </c>
      <c r="I965" s="2">
        <f t="shared" si="312"/>
        <v>424</v>
      </c>
      <c r="J965" s="2">
        <f t="shared" si="309"/>
        <v>205.45070841543324</v>
      </c>
      <c r="K965" s="2">
        <f t="shared" si="315"/>
        <v>5.76</v>
      </c>
      <c r="L965" s="2">
        <f t="shared" si="313"/>
        <v>35.333333333333336</v>
      </c>
      <c r="M965" s="2">
        <f t="shared" si="314"/>
        <v>2.1536814089933345</v>
      </c>
      <c r="N965" s="5">
        <v>94500</v>
      </c>
      <c r="O965" s="5">
        <v>11300</v>
      </c>
      <c r="P965" s="2">
        <v>21.4</v>
      </c>
      <c r="Q965" s="2">
        <v>7.4</v>
      </c>
      <c r="R965" s="5">
        <v>3780</v>
      </c>
      <c r="S965" s="2">
        <v>751</v>
      </c>
      <c r="T965" s="5">
        <v>4200</v>
      </c>
      <c r="U965" s="5">
        <v>1140</v>
      </c>
      <c r="X965" s="3" t="str" cm="1">
        <f t="array" ref="X965">_xlfn.IFS((D965/F965) &lt;= (640/SQRT($AT$32)), "Compact", L965 &lt;= ($AT$32*(0.79-(0.002*((E965-G965/2)/(2*F965))*SQRT($AT$32)))), "Non-Compact", L965 &gt; ($AT$32*(0.79-(0.002*((E965-G965/2)/(2*F965))*SQRT($AT$32)))), "Slender")</f>
        <v>Compact</v>
      </c>
      <c r="Y965" s="3" t="str" cm="1">
        <f t="array" ref="Y965">_xlfn.IFS(K965 &lt;= (65/SQRT($AT$32)), "Compact", K965 &lt;= (95/SQRT($AT$32)), "Non-Compact", K965 &gt; (95/SQRT($AT$32)), "Slender")</f>
        <v>Slender</v>
      </c>
      <c r="Z965" s="2">
        <f t="shared" si="316"/>
        <v>12</v>
      </c>
      <c r="AA965" s="2">
        <f t="shared" si="317"/>
        <v>41.666666666666664</v>
      </c>
      <c r="AB965" s="2" t="str" cm="1">
        <f t="array" ref="AB965">_xlfn.IFS(Z965 &lt;= 9, "1", Z965 &lt;= 12, "2", Z965 &lt;= 15, "3", Z965 &gt; 15, "4")</f>
        <v>2</v>
      </c>
      <c r="AC965" s="2" t="str" cm="1">
        <f t="array" ref="AC965">_xlfn.IFS(AA965 &lt;= 200, "1", L965 &lt;= 300, "2", L965 &lt;= 400, "3", L965 &gt; 400, "4")</f>
        <v>1</v>
      </c>
      <c r="AF965" s="3">
        <f t="shared" si="307"/>
        <v>94686.633830229708</v>
      </c>
      <c r="AG965" s="3"/>
      <c r="AI965" s="3">
        <f t="shared" si="308"/>
        <v>3785.8983702682772</v>
      </c>
      <c r="AJ965" s="2" t="s">
        <v>951</v>
      </c>
      <c r="AK965" s="2"/>
      <c r="AL965" s="2"/>
      <c r="AM965" s="2">
        <f t="shared" si="310"/>
        <v>180.75070841543325</v>
      </c>
      <c r="AN965" s="2"/>
      <c r="AO965" s="2"/>
      <c r="AP965" s="2">
        <f t="shared" si="311"/>
        <v>3690.6</v>
      </c>
      <c r="AQ965" s="2" t="s">
        <v>951</v>
      </c>
      <c r="BB965" s="2">
        <f t="shared" ref="BB965:BB1021" si="318">SQRT(($J$1022-J965)^2)</f>
        <v>113.45070841543324</v>
      </c>
      <c r="BC965" s="2">
        <f t="shared" ref="BC965:BC1021" si="319">SQRT(($R$1022-R965)^2)</f>
        <v>3223.7333333333336</v>
      </c>
      <c r="BD965" s="2" t="s">
        <v>951</v>
      </c>
      <c r="BI965">
        <f t="shared" ref="BI965:BI1021" si="320">SQRT(($J$1023-J965)^2)</f>
        <v>131.45070841543324</v>
      </c>
      <c r="BJ965">
        <f t="shared" ref="BJ965:BJ1021" si="321">SQRT(($R$1023-R965)^2)</f>
        <v>3464.1143281365999</v>
      </c>
      <c r="BK965" s="2" t="s">
        <v>951</v>
      </c>
      <c r="BP965">
        <f t="shared" ref="BP965:BP1021" si="322">SQRT(($J$1024-J965)^2)</f>
        <v>65.45070841543324</v>
      </c>
      <c r="BQ965">
        <f t="shared" ref="BQ965:BQ1021" si="323">SQRT(($R$1024-R965)^2)</f>
        <v>3121.3333333333335</v>
      </c>
      <c r="BR965" s="2" t="s">
        <v>951</v>
      </c>
      <c r="BW965">
        <f t="shared" ref="BW965:BW1021" si="324">SQRT(($J$1025-J965)^2)</f>
        <v>81.45070841543324</v>
      </c>
      <c r="BX965">
        <f t="shared" ref="BX965:BX1021" si="325">SQRT(($R$1025-R965)^2)</f>
        <v>3155.4666666666667</v>
      </c>
      <c r="BY965" s="2" t="s">
        <v>951</v>
      </c>
      <c r="CD965">
        <f t="shared" ref="CD965:CD1021" si="326">SQRT(($J$1026-J965)^2)</f>
        <v>145.76044799722717</v>
      </c>
      <c r="CE965">
        <f t="shared" ref="CE965:CE1021" si="327">SQRT(($R$1026-R965)^2)</f>
        <v>3509.9015716076174</v>
      </c>
      <c r="CF965" s="2" t="s">
        <v>951</v>
      </c>
    </row>
    <row r="966" spans="1:84" x14ac:dyDescent="0.35">
      <c r="A966" s="2" t="s">
        <v>952</v>
      </c>
      <c r="B966" s="3" t="s">
        <v>35</v>
      </c>
      <c r="C966" s="2">
        <v>148</v>
      </c>
      <c r="D966" s="2">
        <v>500</v>
      </c>
      <c r="E966" s="2">
        <v>300</v>
      </c>
      <c r="F966" s="2">
        <v>22</v>
      </c>
      <c r="G966" s="2">
        <v>12</v>
      </c>
      <c r="H966" s="2">
        <v>13</v>
      </c>
      <c r="I966" s="2">
        <f t="shared" si="312"/>
        <v>430</v>
      </c>
      <c r="J966" s="2">
        <f t="shared" si="309"/>
        <v>188.17070841543324</v>
      </c>
      <c r="K966" s="2">
        <f t="shared" si="315"/>
        <v>6.5454545454545459</v>
      </c>
      <c r="L966" s="2">
        <f t="shared" si="313"/>
        <v>35.833333333333336</v>
      </c>
      <c r="M966" s="2">
        <f t="shared" si="314"/>
        <v>2.1536814089933345</v>
      </c>
      <c r="N966" s="5">
        <v>85700</v>
      </c>
      <c r="O966" s="5">
        <v>9910</v>
      </c>
      <c r="P966" s="2">
        <v>21.3</v>
      </c>
      <c r="Q966" s="2">
        <v>7.3</v>
      </c>
      <c r="R966" s="5">
        <v>3430</v>
      </c>
      <c r="S966" s="2">
        <v>661</v>
      </c>
      <c r="T966" s="5">
        <v>3810</v>
      </c>
      <c r="U966" s="5">
        <v>1010</v>
      </c>
      <c r="X966" s="3" t="str" cm="1">
        <f t="array" ref="X966">_xlfn.IFS((D966/F966) &lt;= (640/SQRT($AT$32)), "Compact", L966 &lt;= ($AT$32*(0.79-(0.002*((E966-G966/2)/(2*F966))*SQRT($AT$32)))), "Non-Compact", L966 &gt; ($AT$32*(0.79-(0.002*((E966-G966/2)/(2*F966))*SQRT($AT$32)))), "Slender")</f>
        <v>Compact</v>
      </c>
      <c r="Y966" s="3" t="str" cm="1">
        <f t="array" ref="Y966">_xlfn.IFS(K966 &lt;= (65/SQRT($AT$32)), "Compact", K966 &lt;= (95/SQRT($AT$32)), "Non-Compact", K966 &gt; (95/SQRT($AT$32)), "Slender")</f>
        <v>Slender</v>
      </c>
      <c r="Z966" s="2">
        <f t="shared" si="316"/>
        <v>13.636363636363637</v>
      </c>
      <c r="AA966" s="2">
        <f t="shared" si="317"/>
        <v>41.666666666666664</v>
      </c>
      <c r="AB966" s="2" t="str" cm="1">
        <f t="array" ref="AB966">_xlfn.IFS(Z966 &lt;= 9, "1", Z966 &lt;= 12, "2", Z966 &lt;= 15, "3", Z966 &gt; 15, "4")</f>
        <v>3</v>
      </c>
      <c r="AC966" s="2" t="str" cm="1">
        <f t="array" ref="AC966">_xlfn.IFS(AA966 &lt;= 200, "1", L966 &lt;= 300, "2", L966 &lt;= 400, "3", L966 &gt; 400, "4")</f>
        <v>1</v>
      </c>
      <c r="AF966" s="3">
        <f t="shared" si="307"/>
        <v>85785.014577722148</v>
      </c>
      <c r="AG966" s="3"/>
      <c r="AI966" s="3">
        <f t="shared" si="308"/>
        <v>3427.9183873015413</v>
      </c>
      <c r="AJ966" s="2" t="s">
        <v>952</v>
      </c>
      <c r="AK966" s="2"/>
      <c r="AL966" s="2"/>
      <c r="AM966" s="2">
        <f t="shared" si="310"/>
        <v>163.47070841543325</v>
      </c>
      <c r="AN966" s="2"/>
      <c r="AO966" s="2"/>
      <c r="AP966" s="2">
        <f t="shared" si="311"/>
        <v>3340.6</v>
      </c>
      <c r="AQ966" s="2" t="s">
        <v>952</v>
      </c>
      <c r="BB966" s="2">
        <f t="shared" si="318"/>
        <v>96.170708415433239</v>
      </c>
      <c r="BC966" s="2">
        <f t="shared" si="319"/>
        <v>2873.7333333333336</v>
      </c>
      <c r="BD966" s="2" t="s">
        <v>952</v>
      </c>
      <c r="BI966">
        <f t="shared" si="320"/>
        <v>114.17070841543324</v>
      </c>
      <c r="BJ966">
        <f t="shared" si="321"/>
        <v>3114.1143281365999</v>
      </c>
      <c r="BK966" s="2" t="s">
        <v>952</v>
      </c>
      <c r="BP966">
        <f t="shared" si="322"/>
        <v>48.170708415433239</v>
      </c>
      <c r="BQ966">
        <f t="shared" si="323"/>
        <v>2771.3333333333335</v>
      </c>
      <c r="BR966" s="2" t="s">
        <v>952</v>
      </c>
      <c r="BW966">
        <f t="shared" si="324"/>
        <v>64.170708415433239</v>
      </c>
      <c r="BX966">
        <f t="shared" si="325"/>
        <v>2805.4666666666667</v>
      </c>
      <c r="BY966" s="2" t="s">
        <v>952</v>
      </c>
      <c r="CD966">
        <f t="shared" si="326"/>
        <v>128.48044799722717</v>
      </c>
      <c r="CE966">
        <f t="shared" si="327"/>
        <v>3159.9015716076174</v>
      </c>
      <c r="CF966" s="2" t="s">
        <v>952</v>
      </c>
    </row>
    <row r="967" spans="1:84" x14ac:dyDescent="0.35">
      <c r="A967" s="2" t="s">
        <v>953</v>
      </c>
      <c r="B967" s="3" t="s">
        <v>35</v>
      </c>
      <c r="C967" s="2">
        <v>134</v>
      </c>
      <c r="D967" s="2">
        <v>500</v>
      </c>
      <c r="E967" s="2">
        <v>300</v>
      </c>
      <c r="F967" s="2">
        <v>19</v>
      </c>
      <c r="G967" s="2">
        <v>12</v>
      </c>
      <c r="H967" s="2">
        <v>13</v>
      </c>
      <c r="I967" s="2">
        <f t="shared" si="312"/>
        <v>436</v>
      </c>
      <c r="J967" s="2">
        <f t="shared" si="309"/>
        <v>170.89070841543324</v>
      </c>
      <c r="K967" s="2">
        <f t="shared" si="315"/>
        <v>7.5789473684210522</v>
      </c>
      <c r="L967" s="2">
        <f t="shared" si="313"/>
        <v>36.333333333333336</v>
      </c>
      <c r="M967" s="2">
        <f t="shared" si="314"/>
        <v>2.1536814089933345</v>
      </c>
      <c r="N967" s="5">
        <v>76600</v>
      </c>
      <c r="O967" s="5">
        <v>8560</v>
      </c>
      <c r="P967" s="2">
        <v>21.2</v>
      </c>
      <c r="Q967" s="2">
        <v>7.1</v>
      </c>
      <c r="R967" s="5">
        <v>3060</v>
      </c>
      <c r="S967" s="2">
        <v>571</v>
      </c>
      <c r="T967" s="5">
        <v>3420</v>
      </c>
      <c r="U967" s="2">
        <v>873</v>
      </c>
      <c r="X967" s="3" t="str" cm="1">
        <f t="array" ref="X967">_xlfn.IFS((D967/F967) &lt;= (640/SQRT($AT$32)), "Compact", L967 &lt;= ($AT$32*(0.79-(0.002*((E967-G967/2)/(2*F967))*SQRT($AT$32)))), "Non-Compact", L967 &gt; ($AT$32*(0.79-(0.002*((E967-G967/2)/(2*F967))*SQRT($AT$32)))), "Slender")</f>
        <v>Compact</v>
      </c>
      <c r="Y967" s="3" t="str" cm="1">
        <f t="array" ref="Y967">_xlfn.IFS(K967 &lt;= (65/SQRT($AT$32)), "Compact", K967 &lt;= (95/SQRT($AT$32)), "Non-Compact", K967 &gt; (95/SQRT($AT$32)), "Slender")</f>
        <v>Slender</v>
      </c>
      <c r="Z967" s="2">
        <f t="shared" si="316"/>
        <v>15.789473684210526</v>
      </c>
      <c r="AA967" s="2">
        <f t="shared" si="317"/>
        <v>41.666666666666664</v>
      </c>
      <c r="AB967" s="2" t="str" cm="1">
        <f t="array" ref="AB967">_xlfn.IFS(Z967 &lt;= 9, "1", Z967 &lt;= 12, "2", Z967 &lt;= 15, "3", Z967 &gt; 15, "4")</f>
        <v>4</v>
      </c>
      <c r="AC967" s="2" t="str" cm="1">
        <f t="array" ref="AC967">_xlfn.IFS(AA967 &lt;= 200, "1", L967 &lt;= 300, "2", L967 &lt;= 400, "3", L967 &gt; 400, "4")</f>
        <v>1</v>
      </c>
      <c r="AF967" s="3">
        <f t="shared" ref="AF967:AF1021" si="328">SQRT((((VLOOKUP($AT$4,$A$4:$D$1021,4,FALSE))-D967)^2)+(((VLOOKUP($AT$4,$A$4:$E$1021,5,FALSE))-E967)^2)+(((VLOOKUP($AT$4,$A$4:$N$1021,14,FALSE))-N967)^2)+(((VLOOKUP($AT$4,$A$4:$O$1021,15,FALSE))-O967)^2))</f>
        <v>76591.296020500915</v>
      </c>
      <c r="AG967" s="3"/>
      <c r="AI967" s="3">
        <f t="shared" ref="AI967:AI1021" si="329">SQRT((((VLOOKUP($AT$4,$A$4:$D$1021,4,FALSE))-D967)^2)+(((VLOOKUP($AT$4,$A$4:$E$1021,5,FALSE))-E967)^2)+(((VLOOKUP($AT$4,$A$4:$R$1021,18,FALSE))-R967)^2)+(((VLOOKUP($AT$4,$A$4:$S$1021,19,FALSE))-S967)^2))</f>
        <v>3051.2617832627861</v>
      </c>
      <c r="AJ967" s="2" t="s">
        <v>953</v>
      </c>
      <c r="AK967" s="2"/>
      <c r="AL967" s="2"/>
      <c r="AM967" s="2">
        <f t="shared" si="310"/>
        <v>146.19070841543325</v>
      </c>
      <c r="AN967" s="2"/>
      <c r="AO967" s="2"/>
      <c r="AP967" s="2">
        <f t="shared" si="311"/>
        <v>2970.6</v>
      </c>
      <c r="AQ967" s="2" t="s">
        <v>953</v>
      </c>
      <c r="BB967" s="2">
        <f t="shared" si="318"/>
        <v>78.890708415433238</v>
      </c>
      <c r="BC967" s="2">
        <f t="shared" si="319"/>
        <v>2503.7333333333336</v>
      </c>
      <c r="BD967" s="2" t="s">
        <v>953</v>
      </c>
      <c r="BI967">
        <f t="shared" si="320"/>
        <v>96.890708415433238</v>
      </c>
      <c r="BJ967">
        <f t="shared" si="321"/>
        <v>2744.1143281365999</v>
      </c>
      <c r="BK967" s="2" t="s">
        <v>953</v>
      </c>
      <c r="BP967">
        <f t="shared" si="322"/>
        <v>30.890708415433238</v>
      </c>
      <c r="BQ967">
        <f t="shared" si="323"/>
        <v>2401.3333333333335</v>
      </c>
      <c r="BR967" s="2" t="s">
        <v>953</v>
      </c>
      <c r="BW967">
        <f t="shared" si="324"/>
        <v>46.890708415433238</v>
      </c>
      <c r="BX967">
        <f t="shared" si="325"/>
        <v>2435.4666666666667</v>
      </c>
      <c r="BY967" s="2" t="s">
        <v>953</v>
      </c>
      <c r="CD967">
        <f t="shared" si="326"/>
        <v>111.20044799722717</v>
      </c>
      <c r="CE967">
        <f t="shared" si="327"/>
        <v>2789.9015716076174</v>
      </c>
      <c r="CF967" s="2" t="s">
        <v>953</v>
      </c>
    </row>
    <row r="968" spans="1:84" x14ac:dyDescent="0.35">
      <c r="A968" s="2" t="s">
        <v>954</v>
      </c>
      <c r="B968" s="3" t="s">
        <v>35</v>
      </c>
      <c r="C968" s="2">
        <v>121</v>
      </c>
      <c r="D968" s="2">
        <v>500</v>
      </c>
      <c r="E968" s="2">
        <v>300</v>
      </c>
      <c r="F968" s="2">
        <v>16</v>
      </c>
      <c r="G968" s="2">
        <v>12</v>
      </c>
      <c r="H968" s="2">
        <v>13</v>
      </c>
      <c r="I968" s="2">
        <f t="shared" si="312"/>
        <v>442</v>
      </c>
      <c r="J968" s="2">
        <f t="shared" ref="J968:J1022" si="330">(2*E968/10*F968/10)+((D968-F968-F968)/10*G968/10)+((H968/10+H968/10)^2)-(PI()*H968/10*H968/10)</f>
        <v>153.61070841543324</v>
      </c>
      <c r="K968" s="2">
        <f t="shared" si="315"/>
        <v>9</v>
      </c>
      <c r="L968" s="2">
        <f t="shared" si="313"/>
        <v>36.833333333333336</v>
      </c>
      <c r="M968" s="2">
        <f t="shared" si="314"/>
        <v>2.1536814089933345</v>
      </c>
      <c r="N968" s="5">
        <v>67300</v>
      </c>
      <c r="O968" s="5">
        <v>7210</v>
      </c>
      <c r="P968" s="2">
        <v>20.9</v>
      </c>
      <c r="Q968" s="2">
        <v>6.9</v>
      </c>
      <c r="R968" s="5">
        <v>2690</v>
      </c>
      <c r="S968" s="2">
        <v>481</v>
      </c>
      <c r="T968" s="5">
        <v>3010</v>
      </c>
      <c r="U968" s="2">
        <v>738</v>
      </c>
      <c r="X968" s="3" t="str" cm="1">
        <f t="array" ref="X968">_xlfn.IFS((D968/F968) &lt;= (640/SQRT($AT$32)), "Compact", L968 &lt;= ($AT$32*(0.79-(0.002*((E968-G968/2)/(2*F968))*SQRT($AT$32)))), "Non-Compact", L968 &gt; ($AT$32*(0.79-(0.002*((E968-G968/2)/(2*F968))*SQRT($AT$32)))), "Slender")</f>
        <v>Compact</v>
      </c>
      <c r="Y968" s="3" t="str" cm="1">
        <f t="array" ref="Y968">_xlfn.IFS(K968 &lt;= (65/SQRT($AT$32)), "Compact", K968 &lt;= (95/SQRT($AT$32)), "Non-Compact", K968 &gt; (95/SQRT($AT$32)), "Slender")</f>
        <v>Slender</v>
      </c>
      <c r="Z968" s="2">
        <f t="shared" si="316"/>
        <v>18.75</v>
      </c>
      <c r="AA968" s="2">
        <f t="shared" si="317"/>
        <v>41.666666666666664</v>
      </c>
      <c r="AB968" s="2" t="str" cm="1">
        <f t="array" ref="AB968">_xlfn.IFS(Z968 &lt;= 9, "1", Z968 &lt;= 12, "2", Z968 &lt;= 15, "3", Z968 &gt; 15, "4")</f>
        <v>4</v>
      </c>
      <c r="AC968" s="2" t="str" cm="1">
        <f t="array" ref="AC968">_xlfn.IFS(AA968 &lt;= 200, "1", L968 &lt;= 300, "2", L968 &lt;= 400, "3", L968 &gt; 400, "4")</f>
        <v>1</v>
      </c>
      <c r="AF968" s="3">
        <f t="shared" si="328"/>
        <v>67200.285163829481</v>
      </c>
      <c r="AG968" s="3"/>
      <c r="AI968" s="3">
        <f t="shared" si="329"/>
        <v>2675.7751157374937</v>
      </c>
      <c r="AJ968" s="2" t="s">
        <v>954</v>
      </c>
      <c r="AK968" s="2"/>
      <c r="AL968" s="2"/>
      <c r="AM968" s="2">
        <f t="shared" ref="AM968:AM1021" si="331">SQRT(((VLOOKUP($AT$4,$A$4:$J$1021,10,FALSE))-J968)^2)</f>
        <v>128.91070841543325</v>
      </c>
      <c r="AN968" s="2"/>
      <c r="AO968" s="2"/>
      <c r="AP968" s="2">
        <f t="shared" ref="AP968:AP1021" si="332">SQRT(((VLOOKUP($AT$4,$A$4:$R$1021,18,FALSE))-R968)^2)</f>
        <v>2600.6</v>
      </c>
      <c r="AQ968" s="2" t="s">
        <v>954</v>
      </c>
      <c r="BB968" s="2">
        <f t="shared" si="318"/>
        <v>61.610708415433237</v>
      </c>
      <c r="BC968" s="2">
        <f t="shared" si="319"/>
        <v>2133.7333333333336</v>
      </c>
      <c r="BD968" s="2" t="s">
        <v>954</v>
      </c>
      <c r="BI968">
        <f t="shared" si="320"/>
        <v>79.610708415433237</v>
      </c>
      <c r="BJ968">
        <f t="shared" si="321"/>
        <v>2374.1143281365999</v>
      </c>
      <c r="BK968" s="2" t="s">
        <v>954</v>
      </c>
      <c r="BP968">
        <f t="shared" si="322"/>
        <v>13.610708415433237</v>
      </c>
      <c r="BQ968">
        <f t="shared" si="323"/>
        <v>2031.3333333333335</v>
      </c>
      <c r="BR968" s="2" t="s">
        <v>954</v>
      </c>
      <c r="BW968">
        <f t="shared" si="324"/>
        <v>29.610708415433237</v>
      </c>
      <c r="BX968">
        <f t="shared" si="325"/>
        <v>2065.4666666666667</v>
      </c>
      <c r="BY968" s="2" t="s">
        <v>954</v>
      </c>
      <c r="CD968">
        <f t="shared" si="326"/>
        <v>93.920447997227171</v>
      </c>
      <c r="CE968">
        <f t="shared" si="327"/>
        <v>2419.9015716076174</v>
      </c>
      <c r="CF968" s="2" t="s">
        <v>954</v>
      </c>
    </row>
    <row r="969" spans="1:84" x14ac:dyDescent="0.35">
      <c r="A969" s="2" t="s">
        <v>955</v>
      </c>
      <c r="B969" s="3" t="s">
        <v>35</v>
      </c>
      <c r="C969" s="2">
        <v>123</v>
      </c>
      <c r="D969" s="2">
        <v>500</v>
      </c>
      <c r="E969" s="2">
        <v>300</v>
      </c>
      <c r="F969" s="2">
        <v>19</v>
      </c>
      <c r="G969" s="2">
        <v>9</v>
      </c>
      <c r="H969" s="2">
        <v>13</v>
      </c>
      <c r="I969" s="2">
        <f t="shared" si="312"/>
        <v>436</v>
      </c>
      <c r="J969" s="2">
        <f t="shared" si="330"/>
        <v>157.03070841543322</v>
      </c>
      <c r="K969" s="2">
        <f t="shared" si="315"/>
        <v>7.6578947368421053</v>
      </c>
      <c r="L969" s="2">
        <f t="shared" si="313"/>
        <v>48.444444444444443</v>
      </c>
      <c r="M969" s="2">
        <f t="shared" si="314"/>
        <v>2.1596814089933347</v>
      </c>
      <c r="N969" s="5">
        <v>74100</v>
      </c>
      <c r="O969" s="5">
        <v>8550</v>
      </c>
      <c r="P969" s="2">
        <v>21.7</v>
      </c>
      <c r="Q969" s="2">
        <v>7.4</v>
      </c>
      <c r="R969" s="5">
        <v>2960</v>
      </c>
      <c r="S969" s="2">
        <v>570</v>
      </c>
      <c r="T969" s="5">
        <v>3260</v>
      </c>
      <c r="U969" s="2">
        <v>865</v>
      </c>
      <c r="X969" s="3" t="str" cm="1">
        <f t="array" ref="X969">_xlfn.IFS((D969/F969) &lt;= (640/SQRT($AT$32)), "Compact", L969 &lt;= ($AT$32*(0.79-(0.002*((E969-G969/2)/(2*F969))*SQRT($AT$32)))), "Non-Compact", L969 &gt; ($AT$32*(0.79-(0.002*((E969-G969/2)/(2*F969))*SQRT($AT$32)))), "Slender")</f>
        <v>Compact</v>
      </c>
      <c r="Y969" s="3" t="str" cm="1">
        <f t="array" ref="Y969">_xlfn.IFS(K969 &lt;= (65/SQRT($AT$32)), "Compact", K969 &lt;= (95/SQRT($AT$32)), "Non-Compact", K969 &gt; (95/SQRT($AT$32)), "Slender")</f>
        <v>Slender</v>
      </c>
      <c r="Z969" s="2">
        <f t="shared" si="316"/>
        <v>15.789473684210526</v>
      </c>
      <c r="AA969" s="2">
        <f t="shared" si="317"/>
        <v>55.555555555555557</v>
      </c>
      <c r="AB969" s="2" t="str" cm="1">
        <f t="array" ref="AB969">_xlfn.IFS(Z969 &lt;= 9, "1", Z969 &lt;= 12, "2", Z969 &lt;= 15, "3", Z969 &gt; 15, "4")</f>
        <v>4</v>
      </c>
      <c r="AC969" s="2" t="str" cm="1">
        <f t="array" ref="AC969">_xlfn.IFS(AA969 &lt;= 200, "1", L969 &lt;= 300, "2", L969 &lt;= 400, "3", L969 &gt; 400, "4")</f>
        <v>1</v>
      </c>
      <c r="AF969" s="3">
        <f t="shared" si="328"/>
        <v>74105.794146611777</v>
      </c>
      <c r="AG969" s="3"/>
      <c r="AI969" s="3">
        <f t="shared" si="329"/>
        <v>2953.8110416883469</v>
      </c>
      <c r="AJ969" s="2" t="s">
        <v>955</v>
      </c>
      <c r="AK969" s="2"/>
      <c r="AL969" s="2"/>
      <c r="AM969" s="2">
        <f t="shared" si="331"/>
        <v>132.33070841543324</v>
      </c>
      <c r="AN969" s="2"/>
      <c r="AO969" s="2"/>
      <c r="AP969" s="2">
        <f t="shared" si="332"/>
        <v>2870.6</v>
      </c>
      <c r="AQ969" s="2" t="s">
        <v>955</v>
      </c>
      <c r="BB969" s="2">
        <f t="shared" si="318"/>
        <v>65.030708415433224</v>
      </c>
      <c r="BC969" s="2">
        <f t="shared" si="319"/>
        <v>2403.7333333333336</v>
      </c>
      <c r="BD969" s="2" t="s">
        <v>955</v>
      </c>
      <c r="BI969">
        <f t="shared" si="320"/>
        <v>83.030708415433224</v>
      </c>
      <c r="BJ969">
        <f t="shared" si="321"/>
        <v>2644.1143281365999</v>
      </c>
      <c r="BK969" s="2" t="s">
        <v>955</v>
      </c>
      <c r="BP969">
        <f t="shared" si="322"/>
        <v>17.030708415433224</v>
      </c>
      <c r="BQ969">
        <f t="shared" si="323"/>
        <v>2301.3333333333335</v>
      </c>
      <c r="BR969" s="2" t="s">
        <v>955</v>
      </c>
      <c r="BW969">
        <f t="shared" si="324"/>
        <v>33.030708415433224</v>
      </c>
      <c r="BX969">
        <f t="shared" si="325"/>
        <v>2335.4666666666667</v>
      </c>
      <c r="BY969" s="2" t="s">
        <v>955</v>
      </c>
      <c r="CD969">
        <f t="shared" si="326"/>
        <v>97.340447997227159</v>
      </c>
      <c r="CE969">
        <f t="shared" si="327"/>
        <v>2689.9015716076174</v>
      </c>
      <c r="CF969" s="2" t="s">
        <v>955</v>
      </c>
    </row>
    <row r="970" spans="1:84" x14ac:dyDescent="0.35">
      <c r="A970" s="2" t="s">
        <v>956</v>
      </c>
      <c r="B970" s="3" t="s">
        <v>35</v>
      </c>
      <c r="C970" s="2">
        <v>110</v>
      </c>
      <c r="D970" s="2">
        <v>500</v>
      </c>
      <c r="E970" s="2">
        <v>300</v>
      </c>
      <c r="F970" s="2">
        <v>16</v>
      </c>
      <c r="G970" s="2">
        <v>9</v>
      </c>
      <c r="H970" s="2">
        <v>13</v>
      </c>
      <c r="I970" s="2">
        <f t="shared" si="312"/>
        <v>442</v>
      </c>
      <c r="J970" s="2">
        <f t="shared" si="330"/>
        <v>139.57070841543324</v>
      </c>
      <c r="K970" s="2">
        <f t="shared" si="315"/>
        <v>9.09375</v>
      </c>
      <c r="L970" s="2">
        <f t="shared" si="313"/>
        <v>49.111111111111114</v>
      </c>
      <c r="M970" s="2">
        <f t="shared" si="314"/>
        <v>2.1596814089933347</v>
      </c>
      <c r="N970" s="5">
        <v>64700</v>
      </c>
      <c r="O970" s="5">
        <v>7200</v>
      </c>
      <c r="P970" s="2">
        <v>21.5</v>
      </c>
      <c r="Q970" s="2">
        <v>7.2</v>
      </c>
      <c r="R970" s="5">
        <v>2590</v>
      </c>
      <c r="S970" s="2">
        <v>480</v>
      </c>
      <c r="T970" s="5">
        <v>2850</v>
      </c>
      <c r="U970" s="2">
        <v>731</v>
      </c>
      <c r="X970" s="3" t="str" cm="1">
        <f t="array" ref="X970">_xlfn.IFS((D970/F970) &lt;= (640/SQRT($AT$32)), "Compact", L970 &lt;= ($AT$32*(0.79-(0.002*((E970-G970/2)/(2*F970))*SQRT($AT$32)))), "Non-Compact", L970 &gt; ($AT$32*(0.79-(0.002*((E970-G970/2)/(2*F970))*SQRT($AT$32)))), "Slender")</f>
        <v>Compact</v>
      </c>
      <c r="Y970" s="3" t="str" cm="1">
        <f t="array" ref="Y970">_xlfn.IFS(K970 &lt;= (65/SQRT($AT$32)), "Compact", K970 &lt;= (95/SQRT($AT$32)), "Non-Compact", K970 &gt; (95/SQRT($AT$32)), "Slender")</f>
        <v>Slender</v>
      </c>
      <c r="Z970" s="2">
        <f t="shared" si="316"/>
        <v>18.75</v>
      </c>
      <c r="AA970" s="2">
        <f t="shared" si="317"/>
        <v>55.555555555555557</v>
      </c>
      <c r="AB970" s="2" t="str" cm="1">
        <f t="array" ref="AB970">_xlfn.IFS(Z970 &lt;= 9, "1", Z970 &lt;= 12, "2", Z970 &lt;= 15, "3", Z970 &gt; 15, "4")</f>
        <v>4</v>
      </c>
      <c r="AC970" s="2" t="str" cm="1">
        <f t="array" ref="AC970">_xlfn.IFS(AA970 &lt;= 200, "1", L970 &lt;= 300, "2", L970 &lt;= 400, "3", L970 &gt; 400, "4")</f>
        <v>1</v>
      </c>
      <c r="AF970" s="3">
        <f t="shared" si="328"/>
        <v>64614.176665032261</v>
      </c>
      <c r="AG970" s="3"/>
      <c r="AI970" s="3">
        <f t="shared" si="329"/>
        <v>2578.5177272999304</v>
      </c>
      <c r="AJ970" s="2" t="s">
        <v>956</v>
      </c>
      <c r="AK970" s="2"/>
      <c r="AL970" s="2"/>
      <c r="AM970" s="2">
        <f t="shared" si="331"/>
        <v>114.87070841543324</v>
      </c>
      <c r="AN970" s="2"/>
      <c r="AO970" s="2"/>
      <c r="AP970" s="2">
        <f t="shared" si="332"/>
        <v>2500.6</v>
      </c>
      <c r="AQ970" s="2" t="s">
        <v>956</v>
      </c>
      <c r="BB970" s="2">
        <f t="shared" si="318"/>
        <v>47.570708415433245</v>
      </c>
      <c r="BC970" s="2">
        <f t="shared" si="319"/>
        <v>2033.7333333333333</v>
      </c>
      <c r="BD970" s="2" t="s">
        <v>956</v>
      </c>
      <c r="BI970">
        <f t="shared" si="320"/>
        <v>65.570708415433245</v>
      </c>
      <c r="BJ970">
        <f t="shared" si="321"/>
        <v>2274.1143281365999</v>
      </c>
      <c r="BK970" s="2" t="s">
        <v>956</v>
      </c>
      <c r="BP970">
        <f t="shared" si="322"/>
        <v>0.42929158456675509</v>
      </c>
      <c r="BQ970">
        <f t="shared" si="323"/>
        <v>1931.3333333333335</v>
      </c>
      <c r="BR970" s="2" t="s">
        <v>956</v>
      </c>
      <c r="BW970">
        <f t="shared" si="324"/>
        <v>15.570708415433245</v>
      </c>
      <c r="BX970">
        <f t="shared" si="325"/>
        <v>1965.4666666666667</v>
      </c>
      <c r="BY970" s="2" t="s">
        <v>956</v>
      </c>
      <c r="CD970">
        <f t="shared" si="326"/>
        <v>79.880447997227179</v>
      </c>
      <c r="CE970">
        <f t="shared" si="327"/>
        <v>2319.9015716076174</v>
      </c>
      <c r="CF970" s="2" t="s">
        <v>956</v>
      </c>
    </row>
    <row r="971" spans="1:84" x14ac:dyDescent="0.35">
      <c r="A971" s="2" t="s">
        <v>957</v>
      </c>
      <c r="B971" s="3" t="s">
        <v>35</v>
      </c>
      <c r="C971" s="2">
        <v>153</v>
      </c>
      <c r="D971" s="2">
        <v>500</v>
      </c>
      <c r="E971" s="2">
        <v>250</v>
      </c>
      <c r="F971" s="2">
        <v>28</v>
      </c>
      <c r="G971" s="2">
        <v>12</v>
      </c>
      <c r="H971" s="2">
        <v>13</v>
      </c>
      <c r="I971" s="2">
        <f t="shared" si="312"/>
        <v>418</v>
      </c>
      <c r="J971" s="2">
        <f t="shared" si="330"/>
        <v>194.73070841543324</v>
      </c>
      <c r="K971" s="2">
        <f t="shared" si="315"/>
        <v>4.25</v>
      </c>
      <c r="L971" s="2">
        <f t="shared" si="313"/>
        <v>34.833333333333336</v>
      </c>
      <c r="M971" s="2">
        <f t="shared" si="314"/>
        <v>1.9536814089933345</v>
      </c>
      <c r="N971" s="5">
        <v>87500</v>
      </c>
      <c r="O971" s="5">
        <v>7300</v>
      </c>
      <c r="P971" s="2">
        <v>21.2</v>
      </c>
      <c r="Q971" s="2">
        <v>6.1</v>
      </c>
      <c r="R971" s="5">
        <v>3500</v>
      </c>
      <c r="S971" s="2">
        <v>584</v>
      </c>
      <c r="T971" s="5">
        <v>3930</v>
      </c>
      <c r="U971" s="2">
        <v>892</v>
      </c>
      <c r="X971" s="3" t="str" cm="1">
        <f t="array" ref="X971">_xlfn.IFS((D971/F971) &lt;= (640/SQRT($AT$32)), "Compact", L971 &lt;= ($AT$32*(0.79-(0.002*((E971-G971/2)/(2*F971))*SQRT($AT$32)))), "Non-Compact", L971 &gt; ($AT$32*(0.79-(0.002*((E971-G971/2)/(2*F971))*SQRT($AT$32)))), "Slender")</f>
        <v>Compact</v>
      </c>
      <c r="Y971" s="3" t="str" cm="1">
        <f t="array" ref="Y971">_xlfn.IFS(K971 &lt;= (65/SQRT($AT$32)), "Compact", K971 &lt;= (95/SQRT($AT$32)), "Non-Compact", K971 &gt; (95/SQRT($AT$32)), "Slender")</f>
        <v>Non-Compact</v>
      </c>
      <c r="Z971" s="2">
        <f t="shared" si="316"/>
        <v>8.9285714285714288</v>
      </c>
      <c r="AA971" s="2">
        <f t="shared" si="317"/>
        <v>41.666666666666664</v>
      </c>
      <c r="AB971" s="2" t="str" cm="1">
        <f t="array" ref="AB971">_xlfn.IFS(Z971 &lt;= 9, "1", Z971 &lt;= 12, "2", Z971 &lt;= 15, "3", Z971 &gt; 15, "4")</f>
        <v>1</v>
      </c>
      <c r="AC971" s="2" t="str" cm="1">
        <f t="array" ref="AC971">_xlfn.IFS(AA971 &lt;= 200, "1", L971 &lt;= 300, "2", L971 &lt;= 400, "3", L971 &gt; 400, "4")</f>
        <v>1</v>
      </c>
      <c r="AF971" s="3">
        <f t="shared" si="328"/>
        <v>87321.414533320523</v>
      </c>
      <c r="AG971" s="3"/>
      <c r="AI971" s="3">
        <f t="shared" si="329"/>
        <v>3480.6526500068917</v>
      </c>
      <c r="AJ971" s="2" t="s">
        <v>957</v>
      </c>
      <c r="AK971" s="2"/>
      <c r="AL971" s="2"/>
      <c r="AM971" s="2">
        <f t="shared" si="331"/>
        <v>170.03070841543325</v>
      </c>
      <c r="AN971" s="2"/>
      <c r="AO971" s="2"/>
      <c r="AP971" s="2">
        <f t="shared" si="332"/>
        <v>3410.6</v>
      </c>
      <c r="AQ971" s="2" t="s">
        <v>957</v>
      </c>
      <c r="BB971" s="2">
        <f t="shared" si="318"/>
        <v>102.73070841543324</v>
      </c>
      <c r="BC971" s="2">
        <f t="shared" si="319"/>
        <v>2943.7333333333336</v>
      </c>
      <c r="BD971" s="2" t="s">
        <v>957</v>
      </c>
      <c r="BI971">
        <f t="shared" si="320"/>
        <v>120.73070841543324</v>
      </c>
      <c r="BJ971">
        <f t="shared" si="321"/>
        <v>3184.1143281365999</v>
      </c>
      <c r="BK971" s="2" t="s">
        <v>957</v>
      </c>
      <c r="BP971">
        <f t="shared" si="322"/>
        <v>54.730708415433241</v>
      </c>
      <c r="BQ971">
        <f t="shared" si="323"/>
        <v>2841.3333333333335</v>
      </c>
      <c r="BR971" s="2" t="s">
        <v>957</v>
      </c>
      <c r="BW971">
        <f t="shared" si="324"/>
        <v>70.730708415433241</v>
      </c>
      <c r="BX971">
        <f t="shared" si="325"/>
        <v>2875.4666666666667</v>
      </c>
      <c r="BY971" s="2" t="s">
        <v>957</v>
      </c>
      <c r="CD971">
        <f t="shared" si="326"/>
        <v>135.04044799722718</v>
      </c>
      <c r="CE971">
        <f t="shared" si="327"/>
        <v>3229.9015716076174</v>
      </c>
      <c r="CF971" s="2" t="s">
        <v>957</v>
      </c>
    </row>
    <row r="972" spans="1:84" x14ac:dyDescent="0.35">
      <c r="A972" s="2" t="s">
        <v>958</v>
      </c>
      <c r="B972" s="3" t="s">
        <v>35</v>
      </c>
      <c r="C972" s="2">
        <v>142</v>
      </c>
      <c r="D972" s="2">
        <v>500</v>
      </c>
      <c r="E972" s="2">
        <v>250</v>
      </c>
      <c r="F972" s="2">
        <v>25</v>
      </c>
      <c r="G972" s="2">
        <v>12</v>
      </c>
      <c r="H972" s="2">
        <v>13</v>
      </c>
      <c r="I972" s="2">
        <f t="shared" si="312"/>
        <v>424</v>
      </c>
      <c r="J972" s="2">
        <f t="shared" si="330"/>
        <v>180.45070841543324</v>
      </c>
      <c r="K972" s="2">
        <f t="shared" si="315"/>
        <v>4.76</v>
      </c>
      <c r="L972" s="2">
        <f t="shared" si="313"/>
        <v>35.333333333333336</v>
      </c>
      <c r="M972" s="2">
        <f t="shared" si="314"/>
        <v>1.9536814089933345</v>
      </c>
      <c r="N972" s="5">
        <v>80400</v>
      </c>
      <c r="O972" s="5">
        <v>6520</v>
      </c>
      <c r="P972" s="2">
        <v>21.1</v>
      </c>
      <c r="Q972" s="2">
        <v>6</v>
      </c>
      <c r="R972" s="5">
        <v>3220</v>
      </c>
      <c r="S972" s="2">
        <v>521</v>
      </c>
      <c r="T972" s="5">
        <v>3610</v>
      </c>
      <c r="U972" s="2">
        <v>799</v>
      </c>
      <c r="X972" s="3" t="str" cm="1">
        <f t="array" ref="X972">_xlfn.IFS((D972/F972) &lt;= (640/SQRT($AT$32)), "Compact", L972 &lt;= ($AT$32*(0.79-(0.002*((E972-G972/2)/(2*F972))*SQRT($AT$32)))), "Non-Compact", L972 &gt; ($AT$32*(0.79-(0.002*((E972-G972/2)/(2*F972))*SQRT($AT$32)))), "Slender")</f>
        <v>Compact</v>
      </c>
      <c r="Y972" s="3" t="str" cm="1">
        <f t="array" ref="Y972">_xlfn.IFS(K972 &lt;= (65/SQRT($AT$32)), "Compact", K972 &lt;= (95/SQRT($AT$32)), "Non-Compact", K972 &gt; (95/SQRT($AT$32)), "Slender")</f>
        <v>Non-Compact</v>
      </c>
      <c r="Z972" s="2">
        <f t="shared" si="316"/>
        <v>10</v>
      </c>
      <c r="AA972" s="2">
        <f t="shared" si="317"/>
        <v>41.666666666666664</v>
      </c>
      <c r="AB972" s="2" t="str" cm="1">
        <f t="array" ref="AB972">_xlfn.IFS(Z972 &lt;= 9, "1", Z972 &lt;= 12, "2", Z972 &lt;= 15, "3", Z972 &gt; 15, "4")</f>
        <v>2</v>
      </c>
      <c r="AC972" s="2" t="str" cm="1">
        <f t="array" ref="AC972">_xlfn.IFS(AA972 &lt;= 200, "1", L972 &lt;= 300, "2", L972 &lt;= 400, "3", L972 &gt; 400, "4")</f>
        <v>1</v>
      </c>
      <c r="AF972" s="3">
        <f t="shared" si="328"/>
        <v>80181.742535941434</v>
      </c>
      <c r="AG972" s="3"/>
      <c r="AI972" s="3">
        <f t="shared" si="329"/>
        <v>3196.5153636421019</v>
      </c>
      <c r="AJ972" s="2" t="s">
        <v>958</v>
      </c>
      <c r="AK972" s="2"/>
      <c r="AL972" s="2"/>
      <c r="AM972" s="2">
        <f t="shared" si="331"/>
        <v>155.75070841543325</v>
      </c>
      <c r="AN972" s="2"/>
      <c r="AO972" s="2"/>
      <c r="AP972" s="2">
        <f t="shared" si="332"/>
        <v>3130.6</v>
      </c>
      <c r="AQ972" s="2" t="s">
        <v>958</v>
      </c>
      <c r="BB972" s="2">
        <f t="shared" si="318"/>
        <v>88.45070841543324</v>
      </c>
      <c r="BC972" s="2">
        <f t="shared" si="319"/>
        <v>2663.7333333333336</v>
      </c>
      <c r="BD972" s="2" t="s">
        <v>958</v>
      </c>
      <c r="BI972">
        <f t="shared" si="320"/>
        <v>106.45070841543324</v>
      </c>
      <c r="BJ972">
        <f t="shared" si="321"/>
        <v>2904.1143281365999</v>
      </c>
      <c r="BK972" s="2" t="s">
        <v>958</v>
      </c>
      <c r="BP972">
        <f t="shared" si="322"/>
        <v>40.45070841543324</v>
      </c>
      <c r="BQ972">
        <f t="shared" si="323"/>
        <v>2561.3333333333335</v>
      </c>
      <c r="BR972" s="2" t="s">
        <v>958</v>
      </c>
      <c r="BW972">
        <f t="shared" si="324"/>
        <v>56.45070841543324</v>
      </c>
      <c r="BX972">
        <f t="shared" si="325"/>
        <v>2595.4666666666667</v>
      </c>
      <c r="BY972" s="2" t="s">
        <v>958</v>
      </c>
      <c r="CD972">
        <f t="shared" si="326"/>
        <v>120.76044799722717</v>
      </c>
      <c r="CE972">
        <f t="shared" si="327"/>
        <v>2949.9015716076174</v>
      </c>
      <c r="CF972" s="2" t="s">
        <v>958</v>
      </c>
    </row>
    <row r="973" spans="1:84" x14ac:dyDescent="0.35">
      <c r="A973" s="2" t="s">
        <v>959</v>
      </c>
      <c r="B973" s="3" t="s">
        <v>35</v>
      </c>
      <c r="C973" s="2">
        <v>130</v>
      </c>
      <c r="D973" s="2">
        <v>500</v>
      </c>
      <c r="E973" s="2">
        <v>250</v>
      </c>
      <c r="F973" s="2">
        <v>22</v>
      </c>
      <c r="G973" s="2">
        <v>12</v>
      </c>
      <c r="H973" s="2">
        <v>13</v>
      </c>
      <c r="I973" s="2">
        <f t="shared" si="312"/>
        <v>430</v>
      </c>
      <c r="J973" s="2">
        <f t="shared" si="330"/>
        <v>166.17070841543324</v>
      </c>
      <c r="K973" s="2">
        <f t="shared" si="315"/>
        <v>5.4090909090909092</v>
      </c>
      <c r="L973" s="2">
        <f t="shared" si="313"/>
        <v>35.833333333333336</v>
      </c>
      <c r="M973" s="2">
        <f t="shared" si="314"/>
        <v>1.9536814089933345</v>
      </c>
      <c r="N973" s="5">
        <v>73100</v>
      </c>
      <c r="O973" s="5">
        <v>5740</v>
      </c>
      <c r="P973" s="2">
        <v>21</v>
      </c>
      <c r="Q973" s="2">
        <v>5.9</v>
      </c>
      <c r="R973" s="5">
        <v>2920</v>
      </c>
      <c r="S973" s="2">
        <v>459</v>
      </c>
      <c r="T973" s="5">
        <v>3290</v>
      </c>
      <c r="U973" s="2">
        <v>705</v>
      </c>
      <c r="X973" s="3" t="str" cm="1">
        <f t="array" ref="X973">_xlfn.IFS((D973/F973) &lt;= (640/SQRT($AT$32)), "Compact", L973 &lt;= ($AT$32*(0.79-(0.002*((E973-G973/2)/(2*F973))*SQRT($AT$32)))), "Non-Compact", L973 &gt; ($AT$32*(0.79-(0.002*((E973-G973/2)/(2*F973))*SQRT($AT$32)))), "Slender")</f>
        <v>Compact</v>
      </c>
      <c r="Y973" s="3" t="str" cm="1">
        <f t="array" ref="Y973">_xlfn.IFS(K973 &lt;= (65/SQRT($AT$32)), "Compact", K973 &lt;= (95/SQRT($AT$32)), "Non-Compact", K973 &gt; (95/SQRT($AT$32)), "Slender")</f>
        <v>Slender</v>
      </c>
      <c r="Z973" s="2">
        <f t="shared" si="316"/>
        <v>11.363636363636363</v>
      </c>
      <c r="AA973" s="2">
        <f t="shared" si="317"/>
        <v>41.666666666666664</v>
      </c>
      <c r="AB973" s="2" t="str" cm="1">
        <f t="array" ref="AB973">_xlfn.IFS(Z973 &lt;= 9, "1", Z973 &lt;= 12, "2", Z973 &lt;= 15, "3", Z973 &gt; 15, "4")</f>
        <v>2</v>
      </c>
      <c r="AC973" s="2" t="str" cm="1">
        <f t="array" ref="AC973">_xlfn.IFS(AA973 &lt;= 200, "1", L973 &lt;= 300, "2", L973 &lt;= 400, "3", L973 &gt; 400, "4")</f>
        <v>1</v>
      </c>
      <c r="AF973" s="3">
        <f t="shared" si="328"/>
        <v>72843.255254690535</v>
      </c>
      <c r="AG973" s="3"/>
      <c r="AI973" s="3">
        <f t="shared" si="329"/>
        <v>2893.5180783952255</v>
      </c>
      <c r="AJ973" s="2" t="s">
        <v>959</v>
      </c>
      <c r="AK973" s="2"/>
      <c r="AL973" s="2"/>
      <c r="AM973" s="2">
        <f t="shared" si="331"/>
        <v>141.47070841543325</v>
      </c>
      <c r="AN973" s="2"/>
      <c r="AO973" s="2"/>
      <c r="AP973" s="2">
        <f t="shared" si="332"/>
        <v>2830.6</v>
      </c>
      <c r="AQ973" s="2" t="s">
        <v>959</v>
      </c>
      <c r="BB973" s="2">
        <f t="shared" si="318"/>
        <v>74.170708415433239</v>
      </c>
      <c r="BC973" s="2">
        <f t="shared" si="319"/>
        <v>2363.7333333333336</v>
      </c>
      <c r="BD973" s="2" t="s">
        <v>959</v>
      </c>
      <c r="BI973">
        <f t="shared" si="320"/>
        <v>92.170708415433239</v>
      </c>
      <c r="BJ973">
        <f t="shared" si="321"/>
        <v>2604.1143281365999</v>
      </c>
      <c r="BK973" s="2" t="s">
        <v>959</v>
      </c>
      <c r="BP973">
        <f t="shared" si="322"/>
        <v>26.170708415433239</v>
      </c>
      <c r="BQ973">
        <f t="shared" si="323"/>
        <v>2261.3333333333335</v>
      </c>
      <c r="BR973" s="2" t="s">
        <v>959</v>
      </c>
      <c r="BW973">
        <f t="shared" si="324"/>
        <v>42.170708415433239</v>
      </c>
      <c r="BX973">
        <f t="shared" si="325"/>
        <v>2295.4666666666667</v>
      </c>
      <c r="BY973" s="2" t="s">
        <v>959</v>
      </c>
      <c r="CD973">
        <f t="shared" si="326"/>
        <v>106.48044799722717</v>
      </c>
      <c r="CE973">
        <f t="shared" si="327"/>
        <v>2649.9015716076174</v>
      </c>
      <c r="CF973" s="2" t="s">
        <v>959</v>
      </c>
    </row>
    <row r="974" spans="1:84" x14ac:dyDescent="0.35">
      <c r="A974" s="2" t="s">
        <v>960</v>
      </c>
      <c r="B974" s="3" t="s">
        <v>35</v>
      </c>
      <c r="C974" s="2">
        <v>119</v>
      </c>
      <c r="D974" s="2">
        <v>500</v>
      </c>
      <c r="E974" s="2">
        <v>250</v>
      </c>
      <c r="F974" s="2">
        <v>19</v>
      </c>
      <c r="G974" s="2">
        <v>12</v>
      </c>
      <c r="H974" s="2">
        <v>13</v>
      </c>
      <c r="I974" s="2">
        <f t="shared" si="312"/>
        <v>436</v>
      </c>
      <c r="J974" s="2">
        <f t="shared" si="330"/>
        <v>151.89070841543324</v>
      </c>
      <c r="K974" s="2">
        <f t="shared" si="315"/>
        <v>6.2631578947368425</v>
      </c>
      <c r="L974" s="2">
        <f t="shared" si="313"/>
        <v>36.333333333333336</v>
      </c>
      <c r="M974" s="2">
        <f t="shared" si="314"/>
        <v>1.9536814089933345</v>
      </c>
      <c r="N974" s="5">
        <v>65600</v>
      </c>
      <c r="O974" s="5">
        <v>4960</v>
      </c>
      <c r="P974" s="2">
        <v>20.8</v>
      </c>
      <c r="Q974" s="2">
        <v>5.7</v>
      </c>
      <c r="R974" s="5">
        <v>2620</v>
      </c>
      <c r="S974" s="2">
        <v>396</v>
      </c>
      <c r="T974" s="5">
        <v>2960</v>
      </c>
      <c r="U974" s="2">
        <v>612</v>
      </c>
      <c r="X974" s="3" t="str" cm="1">
        <f t="array" ref="X974">_xlfn.IFS((D974/F974) &lt;= (640/SQRT($AT$32)), "Compact", L974 &lt;= ($AT$32*(0.79-(0.002*((E974-G974/2)/(2*F974))*SQRT($AT$32)))), "Non-Compact", L974 &gt; ($AT$32*(0.79-(0.002*((E974-G974/2)/(2*F974))*SQRT($AT$32)))), "Slender")</f>
        <v>Compact</v>
      </c>
      <c r="Y974" s="3" t="str" cm="1">
        <f t="array" ref="Y974">_xlfn.IFS(K974 &lt;= (65/SQRT($AT$32)), "Compact", K974 &lt;= (95/SQRT($AT$32)), "Non-Compact", K974 &gt; (95/SQRT($AT$32)), "Slender")</f>
        <v>Slender</v>
      </c>
      <c r="Z974" s="2">
        <f t="shared" si="316"/>
        <v>13.157894736842104</v>
      </c>
      <c r="AA974" s="2">
        <f t="shared" si="317"/>
        <v>41.666666666666664</v>
      </c>
      <c r="AB974" s="2" t="str" cm="1">
        <f t="array" ref="AB974">_xlfn.IFS(Z974 &lt;= 9, "1", Z974 &lt;= 12, "2", Z974 &lt;= 15, "3", Z974 &gt; 15, "4")</f>
        <v>3</v>
      </c>
      <c r="AC974" s="2" t="str" cm="1">
        <f t="array" ref="AC974">_xlfn.IFS(AA974 &lt;= 200, "1", L974 &lt;= 300, "2", L974 &lt;= 400, "3", L974 &gt; 400, "4")</f>
        <v>1</v>
      </c>
      <c r="AF974" s="3">
        <f t="shared" si="328"/>
        <v>65305.998469512735</v>
      </c>
      <c r="AG974" s="3"/>
      <c r="AI974" s="3">
        <f t="shared" si="329"/>
        <v>2591.165851503913</v>
      </c>
      <c r="AJ974" s="2" t="s">
        <v>960</v>
      </c>
      <c r="AK974" s="2"/>
      <c r="AL974" s="2"/>
      <c r="AM974" s="2">
        <f t="shared" si="331"/>
        <v>127.19070841543324</v>
      </c>
      <c r="AN974" s="2"/>
      <c r="AO974" s="2"/>
      <c r="AP974" s="2">
        <f t="shared" si="332"/>
        <v>2530.6</v>
      </c>
      <c r="AQ974" s="2" t="s">
        <v>960</v>
      </c>
      <c r="BB974" s="2">
        <f t="shared" si="318"/>
        <v>59.890708415433238</v>
      </c>
      <c r="BC974" s="2">
        <f t="shared" si="319"/>
        <v>2063.7333333333336</v>
      </c>
      <c r="BD974" s="2" t="s">
        <v>960</v>
      </c>
      <c r="BI974">
        <f t="shared" si="320"/>
        <v>77.890708415433238</v>
      </c>
      <c r="BJ974">
        <f t="shared" si="321"/>
        <v>2304.1143281365999</v>
      </c>
      <c r="BK974" s="2" t="s">
        <v>960</v>
      </c>
      <c r="BP974">
        <f t="shared" si="322"/>
        <v>11.890708415433238</v>
      </c>
      <c r="BQ974">
        <f t="shared" si="323"/>
        <v>1961.3333333333335</v>
      </c>
      <c r="BR974" s="2" t="s">
        <v>960</v>
      </c>
      <c r="BW974">
        <f t="shared" si="324"/>
        <v>27.890708415433238</v>
      </c>
      <c r="BX974">
        <f t="shared" si="325"/>
        <v>1995.4666666666667</v>
      </c>
      <c r="BY974" s="2" t="s">
        <v>960</v>
      </c>
      <c r="CD974">
        <f t="shared" si="326"/>
        <v>92.200447997227172</v>
      </c>
      <c r="CE974">
        <f t="shared" si="327"/>
        <v>2349.9015716076174</v>
      </c>
      <c r="CF974" s="2" t="s">
        <v>960</v>
      </c>
    </row>
    <row r="975" spans="1:84" x14ac:dyDescent="0.35">
      <c r="A975" s="2" t="s">
        <v>961</v>
      </c>
      <c r="B975" s="3" t="s">
        <v>35</v>
      </c>
      <c r="C975" s="2">
        <v>108</v>
      </c>
      <c r="D975" s="2">
        <v>500</v>
      </c>
      <c r="E975" s="2">
        <v>250</v>
      </c>
      <c r="F975" s="2">
        <v>16</v>
      </c>
      <c r="G975" s="2">
        <v>12</v>
      </c>
      <c r="H975" s="2">
        <v>13</v>
      </c>
      <c r="I975" s="2">
        <f t="shared" si="312"/>
        <v>442</v>
      </c>
      <c r="J975" s="2">
        <f t="shared" si="330"/>
        <v>137.61070841543324</v>
      </c>
      <c r="K975" s="2">
        <f t="shared" si="315"/>
        <v>7.4375</v>
      </c>
      <c r="L975" s="2">
        <f t="shared" si="313"/>
        <v>36.833333333333336</v>
      </c>
      <c r="M975" s="2">
        <f t="shared" si="314"/>
        <v>1.9536814089933345</v>
      </c>
      <c r="N975" s="5">
        <v>57900</v>
      </c>
      <c r="O975" s="5">
        <v>4170</v>
      </c>
      <c r="P975" s="2">
        <v>20.5</v>
      </c>
      <c r="Q975" s="2">
        <v>5.5</v>
      </c>
      <c r="R975" s="5">
        <v>2320</v>
      </c>
      <c r="S975" s="2">
        <v>334</v>
      </c>
      <c r="T975" s="5">
        <v>2630</v>
      </c>
      <c r="U975" s="2">
        <v>518</v>
      </c>
      <c r="X975" s="3" t="str" cm="1">
        <f t="array" ref="X975">_xlfn.IFS((D975/F975) &lt;= (640/SQRT($AT$32)), "Compact", L975 &lt;= ($AT$32*(0.79-(0.002*((E975-G975/2)/(2*F975))*SQRT($AT$32)))), "Non-Compact", L975 &gt; ($AT$32*(0.79-(0.002*((E975-G975/2)/(2*F975))*SQRT($AT$32)))), "Slender")</f>
        <v>Compact</v>
      </c>
      <c r="Y975" s="3" t="str" cm="1">
        <f t="array" ref="Y975">_xlfn.IFS(K975 &lt;= (65/SQRT($AT$32)), "Compact", K975 &lt;= (95/SQRT($AT$32)), "Non-Compact", K975 &gt; (95/SQRT($AT$32)), "Slender")</f>
        <v>Slender</v>
      </c>
      <c r="Z975" s="2">
        <f t="shared" si="316"/>
        <v>15.625</v>
      </c>
      <c r="AA975" s="2">
        <f t="shared" si="317"/>
        <v>41.666666666666664</v>
      </c>
      <c r="AB975" s="2" t="str" cm="1">
        <f t="array" ref="AB975">_xlfn.IFS(Z975 &lt;= 9, "1", Z975 &lt;= 12, "2", Z975 &lt;= 15, "3", Z975 &gt; 15, "4")</f>
        <v>4</v>
      </c>
      <c r="AC975" s="2" t="str" cm="1">
        <f t="array" ref="AC975">_xlfn.IFS(AA975 &lt;= 200, "1", L975 &lt;= 300, "2", L975 &lt;= 400, "3", L975 &gt; 400, "4")</f>
        <v>1</v>
      </c>
      <c r="AF975" s="3">
        <f t="shared" si="328"/>
        <v>57569.369773343882</v>
      </c>
      <c r="AG975" s="3"/>
      <c r="AI975" s="3">
        <f t="shared" si="329"/>
        <v>2290.0604511671736</v>
      </c>
      <c r="AJ975" s="2" t="s">
        <v>961</v>
      </c>
      <c r="AK975" s="2"/>
      <c r="AL975" s="2"/>
      <c r="AM975" s="2">
        <f t="shared" si="331"/>
        <v>112.91070841543323</v>
      </c>
      <c r="AN975" s="2"/>
      <c r="AO975" s="2"/>
      <c r="AP975" s="2">
        <f t="shared" si="332"/>
        <v>2230.6</v>
      </c>
      <c r="AQ975" s="2" t="s">
        <v>961</v>
      </c>
      <c r="BB975" s="2">
        <f t="shared" si="318"/>
        <v>45.610708415433237</v>
      </c>
      <c r="BC975" s="2">
        <f t="shared" si="319"/>
        <v>1763.7333333333333</v>
      </c>
      <c r="BD975" s="2" t="s">
        <v>961</v>
      </c>
      <c r="BI975">
        <f t="shared" si="320"/>
        <v>63.610708415433237</v>
      </c>
      <c r="BJ975">
        <f t="shared" si="321"/>
        <v>2004.1143281365999</v>
      </c>
      <c r="BK975" s="2" t="s">
        <v>961</v>
      </c>
      <c r="BP975">
        <f t="shared" si="322"/>
        <v>2.389291584566763</v>
      </c>
      <c r="BQ975">
        <f t="shared" si="323"/>
        <v>1661.3333333333335</v>
      </c>
      <c r="BR975" s="2" t="s">
        <v>961</v>
      </c>
      <c r="BW975">
        <f t="shared" si="324"/>
        <v>13.610708415433237</v>
      </c>
      <c r="BX975">
        <f t="shared" si="325"/>
        <v>1695.4666666666667</v>
      </c>
      <c r="BY975" s="2" t="s">
        <v>961</v>
      </c>
      <c r="CD975">
        <f t="shared" si="326"/>
        <v>77.920447997227171</v>
      </c>
      <c r="CE975">
        <f t="shared" si="327"/>
        <v>2049.9015716076174</v>
      </c>
      <c r="CF975" s="2" t="s">
        <v>961</v>
      </c>
    </row>
    <row r="976" spans="1:84" x14ac:dyDescent="0.35">
      <c r="A976" s="2" t="s">
        <v>962</v>
      </c>
      <c r="B976" s="3" t="s">
        <v>35</v>
      </c>
      <c r="C976" s="2">
        <v>120</v>
      </c>
      <c r="D976" s="2">
        <v>500</v>
      </c>
      <c r="E976" s="2">
        <v>250</v>
      </c>
      <c r="F976" s="2">
        <v>22</v>
      </c>
      <c r="G976" s="2">
        <v>9</v>
      </c>
      <c r="H976" s="2">
        <v>13</v>
      </c>
      <c r="I976" s="2">
        <f t="shared" si="312"/>
        <v>430</v>
      </c>
      <c r="J976" s="2">
        <f t="shared" si="330"/>
        <v>152.49070841543326</v>
      </c>
      <c r="K976" s="2">
        <f t="shared" si="315"/>
        <v>5.4772727272727275</v>
      </c>
      <c r="L976" s="2">
        <f t="shared" si="313"/>
        <v>47.777777777777779</v>
      </c>
      <c r="M976" s="2">
        <f t="shared" si="314"/>
        <v>1.9596814089933345</v>
      </c>
      <c r="N976" s="5">
        <v>70700</v>
      </c>
      <c r="O976" s="5">
        <v>5730</v>
      </c>
      <c r="P976" s="2">
        <v>21.5</v>
      </c>
      <c r="Q976" s="2">
        <v>6.1</v>
      </c>
      <c r="R976" s="5">
        <v>2830</v>
      </c>
      <c r="S976" s="2">
        <v>459</v>
      </c>
      <c r="T976" s="5">
        <v>3130</v>
      </c>
      <c r="U976" s="2">
        <v>698</v>
      </c>
      <c r="X976" s="3" t="str" cm="1">
        <f t="array" ref="X976">_xlfn.IFS((D976/F976) &lt;= (640/SQRT($AT$32)), "Compact", L976 &lt;= ($AT$32*(0.79-(0.002*((E976-G976/2)/(2*F976))*SQRT($AT$32)))), "Non-Compact", L976 &gt; ($AT$32*(0.79-(0.002*((E976-G976/2)/(2*F976))*SQRT($AT$32)))), "Slender")</f>
        <v>Compact</v>
      </c>
      <c r="Y976" s="3" t="str" cm="1">
        <f t="array" ref="Y976">_xlfn.IFS(K976 &lt;= (65/SQRT($AT$32)), "Compact", K976 &lt;= (95/SQRT($AT$32)), "Non-Compact", K976 &gt; (95/SQRT($AT$32)), "Slender")</f>
        <v>Slender</v>
      </c>
      <c r="Z976" s="2">
        <f t="shared" si="316"/>
        <v>11.363636363636363</v>
      </c>
      <c r="AA976" s="2">
        <f t="shared" si="317"/>
        <v>55.555555555555557</v>
      </c>
      <c r="AB976" s="2" t="str" cm="1">
        <f t="array" ref="AB976">_xlfn.IFS(Z976 &lt;= 9, "1", Z976 &lt;= 12, "2", Z976 &lt;= 15, "3", Z976 &gt; 15, "4")</f>
        <v>2</v>
      </c>
      <c r="AC976" s="2" t="str" cm="1">
        <f t="array" ref="AC976">_xlfn.IFS(AA976 &lt;= 200, "1", L976 &lt;= 300, "2", L976 &lt;= 400, "3", L976 &gt; 400, "4")</f>
        <v>1</v>
      </c>
      <c r="AF976" s="3">
        <f t="shared" si="328"/>
        <v>70449.797275080928</v>
      </c>
      <c r="AG976" s="3"/>
      <c r="AI976" s="3">
        <f t="shared" si="329"/>
        <v>2805.5371802918598</v>
      </c>
      <c r="AJ976" s="2" t="s">
        <v>962</v>
      </c>
      <c r="AK976" s="2"/>
      <c r="AL976" s="2"/>
      <c r="AM976" s="2">
        <f t="shared" si="331"/>
        <v>127.79070841543326</v>
      </c>
      <c r="AN976" s="2"/>
      <c r="AO976" s="2"/>
      <c r="AP976" s="2">
        <f t="shared" si="332"/>
        <v>2740.6</v>
      </c>
      <c r="AQ976" s="2" t="s">
        <v>962</v>
      </c>
      <c r="BB976" s="2">
        <f t="shared" si="318"/>
        <v>60.490708415433261</v>
      </c>
      <c r="BC976" s="2">
        <f t="shared" si="319"/>
        <v>2273.7333333333336</v>
      </c>
      <c r="BD976" s="2" t="s">
        <v>962</v>
      </c>
      <c r="BI976">
        <f t="shared" si="320"/>
        <v>78.490708415433261</v>
      </c>
      <c r="BJ976">
        <f t="shared" si="321"/>
        <v>2514.1143281365999</v>
      </c>
      <c r="BK976" s="2" t="s">
        <v>962</v>
      </c>
      <c r="BP976">
        <f t="shared" si="322"/>
        <v>12.490708415433261</v>
      </c>
      <c r="BQ976">
        <f t="shared" si="323"/>
        <v>2171.3333333333335</v>
      </c>
      <c r="BR976" s="2" t="s">
        <v>962</v>
      </c>
      <c r="BW976">
        <f t="shared" si="324"/>
        <v>28.490708415433261</v>
      </c>
      <c r="BX976">
        <f t="shared" si="325"/>
        <v>2205.4666666666667</v>
      </c>
      <c r="BY976" s="2" t="s">
        <v>962</v>
      </c>
      <c r="CD976">
        <f t="shared" si="326"/>
        <v>92.800447997227195</v>
      </c>
      <c r="CE976">
        <f t="shared" si="327"/>
        <v>2559.9015716076174</v>
      </c>
      <c r="CF976" s="2" t="s">
        <v>962</v>
      </c>
    </row>
    <row r="977" spans="1:84" x14ac:dyDescent="0.35">
      <c r="A977" s="2" t="s">
        <v>961</v>
      </c>
      <c r="B977" s="3" t="s">
        <v>35</v>
      </c>
      <c r="C977" s="2">
        <v>108</v>
      </c>
      <c r="D977" s="2">
        <v>500</v>
      </c>
      <c r="E977" s="2">
        <v>250</v>
      </c>
      <c r="F977" s="2">
        <v>19</v>
      </c>
      <c r="G977" s="2">
        <v>9</v>
      </c>
      <c r="H977" s="2">
        <v>13</v>
      </c>
      <c r="I977" s="2">
        <f t="shared" si="312"/>
        <v>436</v>
      </c>
      <c r="J977" s="2">
        <f t="shared" si="330"/>
        <v>138.03070841543322</v>
      </c>
      <c r="K977" s="2">
        <f t="shared" si="315"/>
        <v>6.3421052631578947</v>
      </c>
      <c r="L977" s="2">
        <f t="shared" si="313"/>
        <v>48.444444444444443</v>
      </c>
      <c r="M977" s="2">
        <f t="shared" si="314"/>
        <v>1.9596814089933345</v>
      </c>
      <c r="N977" s="5">
        <v>63100</v>
      </c>
      <c r="O977" s="5">
        <v>4950</v>
      </c>
      <c r="P977" s="2">
        <v>21.4</v>
      </c>
      <c r="Q977" s="2">
        <v>6</v>
      </c>
      <c r="R977" s="5">
        <v>2530</v>
      </c>
      <c r="S977" s="2">
        <v>396</v>
      </c>
      <c r="T977" s="5">
        <v>2800</v>
      </c>
      <c r="U977" s="2">
        <v>604</v>
      </c>
      <c r="X977" s="3" t="str" cm="1">
        <f t="array" ref="X977">_xlfn.IFS((D977/F977) &lt;= (640/SQRT($AT$32)), "Compact", L977 &lt;= ($AT$32*(0.79-(0.002*((E977-G977/2)/(2*F977))*SQRT($AT$32)))), "Non-Compact", L977 &gt; ($AT$32*(0.79-(0.002*((E977-G977/2)/(2*F977))*SQRT($AT$32)))), "Slender")</f>
        <v>Compact</v>
      </c>
      <c r="Y977" s="3" t="str" cm="1">
        <f t="array" ref="Y977">_xlfn.IFS(K977 &lt;= (65/SQRT($AT$32)), "Compact", K977 &lt;= (95/SQRT($AT$32)), "Non-Compact", K977 &gt; (95/SQRT($AT$32)), "Slender")</f>
        <v>Slender</v>
      </c>
      <c r="Z977" s="2">
        <f t="shared" si="316"/>
        <v>13.157894736842104</v>
      </c>
      <c r="AA977" s="2">
        <f t="shared" si="317"/>
        <v>55.555555555555557</v>
      </c>
      <c r="AB977" s="2" t="str" cm="1">
        <f t="array" ref="AB977">_xlfn.IFS(Z977 &lt;= 9, "1", Z977 &lt;= 12, "2", Z977 &lt;= 15, "3", Z977 &gt; 15, "4")</f>
        <v>3</v>
      </c>
      <c r="AC977" s="2" t="str" cm="1">
        <f t="array" ref="AC977">_xlfn.IFS(AA977 &lt;= 200, "1", L977 &lt;= 300, "2", L977 &lt;= 400, "3", L977 &gt; 400, "4")</f>
        <v>1</v>
      </c>
      <c r="AF977" s="3">
        <f t="shared" si="328"/>
        <v>62812.319938846391</v>
      </c>
      <c r="AG977" s="3"/>
      <c r="AI977" s="3">
        <f t="shared" si="329"/>
        <v>2503.3442571887708</v>
      </c>
      <c r="AJ977" s="2" t="s">
        <v>961</v>
      </c>
      <c r="AK977" s="2"/>
      <c r="AL977" s="2"/>
      <c r="AM977" s="2">
        <f t="shared" si="331"/>
        <v>113.33070841543322</v>
      </c>
      <c r="AN977" s="2"/>
      <c r="AO977" s="2"/>
      <c r="AP977" s="2">
        <f t="shared" si="332"/>
        <v>2440.6</v>
      </c>
      <c r="AQ977" s="2" t="s">
        <v>961</v>
      </c>
      <c r="BB977" s="2">
        <f t="shared" si="318"/>
        <v>46.030708415433224</v>
      </c>
      <c r="BC977" s="2">
        <f t="shared" si="319"/>
        <v>1973.7333333333333</v>
      </c>
      <c r="BD977" s="2" t="s">
        <v>961</v>
      </c>
      <c r="BI977">
        <f t="shared" si="320"/>
        <v>64.030708415433224</v>
      </c>
      <c r="BJ977">
        <f t="shared" si="321"/>
        <v>2214.1143281365999</v>
      </c>
      <c r="BK977" s="2" t="s">
        <v>961</v>
      </c>
      <c r="BP977">
        <f t="shared" si="322"/>
        <v>1.9692915845667756</v>
      </c>
      <c r="BQ977">
        <f t="shared" si="323"/>
        <v>1871.3333333333335</v>
      </c>
      <c r="BR977" s="2" t="s">
        <v>961</v>
      </c>
      <c r="BW977">
        <f t="shared" si="324"/>
        <v>14.030708415433224</v>
      </c>
      <c r="BX977">
        <f t="shared" si="325"/>
        <v>1905.4666666666667</v>
      </c>
      <c r="BY977" s="2" t="s">
        <v>961</v>
      </c>
      <c r="CD977">
        <f t="shared" si="326"/>
        <v>78.340447997227159</v>
      </c>
      <c r="CE977">
        <f t="shared" si="327"/>
        <v>2259.9015716076174</v>
      </c>
      <c r="CF977" s="2" t="s">
        <v>961</v>
      </c>
    </row>
    <row r="978" spans="1:84" x14ac:dyDescent="0.35">
      <c r="A978" s="2" t="s">
        <v>963</v>
      </c>
      <c r="B978" s="3" t="s">
        <v>35</v>
      </c>
      <c r="C978" s="2">
        <v>97</v>
      </c>
      <c r="D978" s="2">
        <v>500</v>
      </c>
      <c r="E978" s="2">
        <v>250</v>
      </c>
      <c r="F978" s="2">
        <v>16</v>
      </c>
      <c r="G978" s="2">
        <v>9</v>
      </c>
      <c r="H978" s="2">
        <v>13</v>
      </c>
      <c r="I978" s="2">
        <f t="shared" si="312"/>
        <v>442</v>
      </c>
      <c r="J978" s="2">
        <f t="shared" si="330"/>
        <v>123.57070841543324</v>
      </c>
      <c r="K978" s="2">
        <f t="shared" si="315"/>
        <v>7.53125</v>
      </c>
      <c r="L978" s="2">
        <f t="shared" si="313"/>
        <v>49.111111111111114</v>
      </c>
      <c r="M978" s="2">
        <f t="shared" si="314"/>
        <v>1.9596814089933345</v>
      </c>
      <c r="N978" s="5">
        <v>55300</v>
      </c>
      <c r="O978" s="5">
        <v>4170</v>
      </c>
      <c r="P978" s="2">
        <v>21.2</v>
      </c>
      <c r="Q978" s="2">
        <v>5.8</v>
      </c>
      <c r="R978" s="5">
        <v>2210</v>
      </c>
      <c r="S978" s="2">
        <v>334</v>
      </c>
      <c r="T978" s="5">
        <v>2460</v>
      </c>
      <c r="U978" s="2">
        <v>511</v>
      </c>
      <c r="X978" s="3" t="str" cm="1">
        <f t="array" ref="X978">_xlfn.IFS((D978/F978) &lt;= (640/SQRT($AT$32)), "Compact", L978 &lt;= ($AT$32*(0.79-(0.002*((E978-G978/2)/(2*F978))*SQRT($AT$32)))), "Non-Compact", L978 &gt; ($AT$32*(0.79-(0.002*((E978-G978/2)/(2*F978))*SQRT($AT$32)))), "Slender")</f>
        <v>Compact</v>
      </c>
      <c r="Y978" s="3" t="str" cm="1">
        <f t="array" ref="Y978">_xlfn.IFS(K978 &lt;= (65/SQRT($AT$32)), "Compact", K978 &lt;= (95/SQRT($AT$32)), "Non-Compact", K978 &gt; (95/SQRT($AT$32)), "Slender")</f>
        <v>Slender</v>
      </c>
      <c r="Z978" s="2">
        <f t="shared" si="316"/>
        <v>15.625</v>
      </c>
      <c r="AA978" s="2">
        <f t="shared" si="317"/>
        <v>55.555555555555557</v>
      </c>
      <c r="AB978" s="2" t="str" cm="1">
        <f t="array" ref="AB978">_xlfn.IFS(Z978 &lt;= 9, "1", Z978 &lt;= 12, "2", Z978 &lt;= 15, "3", Z978 &gt; 15, "4")</f>
        <v>4</v>
      </c>
      <c r="AC978" s="2" t="str" cm="1">
        <f t="array" ref="AC978">_xlfn.IFS(AA978 &lt;= 200, "1", L978 &lt;= 300, "2", L978 &lt;= 400, "3", L978 &gt; 400, "4")</f>
        <v>1</v>
      </c>
      <c r="AF978" s="3">
        <f t="shared" si="328"/>
        <v>54976.056025327969</v>
      </c>
      <c r="AG978" s="3"/>
      <c r="AI978" s="3">
        <f t="shared" si="329"/>
        <v>2183.0586043439143</v>
      </c>
      <c r="AJ978" s="2" t="s">
        <v>963</v>
      </c>
      <c r="AK978" s="2"/>
      <c r="AL978" s="2"/>
      <c r="AM978" s="2">
        <f t="shared" si="331"/>
        <v>98.870708415433242</v>
      </c>
      <c r="AN978" s="2"/>
      <c r="AO978" s="2"/>
      <c r="AP978" s="2">
        <f t="shared" si="332"/>
        <v>2120.6</v>
      </c>
      <c r="AQ978" s="2" t="s">
        <v>963</v>
      </c>
      <c r="BB978" s="2">
        <f t="shared" si="318"/>
        <v>31.570708415433245</v>
      </c>
      <c r="BC978" s="2">
        <f t="shared" si="319"/>
        <v>1653.7333333333333</v>
      </c>
      <c r="BD978" s="2" t="s">
        <v>963</v>
      </c>
      <c r="BI978">
        <f t="shared" si="320"/>
        <v>49.570708415433245</v>
      </c>
      <c r="BJ978">
        <f t="shared" si="321"/>
        <v>1894.1143281365999</v>
      </c>
      <c r="BK978" s="2" t="s">
        <v>963</v>
      </c>
      <c r="BP978">
        <f t="shared" si="322"/>
        <v>16.429291584566755</v>
      </c>
      <c r="BQ978">
        <f t="shared" si="323"/>
        <v>1551.3333333333335</v>
      </c>
      <c r="BR978" s="2" t="s">
        <v>963</v>
      </c>
      <c r="BW978">
        <f t="shared" si="324"/>
        <v>0.42929158456675509</v>
      </c>
      <c r="BX978">
        <f t="shared" si="325"/>
        <v>1585.4666666666667</v>
      </c>
      <c r="BY978" s="2" t="s">
        <v>963</v>
      </c>
      <c r="CD978">
        <f t="shared" si="326"/>
        <v>63.880447997227172</v>
      </c>
      <c r="CE978">
        <f t="shared" si="327"/>
        <v>1939.9015716076174</v>
      </c>
      <c r="CF978" s="2" t="s">
        <v>963</v>
      </c>
    </row>
    <row r="979" spans="1:84" x14ac:dyDescent="0.35">
      <c r="A979" s="2" t="s">
        <v>964</v>
      </c>
      <c r="B979" s="3" t="s">
        <v>35</v>
      </c>
      <c r="C979" s="2">
        <v>122</v>
      </c>
      <c r="D979" s="2">
        <v>500</v>
      </c>
      <c r="E979" s="2">
        <v>200</v>
      </c>
      <c r="F979" s="2">
        <v>25</v>
      </c>
      <c r="G979" s="2">
        <v>12</v>
      </c>
      <c r="H979" s="2">
        <v>13</v>
      </c>
      <c r="I979" s="2">
        <f t="shared" si="312"/>
        <v>424</v>
      </c>
      <c r="J979" s="2">
        <f t="shared" si="330"/>
        <v>155.45070841543324</v>
      </c>
      <c r="K979" s="2">
        <f t="shared" si="315"/>
        <v>3.76</v>
      </c>
      <c r="L979" s="2">
        <f t="shared" si="313"/>
        <v>35.333333333333336</v>
      </c>
      <c r="M979" s="2">
        <f t="shared" si="314"/>
        <v>1.7536814089933346</v>
      </c>
      <c r="N979" s="5">
        <v>66300</v>
      </c>
      <c r="O979" s="5">
        <v>3340</v>
      </c>
      <c r="P979" s="2">
        <v>20.6</v>
      </c>
      <c r="Q979" s="2">
        <v>4.5999999999999996</v>
      </c>
      <c r="R979" s="5">
        <v>2650</v>
      </c>
      <c r="S979" s="2">
        <v>334</v>
      </c>
      <c r="T979" s="5">
        <v>3010</v>
      </c>
      <c r="U979" s="2">
        <v>517</v>
      </c>
      <c r="X979" s="3" t="str" cm="1">
        <f t="array" ref="X979">_xlfn.IFS((D979/F979) &lt;= (640/SQRT($AT$32)), "Compact", L979 &lt;= ($AT$32*(0.79-(0.002*((E979-G979/2)/(2*F979))*SQRT($AT$32)))), "Non-Compact", L979 &gt; ($AT$32*(0.79-(0.002*((E979-G979/2)/(2*F979))*SQRT($AT$32)))), "Slender")</f>
        <v>Compact</v>
      </c>
      <c r="Y979" s="3" t="str" cm="1">
        <f t="array" ref="Y979">_xlfn.IFS(K979 &lt;= (65/SQRT($AT$32)), "Compact", K979 &lt;= (95/SQRT($AT$32)), "Non-Compact", K979 &gt; (95/SQRT($AT$32)), "Slender")</f>
        <v>Non-Compact</v>
      </c>
      <c r="Z979" s="2">
        <f t="shared" si="316"/>
        <v>8</v>
      </c>
      <c r="AA979" s="2">
        <f t="shared" si="317"/>
        <v>41.666666666666664</v>
      </c>
      <c r="AB979" s="2" t="str" cm="1">
        <f t="array" ref="AB979">_xlfn.IFS(Z979 &lt;= 9, "1", Z979 &lt;= 12, "2", Z979 &lt;= 15, "3", Z979 &gt; 15, "4")</f>
        <v>1</v>
      </c>
      <c r="AC979" s="2" t="str" cm="1">
        <f t="array" ref="AC979">_xlfn.IFS(AA979 &lt;= 200, "1", L979 &lt;= 300, "2", L979 &lt;= 400, "3", L979 &gt; 400, "4")</f>
        <v>1</v>
      </c>
      <c r="AF979" s="3">
        <f t="shared" si="328"/>
        <v>65906.015249747885</v>
      </c>
      <c r="AG979" s="3"/>
      <c r="AI979" s="3">
        <f t="shared" si="329"/>
        <v>2610.226593612133</v>
      </c>
      <c r="AJ979" s="2" t="s">
        <v>964</v>
      </c>
      <c r="AK979" s="2"/>
      <c r="AL979" s="2"/>
      <c r="AM979" s="2">
        <f t="shared" si="331"/>
        <v>130.75070841543325</v>
      </c>
      <c r="AN979" s="2"/>
      <c r="AO979" s="2"/>
      <c r="AP979" s="2">
        <f t="shared" si="332"/>
        <v>2560.6</v>
      </c>
      <c r="AQ979" s="2" t="s">
        <v>964</v>
      </c>
      <c r="BB979" s="2">
        <f t="shared" si="318"/>
        <v>63.45070841543324</v>
      </c>
      <c r="BC979" s="2">
        <f t="shared" si="319"/>
        <v>2093.7333333333336</v>
      </c>
      <c r="BD979" s="2" t="s">
        <v>964</v>
      </c>
      <c r="BI979">
        <f t="shared" si="320"/>
        <v>81.45070841543324</v>
      </c>
      <c r="BJ979">
        <f t="shared" si="321"/>
        <v>2334.1143281365999</v>
      </c>
      <c r="BK979" s="2" t="s">
        <v>964</v>
      </c>
      <c r="BP979">
        <f t="shared" si="322"/>
        <v>15.45070841543324</v>
      </c>
      <c r="BQ979">
        <f t="shared" si="323"/>
        <v>1991.3333333333335</v>
      </c>
      <c r="BR979" s="2" t="s">
        <v>964</v>
      </c>
      <c r="BW979">
        <f t="shared" si="324"/>
        <v>31.45070841543324</v>
      </c>
      <c r="BX979">
        <f t="shared" si="325"/>
        <v>2025.4666666666667</v>
      </c>
      <c r="BY979" s="2" t="s">
        <v>964</v>
      </c>
      <c r="CD979">
        <f t="shared" si="326"/>
        <v>95.760447997227175</v>
      </c>
      <c r="CE979">
        <f t="shared" si="327"/>
        <v>2379.9015716076174</v>
      </c>
      <c r="CF979" s="2" t="s">
        <v>964</v>
      </c>
    </row>
    <row r="980" spans="1:84" x14ac:dyDescent="0.35">
      <c r="A980" s="2" t="s">
        <v>965</v>
      </c>
      <c r="B980" s="3" t="s">
        <v>35</v>
      </c>
      <c r="C980" s="2">
        <v>113</v>
      </c>
      <c r="D980" s="2">
        <v>500</v>
      </c>
      <c r="E980" s="2">
        <v>200</v>
      </c>
      <c r="F980" s="2">
        <v>22</v>
      </c>
      <c r="G980" s="2">
        <v>12</v>
      </c>
      <c r="H980" s="2">
        <v>13</v>
      </c>
      <c r="I980" s="2">
        <f t="shared" si="312"/>
        <v>430</v>
      </c>
      <c r="J980" s="2">
        <f t="shared" si="330"/>
        <v>144.17070841543324</v>
      </c>
      <c r="K980" s="2">
        <f t="shared" si="315"/>
        <v>4.2727272727272725</v>
      </c>
      <c r="L980" s="2">
        <f t="shared" si="313"/>
        <v>35.833333333333336</v>
      </c>
      <c r="M980" s="2">
        <f t="shared" si="314"/>
        <v>1.7536814089933346</v>
      </c>
      <c r="N980" s="5">
        <v>60500</v>
      </c>
      <c r="O980" s="5">
        <v>2940</v>
      </c>
      <c r="P980" s="2">
        <v>20.5</v>
      </c>
      <c r="Q980" s="2">
        <v>4.5</v>
      </c>
      <c r="R980" s="5">
        <v>2420</v>
      </c>
      <c r="S980" s="2">
        <v>294</v>
      </c>
      <c r="T980" s="5">
        <v>2760</v>
      </c>
      <c r="U980" s="2">
        <v>458</v>
      </c>
      <c r="X980" s="3" t="str" cm="1">
        <f t="array" ref="X980">_xlfn.IFS((D980/F980) &lt;= (640/SQRT($AT$32)), "Compact", L980 &lt;= ($AT$32*(0.79-(0.002*((E980-G980/2)/(2*F980))*SQRT($AT$32)))), "Non-Compact", L980 &gt; ($AT$32*(0.79-(0.002*((E980-G980/2)/(2*F980))*SQRT($AT$32)))), "Slender")</f>
        <v>Compact</v>
      </c>
      <c r="Y980" s="3" t="str" cm="1">
        <f t="array" ref="Y980">_xlfn.IFS(K980 &lt;= (65/SQRT($AT$32)), "Compact", K980 &lt;= (95/SQRT($AT$32)), "Non-Compact", K980 &gt; (95/SQRT($AT$32)), "Slender")</f>
        <v>Non-Compact</v>
      </c>
      <c r="Z980" s="2">
        <f t="shared" si="316"/>
        <v>9.0909090909090917</v>
      </c>
      <c r="AA980" s="2">
        <f t="shared" si="317"/>
        <v>41.666666666666664</v>
      </c>
      <c r="AB980" s="2" t="str" cm="1">
        <f t="array" ref="AB980">_xlfn.IFS(Z980 &lt;= 9, "1", Z980 &lt;= 12, "2", Z980 &lt;= 15, "3", Z980 &gt; 15, "4")</f>
        <v>2</v>
      </c>
      <c r="AC980" s="2" t="str" cm="1">
        <f t="array" ref="AC980">_xlfn.IFS(AA980 &lt;= 200, "1", L980 &lt;= 300, "2", L980 &lt;= 400, "3", L980 &gt; 400, "4")</f>
        <v>1</v>
      </c>
      <c r="AF980" s="3">
        <f t="shared" si="328"/>
        <v>60093.71053696052</v>
      </c>
      <c r="AG980" s="3"/>
      <c r="AI980" s="3">
        <f t="shared" si="329"/>
        <v>2380.2678147637084</v>
      </c>
      <c r="AJ980" s="2" t="s">
        <v>965</v>
      </c>
      <c r="AK980" s="2"/>
      <c r="AL980" s="2"/>
      <c r="AM980" s="2">
        <f t="shared" si="331"/>
        <v>119.47070841543324</v>
      </c>
      <c r="AN980" s="2"/>
      <c r="AO980" s="2"/>
      <c r="AP980" s="2">
        <f t="shared" si="332"/>
        <v>2330.6</v>
      </c>
      <c r="AQ980" s="2" t="s">
        <v>965</v>
      </c>
      <c r="BB980" s="2">
        <f t="shared" si="318"/>
        <v>52.170708415433239</v>
      </c>
      <c r="BC980" s="2">
        <f t="shared" si="319"/>
        <v>1863.7333333333333</v>
      </c>
      <c r="BD980" s="2" t="s">
        <v>965</v>
      </c>
      <c r="BI980">
        <f t="shared" si="320"/>
        <v>70.170708415433239</v>
      </c>
      <c r="BJ980">
        <f t="shared" si="321"/>
        <v>2104.1143281365999</v>
      </c>
      <c r="BK980" s="2" t="s">
        <v>965</v>
      </c>
      <c r="BP980">
        <f t="shared" si="322"/>
        <v>4.1707084154332392</v>
      </c>
      <c r="BQ980">
        <f t="shared" si="323"/>
        <v>1761.3333333333335</v>
      </c>
      <c r="BR980" s="2" t="s">
        <v>965</v>
      </c>
      <c r="BW980">
        <f t="shared" si="324"/>
        <v>20.170708415433239</v>
      </c>
      <c r="BX980">
        <f t="shared" si="325"/>
        <v>1795.4666666666667</v>
      </c>
      <c r="BY980" s="2" t="s">
        <v>965</v>
      </c>
      <c r="CD980">
        <f t="shared" si="326"/>
        <v>84.480447997227174</v>
      </c>
      <c r="CE980">
        <f t="shared" si="327"/>
        <v>2149.9015716076174</v>
      </c>
      <c r="CF980" s="2" t="s">
        <v>965</v>
      </c>
    </row>
    <row r="981" spans="1:84" x14ac:dyDescent="0.35">
      <c r="A981" s="2" t="s">
        <v>966</v>
      </c>
      <c r="B981" s="3" t="s">
        <v>35</v>
      </c>
      <c r="C981" s="2">
        <v>104</v>
      </c>
      <c r="D981" s="2">
        <v>500</v>
      </c>
      <c r="E981" s="2">
        <v>200</v>
      </c>
      <c r="F981" s="2">
        <v>19</v>
      </c>
      <c r="G981" s="2">
        <v>12</v>
      </c>
      <c r="H981" s="2">
        <v>13</v>
      </c>
      <c r="I981" s="2">
        <f t="shared" si="312"/>
        <v>436</v>
      </c>
      <c r="J981" s="2">
        <f t="shared" si="330"/>
        <v>132.89070841543324</v>
      </c>
      <c r="K981" s="2">
        <f t="shared" si="315"/>
        <v>4.9473684210526319</v>
      </c>
      <c r="L981" s="2">
        <f t="shared" si="313"/>
        <v>36.333333333333336</v>
      </c>
      <c r="M981" s="2">
        <f t="shared" si="314"/>
        <v>1.7536814089933346</v>
      </c>
      <c r="N981" s="5">
        <v>54600</v>
      </c>
      <c r="O981" s="5">
        <v>2540</v>
      </c>
      <c r="P981" s="2">
        <v>20.3</v>
      </c>
      <c r="Q981" s="2">
        <v>4.4000000000000004</v>
      </c>
      <c r="R981" s="5">
        <v>2180</v>
      </c>
      <c r="S981" s="2">
        <v>254</v>
      </c>
      <c r="T981" s="5">
        <v>2500</v>
      </c>
      <c r="U981" s="2">
        <v>398</v>
      </c>
      <c r="X981" s="3" t="str" cm="1">
        <f t="array" ref="X981">_xlfn.IFS((D981/F981) &lt;= (640/SQRT($AT$32)), "Compact", L981 &lt;= ($AT$32*(0.79-(0.002*((E981-G981/2)/(2*F981))*SQRT($AT$32)))), "Non-Compact", L981 &gt; ($AT$32*(0.79-(0.002*((E981-G981/2)/(2*F981))*SQRT($AT$32)))), "Slender")</f>
        <v>Compact</v>
      </c>
      <c r="Y981" s="3" t="str" cm="1">
        <f t="array" ref="Y981">_xlfn.IFS(K981 &lt;= (65/SQRT($AT$32)), "Compact", K981 &lt;= (95/SQRT($AT$32)), "Non-Compact", K981 &gt; (95/SQRT($AT$32)), "Slender")</f>
        <v>Non-Compact</v>
      </c>
      <c r="Z981" s="2">
        <f t="shared" si="316"/>
        <v>10.526315789473685</v>
      </c>
      <c r="AA981" s="2">
        <f t="shared" si="317"/>
        <v>41.666666666666664</v>
      </c>
      <c r="AB981" s="2" t="str" cm="1">
        <f t="array" ref="AB981">_xlfn.IFS(Z981 &lt;= 9, "1", Z981 &lt;= 12, "2", Z981 &lt;= 15, "3", Z981 &gt; 15, "4")</f>
        <v>2</v>
      </c>
      <c r="AC981" s="2" t="str" cm="1">
        <f t="array" ref="AC981">_xlfn.IFS(AA981 &lt;= 200, "1", L981 &lt;= 300, "2", L981 &lt;= 400, "3", L981 &gt; 400, "4")</f>
        <v>1</v>
      </c>
      <c r="AF981" s="3">
        <f t="shared" si="328"/>
        <v>54181.820254583545</v>
      </c>
      <c r="AG981" s="3"/>
      <c r="AI981" s="3">
        <f t="shared" si="329"/>
        <v>2141.2974734959175</v>
      </c>
      <c r="AJ981" s="2" t="s">
        <v>966</v>
      </c>
      <c r="AK981" s="2"/>
      <c r="AL981" s="2"/>
      <c r="AM981" s="2">
        <f t="shared" si="331"/>
        <v>108.19070841543324</v>
      </c>
      <c r="AN981" s="2"/>
      <c r="AO981" s="2"/>
      <c r="AP981" s="2">
        <f t="shared" si="332"/>
        <v>2090.6</v>
      </c>
      <c r="AQ981" s="2" t="s">
        <v>966</v>
      </c>
      <c r="BB981" s="2">
        <f t="shared" si="318"/>
        <v>40.890708415433238</v>
      </c>
      <c r="BC981" s="2">
        <f t="shared" si="319"/>
        <v>1623.7333333333333</v>
      </c>
      <c r="BD981" s="2" t="s">
        <v>966</v>
      </c>
      <c r="BI981">
        <f t="shared" si="320"/>
        <v>58.890708415433238</v>
      </c>
      <c r="BJ981">
        <f t="shared" si="321"/>
        <v>1864.1143281365999</v>
      </c>
      <c r="BK981" s="2" t="s">
        <v>966</v>
      </c>
      <c r="BP981">
        <f t="shared" si="322"/>
        <v>7.1092915845667619</v>
      </c>
      <c r="BQ981">
        <f t="shared" si="323"/>
        <v>1521.3333333333335</v>
      </c>
      <c r="BR981" s="2" t="s">
        <v>966</v>
      </c>
      <c r="BW981">
        <f t="shared" si="324"/>
        <v>8.8907084154332381</v>
      </c>
      <c r="BX981">
        <f t="shared" si="325"/>
        <v>1555.4666666666667</v>
      </c>
      <c r="BY981" s="2" t="s">
        <v>966</v>
      </c>
      <c r="CD981">
        <f t="shared" si="326"/>
        <v>73.200447997227172</v>
      </c>
      <c r="CE981">
        <f t="shared" si="327"/>
        <v>1909.9015716076174</v>
      </c>
      <c r="CF981" s="2" t="s">
        <v>966</v>
      </c>
    </row>
    <row r="982" spans="1:84" x14ac:dyDescent="0.35">
      <c r="A982" s="2" t="s">
        <v>967</v>
      </c>
      <c r="B982" s="3" t="s">
        <v>35</v>
      </c>
      <c r="C982" s="2">
        <v>95.5</v>
      </c>
      <c r="D982" s="2">
        <v>500</v>
      </c>
      <c r="E982" s="2">
        <v>200</v>
      </c>
      <c r="F982" s="2">
        <v>16</v>
      </c>
      <c r="G982" s="2">
        <v>12</v>
      </c>
      <c r="H982" s="2">
        <v>13</v>
      </c>
      <c r="I982" s="2">
        <f t="shared" si="312"/>
        <v>442</v>
      </c>
      <c r="J982" s="2">
        <f t="shared" si="330"/>
        <v>121.61070841543325</v>
      </c>
      <c r="K982" s="2">
        <f t="shared" si="315"/>
        <v>5.875</v>
      </c>
      <c r="L982" s="2">
        <f t="shared" si="313"/>
        <v>36.833333333333336</v>
      </c>
      <c r="M982" s="2">
        <f t="shared" si="314"/>
        <v>1.7536814089933346</v>
      </c>
      <c r="N982" s="5">
        <v>48500</v>
      </c>
      <c r="O982" s="5">
        <v>2140</v>
      </c>
      <c r="P982" s="2">
        <v>20</v>
      </c>
      <c r="Q982" s="2">
        <v>4.2</v>
      </c>
      <c r="R982" s="5">
        <v>1940</v>
      </c>
      <c r="S982" s="2">
        <v>214</v>
      </c>
      <c r="T982" s="5">
        <v>2240</v>
      </c>
      <c r="U982" s="2">
        <v>338</v>
      </c>
      <c r="X982" s="3" t="str" cm="1">
        <f t="array" ref="X982">_xlfn.IFS((D982/F982) &lt;= (640/SQRT($AT$32)), "Compact", L982 &lt;= ($AT$32*(0.79-(0.002*((E982-G982/2)/(2*F982))*SQRT($AT$32)))), "Non-Compact", L982 &gt; ($AT$32*(0.79-(0.002*((E982-G982/2)/(2*F982))*SQRT($AT$32)))), "Slender")</f>
        <v>Compact</v>
      </c>
      <c r="Y982" s="3" t="str" cm="1">
        <f t="array" ref="Y982">_xlfn.IFS(K982 &lt;= (65/SQRT($AT$32)), "Compact", K982 &lt;= (95/SQRT($AT$32)), "Non-Compact", K982 &gt; (95/SQRT($AT$32)), "Slender")</f>
        <v>Slender</v>
      </c>
      <c r="Z982" s="2">
        <f t="shared" si="316"/>
        <v>12.5</v>
      </c>
      <c r="AA982" s="2">
        <f t="shared" si="317"/>
        <v>41.666666666666664</v>
      </c>
      <c r="AB982" s="2" t="str" cm="1">
        <f t="array" ref="AB982">_xlfn.IFS(Z982 &lt;= 9, "1", Z982 &lt;= 12, "2", Z982 &lt;= 15, "3", Z982 &gt; 15, "4")</f>
        <v>3</v>
      </c>
      <c r="AC982" s="2" t="str" cm="1">
        <f t="array" ref="AC982">_xlfn.IFS(AA982 &lt;= 200, "1", L982 &lt;= 300, "2", L982 &lt;= 400, "3", L982 &gt; 400, "4")</f>
        <v>1</v>
      </c>
      <c r="AF982" s="3">
        <f t="shared" si="328"/>
        <v>48070.511190333724</v>
      </c>
      <c r="AG982" s="3"/>
      <c r="AI982" s="3">
        <f t="shared" si="329"/>
        <v>1903.4271380854063</v>
      </c>
      <c r="AJ982" s="2" t="s">
        <v>967</v>
      </c>
      <c r="AK982" s="2"/>
      <c r="AL982" s="2"/>
      <c r="AM982" s="2">
        <f t="shared" si="331"/>
        <v>96.910708415433248</v>
      </c>
      <c r="AN982" s="2"/>
      <c r="AO982" s="2"/>
      <c r="AP982" s="2">
        <f t="shared" si="332"/>
        <v>1850.6</v>
      </c>
      <c r="AQ982" s="2" t="s">
        <v>967</v>
      </c>
      <c r="BB982" s="2">
        <f t="shared" si="318"/>
        <v>29.610708415433251</v>
      </c>
      <c r="BC982" s="2">
        <f t="shared" si="319"/>
        <v>1383.7333333333333</v>
      </c>
      <c r="BD982" s="2" t="s">
        <v>967</v>
      </c>
      <c r="BI982">
        <f t="shared" si="320"/>
        <v>47.610708415433251</v>
      </c>
      <c r="BJ982">
        <f t="shared" si="321"/>
        <v>1624.1143281365999</v>
      </c>
      <c r="BK982" s="2" t="s">
        <v>967</v>
      </c>
      <c r="BP982">
        <f t="shared" si="322"/>
        <v>18.389291584566749</v>
      </c>
      <c r="BQ982">
        <f t="shared" si="323"/>
        <v>1281.3333333333335</v>
      </c>
      <c r="BR982" s="2" t="s">
        <v>967</v>
      </c>
      <c r="BW982">
        <f t="shared" si="324"/>
        <v>2.3892915845667488</v>
      </c>
      <c r="BX982">
        <f t="shared" si="325"/>
        <v>1315.4666666666667</v>
      </c>
      <c r="BY982" s="2" t="s">
        <v>967</v>
      </c>
      <c r="CD982">
        <f t="shared" si="326"/>
        <v>61.920447997227178</v>
      </c>
      <c r="CE982">
        <f t="shared" si="327"/>
        <v>1669.9015716076174</v>
      </c>
      <c r="CF982" s="2" t="s">
        <v>967</v>
      </c>
    </row>
    <row r="983" spans="1:84" x14ac:dyDescent="0.35">
      <c r="A983" s="2" t="s">
        <v>968</v>
      </c>
      <c r="B983" s="3" t="s">
        <v>35</v>
      </c>
      <c r="C983" s="2">
        <v>102</v>
      </c>
      <c r="D983" s="2">
        <v>500</v>
      </c>
      <c r="E983" s="2">
        <v>200</v>
      </c>
      <c r="F983" s="2">
        <v>22</v>
      </c>
      <c r="G983" s="2">
        <v>9</v>
      </c>
      <c r="H983" s="2">
        <v>13</v>
      </c>
      <c r="I983" s="2">
        <f t="shared" si="312"/>
        <v>430</v>
      </c>
      <c r="J983" s="2">
        <f t="shared" si="330"/>
        <v>130.49070841543326</v>
      </c>
      <c r="K983" s="2">
        <f t="shared" si="315"/>
        <v>4.3409090909090908</v>
      </c>
      <c r="L983" s="2">
        <f t="shared" si="313"/>
        <v>47.777777777777779</v>
      </c>
      <c r="M983" s="2">
        <f t="shared" si="314"/>
        <v>1.7596814089933346</v>
      </c>
      <c r="N983" s="5">
        <v>58100</v>
      </c>
      <c r="O983" s="5">
        <v>2940</v>
      </c>
      <c r="P983" s="2">
        <v>21.1</v>
      </c>
      <c r="Q983" s="2">
        <v>4.7</v>
      </c>
      <c r="R983" s="5">
        <v>2330</v>
      </c>
      <c r="S983" s="2">
        <v>294</v>
      </c>
      <c r="T983" s="5">
        <v>2600</v>
      </c>
      <c r="U983" s="2">
        <v>450</v>
      </c>
      <c r="X983" s="3" t="str" cm="1">
        <f t="array" ref="X983">_xlfn.IFS((D983/F983) &lt;= (640/SQRT($AT$32)), "Compact", L983 &lt;= ($AT$32*(0.79-(0.002*((E983-G983/2)/(2*F983))*SQRT($AT$32)))), "Non-Compact", L983 &gt; ($AT$32*(0.79-(0.002*((E983-G983/2)/(2*F983))*SQRT($AT$32)))), "Slender")</f>
        <v>Compact</v>
      </c>
      <c r="Y983" s="3" t="str" cm="1">
        <f t="array" ref="Y983">_xlfn.IFS(K983 &lt;= (65/SQRT($AT$32)), "Compact", K983 &lt;= (95/SQRT($AT$32)), "Non-Compact", K983 &gt; (95/SQRT($AT$32)), "Slender")</f>
        <v>Non-Compact</v>
      </c>
      <c r="Z983" s="2">
        <f t="shared" si="316"/>
        <v>9.0909090909090917</v>
      </c>
      <c r="AA983" s="2">
        <f t="shared" si="317"/>
        <v>55.555555555555557</v>
      </c>
      <c r="AB983" s="2" t="str" cm="1">
        <f t="array" ref="AB983">_xlfn.IFS(Z983 &lt;= 9, "1", Z983 &lt;= 12, "2", Z983 &lt;= 15, "3", Z983 &gt; 15, "4")</f>
        <v>2</v>
      </c>
      <c r="AC983" s="2" t="str" cm="1">
        <f t="array" ref="AC983">_xlfn.IFS(AA983 &lt;= 200, "1", L983 &lt;= 300, "2", L983 &lt;= 400, "3", L983 &gt; 400, "4")</f>
        <v>1</v>
      </c>
      <c r="AF983" s="3">
        <f t="shared" si="328"/>
        <v>57696.443964078062</v>
      </c>
      <c r="AG983" s="3"/>
      <c r="AI983" s="3">
        <f t="shared" si="329"/>
        <v>2292.2187657376858</v>
      </c>
      <c r="AJ983" s="2" t="s">
        <v>968</v>
      </c>
      <c r="AK983" s="2"/>
      <c r="AL983" s="2"/>
      <c r="AM983" s="2">
        <f t="shared" si="331"/>
        <v>105.79070841543326</v>
      </c>
      <c r="AN983" s="2"/>
      <c r="AO983" s="2"/>
      <c r="AP983" s="2">
        <f t="shared" si="332"/>
        <v>2240.6</v>
      </c>
      <c r="AQ983" s="2" t="s">
        <v>968</v>
      </c>
      <c r="BB983" s="2">
        <f t="shared" si="318"/>
        <v>38.490708415433261</v>
      </c>
      <c r="BC983" s="2">
        <f t="shared" si="319"/>
        <v>1773.7333333333333</v>
      </c>
      <c r="BD983" s="2" t="s">
        <v>968</v>
      </c>
      <c r="BI983">
        <f t="shared" si="320"/>
        <v>56.490708415433261</v>
      </c>
      <c r="BJ983">
        <f t="shared" si="321"/>
        <v>2014.1143281365999</v>
      </c>
      <c r="BK983" s="2" t="s">
        <v>968</v>
      </c>
      <c r="BP983">
        <f t="shared" si="322"/>
        <v>9.5092915845667392</v>
      </c>
      <c r="BQ983">
        <f t="shared" si="323"/>
        <v>1671.3333333333335</v>
      </c>
      <c r="BR983" s="2" t="s">
        <v>968</v>
      </c>
      <c r="BW983">
        <f t="shared" si="324"/>
        <v>6.4907084154332608</v>
      </c>
      <c r="BX983">
        <f t="shared" si="325"/>
        <v>1705.4666666666667</v>
      </c>
      <c r="BY983" s="2" t="s">
        <v>968</v>
      </c>
      <c r="CD983">
        <f t="shared" si="326"/>
        <v>70.800447997227195</v>
      </c>
      <c r="CE983">
        <f t="shared" si="327"/>
        <v>2059.9015716076174</v>
      </c>
      <c r="CF983" s="2" t="s">
        <v>968</v>
      </c>
    </row>
    <row r="984" spans="1:84" x14ac:dyDescent="0.35">
      <c r="A984" s="2" t="s">
        <v>969</v>
      </c>
      <c r="B984" s="3" t="s">
        <v>35</v>
      </c>
      <c r="C984" s="2">
        <v>93.4</v>
      </c>
      <c r="D984" s="2">
        <v>500</v>
      </c>
      <c r="E984" s="2">
        <v>200</v>
      </c>
      <c r="F984" s="2">
        <v>19</v>
      </c>
      <c r="G984" s="2">
        <v>9</v>
      </c>
      <c r="H984" s="2">
        <v>13</v>
      </c>
      <c r="I984" s="2">
        <f t="shared" si="312"/>
        <v>436</v>
      </c>
      <c r="J984" s="2">
        <f t="shared" si="330"/>
        <v>119.03070841543325</v>
      </c>
      <c r="K984" s="2">
        <f t="shared" si="315"/>
        <v>5.0263157894736841</v>
      </c>
      <c r="L984" s="2">
        <f t="shared" si="313"/>
        <v>48.444444444444443</v>
      </c>
      <c r="M984" s="2">
        <f t="shared" si="314"/>
        <v>1.7596814089933346</v>
      </c>
      <c r="N984" s="5">
        <v>52100</v>
      </c>
      <c r="O984" s="5">
        <v>2540</v>
      </c>
      <c r="P984" s="2">
        <v>20.9</v>
      </c>
      <c r="Q984" s="2">
        <v>4.5999999999999996</v>
      </c>
      <c r="R984" s="5">
        <v>2090</v>
      </c>
      <c r="S984" s="2">
        <v>254</v>
      </c>
      <c r="T984" s="5">
        <v>2340</v>
      </c>
      <c r="U984" s="2">
        <v>390</v>
      </c>
      <c r="X984" s="3" t="str" cm="1">
        <f t="array" ref="X984">_xlfn.IFS((D984/F984) &lt;= (640/SQRT($AT$32)), "Compact", L984 &lt;= ($AT$32*(0.79-(0.002*((E984-G984/2)/(2*F984))*SQRT($AT$32)))), "Non-Compact", L984 &gt; ($AT$32*(0.79-(0.002*((E984-G984/2)/(2*F984))*SQRT($AT$32)))), "Slender")</f>
        <v>Compact</v>
      </c>
      <c r="Y984" s="3" t="str" cm="1">
        <f t="array" ref="Y984">_xlfn.IFS(K984 &lt;= (65/SQRT($AT$32)), "Compact", K984 &lt;= (95/SQRT($AT$32)), "Non-Compact", K984 &gt; (95/SQRT($AT$32)), "Slender")</f>
        <v>Non-Compact</v>
      </c>
      <c r="Z984" s="2">
        <f t="shared" si="316"/>
        <v>10.526315789473685</v>
      </c>
      <c r="AA984" s="2">
        <f t="shared" si="317"/>
        <v>55.555555555555557</v>
      </c>
      <c r="AB984" s="2" t="str" cm="1">
        <f t="array" ref="AB984">_xlfn.IFS(Z984 &lt;= 9, "1", Z984 &lt;= 12, "2", Z984 &lt;= 15, "3", Z984 &gt; 15, "4")</f>
        <v>2</v>
      </c>
      <c r="AC984" s="2" t="str" cm="1">
        <f t="array" ref="AC984">_xlfn.IFS(AA984 &lt;= 200, "1", L984 &lt;= 300, "2", L984 &lt;= 400, "3", L984 &gt; 400, "4")</f>
        <v>1</v>
      </c>
      <c r="AF984" s="3">
        <f t="shared" si="328"/>
        <v>51684.423631303078</v>
      </c>
      <c r="AG984" s="3"/>
      <c r="AI984" s="3">
        <f t="shared" si="329"/>
        <v>2053.5206037437265</v>
      </c>
      <c r="AJ984" s="2" t="s">
        <v>969</v>
      </c>
      <c r="AK984" s="2"/>
      <c r="AL984" s="2"/>
      <c r="AM984" s="2">
        <f t="shared" si="331"/>
        <v>94.33070841543325</v>
      </c>
      <c r="AN984" s="2"/>
      <c r="AO984" s="2"/>
      <c r="AP984" s="2">
        <f t="shared" si="332"/>
        <v>2000.6</v>
      </c>
      <c r="AQ984" s="2" t="s">
        <v>969</v>
      </c>
      <c r="BB984" s="2">
        <f t="shared" si="318"/>
        <v>27.030708415433253</v>
      </c>
      <c r="BC984" s="2">
        <f t="shared" si="319"/>
        <v>1533.7333333333333</v>
      </c>
      <c r="BD984" s="2" t="s">
        <v>969</v>
      </c>
      <c r="BI984">
        <f t="shared" si="320"/>
        <v>45.030708415433253</v>
      </c>
      <c r="BJ984">
        <f t="shared" si="321"/>
        <v>1774.1143281365999</v>
      </c>
      <c r="BK984" s="2" t="s">
        <v>969</v>
      </c>
      <c r="BP984">
        <f t="shared" si="322"/>
        <v>20.969291584566747</v>
      </c>
      <c r="BQ984">
        <f t="shared" si="323"/>
        <v>1431.3333333333335</v>
      </c>
      <c r="BR984" s="2" t="s">
        <v>969</v>
      </c>
      <c r="BW984">
        <f t="shared" si="324"/>
        <v>4.9692915845667471</v>
      </c>
      <c r="BX984">
        <f t="shared" si="325"/>
        <v>1465.4666666666667</v>
      </c>
      <c r="BY984" s="2" t="s">
        <v>969</v>
      </c>
      <c r="CD984">
        <f t="shared" si="326"/>
        <v>59.34044799722718</v>
      </c>
      <c r="CE984">
        <f t="shared" si="327"/>
        <v>1819.9015716076174</v>
      </c>
      <c r="CF984" s="2" t="s">
        <v>969</v>
      </c>
    </row>
    <row r="985" spans="1:84" x14ac:dyDescent="0.35">
      <c r="A985" s="2" t="s">
        <v>970</v>
      </c>
      <c r="B985" s="3" t="s">
        <v>35</v>
      </c>
      <c r="C985" s="2">
        <v>84.4</v>
      </c>
      <c r="D985" s="2">
        <v>500</v>
      </c>
      <c r="E985" s="2">
        <v>200</v>
      </c>
      <c r="F985" s="2">
        <v>16</v>
      </c>
      <c r="G985" s="2">
        <v>9</v>
      </c>
      <c r="H985" s="2">
        <v>13</v>
      </c>
      <c r="I985" s="2">
        <f t="shared" si="312"/>
        <v>442</v>
      </c>
      <c r="J985" s="2">
        <f t="shared" si="330"/>
        <v>107.57070841543326</v>
      </c>
      <c r="K985" s="2">
        <f t="shared" si="315"/>
        <v>5.96875</v>
      </c>
      <c r="L985" s="2">
        <f t="shared" si="313"/>
        <v>49.111111111111114</v>
      </c>
      <c r="M985" s="2">
        <f t="shared" si="314"/>
        <v>1.7596814089933346</v>
      </c>
      <c r="N985" s="5">
        <v>46000</v>
      </c>
      <c r="O985" s="5">
        <v>2140</v>
      </c>
      <c r="P985" s="2">
        <v>20.7</v>
      </c>
      <c r="Q985" s="2">
        <v>4.5</v>
      </c>
      <c r="R985" s="5">
        <v>1840</v>
      </c>
      <c r="S985" s="2">
        <v>214</v>
      </c>
      <c r="T985" s="5">
        <v>2080</v>
      </c>
      <c r="U985" s="2">
        <v>331</v>
      </c>
      <c r="X985" s="3" t="str" cm="1">
        <f t="array" ref="X985">_xlfn.IFS((D985/F985) &lt;= (640/SQRT($AT$32)), "Compact", L985 &lt;= ($AT$32*(0.79-(0.002*((E985-G985/2)/(2*F985))*SQRT($AT$32)))), "Non-Compact", L985 &gt; ($AT$32*(0.79-(0.002*((E985-G985/2)/(2*F985))*SQRT($AT$32)))), "Slender")</f>
        <v>Compact</v>
      </c>
      <c r="Y985" s="3" t="str" cm="1">
        <f t="array" ref="Y985">_xlfn.IFS(K985 &lt;= (65/SQRT($AT$32)), "Compact", K985 &lt;= (95/SQRT($AT$32)), "Non-Compact", K985 &gt; (95/SQRT($AT$32)), "Slender")</f>
        <v>Slender</v>
      </c>
      <c r="Z985" s="2">
        <f t="shared" si="316"/>
        <v>12.5</v>
      </c>
      <c r="AA985" s="2">
        <f t="shared" si="317"/>
        <v>55.555555555555557</v>
      </c>
      <c r="AB985" s="2" t="str" cm="1">
        <f t="array" ref="AB985">_xlfn.IFS(Z985 &lt;= 9, "1", Z985 &lt;= 12, "2", Z985 &lt;= 15, "3", Z985 &gt; 15, "4")</f>
        <v>3</v>
      </c>
      <c r="AC985" s="2" t="str" cm="1">
        <f t="array" ref="AC985">_xlfn.IFS(AA985 &lt;= 200, "1", L985 &lt;= 300, "2", L985 &lt;= 400, "3", L985 &gt; 400, "4")</f>
        <v>1</v>
      </c>
      <c r="AF985" s="3">
        <f t="shared" si="328"/>
        <v>45572.843296199986</v>
      </c>
      <c r="AG985" s="3"/>
      <c r="AI985" s="3">
        <f t="shared" si="329"/>
        <v>1806.3540267621959</v>
      </c>
      <c r="AJ985" s="2" t="s">
        <v>970</v>
      </c>
      <c r="AK985" s="2"/>
      <c r="AL985" s="2"/>
      <c r="AM985" s="2">
        <f t="shared" si="331"/>
        <v>82.870708415433256</v>
      </c>
      <c r="AN985" s="2"/>
      <c r="AO985" s="2"/>
      <c r="AP985" s="2">
        <f t="shared" si="332"/>
        <v>1750.6</v>
      </c>
      <c r="AQ985" s="2" t="s">
        <v>970</v>
      </c>
      <c r="BB985" s="2">
        <f t="shared" si="318"/>
        <v>15.570708415433259</v>
      </c>
      <c r="BC985" s="2">
        <f t="shared" si="319"/>
        <v>1283.7333333333333</v>
      </c>
      <c r="BD985" s="2" t="s">
        <v>970</v>
      </c>
      <c r="BI985">
        <f t="shared" si="320"/>
        <v>33.570708415433259</v>
      </c>
      <c r="BJ985">
        <f t="shared" si="321"/>
        <v>1524.1143281365999</v>
      </c>
      <c r="BK985" s="2" t="s">
        <v>970</v>
      </c>
      <c r="BP985">
        <f t="shared" si="322"/>
        <v>32.429291584566741</v>
      </c>
      <c r="BQ985">
        <f t="shared" si="323"/>
        <v>1181.3333333333335</v>
      </c>
      <c r="BR985" s="2" t="s">
        <v>970</v>
      </c>
      <c r="BW985">
        <f t="shared" si="324"/>
        <v>16.429291584566741</v>
      </c>
      <c r="BX985">
        <f t="shared" si="325"/>
        <v>1215.4666666666667</v>
      </c>
      <c r="BY985" s="2" t="s">
        <v>970</v>
      </c>
      <c r="CD985">
        <f t="shared" si="326"/>
        <v>47.880447997227186</v>
      </c>
      <c r="CE985">
        <f t="shared" si="327"/>
        <v>1569.9015716076174</v>
      </c>
      <c r="CF985" s="2" t="s">
        <v>970</v>
      </c>
    </row>
    <row r="986" spans="1:84" x14ac:dyDescent="0.35">
      <c r="A986" s="2" t="s">
        <v>971</v>
      </c>
      <c r="B986" s="3" t="s">
        <v>35</v>
      </c>
      <c r="C986" s="2">
        <v>72.400000000000006</v>
      </c>
      <c r="D986" s="2">
        <v>500</v>
      </c>
      <c r="E986" s="2">
        <v>200</v>
      </c>
      <c r="F986" s="2">
        <v>12</v>
      </c>
      <c r="G986" s="2">
        <v>9</v>
      </c>
      <c r="H986" s="2">
        <v>13</v>
      </c>
      <c r="I986" s="2">
        <f t="shared" si="312"/>
        <v>450</v>
      </c>
      <c r="J986" s="2">
        <f t="shared" si="330"/>
        <v>92.290708415433258</v>
      </c>
      <c r="K986" s="2">
        <f t="shared" si="315"/>
        <v>7.958333333333333</v>
      </c>
      <c r="L986" s="2">
        <f t="shared" si="313"/>
        <v>50</v>
      </c>
      <c r="M986" s="2">
        <f t="shared" si="314"/>
        <v>1.7596814089933346</v>
      </c>
      <c r="N986" s="5">
        <v>37500</v>
      </c>
      <c r="O986" s="5">
        <v>1600</v>
      </c>
      <c r="P986" s="2">
        <v>20.2</v>
      </c>
      <c r="Q986" s="2">
        <v>4.2</v>
      </c>
      <c r="R986" s="5">
        <v>1500</v>
      </c>
      <c r="S986" s="2">
        <v>160</v>
      </c>
      <c r="T986" s="5">
        <v>1720</v>
      </c>
      <c r="U986" s="2">
        <v>251</v>
      </c>
      <c r="X986" s="3" t="str" cm="1">
        <f t="array" ref="X986">_xlfn.IFS((D986/F986) &lt;= (640/SQRT($AT$32)), "Compact", L986 &lt;= ($AT$32*(0.79-(0.002*((E986-G986/2)/(2*F986))*SQRT($AT$32)))), "Non-Compact", L986 &gt; ($AT$32*(0.79-(0.002*((E986-G986/2)/(2*F986))*SQRT($AT$32)))), "Slender")</f>
        <v>Non-Compact</v>
      </c>
      <c r="Y986" s="3" t="str" cm="1">
        <f t="array" ref="Y986">_xlfn.IFS(K986 &lt;= (65/SQRT($AT$32)), "Compact", K986 &lt;= (95/SQRT($AT$32)), "Non-Compact", K986 &gt; (95/SQRT($AT$32)), "Slender")</f>
        <v>Slender</v>
      </c>
      <c r="Z986" s="2">
        <f t="shared" si="316"/>
        <v>16.666666666666668</v>
      </c>
      <c r="AA986" s="2">
        <f t="shared" si="317"/>
        <v>55.555555555555557</v>
      </c>
      <c r="AB986" s="2" t="str" cm="1">
        <f t="array" ref="AB986">_xlfn.IFS(Z986 &lt;= 9, "1", Z986 &lt;= 12, "2", Z986 &lt;= 15, "3", Z986 &gt; 15, "4")</f>
        <v>4</v>
      </c>
      <c r="AC986" s="2" t="str" cm="1">
        <f t="array" ref="AC986">_xlfn.IFS(AA986 &lt;= 200, "1", L986 &lt;= 300, "2", L986 &lt;= 400, "3", L986 &gt; 400, "4")</f>
        <v>1</v>
      </c>
      <c r="AF986" s="3">
        <f t="shared" si="328"/>
        <v>37058.214286443967</v>
      </c>
      <c r="AG986" s="3"/>
      <c r="AI986" s="3">
        <f t="shared" si="329"/>
        <v>1473.5228773249498</v>
      </c>
      <c r="AJ986" s="2" t="s">
        <v>971</v>
      </c>
      <c r="AK986" s="2"/>
      <c r="AL986" s="2"/>
      <c r="AM986" s="2">
        <f t="shared" si="331"/>
        <v>67.590708415433255</v>
      </c>
      <c r="AN986" s="2"/>
      <c r="AO986" s="2"/>
      <c r="AP986" s="2">
        <f t="shared" si="332"/>
        <v>1410.6</v>
      </c>
      <c r="AQ986" s="2" t="s">
        <v>971</v>
      </c>
      <c r="BB986" s="2">
        <f t="shared" si="318"/>
        <v>0.29070841543325798</v>
      </c>
      <c r="BC986" s="2">
        <f t="shared" si="319"/>
        <v>943.73333333333335</v>
      </c>
      <c r="BD986" s="2" t="s">
        <v>971</v>
      </c>
      <c r="BI986">
        <f t="shared" si="320"/>
        <v>18.290708415433258</v>
      </c>
      <c r="BJ986">
        <f t="shared" si="321"/>
        <v>1184.1143281365999</v>
      </c>
      <c r="BK986" s="2" t="s">
        <v>971</v>
      </c>
      <c r="BP986">
        <f t="shared" si="322"/>
        <v>47.709291584566742</v>
      </c>
      <c r="BQ986">
        <f t="shared" si="323"/>
        <v>841.33333333333337</v>
      </c>
      <c r="BR986" s="2" t="s">
        <v>971</v>
      </c>
      <c r="BW986">
        <f t="shared" si="324"/>
        <v>31.709291584566742</v>
      </c>
      <c r="BX986">
        <f t="shared" si="325"/>
        <v>875.46666666666658</v>
      </c>
      <c r="BY986" s="2" t="s">
        <v>971</v>
      </c>
      <c r="CD986">
        <f t="shared" si="326"/>
        <v>32.600447997227185</v>
      </c>
      <c r="CE986">
        <f t="shared" si="327"/>
        <v>1229.9015716076174</v>
      </c>
      <c r="CF986" s="2" t="s">
        <v>971</v>
      </c>
    </row>
    <row r="987" spans="1:84" x14ac:dyDescent="0.35">
      <c r="A987" s="2" t="s">
        <v>972</v>
      </c>
      <c r="B987" s="3" t="s">
        <v>35</v>
      </c>
      <c r="C987" s="2">
        <v>157</v>
      </c>
      <c r="D987" s="2">
        <v>450</v>
      </c>
      <c r="E987" s="2">
        <v>300</v>
      </c>
      <c r="F987" s="2">
        <v>25</v>
      </c>
      <c r="G987" s="2">
        <v>12</v>
      </c>
      <c r="H987" s="2">
        <v>13</v>
      </c>
      <c r="I987" s="2">
        <f t="shared" si="312"/>
        <v>374</v>
      </c>
      <c r="J987" s="2">
        <f t="shared" si="330"/>
        <v>199.45070841543324</v>
      </c>
      <c r="K987" s="2">
        <f t="shared" si="315"/>
        <v>5.76</v>
      </c>
      <c r="L987" s="2">
        <f t="shared" si="313"/>
        <v>31.166666666666668</v>
      </c>
      <c r="M987" s="2">
        <f t="shared" si="314"/>
        <v>2.0536814089933344</v>
      </c>
      <c r="N987" s="5">
        <v>74800</v>
      </c>
      <c r="O987" s="5">
        <v>11300</v>
      </c>
      <c r="P987" s="2">
        <v>19.399999999999999</v>
      </c>
      <c r="Q987" s="2">
        <v>7.5</v>
      </c>
      <c r="R987" s="5">
        <v>3320</v>
      </c>
      <c r="S987" s="2">
        <v>750</v>
      </c>
      <c r="T987" s="5">
        <v>3700</v>
      </c>
      <c r="U987" s="5">
        <v>1140</v>
      </c>
      <c r="X987" s="3" t="str" cm="1">
        <f t="array" ref="X987">_xlfn.IFS((D987/F987) &lt;= (640/SQRT($AT$32)), "Compact", L987 &lt;= ($AT$32*(0.79-(0.002*((E987-G987/2)/(2*F987))*SQRT($AT$32)))), "Non-Compact", L987 &gt; ($AT$32*(0.79-(0.002*((E987-G987/2)/(2*F987))*SQRT($AT$32)))), "Slender")</f>
        <v>Compact</v>
      </c>
      <c r="Y987" s="3" t="str" cm="1">
        <f t="array" ref="Y987">_xlfn.IFS(K987 &lt;= (65/SQRT($AT$32)), "Compact", K987 &lt;= (95/SQRT($AT$32)), "Non-Compact", K987 &gt; (95/SQRT($AT$32)), "Slender")</f>
        <v>Slender</v>
      </c>
      <c r="Z987" s="2">
        <f t="shared" si="316"/>
        <v>12</v>
      </c>
      <c r="AA987" s="2">
        <f t="shared" si="317"/>
        <v>37.5</v>
      </c>
      <c r="AB987" s="2" t="str" cm="1">
        <f t="array" ref="AB987">_xlfn.IFS(Z987 &lt;= 9, "1", Z987 &lt;= 12, "2", Z987 &lt;= 15, "3", Z987 &gt; 15, "4")</f>
        <v>2</v>
      </c>
      <c r="AC987" s="2" t="str" cm="1">
        <f t="array" ref="AC987">_xlfn.IFS(AA987 &lt;= 200, "1", L987 &lt;= 300, "2", L987 &lt;= 400, "3", L987 &gt; 400, "4")</f>
        <v>1</v>
      </c>
      <c r="AF987" s="3">
        <f t="shared" si="328"/>
        <v>75159.220965228218</v>
      </c>
      <c r="AG987" s="3"/>
      <c r="AI987" s="3">
        <f t="shared" si="329"/>
        <v>3333.3025170242195</v>
      </c>
      <c r="AJ987" s="2" t="s">
        <v>972</v>
      </c>
      <c r="AK987" s="2"/>
      <c r="AL987" s="2"/>
      <c r="AM987" s="2">
        <f t="shared" si="331"/>
        <v>174.75070841543325</v>
      </c>
      <c r="AN987" s="2"/>
      <c r="AO987" s="2"/>
      <c r="AP987" s="2">
        <f t="shared" si="332"/>
        <v>3230.6</v>
      </c>
      <c r="AQ987" s="2" t="s">
        <v>972</v>
      </c>
      <c r="BB987" s="2">
        <f t="shared" si="318"/>
        <v>107.45070841543324</v>
      </c>
      <c r="BC987" s="2">
        <f t="shared" si="319"/>
        <v>2763.7333333333336</v>
      </c>
      <c r="BD987" s="2" t="s">
        <v>972</v>
      </c>
      <c r="BI987">
        <f t="shared" si="320"/>
        <v>125.45070841543324</v>
      </c>
      <c r="BJ987">
        <f t="shared" si="321"/>
        <v>3004.1143281365999</v>
      </c>
      <c r="BK987" s="2" t="s">
        <v>972</v>
      </c>
      <c r="BP987">
        <f t="shared" si="322"/>
        <v>59.45070841543324</v>
      </c>
      <c r="BQ987">
        <f t="shared" si="323"/>
        <v>2661.3333333333335</v>
      </c>
      <c r="BR987" s="2" t="s">
        <v>972</v>
      </c>
      <c r="BW987">
        <f t="shared" si="324"/>
        <v>75.45070841543324</v>
      </c>
      <c r="BX987">
        <f t="shared" si="325"/>
        <v>2695.4666666666667</v>
      </c>
      <c r="BY987" s="2" t="s">
        <v>972</v>
      </c>
      <c r="CD987">
        <f t="shared" si="326"/>
        <v>139.76044799722717</v>
      </c>
      <c r="CE987">
        <f t="shared" si="327"/>
        <v>3049.9015716076174</v>
      </c>
      <c r="CF987" s="2" t="s">
        <v>972</v>
      </c>
    </row>
    <row r="988" spans="1:84" x14ac:dyDescent="0.35">
      <c r="A988" s="2" t="s">
        <v>973</v>
      </c>
      <c r="B988" s="3" t="s">
        <v>35</v>
      </c>
      <c r="C988" s="2">
        <v>143</v>
      </c>
      <c r="D988" s="2">
        <v>450</v>
      </c>
      <c r="E988" s="2">
        <v>300</v>
      </c>
      <c r="F988" s="2">
        <v>22</v>
      </c>
      <c r="G988" s="2">
        <v>12</v>
      </c>
      <c r="H988" s="2">
        <v>13</v>
      </c>
      <c r="I988" s="2">
        <f t="shared" si="312"/>
        <v>380</v>
      </c>
      <c r="J988" s="2">
        <f t="shared" si="330"/>
        <v>182.17070841543324</v>
      </c>
      <c r="K988" s="2">
        <f t="shared" si="315"/>
        <v>6.5454545454545459</v>
      </c>
      <c r="L988" s="2">
        <f t="shared" si="313"/>
        <v>31.666666666666668</v>
      </c>
      <c r="M988" s="2">
        <f t="shared" si="314"/>
        <v>2.0536814089933344</v>
      </c>
      <c r="N988" s="5">
        <v>67800</v>
      </c>
      <c r="O988" s="5">
        <v>9910</v>
      </c>
      <c r="P988" s="2">
        <v>19.3</v>
      </c>
      <c r="Q988" s="2">
        <v>7.4</v>
      </c>
      <c r="R988" s="5">
        <v>3010</v>
      </c>
      <c r="S988" s="2">
        <v>660</v>
      </c>
      <c r="T988" s="5">
        <v>3350</v>
      </c>
      <c r="U988" s="5">
        <v>1010</v>
      </c>
      <c r="X988" s="3" t="str" cm="1">
        <f t="array" ref="X988">_xlfn.IFS((D988/F988) &lt;= (640/SQRT($AT$32)), "Compact", L988 &lt;= ($AT$32*(0.79-(0.002*((E988-G988/2)/(2*F988))*SQRT($AT$32)))), "Non-Compact", L988 &gt; ($AT$32*(0.79-(0.002*((E988-G988/2)/(2*F988))*SQRT($AT$32)))), "Slender")</f>
        <v>Compact</v>
      </c>
      <c r="Y988" s="3" t="str" cm="1">
        <f t="array" ref="Y988">_xlfn.IFS(K988 &lt;= (65/SQRT($AT$32)), "Compact", K988 &lt;= (95/SQRT($AT$32)), "Non-Compact", K988 &gt; (95/SQRT($AT$32)), "Slender")</f>
        <v>Slender</v>
      </c>
      <c r="Z988" s="2">
        <f t="shared" si="316"/>
        <v>13.636363636363637</v>
      </c>
      <c r="AA988" s="2">
        <f t="shared" si="317"/>
        <v>37.5</v>
      </c>
      <c r="AB988" s="2" t="str" cm="1">
        <f t="array" ref="AB988">_xlfn.IFS(Z988 &lt;= 9, "1", Z988 &lt;= 12, "2", Z988 &lt;= 15, "3", Z988 &gt; 15, "4")</f>
        <v>3</v>
      </c>
      <c r="AC988" s="2" t="str" cm="1">
        <f t="array" ref="AC988">_xlfn.IFS(AA988 &lt;= 200, "1", L988 &lt;= 300, "2", L988 &lt;= 400, "3", L988 &gt; 400, "4")</f>
        <v>1</v>
      </c>
      <c r="AF988" s="3">
        <f t="shared" si="328"/>
        <v>68031.458870878254</v>
      </c>
      <c r="AG988" s="3"/>
      <c r="AI988" s="3">
        <f t="shared" si="329"/>
        <v>3013.7570688428086</v>
      </c>
      <c r="AJ988" s="2" t="s">
        <v>973</v>
      </c>
      <c r="AK988" s="2"/>
      <c r="AL988" s="2"/>
      <c r="AM988" s="2">
        <f t="shared" si="331"/>
        <v>157.47070841543325</v>
      </c>
      <c r="AN988" s="2"/>
      <c r="AO988" s="2"/>
      <c r="AP988" s="2">
        <f t="shared" si="332"/>
        <v>2920.6</v>
      </c>
      <c r="AQ988" s="2" t="s">
        <v>973</v>
      </c>
      <c r="BB988" s="2">
        <f t="shared" si="318"/>
        <v>90.170708415433239</v>
      </c>
      <c r="BC988" s="2">
        <f t="shared" si="319"/>
        <v>2453.7333333333336</v>
      </c>
      <c r="BD988" s="2" t="s">
        <v>973</v>
      </c>
      <c r="BI988">
        <f t="shared" si="320"/>
        <v>108.17070841543324</v>
      </c>
      <c r="BJ988">
        <f t="shared" si="321"/>
        <v>2694.1143281365999</v>
      </c>
      <c r="BK988" s="2" t="s">
        <v>973</v>
      </c>
      <c r="BP988">
        <f t="shared" si="322"/>
        <v>42.170708415433239</v>
      </c>
      <c r="BQ988">
        <f t="shared" si="323"/>
        <v>2351.3333333333335</v>
      </c>
      <c r="BR988" s="2" t="s">
        <v>973</v>
      </c>
      <c r="BW988">
        <f t="shared" si="324"/>
        <v>58.170708415433239</v>
      </c>
      <c r="BX988">
        <f t="shared" si="325"/>
        <v>2385.4666666666667</v>
      </c>
      <c r="BY988" s="2" t="s">
        <v>973</v>
      </c>
      <c r="CD988">
        <f t="shared" si="326"/>
        <v>122.48044799722717</v>
      </c>
      <c r="CE988">
        <f t="shared" si="327"/>
        <v>2739.9015716076174</v>
      </c>
      <c r="CF988" s="2" t="s">
        <v>973</v>
      </c>
    </row>
    <row r="989" spans="1:84" x14ac:dyDescent="0.35">
      <c r="A989" s="2" t="s">
        <v>974</v>
      </c>
      <c r="B989" s="3" t="s">
        <v>35</v>
      </c>
      <c r="C989" s="2">
        <v>129</v>
      </c>
      <c r="D989" s="2">
        <v>450</v>
      </c>
      <c r="E989" s="2">
        <v>300</v>
      </c>
      <c r="F989" s="2">
        <v>19</v>
      </c>
      <c r="G989" s="2">
        <v>12</v>
      </c>
      <c r="H989" s="2">
        <v>13</v>
      </c>
      <c r="I989" s="2">
        <f t="shared" si="312"/>
        <v>386</v>
      </c>
      <c r="J989" s="2">
        <f t="shared" si="330"/>
        <v>164.89070841543324</v>
      </c>
      <c r="K989" s="2">
        <f t="shared" si="315"/>
        <v>7.5789473684210522</v>
      </c>
      <c r="L989" s="2">
        <f t="shared" si="313"/>
        <v>32.166666666666664</v>
      </c>
      <c r="M989" s="2">
        <f t="shared" si="314"/>
        <v>2.0536814089933344</v>
      </c>
      <c r="N989" s="5">
        <v>60600</v>
      </c>
      <c r="O989" s="5">
        <v>8560</v>
      </c>
      <c r="P989" s="2">
        <v>19.2</v>
      </c>
      <c r="Q989" s="2">
        <v>7.2</v>
      </c>
      <c r="R989" s="5">
        <v>2690</v>
      </c>
      <c r="S989" s="2">
        <v>570</v>
      </c>
      <c r="T989" s="5">
        <v>3000</v>
      </c>
      <c r="U989" s="2">
        <v>871</v>
      </c>
      <c r="X989" s="3" t="str" cm="1">
        <f t="array" ref="X989">_xlfn.IFS((D989/F989) &lt;= (640/SQRT($AT$32)), "Compact", L989 &lt;= ($AT$32*(0.79-(0.002*((E989-G989/2)/(2*F989))*SQRT($AT$32)))), "Non-Compact", L989 &gt; ($AT$32*(0.79-(0.002*((E989-G989/2)/(2*F989))*SQRT($AT$32)))), "Slender")</f>
        <v>Compact</v>
      </c>
      <c r="Y989" s="3" t="str" cm="1">
        <f t="array" ref="Y989">_xlfn.IFS(K989 &lt;= (65/SQRT($AT$32)), "Compact", K989 &lt;= (95/SQRT($AT$32)), "Non-Compact", K989 &gt; (95/SQRT($AT$32)), "Slender")</f>
        <v>Slender</v>
      </c>
      <c r="Z989" s="2">
        <f t="shared" si="316"/>
        <v>15.789473684210526</v>
      </c>
      <c r="AA989" s="2">
        <f t="shared" si="317"/>
        <v>37.5</v>
      </c>
      <c r="AB989" s="2" t="str" cm="1">
        <f t="array" ref="AB989">_xlfn.IFS(Z989 &lt;= 9, "1", Z989 &lt;= 12, "2", Z989 &lt;= 15, "3", Z989 &gt; 15, "4")</f>
        <v>4</v>
      </c>
      <c r="AC989" s="2" t="str" cm="1">
        <f t="array" ref="AC989">_xlfn.IFS(AA989 &lt;= 200, "1", L989 &lt;= 300, "2", L989 &lt;= 400, "3", L989 &gt; 400, "4")</f>
        <v>1</v>
      </c>
      <c r="AF989" s="3">
        <f t="shared" si="328"/>
        <v>60713.208580176353</v>
      </c>
      <c r="AG989" s="3"/>
      <c r="AI989" s="3">
        <f t="shared" si="329"/>
        <v>2685.301783785204</v>
      </c>
      <c r="AJ989" s="2" t="s">
        <v>974</v>
      </c>
      <c r="AK989" s="2"/>
      <c r="AL989" s="2"/>
      <c r="AM989" s="2">
        <f t="shared" si="331"/>
        <v>140.19070841543325</v>
      </c>
      <c r="AN989" s="2"/>
      <c r="AO989" s="2"/>
      <c r="AP989" s="2">
        <f t="shared" si="332"/>
        <v>2600.6</v>
      </c>
      <c r="AQ989" s="2" t="s">
        <v>974</v>
      </c>
      <c r="BB989" s="2">
        <f t="shared" si="318"/>
        <v>72.890708415433238</v>
      </c>
      <c r="BC989" s="2">
        <f t="shared" si="319"/>
        <v>2133.7333333333336</v>
      </c>
      <c r="BD989" s="2" t="s">
        <v>974</v>
      </c>
      <c r="BI989">
        <f t="shared" si="320"/>
        <v>90.890708415433238</v>
      </c>
      <c r="BJ989">
        <f t="shared" si="321"/>
        <v>2374.1143281365999</v>
      </c>
      <c r="BK989" s="2" t="s">
        <v>974</v>
      </c>
      <c r="BP989">
        <f t="shared" si="322"/>
        <v>24.890708415433238</v>
      </c>
      <c r="BQ989">
        <f t="shared" si="323"/>
        <v>2031.3333333333335</v>
      </c>
      <c r="BR989" s="2" t="s">
        <v>974</v>
      </c>
      <c r="BW989">
        <f t="shared" si="324"/>
        <v>40.890708415433238</v>
      </c>
      <c r="BX989">
        <f t="shared" si="325"/>
        <v>2065.4666666666667</v>
      </c>
      <c r="BY989" s="2" t="s">
        <v>974</v>
      </c>
      <c r="CD989">
        <f t="shared" si="326"/>
        <v>105.20044799722717</v>
      </c>
      <c r="CE989">
        <f t="shared" si="327"/>
        <v>2419.9015716076174</v>
      </c>
      <c r="CF989" s="2" t="s">
        <v>974</v>
      </c>
    </row>
    <row r="990" spans="1:84" x14ac:dyDescent="0.35">
      <c r="A990" s="2" t="s">
        <v>975</v>
      </c>
      <c r="B990" s="3" t="s">
        <v>35</v>
      </c>
      <c r="C990" s="2">
        <v>116</v>
      </c>
      <c r="D990" s="2">
        <v>450</v>
      </c>
      <c r="E990" s="2">
        <v>300</v>
      </c>
      <c r="F990" s="2">
        <v>16</v>
      </c>
      <c r="G990" s="2">
        <v>12</v>
      </c>
      <c r="H990" s="2">
        <v>13</v>
      </c>
      <c r="I990" s="2">
        <f t="shared" si="312"/>
        <v>392</v>
      </c>
      <c r="J990" s="2">
        <f t="shared" si="330"/>
        <v>147.61070841543324</v>
      </c>
      <c r="K990" s="2">
        <f t="shared" si="315"/>
        <v>9</v>
      </c>
      <c r="L990" s="2">
        <f t="shared" si="313"/>
        <v>32.666666666666664</v>
      </c>
      <c r="M990" s="2">
        <f t="shared" si="314"/>
        <v>2.0536814089933344</v>
      </c>
      <c r="N990" s="5">
        <v>53100</v>
      </c>
      <c r="O990" s="5">
        <v>7210</v>
      </c>
      <c r="P990" s="2">
        <v>19</v>
      </c>
      <c r="Q990" s="2">
        <v>7</v>
      </c>
      <c r="R990" s="5">
        <v>2360</v>
      </c>
      <c r="S990" s="2">
        <v>480</v>
      </c>
      <c r="T990" s="5">
        <v>2640</v>
      </c>
      <c r="U990" s="2">
        <v>736</v>
      </c>
      <c r="X990" s="3" t="str" cm="1">
        <f t="array" ref="X990">_xlfn.IFS((D990/F990) &lt;= (640/SQRT($AT$32)), "Compact", L990 &lt;= ($AT$32*(0.79-(0.002*((E990-G990/2)/(2*F990))*SQRT($AT$32)))), "Non-Compact", L990 &gt; ($AT$32*(0.79-(0.002*((E990-G990/2)/(2*F990))*SQRT($AT$32)))), "Slender")</f>
        <v>Compact</v>
      </c>
      <c r="Y990" s="3" t="str" cm="1">
        <f t="array" ref="Y990">_xlfn.IFS(K990 &lt;= (65/SQRT($AT$32)), "Compact", K990 &lt;= (95/SQRT($AT$32)), "Non-Compact", K990 &gt; (95/SQRT($AT$32)), "Slender")</f>
        <v>Slender</v>
      </c>
      <c r="Z990" s="2">
        <f t="shared" si="316"/>
        <v>18.75</v>
      </c>
      <c r="AA990" s="2">
        <f t="shared" si="317"/>
        <v>37.5</v>
      </c>
      <c r="AB990" s="2" t="str" cm="1">
        <f t="array" ref="AB990">_xlfn.IFS(Z990 &lt;= 9, "1", Z990 &lt;= 12, "2", Z990 &lt;= 15, "3", Z990 &gt; 15, "4")</f>
        <v>4</v>
      </c>
      <c r="AC990" s="2" t="str" cm="1">
        <f t="array" ref="AC990">_xlfn.IFS(AA990 &lt;= 200, "1", L990 &lt;= 300, "2", L990 &lt;= 400, "3", L990 &gt; 400, "4")</f>
        <v>1</v>
      </c>
      <c r="AF990" s="3">
        <f t="shared" si="328"/>
        <v>53099.587532296333</v>
      </c>
      <c r="AG990" s="3"/>
      <c r="AI990" s="3">
        <f t="shared" si="329"/>
        <v>2348.2861133175402</v>
      </c>
      <c r="AJ990" s="2" t="s">
        <v>975</v>
      </c>
      <c r="AK990" s="2"/>
      <c r="AL990" s="2"/>
      <c r="AM990" s="2">
        <f t="shared" si="331"/>
        <v>122.91070841543323</v>
      </c>
      <c r="AN990" s="2"/>
      <c r="AO990" s="2"/>
      <c r="AP990" s="2">
        <f t="shared" si="332"/>
        <v>2270.6</v>
      </c>
      <c r="AQ990" s="2" t="s">
        <v>975</v>
      </c>
      <c r="BB990" s="2">
        <f t="shared" si="318"/>
        <v>55.610708415433237</v>
      </c>
      <c r="BC990" s="2">
        <f t="shared" si="319"/>
        <v>1803.7333333333333</v>
      </c>
      <c r="BD990" s="2" t="s">
        <v>975</v>
      </c>
      <c r="BI990">
        <f t="shared" si="320"/>
        <v>73.610708415433237</v>
      </c>
      <c r="BJ990">
        <f t="shared" si="321"/>
        <v>2044.1143281365999</v>
      </c>
      <c r="BK990" s="2" t="s">
        <v>975</v>
      </c>
      <c r="BP990">
        <f t="shared" si="322"/>
        <v>7.610708415433237</v>
      </c>
      <c r="BQ990">
        <f t="shared" si="323"/>
        <v>1701.3333333333335</v>
      </c>
      <c r="BR990" s="2" t="s">
        <v>975</v>
      </c>
      <c r="BW990">
        <f t="shared" si="324"/>
        <v>23.610708415433237</v>
      </c>
      <c r="BX990">
        <f t="shared" si="325"/>
        <v>1735.4666666666667</v>
      </c>
      <c r="BY990" s="2" t="s">
        <v>975</v>
      </c>
      <c r="CD990">
        <f t="shared" si="326"/>
        <v>87.920447997227171</v>
      </c>
      <c r="CE990">
        <f t="shared" si="327"/>
        <v>2089.9015716076174</v>
      </c>
      <c r="CF990" s="2" t="s">
        <v>975</v>
      </c>
    </row>
    <row r="991" spans="1:84" x14ac:dyDescent="0.35">
      <c r="A991" s="2" t="s">
        <v>976</v>
      </c>
      <c r="B991" s="3" t="s">
        <v>35</v>
      </c>
      <c r="C991" s="2">
        <v>148</v>
      </c>
      <c r="D991" s="2">
        <v>450</v>
      </c>
      <c r="E991" s="2">
        <v>250</v>
      </c>
      <c r="F991" s="2">
        <v>28</v>
      </c>
      <c r="G991" s="2">
        <v>12</v>
      </c>
      <c r="H991" s="2">
        <v>13</v>
      </c>
      <c r="I991" s="2">
        <f t="shared" si="312"/>
        <v>368</v>
      </c>
      <c r="J991" s="2">
        <f t="shared" si="330"/>
        <v>188.73070841543324</v>
      </c>
      <c r="K991" s="2">
        <f t="shared" si="315"/>
        <v>4.25</v>
      </c>
      <c r="L991" s="2">
        <f t="shared" si="313"/>
        <v>30.666666666666668</v>
      </c>
      <c r="M991" s="2">
        <f t="shared" si="314"/>
        <v>1.8536814089933347</v>
      </c>
      <c r="N991" s="5">
        <v>69100</v>
      </c>
      <c r="O991" s="5">
        <v>7300</v>
      </c>
      <c r="P991" s="2">
        <v>19.100000000000001</v>
      </c>
      <c r="Q991" s="2">
        <v>6.2</v>
      </c>
      <c r="R991" s="5">
        <v>3070</v>
      </c>
      <c r="S991" s="2">
        <v>584</v>
      </c>
      <c r="T991" s="5">
        <v>3450</v>
      </c>
      <c r="U991" s="2">
        <v>890</v>
      </c>
      <c r="X991" s="3" t="str" cm="1">
        <f t="array" ref="X991">_xlfn.IFS((D991/F991) &lt;= (640/SQRT($AT$32)), "Compact", L991 &lt;= ($AT$32*(0.79-(0.002*((E991-G991/2)/(2*F991))*SQRT($AT$32)))), "Non-Compact", L991 &gt; ($AT$32*(0.79-(0.002*((E991-G991/2)/(2*F991))*SQRT($AT$32)))), "Slender")</f>
        <v>Compact</v>
      </c>
      <c r="Y991" s="3" t="str" cm="1">
        <f t="array" ref="Y991">_xlfn.IFS(K991 &lt;= (65/SQRT($AT$32)), "Compact", K991 &lt;= (95/SQRT($AT$32)), "Non-Compact", K991 &gt; (95/SQRT($AT$32)), "Slender")</f>
        <v>Non-Compact</v>
      </c>
      <c r="Z991" s="2">
        <f t="shared" si="316"/>
        <v>8.9285714285714288</v>
      </c>
      <c r="AA991" s="2">
        <f t="shared" si="317"/>
        <v>37.5</v>
      </c>
      <c r="AB991" s="2" t="str" cm="1">
        <f t="array" ref="AB991">_xlfn.IFS(Z991 &lt;= 9, "1", Z991 &lt;= 12, "2", Z991 &lt;= 15, "3", Z991 &gt; 15, "4")</f>
        <v>1</v>
      </c>
      <c r="AC991" s="2" t="str" cm="1">
        <f t="array" ref="AC991">_xlfn.IFS(AA991 &lt;= 200, "1", L991 &lt;= 300, "2", L991 &lt;= 400, "3", L991 &gt; 400, "4")</f>
        <v>1</v>
      </c>
      <c r="AF991" s="3">
        <f t="shared" si="328"/>
        <v>68999.435549140544</v>
      </c>
      <c r="AG991" s="3"/>
      <c r="AI991" s="3">
        <f t="shared" si="329"/>
        <v>3054.4716187910471</v>
      </c>
      <c r="AJ991" s="2" t="s">
        <v>976</v>
      </c>
      <c r="AK991" s="2"/>
      <c r="AL991" s="2"/>
      <c r="AM991" s="2">
        <f t="shared" si="331"/>
        <v>164.03070841543325</v>
      </c>
      <c r="AN991" s="2"/>
      <c r="AO991" s="2"/>
      <c r="AP991" s="2">
        <f t="shared" si="332"/>
        <v>2980.6</v>
      </c>
      <c r="AQ991" s="2" t="s">
        <v>976</v>
      </c>
      <c r="BB991" s="2">
        <f t="shared" si="318"/>
        <v>96.730708415433241</v>
      </c>
      <c r="BC991" s="2">
        <f t="shared" si="319"/>
        <v>2513.7333333333336</v>
      </c>
      <c r="BD991" s="2" t="s">
        <v>976</v>
      </c>
      <c r="BI991">
        <f t="shared" si="320"/>
        <v>114.73070841543324</v>
      </c>
      <c r="BJ991">
        <f t="shared" si="321"/>
        <v>2754.1143281365999</v>
      </c>
      <c r="BK991" s="2" t="s">
        <v>976</v>
      </c>
      <c r="BP991">
        <f t="shared" si="322"/>
        <v>48.730708415433241</v>
      </c>
      <c r="BQ991">
        <f t="shared" si="323"/>
        <v>2411.3333333333335</v>
      </c>
      <c r="BR991" s="2" t="s">
        <v>976</v>
      </c>
      <c r="BW991">
        <f t="shared" si="324"/>
        <v>64.730708415433241</v>
      </c>
      <c r="BX991">
        <f t="shared" si="325"/>
        <v>2445.4666666666667</v>
      </c>
      <c r="BY991" s="2" t="s">
        <v>976</v>
      </c>
      <c r="CD991">
        <f t="shared" si="326"/>
        <v>129.04044799722718</v>
      </c>
      <c r="CE991">
        <f t="shared" si="327"/>
        <v>2799.9015716076174</v>
      </c>
      <c r="CF991" s="2" t="s">
        <v>976</v>
      </c>
    </row>
    <row r="992" spans="1:84" x14ac:dyDescent="0.35">
      <c r="A992" s="2" t="s">
        <v>977</v>
      </c>
      <c r="B992" s="3" t="s">
        <v>35</v>
      </c>
      <c r="C992" s="2">
        <v>137</v>
      </c>
      <c r="D992" s="2">
        <v>450</v>
      </c>
      <c r="E992" s="2">
        <v>250</v>
      </c>
      <c r="F992" s="2">
        <v>25</v>
      </c>
      <c r="G992" s="2">
        <v>12</v>
      </c>
      <c r="H992" s="2">
        <v>13</v>
      </c>
      <c r="I992" s="2">
        <f t="shared" si="312"/>
        <v>374</v>
      </c>
      <c r="J992" s="2">
        <f t="shared" si="330"/>
        <v>174.45070841543324</v>
      </c>
      <c r="K992" s="2">
        <f t="shared" si="315"/>
        <v>4.76</v>
      </c>
      <c r="L992" s="2">
        <f t="shared" si="313"/>
        <v>31.166666666666668</v>
      </c>
      <c r="M992" s="2">
        <f t="shared" si="314"/>
        <v>1.8536814089933347</v>
      </c>
      <c r="N992" s="5">
        <v>63500</v>
      </c>
      <c r="O992" s="5">
        <v>6520</v>
      </c>
      <c r="P992" s="2">
        <v>19.100000000000001</v>
      </c>
      <c r="Q992" s="2">
        <v>6.1</v>
      </c>
      <c r="R992" s="5">
        <v>2820</v>
      </c>
      <c r="S992" s="2">
        <v>521</v>
      </c>
      <c r="T992" s="5">
        <v>3160</v>
      </c>
      <c r="U992" s="2">
        <v>797</v>
      </c>
      <c r="X992" s="3" t="str" cm="1">
        <f t="array" ref="X992">_xlfn.IFS((D992/F992) &lt;= (640/SQRT($AT$32)), "Compact", L992 &lt;= ($AT$32*(0.79-(0.002*((E992-G992/2)/(2*F992))*SQRT($AT$32)))), "Non-Compact", L992 &gt; ($AT$32*(0.79-(0.002*((E992-G992/2)/(2*F992))*SQRT($AT$32)))), "Slender")</f>
        <v>Compact</v>
      </c>
      <c r="Y992" s="3" t="str" cm="1">
        <f t="array" ref="Y992">_xlfn.IFS(K992 &lt;= (65/SQRT($AT$32)), "Compact", K992 &lt;= (95/SQRT($AT$32)), "Non-Compact", K992 &gt; (95/SQRT($AT$32)), "Slender")</f>
        <v>Non-Compact</v>
      </c>
      <c r="Z992" s="2">
        <f t="shared" si="316"/>
        <v>10</v>
      </c>
      <c r="AA992" s="2">
        <f t="shared" si="317"/>
        <v>37.5</v>
      </c>
      <c r="AB992" s="2" t="str" cm="1">
        <f t="array" ref="AB992">_xlfn.IFS(Z992 &lt;= 9, "1", Z992 &lt;= 12, "2", Z992 &lt;= 15, "3", Z992 &gt; 15, "4")</f>
        <v>2</v>
      </c>
      <c r="AC992" s="2" t="str" cm="1">
        <f t="array" ref="AC992">_xlfn.IFS(AA992 &lt;= 200, "1", L992 &lt;= 300, "2", L992 &lt;= 400, "3", L992 &gt; 400, "4")</f>
        <v>1</v>
      </c>
      <c r="AF992" s="3">
        <f t="shared" si="328"/>
        <v>63349.179206205976</v>
      </c>
      <c r="AG992" s="3"/>
      <c r="AI992" s="3">
        <f t="shared" si="329"/>
        <v>2799.3392916900943</v>
      </c>
      <c r="AJ992" s="2" t="s">
        <v>977</v>
      </c>
      <c r="AK992" s="2"/>
      <c r="AL992" s="2"/>
      <c r="AM992" s="2">
        <f t="shared" si="331"/>
        <v>149.75070841543325</v>
      </c>
      <c r="AN992" s="2"/>
      <c r="AO992" s="2"/>
      <c r="AP992" s="2">
        <f t="shared" si="332"/>
        <v>2730.6</v>
      </c>
      <c r="AQ992" s="2" t="s">
        <v>977</v>
      </c>
      <c r="BB992" s="2">
        <f t="shared" si="318"/>
        <v>82.45070841543324</v>
      </c>
      <c r="BC992" s="2">
        <f t="shared" si="319"/>
        <v>2263.7333333333336</v>
      </c>
      <c r="BD992" s="2" t="s">
        <v>977</v>
      </c>
      <c r="BI992">
        <f t="shared" si="320"/>
        <v>100.45070841543324</v>
      </c>
      <c r="BJ992">
        <f t="shared" si="321"/>
        <v>2504.1143281365999</v>
      </c>
      <c r="BK992" s="2" t="s">
        <v>977</v>
      </c>
      <c r="BP992">
        <f t="shared" si="322"/>
        <v>34.45070841543324</v>
      </c>
      <c r="BQ992">
        <f t="shared" si="323"/>
        <v>2161.3333333333335</v>
      </c>
      <c r="BR992" s="2" t="s">
        <v>977</v>
      </c>
      <c r="BW992">
        <f t="shared" si="324"/>
        <v>50.45070841543324</v>
      </c>
      <c r="BX992">
        <f t="shared" si="325"/>
        <v>2195.4666666666667</v>
      </c>
      <c r="BY992" s="2" t="s">
        <v>977</v>
      </c>
      <c r="CD992">
        <f t="shared" si="326"/>
        <v>114.76044799722717</v>
      </c>
      <c r="CE992">
        <f t="shared" si="327"/>
        <v>2549.9015716076174</v>
      </c>
      <c r="CF992" s="2" t="s">
        <v>977</v>
      </c>
    </row>
    <row r="993" spans="1:84" x14ac:dyDescent="0.35">
      <c r="A993" s="2" t="s">
        <v>978</v>
      </c>
      <c r="B993" s="3" t="s">
        <v>35</v>
      </c>
      <c r="C993" s="2">
        <v>126</v>
      </c>
      <c r="D993" s="2">
        <v>450</v>
      </c>
      <c r="E993" s="2">
        <v>250</v>
      </c>
      <c r="F993" s="2">
        <v>22</v>
      </c>
      <c r="G993" s="2">
        <v>12</v>
      </c>
      <c r="H993" s="2">
        <v>13</v>
      </c>
      <c r="I993" s="2">
        <f t="shared" si="312"/>
        <v>380</v>
      </c>
      <c r="J993" s="2">
        <f t="shared" si="330"/>
        <v>160.17070841543324</v>
      </c>
      <c r="K993" s="2">
        <f t="shared" si="315"/>
        <v>5.4090909090909092</v>
      </c>
      <c r="L993" s="2">
        <f t="shared" si="313"/>
        <v>31.666666666666668</v>
      </c>
      <c r="M993" s="2">
        <f t="shared" si="314"/>
        <v>1.8536814089933347</v>
      </c>
      <c r="N993" s="5">
        <v>57700</v>
      </c>
      <c r="O993" s="5">
        <v>5740</v>
      </c>
      <c r="P993" s="2">
        <v>19</v>
      </c>
      <c r="Q993" s="2">
        <v>6</v>
      </c>
      <c r="R993" s="5">
        <v>2560</v>
      </c>
      <c r="S993" s="2">
        <v>459</v>
      </c>
      <c r="T993" s="5">
        <v>2880</v>
      </c>
      <c r="U993" s="2">
        <v>703</v>
      </c>
      <c r="X993" s="3" t="str" cm="1">
        <f t="array" ref="X993">_xlfn.IFS((D993/F993) &lt;= (640/SQRT($AT$32)), "Compact", L993 &lt;= ($AT$32*(0.79-(0.002*((E993-G993/2)/(2*F993))*SQRT($AT$32)))), "Non-Compact", L993 &gt; ($AT$32*(0.79-(0.002*((E993-G993/2)/(2*F993))*SQRT($AT$32)))), "Slender")</f>
        <v>Compact</v>
      </c>
      <c r="Y993" s="3" t="str" cm="1">
        <f t="array" ref="Y993">_xlfn.IFS(K993 &lt;= (65/SQRT($AT$32)), "Compact", K993 &lt;= (95/SQRT($AT$32)), "Non-Compact", K993 &gt; (95/SQRT($AT$32)), "Slender")</f>
        <v>Slender</v>
      </c>
      <c r="Z993" s="2">
        <f t="shared" si="316"/>
        <v>11.363636363636363</v>
      </c>
      <c r="AA993" s="2">
        <f t="shared" si="317"/>
        <v>37.5</v>
      </c>
      <c r="AB993" s="2" t="str" cm="1">
        <f t="array" ref="AB993">_xlfn.IFS(Z993 &lt;= 9, "1", Z993 &lt;= 12, "2", Z993 &lt;= 15, "3", Z993 &gt; 15, "4")</f>
        <v>2</v>
      </c>
      <c r="AC993" s="2" t="str" cm="1">
        <f t="array" ref="AC993">_xlfn.IFS(AA993 &lt;= 200, "1", L993 &lt;= 300, "2", L993 &lt;= 400, "3", L993 &gt; 400, "4")</f>
        <v>1</v>
      </c>
      <c r="AF993" s="3">
        <f t="shared" si="328"/>
        <v>57500.613093253189</v>
      </c>
      <c r="AG993" s="3"/>
      <c r="AI993" s="3">
        <f t="shared" si="329"/>
        <v>2535.1695939325241</v>
      </c>
      <c r="AJ993" s="2" t="s">
        <v>978</v>
      </c>
      <c r="AK993" s="2"/>
      <c r="AL993" s="2"/>
      <c r="AM993" s="2">
        <f t="shared" si="331"/>
        <v>135.47070841543325</v>
      </c>
      <c r="AN993" s="2"/>
      <c r="AO993" s="2"/>
      <c r="AP993" s="2">
        <f t="shared" si="332"/>
        <v>2470.6</v>
      </c>
      <c r="AQ993" s="2" t="s">
        <v>978</v>
      </c>
      <c r="BB993" s="2">
        <f t="shared" si="318"/>
        <v>68.170708415433239</v>
      </c>
      <c r="BC993" s="2">
        <f t="shared" si="319"/>
        <v>2003.7333333333333</v>
      </c>
      <c r="BD993" s="2" t="s">
        <v>978</v>
      </c>
      <c r="BI993">
        <f t="shared" si="320"/>
        <v>86.170708415433239</v>
      </c>
      <c r="BJ993">
        <f t="shared" si="321"/>
        <v>2244.1143281365999</v>
      </c>
      <c r="BK993" s="2" t="s">
        <v>978</v>
      </c>
      <c r="BP993">
        <f t="shared" si="322"/>
        <v>20.170708415433239</v>
      </c>
      <c r="BQ993">
        <f t="shared" si="323"/>
        <v>1901.3333333333335</v>
      </c>
      <c r="BR993" s="2" t="s">
        <v>978</v>
      </c>
      <c r="BW993">
        <f t="shared" si="324"/>
        <v>36.170708415433239</v>
      </c>
      <c r="BX993">
        <f t="shared" si="325"/>
        <v>1935.4666666666667</v>
      </c>
      <c r="BY993" s="2" t="s">
        <v>978</v>
      </c>
      <c r="CD993">
        <f t="shared" si="326"/>
        <v>100.48044799722717</v>
      </c>
      <c r="CE993">
        <f t="shared" si="327"/>
        <v>2289.9015716076174</v>
      </c>
      <c r="CF993" s="2" t="s">
        <v>978</v>
      </c>
    </row>
    <row r="994" spans="1:84" x14ac:dyDescent="0.35">
      <c r="A994" s="2" t="s">
        <v>979</v>
      </c>
      <c r="B994" s="3" t="s">
        <v>35</v>
      </c>
      <c r="C994" s="2">
        <v>115</v>
      </c>
      <c r="D994" s="2">
        <v>450</v>
      </c>
      <c r="E994" s="2">
        <v>250</v>
      </c>
      <c r="F994" s="2">
        <v>19</v>
      </c>
      <c r="G994" s="2">
        <v>12</v>
      </c>
      <c r="H994" s="2">
        <v>13</v>
      </c>
      <c r="I994" s="2">
        <f t="shared" si="312"/>
        <v>386</v>
      </c>
      <c r="J994" s="2">
        <f t="shared" si="330"/>
        <v>145.89070841543324</v>
      </c>
      <c r="K994" s="2">
        <f t="shared" si="315"/>
        <v>6.2631578947368425</v>
      </c>
      <c r="L994" s="2">
        <f t="shared" si="313"/>
        <v>32.166666666666664</v>
      </c>
      <c r="M994" s="2">
        <f t="shared" si="314"/>
        <v>1.8536814089933347</v>
      </c>
      <c r="N994" s="5">
        <v>51700</v>
      </c>
      <c r="O994" s="5">
        <v>4960</v>
      </c>
      <c r="P994" s="2">
        <v>18.8</v>
      </c>
      <c r="Q994" s="2">
        <v>5.8</v>
      </c>
      <c r="R994" s="5">
        <v>2300</v>
      </c>
      <c r="S994" s="2">
        <v>396</v>
      </c>
      <c r="T994" s="5">
        <v>2590</v>
      </c>
      <c r="U994" s="2">
        <v>610</v>
      </c>
      <c r="X994" s="3" t="str" cm="1">
        <f t="array" ref="X994">_xlfn.IFS((D994/F994) &lt;= (640/SQRT($AT$32)), "Compact", L994 &lt;= ($AT$32*(0.79-(0.002*((E994-G994/2)/(2*F994))*SQRT($AT$32)))), "Non-Compact", L994 &gt; ($AT$32*(0.79-(0.002*((E994-G994/2)/(2*F994))*SQRT($AT$32)))), "Slender")</f>
        <v>Compact</v>
      </c>
      <c r="Y994" s="3" t="str" cm="1">
        <f t="array" ref="Y994">_xlfn.IFS(K994 &lt;= (65/SQRT($AT$32)), "Compact", K994 &lt;= (95/SQRT($AT$32)), "Non-Compact", K994 &gt; (95/SQRT($AT$32)), "Slender")</f>
        <v>Slender</v>
      </c>
      <c r="Z994" s="2">
        <f t="shared" si="316"/>
        <v>13.157894736842104</v>
      </c>
      <c r="AA994" s="2">
        <f t="shared" si="317"/>
        <v>37.5</v>
      </c>
      <c r="AB994" s="2" t="str" cm="1">
        <f t="array" ref="AB994">_xlfn.IFS(Z994 &lt;= 9, "1", Z994 &lt;= 12, "2", Z994 &lt;= 15, "3", Z994 &gt; 15, "4")</f>
        <v>3</v>
      </c>
      <c r="AC994" s="2" t="str" cm="1">
        <f t="array" ref="AC994">_xlfn.IFS(AA994 &lt;= 200, "1", L994 &lt;= 300, "2", L994 &lt;= 400, "3", L994 &gt; 400, "4")</f>
        <v>1</v>
      </c>
      <c r="AF994" s="3">
        <f t="shared" si="328"/>
        <v>51453.747250321816</v>
      </c>
      <c r="AG994" s="3"/>
      <c r="AI994" s="3">
        <f t="shared" si="329"/>
        <v>2271.5691646965097</v>
      </c>
      <c r="AJ994" s="2" t="s">
        <v>979</v>
      </c>
      <c r="AK994" s="2"/>
      <c r="AL994" s="2"/>
      <c r="AM994" s="2">
        <f t="shared" si="331"/>
        <v>121.19070841543324</v>
      </c>
      <c r="AN994" s="2"/>
      <c r="AO994" s="2"/>
      <c r="AP994" s="2">
        <f t="shared" si="332"/>
        <v>2210.6</v>
      </c>
      <c r="AQ994" s="2" t="s">
        <v>979</v>
      </c>
      <c r="BB994" s="2">
        <f t="shared" si="318"/>
        <v>53.890708415433238</v>
      </c>
      <c r="BC994" s="2">
        <f t="shared" si="319"/>
        <v>1743.7333333333333</v>
      </c>
      <c r="BD994" s="2" t="s">
        <v>979</v>
      </c>
      <c r="BI994">
        <f t="shared" si="320"/>
        <v>71.890708415433238</v>
      </c>
      <c r="BJ994">
        <f t="shared" si="321"/>
        <v>1984.1143281365999</v>
      </c>
      <c r="BK994" s="2" t="s">
        <v>979</v>
      </c>
      <c r="BP994">
        <f t="shared" si="322"/>
        <v>5.8907084154332381</v>
      </c>
      <c r="BQ994">
        <f t="shared" si="323"/>
        <v>1641.3333333333335</v>
      </c>
      <c r="BR994" s="2" t="s">
        <v>979</v>
      </c>
      <c r="BW994">
        <f t="shared" si="324"/>
        <v>21.890708415433238</v>
      </c>
      <c r="BX994">
        <f t="shared" si="325"/>
        <v>1675.4666666666667</v>
      </c>
      <c r="BY994" s="2" t="s">
        <v>979</v>
      </c>
      <c r="CD994">
        <f t="shared" si="326"/>
        <v>86.200447997227172</v>
      </c>
      <c r="CE994">
        <f t="shared" si="327"/>
        <v>2029.9015716076174</v>
      </c>
      <c r="CF994" s="2" t="s">
        <v>979</v>
      </c>
    </row>
    <row r="995" spans="1:84" x14ac:dyDescent="0.35">
      <c r="A995" s="2" t="s">
        <v>980</v>
      </c>
      <c r="B995" s="3" t="s">
        <v>35</v>
      </c>
      <c r="C995" s="2">
        <v>103</v>
      </c>
      <c r="D995" s="2">
        <v>450</v>
      </c>
      <c r="E995" s="2">
        <v>250</v>
      </c>
      <c r="F995" s="2">
        <v>16</v>
      </c>
      <c r="G995" s="2">
        <v>12</v>
      </c>
      <c r="H995" s="2">
        <v>13</v>
      </c>
      <c r="I995" s="2">
        <f t="shared" si="312"/>
        <v>392</v>
      </c>
      <c r="J995" s="2">
        <f t="shared" si="330"/>
        <v>131.61070841543324</v>
      </c>
      <c r="K995" s="2">
        <f t="shared" si="315"/>
        <v>7.4375</v>
      </c>
      <c r="L995" s="2">
        <f t="shared" si="313"/>
        <v>32.666666666666664</v>
      </c>
      <c r="M995" s="2">
        <f t="shared" si="314"/>
        <v>1.8536814089933347</v>
      </c>
      <c r="N995" s="5">
        <v>45600</v>
      </c>
      <c r="O995" s="5">
        <v>4170</v>
      </c>
      <c r="P995" s="2">
        <v>18.600000000000001</v>
      </c>
      <c r="Q995" s="2">
        <v>5.6</v>
      </c>
      <c r="R995" s="5">
        <v>2030</v>
      </c>
      <c r="S995" s="2">
        <v>334</v>
      </c>
      <c r="T995" s="5">
        <v>2290</v>
      </c>
      <c r="U995" s="2">
        <v>516</v>
      </c>
      <c r="X995" s="3" t="str" cm="1">
        <f t="array" ref="X995">_xlfn.IFS((D995/F995) &lt;= (640/SQRT($AT$32)), "Compact", L995 &lt;= ($AT$32*(0.79-(0.002*((E995-G995/2)/(2*F995))*SQRT($AT$32)))), "Non-Compact", L995 &gt; ($AT$32*(0.79-(0.002*((E995-G995/2)/(2*F995))*SQRT($AT$32)))), "Slender")</f>
        <v>Compact</v>
      </c>
      <c r="Y995" s="3" t="str" cm="1">
        <f t="array" ref="Y995">_xlfn.IFS(K995 &lt;= (65/SQRT($AT$32)), "Compact", K995 &lt;= (95/SQRT($AT$32)), "Non-Compact", K995 &gt; (95/SQRT($AT$32)), "Slender")</f>
        <v>Slender</v>
      </c>
      <c r="Z995" s="2">
        <f t="shared" si="316"/>
        <v>15.625</v>
      </c>
      <c r="AA995" s="2">
        <f t="shared" si="317"/>
        <v>37.5</v>
      </c>
      <c r="AB995" s="2" t="str" cm="1">
        <f t="array" ref="AB995">_xlfn.IFS(Z995 &lt;= 9, "1", Z995 &lt;= 12, "2", Z995 &lt;= 15, "3", Z995 &gt; 15, "4")</f>
        <v>4</v>
      </c>
      <c r="AC995" s="2" t="str" cm="1">
        <f t="array" ref="AC995">_xlfn.IFS(AA995 &lt;= 200, "1", L995 &lt;= 300, "2", L995 &lt;= 400, "3", L995 &gt; 400, "4")</f>
        <v>1</v>
      </c>
      <c r="AF995" s="3">
        <f t="shared" si="328"/>
        <v>45307.357085797885</v>
      </c>
      <c r="AG995" s="3"/>
      <c r="AI995" s="3">
        <f t="shared" si="329"/>
        <v>1999.4496417764565</v>
      </c>
      <c r="AJ995" s="2" t="s">
        <v>980</v>
      </c>
      <c r="AK995" s="2"/>
      <c r="AL995" s="2"/>
      <c r="AM995" s="2">
        <f t="shared" si="331"/>
        <v>106.91070841543323</v>
      </c>
      <c r="AN995" s="2"/>
      <c r="AO995" s="2"/>
      <c r="AP995" s="2">
        <f t="shared" si="332"/>
        <v>1940.6</v>
      </c>
      <c r="AQ995" s="2" t="s">
        <v>980</v>
      </c>
      <c r="BB995" s="2">
        <f t="shared" si="318"/>
        <v>39.610708415433237</v>
      </c>
      <c r="BC995" s="2">
        <f t="shared" si="319"/>
        <v>1473.7333333333333</v>
      </c>
      <c r="BD995" s="2" t="s">
        <v>980</v>
      </c>
      <c r="BI995">
        <f t="shared" si="320"/>
        <v>57.610708415433237</v>
      </c>
      <c r="BJ995">
        <f t="shared" si="321"/>
        <v>1714.1143281365999</v>
      </c>
      <c r="BK995" s="2" t="s">
        <v>980</v>
      </c>
      <c r="BP995">
        <f t="shared" si="322"/>
        <v>8.389291584566763</v>
      </c>
      <c r="BQ995">
        <f t="shared" si="323"/>
        <v>1371.3333333333335</v>
      </c>
      <c r="BR995" s="2" t="s">
        <v>980</v>
      </c>
      <c r="BW995">
        <f t="shared" si="324"/>
        <v>7.610708415433237</v>
      </c>
      <c r="BX995">
        <f t="shared" si="325"/>
        <v>1405.4666666666667</v>
      </c>
      <c r="BY995" s="2" t="s">
        <v>980</v>
      </c>
      <c r="CD995">
        <f t="shared" si="326"/>
        <v>71.920447997227171</v>
      </c>
      <c r="CE995">
        <f t="shared" si="327"/>
        <v>1759.9015716076174</v>
      </c>
      <c r="CF995" s="2" t="s">
        <v>980</v>
      </c>
    </row>
    <row r="996" spans="1:84" x14ac:dyDescent="0.35">
      <c r="A996" s="2" t="s">
        <v>975</v>
      </c>
      <c r="B996" s="3" t="s">
        <v>35</v>
      </c>
      <c r="C996" s="2">
        <v>116</v>
      </c>
      <c r="D996" s="2">
        <v>450</v>
      </c>
      <c r="E996" s="2">
        <v>250</v>
      </c>
      <c r="F996" s="2">
        <v>22</v>
      </c>
      <c r="G996" s="2">
        <v>9</v>
      </c>
      <c r="H996" s="2">
        <v>13</v>
      </c>
      <c r="I996" s="2">
        <f t="shared" si="312"/>
        <v>380</v>
      </c>
      <c r="J996" s="2">
        <f t="shared" si="330"/>
        <v>147.99070841543326</v>
      </c>
      <c r="K996" s="2">
        <f t="shared" si="315"/>
        <v>5.4772727272727275</v>
      </c>
      <c r="L996" s="2">
        <f t="shared" si="313"/>
        <v>42.222222222222221</v>
      </c>
      <c r="M996" s="2">
        <f t="shared" si="314"/>
        <v>1.8596814089933347</v>
      </c>
      <c r="N996" s="5">
        <v>56000</v>
      </c>
      <c r="O996" s="5">
        <v>5730</v>
      </c>
      <c r="P996" s="2">
        <v>19.5</v>
      </c>
      <c r="Q996" s="2">
        <v>6.2</v>
      </c>
      <c r="R996" s="5">
        <v>2490</v>
      </c>
      <c r="S996" s="2">
        <v>459</v>
      </c>
      <c r="T996" s="5">
        <v>2750</v>
      </c>
      <c r="U996" s="2">
        <v>697</v>
      </c>
      <c r="X996" s="3" t="str" cm="1">
        <f t="array" ref="X996">_xlfn.IFS((D996/F996) &lt;= (640/SQRT($AT$32)), "Compact", L996 &lt;= ($AT$32*(0.79-(0.002*((E996-G996/2)/(2*F996))*SQRT($AT$32)))), "Non-Compact", L996 &gt; ($AT$32*(0.79-(0.002*((E996-G996/2)/(2*F996))*SQRT($AT$32)))), "Slender")</f>
        <v>Compact</v>
      </c>
      <c r="Y996" s="3" t="str" cm="1">
        <f t="array" ref="Y996">_xlfn.IFS(K996 &lt;= (65/SQRT($AT$32)), "Compact", K996 &lt;= (95/SQRT($AT$32)), "Non-Compact", K996 &gt; (95/SQRT($AT$32)), "Slender")</f>
        <v>Slender</v>
      </c>
      <c r="Z996" s="2">
        <f t="shared" si="316"/>
        <v>11.363636363636363</v>
      </c>
      <c r="AA996" s="2">
        <f t="shared" si="317"/>
        <v>50</v>
      </c>
      <c r="AB996" s="2" t="str" cm="1">
        <f t="array" ref="AB996">_xlfn.IFS(Z996 &lt;= 9, "1", Z996 &lt;= 12, "2", Z996 &lt;= 15, "3", Z996 &gt; 15, "4")</f>
        <v>2</v>
      </c>
      <c r="AC996" s="2" t="str" cm="1">
        <f t="array" ref="AC996">_xlfn.IFS(AA996 &lt;= 200, "1", L996 &lt;= 300, "2", L996 &lt;= 400, "3", L996 &gt; 400, "4")</f>
        <v>1</v>
      </c>
      <c r="AF996" s="3">
        <f t="shared" si="328"/>
        <v>55807.918847597248</v>
      </c>
      <c r="AG996" s="3"/>
      <c r="AI996" s="3">
        <f t="shared" si="329"/>
        <v>2467.0024057548057</v>
      </c>
      <c r="AJ996" s="2" t="s">
        <v>975</v>
      </c>
      <c r="AK996" s="2"/>
      <c r="AL996" s="2"/>
      <c r="AM996" s="2">
        <f t="shared" si="331"/>
        <v>123.29070841543326</v>
      </c>
      <c r="AN996" s="2"/>
      <c r="AO996" s="2"/>
      <c r="AP996" s="2">
        <f t="shared" si="332"/>
        <v>2400.6</v>
      </c>
      <c r="AQ996" s="2" t="s">
        <v>975</v>
      </c>
      <c r="BB996" s="2">
        <f t="shared" si="318"/>
        <v>55.990708415433261</v>
      </c>
      <c r="BC996" s="2">
        <f t="shared" si="319"/>
        <v>1933.7333333333333</v>
      </c>
      <c r="BD996" s="2" t="s">
        <v>975</v>
      </c>
      <c r="BI996">
        <f t="shared" si="320"/>
        <v>73.990708415433261</v>
      </c>
      <c r="BJ996">
        <f t="shared" si="321"/>
        <v>2174.1143281365999</v>
      </c>
      <c r="BK996" s="2" t="s">
        <v>975</v>
      </c>
      <c r="BP996">
        <f t="shared" si="322"/>
        <v>7.9907084154332608</v>
      </c>
      <c r="BQ996">
        <f t="shared" si="323"/>
        <v>1831.3333333333335</v>
      </c>
      <c r="BR996" s="2" t="s">
        <v>975</v>
      </c>
      <c r="BW996">
        <f t="shared" si="324"/>
        <v>23.990708415433261</v>
      </c>
      <c r="BX996">
        <f t="shared" si="325"/>
        <v>1865.4666666666667</v>
      </c>
      <c r="BY996" s="2" t="s">
        <v>975</v>
      </c>
      <c r="CD996">
        <f t="shared" si="326"/>
        <v>88.300447997227195</v>
      </c>
      <c r="CE996">
        <f t="shared" si="327"/>
        <v>2219.9015716076174</v>
      </c>
      <c r="CF996" s="2" t="s">
        <v>975</v>
      </c>
    </row>
    <row r="997" spans="1:84" x14ac:dyDescent="0.35">
      <c r="A997" s="2" t="s">
        <v>981</v>
      </c>
      <c r="B997" s="3" t="s">
        <v>35</v>
      </c>
      <c r="C997" s="2">
        <v>105</v>
      </c>
      <c r="D997" s="2">
        <v>450</v>
      </c>
      <c r="E997" s="2">
        <v>250</v>
      </c>
      <c r="F997" s="2">
        <v>19</v>
      </c>
      <c r="G997" s="2">
        <v>9</v>
      </c>
      <c r="H997" s="2">
        <v>13</v>
      </c>
      <c r="I997" s="2">
        <f t="shared" si="312"/>
        <v>386</v>
      </c>
      <c r="J997" s="2">
        <f t="shared" si="330"/>
        <v>133.53070841543322</v>
      </c>
      <c r="K997" s="2">
        <f t="shared" si="315"/>
        <v>6.3421052631578947</v>
      </c>
      <c r="L997" s="2">
        <f t="shared" si="313"/>
        <v>42.888888888888886</v>
      </c>
      <c r="M997" s="2">
        <f t="shared" si="314"/>
        <v>1.8596814089933347</v>
      </c>
      <c r="N997" s="5">
        <v>50000</v>
      </c>
      <c r="O997" s="5">
        <v>4950</v>
      </c>
      <c r="P997" s="2">
        <v>19.3</v>
      </c>
      <c r="Q997" s="2">
        <v>6.1</v>
      </c>
      <c r="R997" s="5">
        <v>2220</v>
      </c>
      <c r="S997" s="2">
        <v>396</v>
      </c>
      <c r="T997" s="5">
        <v>2460</v>
      </c>
      <c r="U997" s="2">
        <v>603</v>
      </c>
      <c r="X997" s="3" t="str" cm="1">
        <f t="array" ref="X997">_xlfn.IFS((D997/F997) &lt;= (640/SQRT($AT$32)), "Compact", L997 &lt;= ($AT$32*(0.79-(0.002*((E997-G997/2)/(2*F997))*SQRT($AT$32)))), "Non-Compact", L997 &gt; ($AT$32*(0.79-(0.002*((E997-G997/2)/(2*F997))*SQRT($AT$32)))), "Slender")</f>
        <v>Compact</v>
      </c>
      <c r="Y997" s="3" t="str" cm="1">
        <f t="array" ref="Y997">_xlfn.IFS(K997 &lt;= (65/SQRT($AT$32)), "Compact", K997 &lt;= (95/SQRT($AT$32)), "Non-Compact", K997 &gt; (95/SQRT($AT$32)), "Slender")</f>
        <v>Slender</v>
      </c>
      <c r="Z997" s="2">
        <f t="shared" si="316"/>
        <v>13.157894736842104</v>
      </c>
      <c r="AA997" s="2">
        <f t="shared" si="317"/>
        <v>50</v>
      </c>
      <c r="AB997" s="2" t="str" cm="1">
        <f t="array" ref="AB997">_xlfn.IFS(Z997 &lt;= 9, "1", Z997 &lt;= 12, "2", Z997 &lt;= 15, "3", Z997 &gt; 15, "4")</f>
        <v>3</v>
      </c>
      <c r="AC997" s="2" t="str" cm="1">
        <f t="array" ref="AC997">_xlfn.IFS(AA997 &lt;= 200, "1", L997 &lt;= 300, "2", L997 &lt;= 400, "3", L997 &gt; 400, "4")</f>
        <v>1</v>
      </c>
      <c r="AF997" s="3">
        <f t="shared" si="328"/>
        <v>49760.496441454437</v>
      </c>
      <c r="AG997" s="3"/>
      <c r="AI997" s="3">
        <f t="shared" si="329"/>
        <v>2193.7936252072568</v>
      </c>
      <c r="AJ997" s="2" t="s">
        <v>981</v>
      </c>
      <c r="AK997" s="2"/>
      <c r="AL997" s="2"/>
      <c r="AM997" s="2">
        <f t="shared" si="331"/>
        <v>108.83070841543322</v>
      </c>
      <c r="AN997" s="2"/>
      <c r="AO997" s="2"/>
      <c r="AP997" s="2">
        <f t="shared" si="332"/>
        <v>2130.6</v>
      </c>
      <c r="AQ997" s="2" t="s">
        <v>981</v>
      </c>
      <c r="BB997" s="2">
        <f t="shared" si="318"/>
        <v>41.530708415433224</v>
      </c>
      <c r="BC997" s="2">
        <f t="shared" si="319"/>
        <v>1663.7333333333333</v>
      </c>
      <c r="BD997" s="2" t="s">
        <v>981</v>
      </c>
      <c r="BI997">
        <f t="shared" si="320"/>
        <v>59.530708415433224</v>
      </c>
      <c r="BJ997">
        <f t="shared" si="321"/>
        <v>1904.1143281365999</v>
      </c>
      <c r="BK997" s="2" t="s">
        <v>981</v>
      </c>
      <c r="BP997">
        <f t="shared" si="322"/>
        <v>6.4692915845667756</v>
      </c>
      <c r="BQ997">
        <f t="shared" si="323"/>
        <v>1561.3333333333335</v>
      </c>
      <c r="BR997" s="2" t="s">
        <v>981</v>
      </c>
      <c r="BW997">
        <f t="shared" si="324"/>
        <v>9.5307084154332244</v>
      </c>
      <c r="BX997">
        <f t="shared" si="325"/>
        <v>1595.4666666666667</v>
      </c>
      <c r="BY997" s="2" t="s">
        <v>981</v>
      </c>
      <c r="CD997">
        <f t="shared" si="326"/>
        <v>73.840447997227159</v>
      </c>
      <c r="CE997">
        <f t="shared" si="327"/>
        <v>1949.9015716076174</v>
      </c>
      <c r="CF997" s="2" t="s">
        <v>981</v>
      </c>
    </row>
    <row r="998" spans="1:84" x14ac:dyDescent="0.35">
      <c r="A998" s="2" t="s">
        <v>982</v>
      </c>
      <c r="B998" s="3" t="s">
        <v>35</v>
      </c>
      <c r="C998" s="2">
        <v>93.5</v>
      </c>
      <c r="D998" s="2">
        <v>450</v>
      </c>
      <c r="E998" s="2">
        <v>250</v>
      </c>
      <c r="F998" s="2">
        <v>16</v>
      </c>
      <c r="G998" s="2">
        <v>9</v>
      </c>
      <c r="H998" s="2">
        <v>13</v>
      </c>
      <c r="I998" s="2">
        <f t="shared" si="312"/>
        <v>392</v>
      </c>
      <c r="J998" s="2">
        <f t="shared" si="330"/>
        <v>119.07070841543326</v>
      </c>
      <c r="K998" s="2">
        <f t="shared" si="315"/>
        <v>7.53125</v>
      </c>
      <c r="L998" s="2">
        <f t="shared" si="313"/>
        <v>43.555555555555557</v>
      </c>
      <c r="M998" s="2">
        <f t="shared" si="314"/>
        <v>1.8596814089933347</v>
      </c>
      <c r="N998" s="5">
        <v>43800</v>
      </c>
      <c r="O998" s="5">
        <v>4170</v>
      </c>
      <c r="P998" s="2">
        <v>19.2</v>
      </c>
      <c r="Q998" s="2">
        <v>5.9</v>
      </c>
      <c r="R998" s="5">
        <v>1950</v>
      </c>
      <c r="S998" s="2">
        <v>334</v>
      </c>
      <c r="T998" s="5">
        <v>2160</v>
      </c>
      <c r="U998" s="2">
        <v>510</v>
      </c>
      <c r="X998" s="3" t="str" cm="1">
        <f t="array" ref="X998">_xlfn.IFS((D998/F998) &lt;= (640/SQRT($AT$32)), "Compact", L998 &lt;= ($AT$32*(0.79-(0.002*((E998-G998/2)/(2*F998))*SQRT($AT$32)))), "Non-Compact", L998 &gt; ($AT$32*(0.79-(0.002*((E998-G998/2)/(2*F998))*SQRT($AT$32)))), "Slender")</f>
        <v>Compact</v>
      </c>
      <c r="Y998" s="3" t="str" cm="1">
        <f t="array" ref="Y998">_xlfn.IFS(K998 &lt;= (65/SQRT($AT$32)), "Compact", K998 &lt;= (95/SQRT($AT$32)), "Non-Compact", K998 &gt; (95/SQRT($AT$32)), "Slender")</f>
        <v>Slender</v>
      </c>
      <c r="Z998" s="2">
        <f t="shared" si="316"/>
        <v>15.625</v>
      </c>
      <c r="AA998" s="2">
        <f t="shared" si="317"/>
        <v>50</v>
      </c>
      <c r="AB998" s="2" t="str" cm="1">
        <f t="array" ref="AB998">_xlfn.IFS(Z998 &lt;= 9, "1", Z998 &lt;= 12, "2", Z998 &lt;= 15, "3", Z998 &gt; 15, "4")</f>
        <v>4</v>
      </c>
      <c r="AC998" s="2" t="str" cm="1">
        <f t="array" ref="AC998">_xlfn.IFS(AA998 &lt;= 200, "1", L998 &lt;= 300, "2", L998 &lt;= 400, "3", L998 &gt; 400, "4")</f>
        <v>1</v>
      </c>
      <c r="AF998" s="3">
        <f t="shared" si="328"/>
        <v>43514.776870621776</v>
      </c>
      <c r="AG998" s="3"/>
      <c r="AI998" s="3">
        <f t="shared" si="329"/>
        <v>1921.9008481188619</v>
      </c>
      <c r="AJ998" s="2" t="s">
        <v>982</v>
      </c>
      <c r="AK998" s="2"/>
      <c r="AL998" s="2"/>
      <c r="AM998" s="2">
        <f t="shared" si="331"/>
        <v>94.370708415433256</v>
      </c>
      <c r="AN998" s="2"/>
      <c r="AO998" s="2"/>
      <c r="AP998" s="2">
        <f t="shared" si="332"/>
        <v>1860.6</v>
      </c>
      <c r="AQ998" s="2" t="s">
        <v>982</v>
      </c>
      <c r="BB998" s="2">
        <f t="shared" si="318"/>
        <v>27.070708415433259</v>
      </c>
      <c r="BC998" s="2">
        <f t="shared" si="319"/>
        <v>1393.7333333333333</v>
      </c>
      <c r="BD998" s="2" t="s">
        <v>982</v>
      </c>
      <c r="BI998">
        <f t="shared" si="320"/>
        <v>45.070708415433259</v>
      </c>
      <c r="BJ998">
        <f t="shared" si="321"/>
        <v>1634.1143281365999</v>
      </c>
      <c r="BK998" s="2" t="s">
        <v>982</v>
      </c>
      <c r="BP998">
        <f t="shared" si="322"/>
        <v>20.929291584566741</v>
      </c>
      <c r="BQ998">
        <f t="shared" si="323"/>
        <v>1291.3333333333335</v>
      </c>
      <c r="BR998" s="2" t="s">
        <v>982</v>
      </c>
      <c r="BW998">
        <f t="shared" si="324"/>
        <v>4.9292915845667409</v>
      </c>
      <c r="BX998">
        <f t="shared" si="325"/>
        <v>1325.4666666666667</v>
      </c>
      <c r="BY998" s="2" t="s">
        <v>982</v>
      </c>
      <c r="CD998">
        <f t="shared" si="326"/>
        <v>59.380447997227186</v>
      </c>
      <c r="CE998">
        <f t="shared" si="327"/>
        <v>1679.9015716076174</v>
      </c>
      <c r="CF998" s="2" t="s">
        <v>982</v>
      </c>
    </row>
    <row r="999" spans="1:84" x14ac:dyDescent="0.35">
      <c r="A999" s="2" t="s">
        <v>983</v>
      </c>
      <c r="B999" s="3" t="s">
        <v>35</v>
      </c>
      <c r="C999" s="2">
        <v>117</v>
      </c>
      <c r="D999" s="2">
        <v>450</v>
      </c>
      <c r="E999" s="2">
        <v>200</v>
      </c>
      <c r="F999" s="2">
        <v>25</v>
      </c>
      <c r="G999" s="2">
        <v>12</v>
      </c>
      <c r="H999" s="2">
        <v>13</v>
      </c>
      <c r="I999" s="2">
        <f t="shared" si="312"/>
        <v>374</v>
      </c>
      <c r="J999" s="2">
        <f t="shared" si="330"/>
        <v>149.45070841543324</v>
      </c>
      <c r="K999" s="2">
        <f t="shared" si="315"/>
        <v>3.76</v>
      </c>
      <c r="L999" s="2">
        <f t="shared" si="313"/>
        <v>31.166666666666668</v>
      </c>
      <c r="M999" s="2">
        <f t="shared" si="314"/>
        <v>1.6536814089933345</v>
      </c>
      <c r="N999" s="5">
        <v>52200</v>
      </c>
      <c r="O999" s="5">
        <v>3340</v>
      </c>
      <c r="P999" s="2">
        <v>18.7</v>
      </c>
      <c r="Q999" s="2">
        <v>4.7</v>
      </c>
      <c r="R999" s="5">
        <v>2320</v>
      </c>
      <c r="S999" s="2">
        <v>334</v>
      </c>
      <c r="T999" s="5">
        <v>2630</v>
      </c>
      <c r="U999" s="2">
        <v>516</v>
      </c>
      <c r="X999" s="3" t="str" cm="1">
        <f t="array" ref="X999">_xlfn.IFS((D999/F999) &lt;= (640/SQRT($AT$32)), "Compact", L999 &lt;= ($AT$32*(0.79-(0.002*((E999-G999/2)/(2*F999))*SQRT($AT$32)))), "Non-Compact", L999 &gt; ($AT$32*(0.79-(0.002*((E999-G999/2)/(2*F999))*SQRT($AT$32)))), "Slender")</f>
        <v>Compact</v>
      </c>
      <c r="Y999" s="3" t="str" cm="1">
        <f t="array" ref="Y999">_xlfn.IFS(K999 &lt;= (65/SQRT($AT$32)), "Compact", K999 &lt;= (95/SQRT($AT$32)), "Non-Compact", K999 &gt; (95/SQRT($AT$32)), "Slender")</f>
        <v>Non-Compact</v>
      </c>
      <c r="Z999" s="2">
        <f t="shared" si="316"/>
        <v>8</v>
      </c>
      <c r="AA999" s="2">
        <f t="shared" si="317"/>
        <v>37.5</v>
      </c>
      <c r="AB999" s="2" t="str" cm="1">
        <f t="array" ref="AB999">_xlfn.IFS(Z999 &lt;= 9, "1", Z999 &lt;= 12, "2", Z999 &lt;= 15, "3", Z999 &gt; 15, "4")</f>
        <v>1</v>
      </c>
      <c r="AC999" s="2" t="str" cm="1">
        <f t="array" ref="AC999">_xlfn.IFS(AA999 &lt;= 200, "1", L999 &lt;= 300, "2", L999 &lt;= 400, "3", L999 &gt; 400, "4")</f>
        <v>1</v>
      </c>
      <c r="AF999" s="3">
        <f t="shared" si="328"/>
        <v>51826.887964646303</v>
      </c>
      <c r="AG999" s="3"/>
      <c r="AI999" s="3">
        <f t="shared" si="329"/>
        <v>2279.3106128827635</v>
      </c>
      <c r="AJ999" s="2" t="s">
        <v>983</v>
      </c>
      <c r="AK999" s="2"/>
      <c r="AL999" s="2"/>
      <c r="AM999" s="2">
        <f t="shared" si="331"/>
        <v>124.75070841543324</v>
      </c>
      <c r="AN999" s="2"/>
      <c r="AO999" s="2"/>
      <c r="AP999" s="2">
        <f t="shared" si="332"/>
        <v>2230.6</v>
      </c>
      <c r="AQ999" s="2" t="s">
        <v>983</v>
      </c>
      <c r="BB999" s="2">
        <f t="shared" si="318"/>
        <v>57.45070841543324</v>
      </c>
      <c r="BC999" s="2">
        <f t="shared" si="319"/>
        <v>1763.7333333333333</v>
      </c>
      <c r="BD999" s="2" t="s">
        <v>983</v>
      </c>
      <c r="BI999">
        <f t="shared" si="320"/>
        <v>75.45070841543324</v>
      </c>
      <c r="BJ999">
        <f t="shared" si="321"/>
        <v>2004.1143281365999</v>
      </c>
      <c r="BK999" s="2" t="s">
        <v>983</v>
      </c>
      <c r="BP999">
        <f t="shared" si="322"/>
        <v>9.4507084154332404</v>
      </c>
      <c r="BQ999">
        <f t="shared" si="323"/>
        <v>1661.3333333333335</v>
      </c>
      <c r="BR999" s="2" t="s">
        <v>983</v>
      </c>
      <c r="BW999">
        <f t="shared" si="324"/>
        <v>25.45070841543324</v>
      </c>
      <c r="BX999">
        <f t="shared" si="325"/>
        <v>1695.4666666666667</v>
      </c>
      <c r="BY999" s="2" t="s">
        <v>983</v>
      </c>
      <c r="CD999">
        <f t="shared" si="326"/>
        <v>89.760447997227175</v>
      </c>
      <c r="CE999">
        <f t="shared" si="327"/>
        <v>2049.9015716076174</v>
      </c>
      <c r="CF999" s="2" t="s">
        <v>983</v>
      </c>
    </row>
    <row r="1000" spans="1:84" x14ac:dyDescent="0.35">
      <c r="A1000" s="2" t="s">
        <v>984</v>
      </c>
      <c r="B1000" s="3" t="s">
        <v>35</v>
      </c>
      <c r="C1000" s="2">
        <v>108</v>
      </c>
      <c r="D1000" s="2">
        <v>450</v>
      </c>
      <c r="E1000" s="2">
        <v>200</v>
      </c>
      <c r="F1000" s="2">
        <v>22</v>
      </c>
      <c r="G1000" s="2">
        <v>12</v>
      </c>
      <c r="H1000" s="2">
        <v>13</v>
      </c>
      <c r="I1000" s="2">
        <f t="shared" si="312"/>
        <v>380</v>
      </c>
      <c r="J1000" s="2">
        <f t="shared" si="330"/>
        <v>138.17070841543324</v>
      </c>
      <c r="K1000" s="2">
        <f t="shared" si="315"/>
        <v>4.2727272727272725</v>
      </c>
      <c r="L1000" s="2">
        <f t="shared" si="313"/>
        <v>31.666666666666668</v>
      </c>
      <c r="M1000" s="2">
        <f t="shared" si="314"/>
        <v>1.6536814089933345</v>
      </c>
      <c r="N1000" s="5">
        <v>47600</v>
      </c>
      <c r="O1000" s="5">
        <v>2940</v>
      </c>
      <c r="P1000" s="2">
        <v>18.600000000000001</v>
      </c>
      <c r="Q1000" s="2">
        <v>4.5999999999999996</v>
      </c>
      <c r="R1000" s="5">
        <v>2120</v>
      </c>
      <c r="S1000" s="2">
        <v>294</v>
      </c>
      <c r="T1000" s="5">
        <v>2410</v>
      </c>
      <c r="U1000" s="2">
        <v>456</v>
      </c>
      <c r="X1000" s="3" t="str" cm="1">
        <f t="array" ref="X1000">_xlfn.IFS((D1000/F1000) &lt;= (640/SQRT($AT$32)), "Compact", L1000 &lt;= ($AT$32*(0.79-(0.002*((E1000-G1000/2)/(2*F1000))*SQRT($AT$32)))), "Non-Compact", L1000 &gt; ($AT$32*(0.79-(0.002*((E1000-G1000/2)/(2*F1000))*SQRT($AT$32)))), "Slender")</f>
        <v>Compact</v>
      </c>
      <c r="Y1000" s="3" t="str" cm="1">
        <f t="array" ref="Y1000">_xlfn.IFS(K1000 &lt;= (65/SQRT($AT$32)), "Compact", K1000 &lt;= (95/SQRT($AT$32)), "Non-Compact", K1000 &gt; (95/SQRT($AT$32)), "Slender")</f>
        <v>Non-Compact</v>
      </c>
      <c r="Z1000" s="2">
        <f t="shared" si="316"/>
        <v>9.0909090909090917</v>
      </c>
      <c r="AA1000" s="2">
        <f t="shared" si="317"/>
        <v>37.5</v>
      </c>
      <c r="AB1000" s="2" t="str" cm="1">
        <f t="array" ref="AB1000">_xlfn.IFS(Z1000 &lt;= 9, "1", Z1000 &lt;= 12, "2", Z1000 &lt;= 15, "3", Z1000 &gt; 15, "4")</f>
        <v>2</v>
      </c>
      <c r="AC1000" s="2" t="str" cm="1">
        <f t="array" ref="AC1000">_xlfn.IFS(AA1000 &lt;= 200, "1", L1000 &lt;= 300, "2", L1000 &lt;= 400, "3", L1000 &gt; 400, "4")</f>
        <v>1</v>
      </c>
      <c r="AF1000" s="3">
        <f t="shared" si="328"/>
        <v>47211.277424996668</v>
      </c>
      <c r="AG1000" s="3"/>
      <c r="AI1000" s="3">
        <f t="shared" si="329"/>
        <v>2078.5535523531739</v>
      </c>
      <c r="AJ1000" s="2" t="s">
        <v>984</v>
      </c>
      <c r="AK1000" s="2"/>
      <c r="AL1000" s="2"/>
      <c r="AM1000" s="2">
        <f t="shared" si="331"/>
        <v>113.47070841543324</v>
      </c>
      <c r="AN1000" s="2"/>
      <c r="AO1000" s="2"/>
      <c r="AP1000" s="2">
        <f t="shared" si="332"/>
        <v>2030.6</v>
      </c>
      <c r="AQ1000" s="2" t="s">
        <v>984</v>
      </c>
      <c r="BB1000" s="2">
        <f t="shared" si="318"/>
        <v>46.170708415433239</v>
      </c>
      <c r="BC1000" s="2">
        <f t="shared" si="319"/>
        <v>1563.7333333333333</v>
      </c>
      <c r="BD1000" s="2" t="s">
        <v>984</v>
      </c>
      <c r="BI1000">
        <f t="shared" si="320"/>
        <v>64.170708415433239</v>
      </c>
      <c r="BJ1000">
        <f t="shared" si="321"/>
        <v>1804.1143281365999</v>
      </c>
      <c r="BK1000" s="2" t="s">
        <v>984</v>
      </c>
      <c r="BP1000">
        <f t="shared" si="322"/>
        <v>1.8292915845667608</v>
      </c>
      <c r="BQ1000">
        <f t="shared" si="323"/>
        <v>1461.3333333333335</v>
      </c>
      <c r="BR1000" s="2" t="s">
        <v>984</v>
      </c>
      <c r="BW1000">
        <f t="shared" si="324"/>
        <v>14.170708415433239</v>
      </c>
      <c r="BX1000">
        <f t="shared" si="325"/>
        <v>1495.4666666666667</v>
      </c>
      <c r="BY1000" s="2" t="s">
        <v>984</v>
      </c>
      <c r="CD1000">
        <f t="shared" si="326"/>
        <v>78.480447997227174</v>
      </c>
      <c r="CE1000">
        <f t="shared" si="327"/>
        <v>1849.9015716076174</v>
      </c>
      <c r="CF1000" s="2" t="s">
        <v>984</v>
      </c>
    </row>
    <row r="1001" spans="1:84" x14ac:dyDescent="0.35">
      <c r="A1001" s="2" t="s">
        <v>985</v>
      </c>
      <c r="B1001" s="3" t="s">
        <v>35</v>
      </c>
      <c r="C1001" s="2">
        <v>99.6</v>
      </c>
      <c r="D1001" s="2">
        <v>450</v>
      </c>
      <c r="E1001" s="2">
        <v>200</v>
      </c>
      <c r="F1001" s="2">
        <v>19</v>
      </c>
      <c r="G1001" s="2">
        <v>12</v>
      </c>
      <c r="H1001" s="2">
        <v>13</v>
      </c>
      <c r="I1001" s="2">
        <f t="shared" si="312"/>
        <v>386</v>
      </c>
      <c r="J1001" s="2">
        <f t="shared" si="330"/>
        <v>126.89070841543324</v>
      </c>
      <c r="K1001" s="2">
        <f t="shared" si="315"/>
        <v>4.9473684210526319</v>
      </c>
      <c r="L1001" s="2">
        <f t="shared" si="313"/>
        <v>32.166666666666664</v>
      </c>
      <c r="M1001" s="2">
        <f t="shared" si="314"/>
        <v>1.6536814089933345</v>
      </c>
      <c r="N1001" s="5">
        <v>42900</v>
      </c>
      <c r="O1001" s="5">
        <v>2540</v>
      </c>
      <c r="P1001" s="2">
        <v>18.399999999999999</v>
      </c>
      <c r="Q1001" s="2">
        <v>4.5</v>
      </c>
      <c r="R1001" s="5">
        <v>1910</v>
      </c>
      <c r="S1001" s="2">
        <v>254</v>
      </c>
      <c r="T1001" s="5">
        <v>2180</v>
      </c>
      <c r="U1001" s="2">
        <v>396</v>
      </c>
      <c r="X1001" s="3" t="str" cm="1">
        <f t="array" ref="X1001">_xlfn.IFS((D1001/F1001) &lt;= (640/SQRT($AT$32)), "Compact", L1001 &lt;= ($AT$32*(0.79-(0.002*((E1001-G1001/2)/(2*F1001))*SQRT($AT$32)))), "Non-Compact", L1001 &gt; ($AT$32*(0.79-(0.002*((E1001-G1001/2)/(2*F1001))*SQRT($AT$32)))), "Slender")</f>
        <v>Compact</v>
      </c>
      <c r="Y1001" s="3" t="str" cm="1">
        <f t="array" ref="Y1001">_xlfn.IFS(K1001 &lt;= (65/SQRT($AT$32)), "Compact", K1001 &lt;= (95/SQRT($AT$32)), "Non-Compact", K1001 &gt; (95/SQRT($AT$32)), "Slender")</f>
        <v>Non-Compact</v>
      </c>
      <c r="Z1001" s="2">
        <f t="shared" si="316"/>
        <v>10.526315789473685</v>
      </c>
      <c r="AA1001" s="2">
        <f t="shared" si="317"/>
        <v>37.5</v>
      </c>
      <c r="AB1001" s="2" t="str" cm="1">
        <f t="array" ref="AB1001">_xlfn.IFS(Z1001 &lt;= 9, "1", Z1001 &lt;= 12, "2", Z1001 &lt;= 15, "3", Z1001 &gt; 15, "4")</f>
        <v>2</v>
      </c>
      <c r="AC1001" s="2" t="str" cm="1">
        <f t="array" ref="AC1001">_xlfn.IFS(AA1001 &lt;= 200, "1", L1001 &lt;= 300, "2", L1001 &lt;= 400, "3", L1001 &gt; 400, "4")</f>
        <v>1</v>
      </c>
      <c r="AF1001" s="3">
        <f t="shared" si="328"/>
        <v>42496.205902409689</v>
      </c>
      <c r="AG1001" s="3"/>
      <c r="AI1001" s="3">
        <f t="shared" si="329"/>
        <v>1868.7431257398648</v>
      </c>
      <c r="AJ1001" s="2" t="s">
        <v>985</v>
      </c>
      <c r="AK1001" s="2"/>
      <c r="AL1001" s="2"/>
      <c r="AM1001" s="2">
        <f t="shared" si="331"/>
        <v>102.19070841543324</v>
      </c>
      <c r="AN1001" s="2"/>
      <c r="AO1001" s="2"/>
      <c r="AP1001" s="2">
        <f t="shared" si="332"/>
        <v>1820.6</v>
      </c>
      <c r="AQ1001" s="2" t="s">
        <v>985</v>
      </c>
      <c r="BB1001" s="2">
        <f t="shared" si="318"/>
        <v>34.890708415433238</v>
      </c>
      <c r="BC1001" s="2">
        <f t="shared" si="319"/>
        <v>1353.7333333333333</v>
      </c>
      <c r="BD1001" s="2" t="s">
        <v>985</v>
      </c>
      <c r="BI1001">
        <f t="shared" si="320"/>
        <v>52.890708415433238</v>
      </c>
      <c r="BJ1001">
        <f t="shared" si="321"/>
        <v>1594.1143281365999</v>
      </c>
      <c r="BK1001" s="2" t="s">
        <v>985</v>
      </c>
      <c r="BP1001">
        <f t="shared" si="322"/>
        <v>13.109291584566762</v>
      </c>
      <c r="BQ1001">
        <f t="shared" si="323"/>
        <v>1251.3333333333335</v>
      </c>
      <c r="BR1001" s="2" t="s">
        <v>985</v>
      </c>
      <c r="BW1001">
        <f t="shared" si="324"/>
        <v>2.8907084154332381</v>
      </c>
      <c r="BX1001">
        <f t="shared" si="325"/>
        <v>1285.4666666666667</v>
      </c>
      <c r="BY1001" s="2" t="s">
        <v>985</v>
      </c>
      <c r="CD1001">
        <f t="shared" si="326"/>
        <v>67.200447997227172</v>
      </c>
      <c r="CE1001">
        <f t="shared" si="327"/>
        <v>1639.9015716076174</v>
      </c>
      <c r="CF1001" s="2" t="s">
        <v>985</v>
      </c>
    </row>
    <row r="1002" spans="1:84" x14ac:dyDescent="0.35">
      <c r="A1002" s="2" t="s">
        <v>986</v>
      </c>
      <c r="B1002" s="3" t="s">
        <v>35</v>
      </c>
      <c r="C1002" s="2">
        <v>90.8</v>
      </c>
      <c r="D1002" s="2">
        <v>450</v>
      </c>
      <c r="E1002" s="2">
        <v>200</v>
      </c>
      <c r="F1002" s="2">
        <v>16</v>
      </c>
      <c r="G1002" s="2">
        <v>12</v>
      </c>
      <c r="H1002" s="2">
        <v>13</v>
      </c>
      <c r="I1002" s="2">
        <f t="shared" si="312"/>
        <v>392</v>
      </c>
      <c r="J1002" s="2">
        <f t="shared" si="330"/>
        <v>115.61070841543325</v>
      </c>
      <c r="K1002" s="2">
        <f t="shared" si="315"/>
        <v>5.875</v>
      </c>
      <c r="L1002" s="2">
        <f t="shared" si="313"/>
        <v>32.666666666666664</v>
      </c>
      <c r="M1002" s="2">
        <f t="shared" si="314"/>
        <v>1.6536814089933345</v>
      </c>
      <c r="N1002" s="5">
        <v>38100</v>
      </c>
      <c r="O1002" s="5">
        <v>2140</v>
      </c>
      <c r="P1002" s="2">
        <v>18.100000000000001</v>
      </c>
      <c r="Q1002" s="2">
        <v>4.3</v>
      </c>
      <c r="R1002" s="5">
        <v>1690</v>
      </c>
      <c r="S1002" s="2">
        <v>214</v>
      </c>
      <c r="T1002" s="5">
        <v>1940</v>
      </c>
      <c r="U1002" s="2">
        <v>336</v>
      </c>
      <c r="X1002" s="3" t="str" cm="1">
        <f t="array" ref="X1002">_xlfn.IFS((D1002/F1002) &lt;= (640/SQRT($AT$32)), "Compact", L1002 &lt;= ($AT$32*(0.79-(0.002*((E1002-G1002/2)/(2*F1002))*SQRT($AT$32)))), "Non-Compact", L1002 &gt; ($AT$32*(0.79-(0.002*((E1002-G1002/2)/(2*F1002))*SQRT($AT$32)))), "Slender")</f>
        <v>Compact</v>
      </c>
      <c r="Y1002" s="3" t="str" cm="1">
        <f t="array" ref="Y1002">_xlfn.IFS(K1002 &lt;= (65/SQRT($AT$32)), "Compact", K1002 &lt;= (95/SQRT($AT$32)), "Non-Compact", K1002 &gt; (95/SQRT($AT$32)), "Slender")</f>
        <v>Slender</v>
      </c>
      <c r="Z1002" s="2">
        <f t="shared" si="316"/>
        <v>12.5</v>
      </c>
      <c r="AA1002" s="2">
        <f t="shared" si="317"/>
        <v>37.5</v>
      </c>
      <c r="AB1002" s="2" t="str" cm="1">
        <f t="array" ref="AB1002">_xlfn.IFS(Z1002 &lt;= 9, "1", Z1002 &lt;= 12, "2", Z1002 &lt;= 15, "3", Z1002 &gt; 15, "4")</f>
        <v>3</v>
      </c>
      <c r="AC1002" s="2" t="str" cm="1">
        <f t="array" ref="AC1002">_xlfn.IFS(AA1002 &lt;= 200, "1", L1002 &lt;= 300, "2", L1002 &lt;= 400, "3", L1002 &gt; 400, "4")</f>
        <v>1</v>
      </c>
      <c r="AF1002" s="3">
        <f t="shared" si="328"/>
        <v>37681.755745984025</v>
      </c>
      <c r="AG1002" s="3"/>
      <c r="AI1002" s="3">
        <f t="shared" si="329"/>
        <v>1650.2438819762369</v>
      </c>
      <c r="AJ1002" s="2" t="s">
        <v>986</v>
      </c>
      <c r="AK1002" s="2"/>
      <c r="AL1002" s="2"/>
      <c r="AM1002" s="2">
        <f t="shared" si="331"/>
        <v>90.910708415433248</v>
      </c>
      <c r="AN1002" s="2"/>
      <c r="AO1002" s="2"/>
      <c r="AP1002" s="2">
        <f t="shared" si="332"/>
        <v>1600.6</v>
      </c>
      <c r="AQ1002" s="2" t="s">
        <v>986</v>
      </c>
      <c r="BB1002" s="2">
        <f t="shared" si="318"/>
        <v>23.610708415433251</v>
      </c>
      <c r="BC1002" s="2">
        <f t="shared" si="319"/>
        <v>1133.7333333333333</v>
      </c>
      <c r="BD1002" s="2" t="s">
        <v>986</v>
      </c>
      <c r="BI1002">
        <f t="shared" si="320"/>
        <v>41.610708415433251</v>
      </c>
      <c r="BJ1002">
        <f t="shared" si="321"/>
        <v>1374.1143281365999</v>
      </c>
      <c r="BK1002" s="2" t="s">
        <v>986</v>
      </c>
      <c r="BP1002">
        <f t="shared" si="322"/>
        <v>24.389291584566749</v>
      </c>
      <c r="BQ1002">
        <f t="shared" si="323"/>
        <v>1031.3333333333335</v>
      </c>
      <c r="BR1002" s="2" t="s">
        <v>986</v>
      </c>
      <c r="BW1002">
        <f t="shared" si="324"/>
        <v>8.3892915845667488</v>
      </c>
      <c r="BX1002">
        <f t="shared" si="325"/>
        <v>1065.4666666666667</v>
      </c>
      <c r="BY1002" s="2" t="s">
        <v>986</v>
      </c>
      <c r="CD1002">
        <f t="shared" si="326"/>
        <v>55.920447997227178</v>
      </c>
      <c r="CE1002">
        <f t="shared" si="327"/>
        <v>1419.9015716076174</v>
      </c>
      <c r="CF1002" s="2" t="s">
        <v>986</v>
      </c>
    </row>
    <row r="1003" spans="1:84" x14ac:dyDescent="0.35">
      <c r="A1003" s="2" t="s">
        <v>987</v>
      </c>
      <c r="B1003" s="3" t="s">
        <v>35</v>
      </c>
      <c r="C1003" s="2">
        <v>98.9</v>
      </c>
      <c r="D1003" s="2">
        <v>450</v>
      </c>
      <c r="E1003" s="2">
        <v>200</v>
      </c>
      <c r="F1003" s="2">
        <v>22</v>
      </c>
      <c r="G1003" s="2">
        <v>9</v>
      </c>
      <c r="H1003" s="2">
        <v>13</v>
      </c>
      <c r="I1003" s="2">
        <f t="shared" si="312"/>
        <v>380</v>
      </c>
      <c r="J1003" s="2">
        <f t="shared" si="330"/>
        <v>125.99070841543326</v>
      </c>
      <c r="K1003" s="2">
        <f t="shared" si="315"/>
        <v>4.3409090909090908</v>
      </c>
      <c r="L1003" s="2">
        <f t="shared" si="313"/>
        <v>42.222222222222221</v>
      </c>
      <c r="M1003" s="2">
        <f t="shared" si="314"/>
        <v>1.6596814089933345</v>
      </c>
      <c r="N1003" s="5">
        <v>45900</v>
      </c>
      <c r="O1003" s="5">
        <v>2940</v>
      </c>
      <c r="P1003" s="2">
        <v>19.100000000000001</v>
      </c>
      <c r="Q1003" s="2">
        <v>4.8</v>
      </c>
      <c r="R1003" s="5">
        <v>2040</v>
      </c>
      <c r="S1003" s="2">
        <v>294</v>
      </c>
      <c r="T1003" s="5">
        <v>2280</v>
      </c>
      <c r="U1003" s="2">
        <v>449</v>
      </c>
      <c r="X1003" s="3" t="str" cm="1">
        <f t="array" ref="X1003">_xlfn.IFS((D1003/F1003) &lt;= (640/SQRT($AT$32)), "Compact", L1003 &lt;= ($AT$32*(0.79-(0.002*((E1003-G1003/2)/(2*F1003))*SQRT($AT$32)))), "Non-Compact", L1003 &gt; ($AT$32*(0.79-(0.002*((E1003-G1003/2)/(2*F1003))*SQRT($AT$32)))), "Slender")</f>
        <v>Compact</v>
      </c>
      <c r="Y1003" s="3" t="str" cm="1">
        <f t="array" ref="Y1003">_xlfn.IFS(K1003 &lt;= (65/SQRT($AT$32)), "Compact", K1003 &lt;= (95/SQRT($AT$32)), "Non-Compact", K1003 &gt; (95/SQRT($AT$32)), "Slender")</f>
        <v>Non-Compact</v>
      </c>
      <c r="Z1003" s="2">
        <f t="shared" si="316"/>
        <v>9.0909090909090917</v>
      </c>
      <c r="AA1003" s="2">
        <f t="shared" si="317"/>
        <v>50</v>
      </c>
      <c r="AB1003" s="2" t="str" cm="1">
        <f t="array" ref="AB1003">_xlfn.IFS(Z1003 &lt;= 9, "1", Z1003 &lt;= 12, "2", Z1003 &lt;= 15, "3", Z1003 &gt; 15, "4")</f>
        <v>2</v>
      </c>
      <c r="AC1003" s="2" t="str" cm="1">
        <f t="array" ref="AC1003">_xlfn.IFS(AA1003 &lt;= 200, "1", L1003 &lt;= 300, "2", L1003 &lt;= 400, "3", L1003 &gt; 400, "4")</f>
        <v>1</v>
      </c>
      <c r="AF1003" s="3">
        <f t="shared" si="328"/>
        <v>45514.388011924319</v>
      </c>
      <c r="AG1003" s="3"/>
      <c r="AI1003" s="3">
        <f t="shared" si="329"/>
        <v>2000.4721617658167</v>
      </c>
      <c r="AJ1003" s="2" t="s">
        <v>987</v>
      </c>
      <c r="AK1003" s="2"/>
      <c r="AL1003" s="2"/>
      <c r="AM1003" s="2">
        <f t="shared" si="331"/>
        <v>101.29070841543326</v>
      </c>
      <c r="AN1003" s="2"/>
      <c r="AO1003" s="2"/>
      <c r="AP1003" s="2">
        <f t="shared" si="332"/>
        <v>1950.6</v>
      </c>
      <c r="AQ1003" s="2" t="s">
        <v>987</v>
      </c>
      <c r="BB1003" s="2">
        <f t="shared" si="318"/>
        <v>33.990708415433261</v>
      </c>
      <c r="BC1003" s="2">
        <f t="shared" si="319"/>
        <v>1483.7333333333333</v>
      </c>
      <c r="BD1003" s="2" t="s">
        <v>987</v>
      </c>
      <c r="BI1003">
        <f t="shared" si="320"/>
        <v>51.990708415433261</v>
      </c>
      <c r="BJ1003">
        <f t="shared" si="321"/>
        <v>1724.1143281365999</v>
      </c>
      <c r="BK1003" s="2" t="s">
        <v>987</v>
      </c>
      <c r="BP1003">
        <f t="shared" si="322"/>
        <v>14.009291584566739</v>
      </c>
      <c r="BQ1003">
        <f t="shared" si="323"/>
        <v>1381.3333333333335</v>
      </c>
      <c r="BR1003" s="2" t="s">
        <v>987</v>
      </c>
      <c r="BW1003">
        <f t="shared" si="324"/>
        <v>1.9907084154332608</v>
      </c>
      <c r="BX1003">
        <f t="shared" si="325"/>
        <v>1415.4666666666667</v>
      </c>
      <c r="BY1003" s="2" t="s">
        <v>987</v>
      </c>
      <c r="CD1003">
        <f t="shared" si="326"/>
        <v>66.300447997227195</v>
      </c>
      <c r="CE1003">
        <f t="shared" si="327"/>
        <v>1769.9015716076174</v>
      </c>
      <c r="CF1003" s="2" t="s">
        <v>987</v>
      </c>
    </row>
    <row r="1004" spans="1:84" x14ac:dyDescent="0.35">
      <c r="A1004" s="2" t="s">
        <v>988</v>
      </c>
      <c r="B1004" s="3" t="s">
        <v>35</v>
      </c>
      <c r="C1004" s="2">
        <v>89.9</v>
      </c>
      <c r="D1004" s="2">
        <v>450</v>
      </c>
      <c r="E1004" s="2">
        <v>200</v>
      </c>
      <c r="F1004" s="2">
        <v>19</v>
      </c>
      <c r="G1004" s="2">
        <v>9</v>
      </c>
      <c r="H1004" s="2">
        <v>13</v>
      </c>
      <c r="I1004" s="2">
        <f t="shared" ref="I1004:I1020" si="333">D1004-(2*(H1004+F1004))</f>
        <v>386</v>
      </c>
      <c r="J1004" s="2">
        <f t="shared" si="330"/>
        <v>114.53070841543325</v>
      </c>
      <c r="K1004" s="2">
        <f t="shared" si="315"/>
        <v>5.0263157894736841</v>
      </c>
      <c r="L1004" s="2">
        <f t="shared" ref="L1004:L1020" si="334">I1004/G1004</f>
        <v>42.888888888888886</v>
      </c>
      <c r="M1004" s="2">
        <f t="shared" ref="M1004:M1020" si="335">(E1004*2+F1004*4+((E1004-G1004)/2-H1004)*4+2*PI()*H1004+(D1004-2*F1004-2*H1004)*2)/1000</f>
        <v>1.6596814089933345</v>
      </c>
      <c r="N1004" s="5">
        <v>41200</v>
      </c>
      <c r="O1004" s="5">
        <v>2540</v>
      </c>
      <c r="P1004" s="2">
        <v>19</v>
      </c>
      <c r="Q1004" s="2">
        <v>4.7</v>
      </c>
      <c r="R1004" s="5">
        <v>1830</v>
      </c>
      <c r="S1004" s="2">
        <v>254</v>
      </c>
      <c r="T1004" s="5">
        <v>2050</v>
      </c>
      <c r="U1004" s="2">
        <v>389</v>
      </c>
      <c r="X1004" s="3" t="str" cm="1">
        <f t="array" ref="X1004">_xlfn.IFS((D1004/F1004) &lt;= (640/SQRT($AT$32)), "Compact", L1004 &lt;= ($AT$32*(0.79-(0.002*((E1004-G1004/2)/(2*F1004))*SQRT($AT$32)))), "Non-Compact", L1004 &gt; ($AT$32*(0.79-(0.002*((E1004-G1004/2)/(2*F1004))*SQRT($AT$32)))), "Slender")</f>
        <v>Compact</v>
      </c>
      <c r="Y1004" s="3" t="str" cm="1">
        <f t="array" ref="Y1004">_xlfn.IFS(K1004 &lt;= (65/SQRT($AT$32)), "Compact", K1004 &lt;= (95/SQRT($AT$32)), "Non-Compact", K1004 &gt; (95/SQRT($AT$32)), "Slender")</f>
        <v>Non-Compact</v>
      </c>
      <c r="Z1004" s="2">
        <f t="shared" si="316"/>
        <v>10.526315789473685</v>
      </c>
      <c r="AA1004" s="2">
        <f t="shared" si="317"/>
        <v>50</v>
      </c>
      <c r="AB1004" s="2" t="str" cm="1">
        <f t="array" ref="AB1004">_xlfn.IFS(Z1004 &lt;= 9, "1", Z1004 &lt;= 12, "2", Z1004 &lt;= 15, "3", Z1004 &gt; 15, "4")</f>
        <v>2</v>
      </c>
      <c r="AC1004" s="2" t="str" cm="1">
        <f t="array" ref="AC1004">_xlfn.IFS(AA1004 &lt;= 200, "1", L1004 &lt;= 300, "2", L1004 &lt;= 400, "3", L1004 &gt; 400, "4")</f>
        <v>1</v>
      </c>
      <c r="AF1004" s="3">
        <f t="shared" si="328"/>
        <v>40799.047980314441</v>
      </c>
      <c r="AG1004" s="3"/>
      <c r="AI1004" s="3">
        <f t="shared" si="329"/>
        <v>1790.8949913381298</v>
      </c>
      <c r="AJ1004" s="2" t="s">
        <v>988</v>
      </c>
      <c r="AK1004" s="2"/>
      <c r="AL1004" s="2"/>
      <c r="AM1004" s="2">
        <f t="shared" si="331"/>
        <v>89.83070841543325</v>
      </c>
      <c r="AN1004" s="2"/>
      <c r="AO1004" s="2"/>
      <c r="AP1004" s="2">
        <f t="shared" si="332"/>
        <v>1740.6</v>
      </c>
      <c r="AQ1004" s="2" t="s">
        <v>988</v>
      </c>
      <c r="BB1004" s="2">
        <f t="shared" si="318"/>
        <v>22.530708415433253</v>
      </c>
      <c r="BC1004" s="2">
        <f t="shared" si="319"/>
        <v>1273.7333333333333</v>
      </c>
      <c r="BD1004" s="2" t="s">
        <v>988</v>
      </c>
      <c r="BI1004">
        <f t="shared" si="320"/>
        <v>40.530708415433253</v>
      </c>
      <c r="BJ1004">
        <f t="shared" si="321"/>
        <v>1514.1143281365999</v>
      </c>
      <c r="BK1004" s="2" t="s">
        <v>988</v>
      </c>
      <c r="BP1004">
        <f t="shared" si="322"/>
        <v>25.469291584566747</v>
      </c>
      <c r="BQ1004">
        <f t="shared" si="323"/>
        <v>1171.3333333333335</v>
      </c>
      <c r="BR1004" s="2" t="s">
        <v>988</v>
      </c>
      <c r="BW1004">
        <f t="shared" si="324"/>
        <v>9.4692915845667471</v>
      </c>
      <c r="BX1004">
        <f t="shared" si="325"/>
        <v>1205.4666666666667</v>
      </c>
      <c r="BY1004" s="2" t="s">
        <v>988</v>
      </c>
      <c r="CD1004">
        <f t="shared" si="326"/>
        <v>54.84044799722718</v>
      </c>
      <c r="CE1004">
        <f t="shared" si="327"/>
        <v>1559.9015716076174</v>
      </c>
      <c r="CF1004" s="2" t="s">
        <v>988</v>
      </c>
    </row>
    <row r="1005" spans="1:84" x14ac:dyDescent="0.35">
      <c r="A1005" s="2" t="s">
        <v>989</v>
      </c>
      <c r="B1005" s="3" t="s">
        <v>35</v>
      </c>
      <c r="C1005" s="2">
        <v>80.900000000000006</v>
      </c>
      <c r="D1005" s="2">
        <v>450</v>
      </c>
      <c r="E1005" s="2">
        <v>200</v>
      </c>
      <c r="F1005" s="2">
        <v>16</v>
      </c>
      <c r="G1005" s="2">
        <v>9</v>
      </c>
      <c r="H1005" s="2">
        <v>13</v>
      </c>
      <c r="I1005" s="2">
        <f t="shared" si="333"/>
        <v>392</v>
      </c>
      <c r="J1005" s="2">
        <f t="shared" si="330"/>
        <v>103.07070841543326</v>
      </c>
      <c r="K1005" s="2">
        <f t="shared" ref="K1005:K1020" si="336">((E1005-G1005)/2)/F1005</f>
        <v>5.96875</v>
      </c>
      <c r="L1005" s="2">
        <f t="shared" si="334"/>
        <v>43.555555555555557</v>
      </c>
      <c r="M1005" s="2">
        <f t="shared" si="335"/>
        <v>1.6596814089933345</v>
      </c>
      <c r="N1005" s="5">
        <v>36200</v>
      </c>
      <c r="O1005" s="5">
        <v>2140</v>
      </c>
      <c r="P1005" s="2">
        <v>18.8</v>
      </c>
      <c r="Q1005" s="2">
        <v>4.5999999999999996</v>
      </c>
      <c r="R1005" s="5">
        <v>1610</v>
      </c>
      <c r="S1005" s="2">
        <v>214</v>
      </c>
      <c r="T1005" s="5">
        <v>1810</v>
      </c>
      <c r="U1005" s="2">
        <v>330</v>
      </c>
      <c r="X1005" s="3" t="str" cm="1">
        <f t="array" ref="X1005">_xlfn.IFS((D1005/F1005) &lt;= (640/SQRT($AT$32)), "Compact", L1005 &lt;= ($AT$32*(0.79-(0.002*((E1005-G1005/2)/(2*F1005))*SQRT($AT$32)))), "Non-Compact", L1005 &gt; ($AT$32*(0.79-(0.002*((E1005-G1005/2)/(2*F1005))*SQRT($AT$32)))), "Slender")</f>
        <v>Compact</v>
      </c>
      <c r="Y1005" s="3" t="str" cm="1">
        <f t="array" ref="Y1005">_xlfn.IFS(K1005 &lt;= (65/SQRT($AT$32)), "Compact", K1005 &lt;= (95/SQRT($AT$32)), "Non-Compact", K1005 &gt; (95/SQRT($AT$32)), "Slender")</f>
        <v>Slender</v>
      </c>
      <c r="Z1005" s="2">
        <f t="shared" si="316"/>
        <v>12.5</v>
      </c>
      <c r="AA1005" s="2">
        <f t="shared" si="317"/>
        <v>50</v>
      </c>
      <c r="AB1005" s="2" t="str" cm="1">
        <f t="array" ref="AB1005">_xlfn.IFS(Z1005 &lt;= 9, "1", Z1005 &lt;= 12, "2", Z1005 &lt;= 15, "3", Z1005 &gt; 15, "4")</f>
        <v>3</v>
      </c>
      <c r="AC1005" s="2" t="str" cm="1">
        <f t="array" ref="AC1005">_xlfn.IFS(AA1005 &lt;= 200, "1", L1005 &lt;= 300, "2", L1005 &lt;= 400, "3", L1005 &gt; 400, "4")</f>
        <v>1</v>
      </c>
      <c r="AF1005" s="3">
        <f t="shared" si="328"/>
        <v>35784.61004538124</v>
      </c>
      <c r="AG1005" s="3"/>
      <c r="AI1005" s="3">
        <f t="shared" si="329"/>
        <v>1572.771079973179</v>
      </c>
      <c r="AJ1005" s="2" t="s">
        <v>989</v>
      </c>
      <c r="AK1005" s="2"/>
      <c r="AL1005" s="2"/>
      <c r="AM1005" s="2">
        <f t="shared" si="331"/>
        <v>78.370708415433256</v>
      </c>
      <c r="AN1005" s="2"/>
      <c r="AO1005" s="2"/>
      <c r="AP1005" s="2">
        <f t="shared" si="332"/>
        <v>1520.6</v>
      </c>
      <c r="AQ1005" s="2" t="s">
        <v>989</v>
      </c>
      <c r="BB1005" s="2">
        <f t="shared" si="318"/>
        <v>11.070708415433259</v>
      </c>
      <c r="BC1005" s="2">
        <f t="shared" si="319"/>
        <v>1053.7333333333333</v>
      </c>
      <c r="BD1005" s="2" t="s">
        <v>989</v>
      </c>
      <c r="BI1005">
        <f t="shared" si="320"/>
        <v>29.070708415433259</v>
      </c>
      <c r="BJ1005">
        <f t="shared" si="321"/>
        <v>1294.1143281365999</v>
      </c>
      <c r="BK1005" s="2" t="s">
        <v>989</v>
      </c>
      <c r="BP1005">
        <f t="shared" si="322"/>
        <v>36.929291584566741</v>
      </c>
      <c r="BQ1005">
        <f t="shared" si="323"/>
        <v>951.33333333333337</v>
      </c>
      <c r="BR1005" s="2" t="s">
        <v>989</v>
      </c>
      <c r="BW1005">
        <f t="shared" si="324"/>
        <v>20.929291584566741</v>
      </c>
      <c r="BX1005">
        <f t="shared" si="325"/>
        <v>985.46666666666658</v>
      </c>
      <c r="BY1005" s="2" t="s">
        <v>989</v>
      </c>
      <c r="CD1005">
        <f t="shared" si="326"/>
        <v>43.380447997227186</v>
      </c>
      <c r="CE1005">
        <f t="shared" si="327"/>
        <v>1339.9015716076174</v>
      </c>
      <c r="CF1005" s="2" t="s">
        <v>989</v>
      </c>
    </row>
    <row r="1006" spans="1:84" x14ac:dyDescent="0.35">
      <c r="A1006" s="2" t="s">
        <v>990</v>
      </c>
      <c r="B1006" s="3" t="s">
        <v>35</v>
      </c>
      <c r="C1006" s="2">
        <v>68.900000000000006</v>
      </c>
      <c r="D1006" s="2">
        <v>450</v>
      </c>
      <c r="E1006" s="2">
        <v>200</v>
      </c>
      <c r="F1006" s="2">
        <v>12</v>
      </c>
      <c r="G1006" s="2">
        <v>9</v>
      </c>
      <c r="H1006" s="2">
        <v>13</v>
      </c>
      <c r="I1006" s="2">
        <f t="shared" si="333"/>
        <v>400</v>
      </c>
      <c r="J1006" s="2">
        <f t="shared" si="330"/>
        <v>87.790708415433258</v>
      </c>
      <c r="K1006" s="2">
        <f t="shared" si="336"/>
        <v>7.958333333333333</v>
      </c>
      <c r="L1006" s="2">
        <f t="shared" si="334"/>
        <v>44.444444444444443</v>
      </c>
      <c r="M1006" s="2">
        <f t="shared" si="335"/>
        <v>1.6596814089933345</v>
      </c>
      <c r="N1006" s="5">
        <v>29500</v>
      </c>
      <c r="O1006" s="5">
        <v>1600</v>
      </c>
      <c r="P1006" s="2">
        <v>18.3</v>
      </c>
      <c r="Q1006" s="2">
        <v>4.3</v>
      </c>
      <c r="R1006" s="5">
        <v>1310</v>
      </c>
      <c r="S1006" s="2">
        <v>160</v>
      </c>
      <c r="T1006" s="5">
        <v>1490</v>
      </c>
      <c r="U1006" s="2">
        <v>250</v>
      </c>
      <c r="X1006" s="3" t="str" cm="1">
        <f t="array" ref="X1006">_xlfn.IFS((D1006/F1006) &lt;= (640/SQRT($AT$32)), "Compact", L1006 &lt;= ($AT$32*(0.79-(0.002*((E1006-G1006/2)/(2*F1006))*SQRT($AT$32)))), "Non-Compact", L1006 &gt; ($AT$32*(0.79-(0.002*((E1006-G1006/2)/(2*F1006))*SQRT($AT$32)))), "Slender")</f>
        <v>Non-Compact</v>
      </c>
      <c r="Y1006" s="3" t="str" cm="1">
        <f t="array" ref="Y1006">_xlfn.IFS(K1006 &lt;= (65/SQRT($AT$32)), "Compact", K1006 &lt;= (95/SQRT($AT$32)), "Non-Compact", K1006 &gt; (95/SQRT($AT$32)), "Slender")</f>
        <v>Slender</v>
      </c>
      <c r="Z1006" s="2">
        <f t="shared" si="316"/>
        <v>16.666666666666668</v>
      </c>
      <c r="AA1006" s="2">
        <f t="shared" si="317"/>
        <v>50</v>
      </c>
      <c r="AB1006" s="2" t="str" cm="1">
        <f t="array" ref="AB1006">_xlfn.IFS(Z1006 &lt;= 9, "1", Z1006 &lt;= 12, "2", Z1006 &lt;= 15, "3", Z1006 &gt; 15, "4")</f>
        <v>4</v>
      </c>
      <c r="AC1006" s="2" t="str" cm="1">
        <f t="array" ref="AC1006">_xlfn.IFS(AA1006 &lt;= 200, "1", L1006 &lt;= 300, "2", L1006 &lt;= 400, "3", L1006 &gt; 400, "4")</f>
        <v>1</v>
      </c>
      <c r="AF1006" s="3">
        <f t="shared" si="328"/>
        <v>29065.896100068891</v>
      </c>
      <c r="AG1006" s="3"/>
      <c r="AI1006" s="3">
        <f t="shared" si="329"/>
        <v>1278.4411093202534</v>
      </c>
      <c r="AJ1006" s="2" t="s">
        <v>990</v>
      </c>
      <c r="AK1006" s="2"/>
      <c r="AL1006" s="2"/>
      <c r="AM1006" s="2">
        <f t="shared" si="331"/>
        <v>63.090708415433255</v>
      </c>
      <c r="AN1006" s="2"/>
      <c r="AO1006" s="2"/>
      <c r="AP1006" s="2">
        <f t="shared" si="332"/>
        <v>1220.5999999999999</v>
      </c>
      <c r="AQ1006" s="2" t="s">
        <v>990</v>
      </c>
      <c r="BB1006" s="2">
        <f t="shared" si="318"/>
        <v>4.209291584566742</v>
      </c>
      <c r="BC1006" s="2">
        <f t="shared" si="319"/>
        <v>753.73333333333335</v>
      </c>
      <c r="BD1006" s="2" t="s">
        <v>990</v>
      </c>
      <c r="BI1006">
        <f t="shared" si="320"/>
        <v>13.790708415433258</v>
      </c>
      <c r="BJ1006">
        <f t="shared" si="321"/>
        <v>994.11432813659985</v>
      </c>
      <c r="BK1006" s="2" t="s">
        <v>990</v>
      </c>
      <c r="BP1006">
        <f t="shared" si="322"/>
        <v>52.209291584566742</v>
      </c>
      <c r="BQ1006">
        <f t="shared" si="323"/>
        <v>651.33333333333337</v>
      </c>
      <c r="BR1006" s="2" t="s">
        <v>990</v>
      </c>
      <c r="BW1006">
        <f t="shared" si="324"/>
        <v>36.209291584566742</v>
      </c>
      <c r="BX1006">
        <f t="shared" si="325"/>
        <v>685.46666666666658</v>
      </c>
      <c r="BY1006" s="2" t="s">
        <v>990</v>
      </c>
      <c r="CD1006">
        <f t="shared" si="326"/>
        <v>28.100447997227185</v>
      </c>
      <c r="CE1006">
        <f t="shared" si="327"/>
        <v>1039.9015716076174</v>
      </c>
      <c r="CF1006" s="2" t="s">
        <v>990</v>
      </c>
    </row>
    <row r="1007" spans="1:84" x14ac:dyDescent="0.35">
      <c r="A1007" s="2" t="s">
        <v>991</v>
      </c>
      <c r="B1007" s="3" t="s">
        <v>35</v>
      </c>
      <c r="C1007" s="2">
        <v>138</v>
      </c>
      <c r="D1007" s="2">
        <v>400</v>
      </c>
      <c r="E1007" s="2">
        <v>300</v>
      </c>
      <c r="F1007" s="2">
        <v>22</v>
      </c>
      <c r="G1007" s="2">
        <v>12</v>
      </c>
      <c r="H1007" s="2">
        <v>13</v>
      </c>
      <c r="I1007" s="2">
        <f t="shared" si="333"/>
        <v>330</v>
      </c>
      <c r="J1007" s="2">
        <f t="shared" si="330"/>
        <v>176.17070841543324</v>
      </c>
      <c r="K1007" s="2">
        <f t="shared" si="336"/>
        <v>6.5454545454545459</v>
      </c>
      <c r="L1007" s="2">
        <f t="shared" si="334"/>
        <v>27.5</v>
      </c>
      <c r="M1007" s="2">
        <f t="shared" si="335"/>
        <v>1.9536814089933345</v>
      </c>
      <c r="N1007" s="5">
        <v>52200</v>
      </c>
      <c r="O1007" s="5">
        <v>9910</v>
      </c>
      <c r="P1007" s="2">
        <v>17.2</v>
      </c>
      <c r="Q1007" s="2">
        <v>7.5</v>
      </c>
      <c r="R1007" s="5">
        <v>2610</v>
      </c>
      <c r="S1007" s="2">
        <v>660</v>
      </c>
      <c r="T1007" s="5">
        <v>2900</v>
      </c>
      <c r="U1007" s="5">
        <v>1000</v>
      </c>
      <c r="X1007" s="3" t="str" cm="1">
        <f t="array" ref="X1007">_xlfn.IFS((D1007/F1007) &lt;= (640/SQRT($AT$32)), "Compact", L1007 &lt;= ($AT$32*(0.79-(0.002*((E1007-G1007/2)/(2*F1007))*SQRT($AT$32)))), "Non-Compact", L1007 &gt; ($AT$32*(0.79-(0.002*((E1007-G1007/2)/(2*F1007))*SQRT($AT$32)))), "Slender")</f>
        <v>Compact</v>
      </c>
      <c r="Y1007" s="3" t="str" cm="1">
        <f t="array" ref="Y1007">_xlfn.IFS(K1007 &lt;= (65/SQRT($AT$32)), "Compact", K1007 &lt;= (95/SQRT($AT$32)), "Non-Compact", K1007 &gt; (95/SQRT($AT$32)), "Slender")</f>
        <v>Slender</v>
      </c>
      <c r="Z1007" s="2">
        <f t="shared" si="316"/>
        <v>13.636363636363637</v>
      </c>
      <c r="AA1007" s="2">
        <f t="shared" si="317"/>
        <v>33.333333333333336</v>
      </c>
      <c r="AB1007" s="2" t="str" cm="1">
        <f t="array" ref="AB1007">_xlfn.IFS(Z1007 &lt;= 9, "1", Z1007 &lt;= 12, "2", Z1007 &lt;= 15, "3", Z1007 &gt; 15, "4")</f>
        <v>3</v>
      </c>
      <c r="AC1007" s="2" t="str" cm="1">
        <f t="array" ref="AC1007">_xlfn.IFS(AA1007 &lt;= 200, "1", L1007 &lt;= 300, "2", L1007 &lt;= 400, "3", L1007 &gt; 400, "4")</f>
        <v>1</v>
      </c>
      <c r="AF1007" s="3">
        <f t="shared" si="328"/>
        <v>52640.040521450966</v>
      </c>
      <c r="AG1007" s="3"/>
      <c r="AI1007" s="3">
        <f t="shared" si="329"/>
        <v>2621.8927647789105</v>
      </c>
      <c r="AJ1007" s="2" t="s">
        <v>991</v>
      </c>
      <c r="AK1007" s="2"/>
      <c r="AL1007" s="2"/>
      <c r="AM1007" s="2">
        <f t="shared" si="331"/>
        <v>151.47070841543325</v>
      </c>
      <c r="AN1007" s="2"/>
      <c r="AO1007" s="2"/>
      <c r="AP1007" s="2">
        <f t="shared" si="332"/>
        <v>2520.6</v>
      </c>
      <c r="AQ1007" s="2" t="s">
        <v>991</v>
      </c>
      <c r="BB1007" s="2">
        <f t="shared" si="318"/>
        <v>84.170708415433239</v>
      </c>
      <c r="BC1007" s="2">
        <f t="shared" si="319"/>
        <v>2053.7333333333336</v>
      </c>
      <c r="BD1007" s="2" t="s">
        <v>991</v>
      </c>
      <c r="BI1007">
        <f t="shared" si="320"/>
        <v>102.17070841543324</v>
      </c>
      <c r="BJ1007">
        <f t="shared" si="321"/>
        <v>2294.1143281365999</v>
      </c>
      <c r="BK1007" s="2" t="s">
        <v>991</v>
      </c>
      <c r="BP1007">
        <f t="shared" si="322"/>
        <v>36.170708415433239</v>
      </c>
      <c r="BQ1007">
        <f t="shared" si="323"/>
        <v>1951.3333333333335</v>
      </c>
      <c r="BR1007" s="2" t="s">
        <v>991</v>
      </c>
      <c r="BW1007">
        <f t="shared" si="324"/>
        <v>52.170708415433239</v>
      </c>
      <c r="BX1007">
        <f t="shared" si="325"/>
        <v>1985.4666666666667</v>
      </c>
      <c r="BY1007" s="2" t="s">
        <v>991</v>
      </c>
      <c r="CD1007">
        <f t="shared" si="326"/>
        <v>116.48044799722717</v>
      </c>
      <c r="CE1007">
        <f t="shared" si="327"/>
        <v>2339.9015716076174</v>
      </c>
      <c r="CF1007" s="2" t="s">
        <v>991</v>
      </c>
    </row>
    <row r="1008" spans="1:84" x14ac:dyDescent="0.35">
      <c r="A1008" s="2" t="s">
        <v>992</v>
      </c>
      <c r="B1008" s="3" t="s">
        <v>35</v>
      </c>
      <c r="C1008" s="2">
        <v>125</v>
      </c>
      <c r="D1008" s="2">
        <v>400</v>
      </c>
      <c r="E1008" s="2">
        <v>300</v>
      </c>
      <c r="F1008" s="2">
        <v>19</v>
      </c>
      <c r="G1008" s="2">
        <v>12</v>
      </c>
      <c r="H1008" s="2">
        <v>13</v>
      </c>
      <c r="I1008" s="2">
        <f t="shared" si="333"/>
        <v>336</v>
      </c>
      <c r="J1008" s="2">
        <f t="shared" si="330"/>
        <v>158.89070841543324</v>
      </c>
      <c r="K1008" s="2">
        <f t="shared" si="336"/>
        <v>7.5789473684210522</v>
      </c>
      <c r="L1008" s="2">
        <f t="shared" si="334"/>
        <v>28</v>
      </c>
      <c r="M1008" s="2">
        <f t="shared" si="335"/>
        <v>1.9536814089933345</v>
      </c>
      <c r="N1008" s="5">
        <v>46600</v>
      </c>
      <c r="O1008" s="5">
        <v>8560</v>
      </c>
      <c r="P1008" s="2">
        <v>17.100000000000001</v>
      </c>
      <c r="Q1008" s="2">
        <v>7.3</v>
      </c>
      <c r="R1008" s="5">
        <v>2330</v>
      </c>
      <c r="S1008" s="2">
        <v>570</v>
      </c>
      <c r="T1008" s="5">
        <v>2590</v>
      </c>
      <c r="U1008" s="2">
        <v>869</v>
      </c>
      <c r="X1008" s="3" t="str" cm="1">
        <f t="array" ref="X1008">_xlfn.IFS((D1008/F1008) &lt;= (640/SQRT($AT$32)), "Compact", L1008 &lt;= ($AT$32*(0.79-(0.002*((E1008-G1008/2)/(2*F1008))*SQRT($AT$32)))), "Non-Compact", L1008 &gt; ($AT$32*(0.79-(0.002*((E1008-G1008/2)/(2*F1008))*SQRT($AT$32)))), "Slender")</f>
        <v>Compact</v>
      </c>
      <c r="Y1008" s="3" t="str" cm="1">
        <f t="array" ref="Y1008">_xlfn.IFS(K1008 &lt;= (65/SQRT($AT$32)), "Compact", K1008 &lt;= (95/SQRT($AT$32)), "Non-Compact", K1008 &gt; (95/SQRT($AT$32)), "Slender")</f>
        <v>Slender</v>
      </c>
      <c r="Z1008" s="2">
        <f t="shared" si="316"/>
        <v>15.789473684210526</v>
      </c>
      <c r="AA1008" s="2">
        <f t="shared" si="317"/>
        <v>33.333333333333336</v>
      </c>
      <c r="AB1008" s="2" t="str" cm="1">
        <f t="array" ref="AB1008">_xlfn.IFS(Z1008 &lt;= 9, "1", Z1008 &lt;= 12, "2", Z1008 &lt;= 15, "3", Z1008 &gt; 15, "4")</f>
        <v>4</v>
      </c>
      <c r="AC1008" s="2" t="str" cm="1">
        <f t="array" ref="AC1008">_xlfn.IFS(AA1008 &lt;= 200, "1", L1008 &lt;= 300, "2", L1008 &lt;= 400, "3", L1008 &gt; 400, "4")</f>
        <v>1</v>
      </c>
      <c r="AF1008" s="3">
        <f t="shared" si="328"/>
        <v>46887.927722389264</v>
      </c>
      <c r="AG1008" s="3"/>
      <c r="AI1008" s="3">
        <f t="shared" si="329"/>
        <v>2331.5410504642632</v>
      </c>
      <c r="AJ1008" s="2" t="s">
        <v>992</v>
      </c>
      <c r="AK1008" s="2"/>
      <c r="AL1008" s="2"/>
      <c r="AM1008" s="2">
        <f t="shared" si="331"/>
        <v>134.19070841543325</v>
      </c>
      <c r="AN1008" s="2"/>
      <c r="AO1008" s="2"/>
      <c r="AP1008" s="2">
        <f t="shared" si="332"/>
        <v>2240.6</v>
      </c>
      <c r="AQ1008" s="2" t="s">
        <v>992</v>
      </c>
      <c r="BB1008" s="2">
        <f t="shared" si="318"/>
        <v>66.890708415433238</v>
      </c>
      <c r="BC1008" s="2">
        <f t="shared" si="319"/>
        <v>1773.7333333333333</v>
      </c>
      <c r="BD1008" s="2" t="s">
        <v>992</v>
      </c>
      <c r="BI1008">
        <f t="shared" si="320"/>
        <v>84.890708415433238</v>
      </c>
      <c r="BJ1008">
        <f t="shared" si="321"/>
        <v>2014.1143281365999</v>
      </c>
      <c r="BK1008" s="2" t="s">
        <v>992</v>
      </c>
      <c r="BP1008">
        <f t="shared" si="322"/>
        <v>18.890708415433238</v>
      </c>
      <c r="BQ1008">
        <f t="shared" si="323"/>
        <v>1671.3333333333335</v>
      </c>
      <c r="BR1008" s="2" t="s">
        <v>992</v>
      </c>
      <c r="BW1008">
        <f t="shared" si="324"/>
        <v>34.890708415433238</v>
      </c>
      <c r="BX1008">
        <f t="shared" si="325"/>
        <v>1705.4666666666667</v>
      </c>
      <c r="BY1008" s="2" t="s">
        <v>992</v>
      </c>
      <c r="CD1008">
        <f t="shared" si="326"/>
        <v>99.200447997227172</v>
      </c>
      <c r="CE1008">
        <f t="shared" si="327"/>
        <v>2059.9015716076174</v>
      </c>
      <c r="CF1008" s="2" t="s">
        <v>992</v>
      </c>
    </row>
    <row r="1009" spans="1:84" x14ac:dyDescent="0.35">
      <c r="A1009" s="2" t="s">
        <v>993</v>
      </c>
      <c r="B1009" s="3" t="s">
        <v>35</v>
      </c>
      <c r="C1009" s="2">
        <v>130</v>
      </c>
      <c r="D1009" s="2">
        <v>400</v>
      </c>
      <c r="E1009" s="2">
        <v>300</v>
      </c>
      <c r="F1009" s="2">
        <v>22</v>
      </c>
      <c r="G1009" s="2">
        <v>9</v>
      </c>
      <c r="H1009" s="2">
        <v>13</v>
      </c>
      <c r="I1009" s="2">
        <f t="shared" si="333"/>
        <v>330</v>
      </c>
      <c r="J1009" s="2">
        <f t="shared" si="330"/>
        <v>165.49070841543326</v>
      </c>
      <c r="K1009" s="2">
        <f t="shared" si="336"/>
        <v>6.6136363636363633</v>
      </c>
      <c r="L1009" s="2">
        <f t="shared" si="334"/>
        <v>36.666666666666664</v>
      </c>
      <c r="M1009" s="2">
        <f t="shared" si="335"/>
        <v>1.9596814089933345</v>
      </c>
      <c r="N1009" s="5">
        <v>51000</v>
      </c>
      <c r="O1009" s="5">
        <v>9900</v>
      </c>
      <c r="P1009" s="2">
        <v>17.600000000000001</v>
      </c>
      <c r="Q1009" s="2">
        <v>7.7</v>
      </c>
      <c r="R1009" s="5">
        <v>2550</v>
      </c>
      <c r="S1009" s="2">
        <v>660</v>
      </c>
      <c r="T1009" s="5">
        <v>2810</v>
      </c>
      <c r="U1009" s="2">
        <v>998</v>
      </c>
      <c r="X1009" s="3" t="str" cm="1">
        <f t="array" ref="X1009">_xlfn.IFS((D1009/F1009) &lt;= (640/SQRT($AT$32)), "Compact", L1009 &lt;= ($AT$32*(0.79-(0.002*((E1009-G1009/2)/(2*F1009))*SQRT($AT$32)))), "Non-Compact", L1009 &gt; ($AT$32*(0.79-(0.002*((E1009-G1009/2)/(2*F1009))*SQRT($AT$32)))), "Slender")</f>
        <v>Compact</v>
      </c>
      <c r="Y1009" s="3" t="str" cm="1">
        <f t="array" ref="Y1009">_xlfn.IFS(K1009 &lt;= (65/SQRT($AT$32)), "Compact", K1009 &lt;= (95/SQRT($AT$32)), "Non-Compact", K1009 &gt; (95/SQRT($AT$32)), "Slender")</f>
        <v>Slender</v>
      </c>
      <c r="Z1009" s="2">
        <f t="shared" si="316"/>
        <v>13.636363636363637</v>
      </c>
      <c r="AA1009" s="2">
        <f t="shared" si="317"/>
        <v>44.444444444444443</v>
      </c>
      <c r="AB1009" s="2" t="str" cm="1">
        <f t="array" ref="AB1009">_xlfn.IFS(Z1009 &lt;= 9, "1", Z1009 &lt;= 12, "2", Z1009 &lt;= 15, "3", Z1009 &gt; 15, "4")</f>
        <v>3</v>
      </c>
      <c r="AC1009" s="2" t="str" cm="1">
        <f t="array" ref="AC1009">_xlfn.IFS(AA1009 &lt;= 200, "1", L1009 &lt;= 300, "2", L1009 &lt;= 400, "3", L1009 &gt; 400, "4")</f>
        <v>1</v>
      </c>
      <c r="AF1009" s="3">
        <f t="shared" si="328"/>
        <v>51459.418633521309</v>
      </c>
      <c r="AG1009" s="3"/>
      <c r="AI1009" s="3">
        <f t="shared" si="329"/>
        <v>2564.2639626216328</v>
      </c>
      <c r="AJ1009" s="2" t="s">
        <v>993</v>
      </c>
      <c r="AK1009" s="2"/>
      <c r="AL1009" s="2"/>
      <c r="AM1009" s="2">
        <f t="shared" si="331"/>
        <v>140.79070841543327</v>
      </c>
      <c r="AN1009" s="2"/>
      <c r="AO1009" s="2"/>
      <c r="AP1009" s="2">
        <f t="shared" si="332"/>
        <v>2460.6</v>
      </c>
      <c r="AQ1009" s="2" t="s">
        <v>993</v>
      </c>
      <c r="BB1009" s="2">
        <f t="shared" si="318"/>
        <v>73.490708415433261</v>
      </c>
      <c r="BC1009" s="2">
        <f t="shared" si="319"/>
        <v>1993.7333333333333</v>
      </c>
      <c r="BD1009" s="2" t="s">
        <v>993</v>
      </c>
      <c r="BI1009">
        <f t="shared" si="320"/>
        <v>91.490708415433261</v>
      </c>
      <c r="BJ1009">
        <f t="shared" si="321"/>
        <v>2234.1143281365999</v>
      </c>
      <c r="BK1009" s="2" t="s">
        <v>993</v>
      </c>
      <c r="BP1009">
        <f t="shared" si="322"/>
        <v>25.490708415433261</v>
      </c>
      <c r="BQ1009">
        <f t="shared" si="323"/>
        <v>1891.3333333333335</v>
      </c>
      <c r="BR1009" s="2" t="s">
        <v>993</v>
      </c>
      <c r="BW1009">
        <f t="shared" si="324"/>
        <v>41.490708415433261</v>
      </c>
      <c r="BX1009">
        <f t="shared" si="325"/>
        <v>1925.4666666666667</v>
      </c>
      <c r="BY1009" s="2" t="s">
        <v>993</v>
      </c>
      <c r="CD1009">
        <f t="shared" si="326"/>
        <v>105.8004479972272</v>
      </c>
      <c r="CE1009">
        <f t="shared" si="327"/>
        <v>2279.9015716076174</v>
      </c>
      <c r="CF1009" s="2" t="s">
        <v>993</v>
      </c>
    </row>
    <row r="1010" spans="1:84" x14ac:dyDescent="0.35">
      <c r="A1010" s="2" t="s">
        <v>994</v>
      </c>
      <c r="B1010" s="3" t="s">
        <v>35</v>
      </c>
      <c r="C1010" s="2">
        <v>116</v>
      </c>
      <c r="D1010" s="2">
        <v>400</v>
      </c>
      <c r="E1010" s="2">
        <v>300</v>
      </c>
      <c r="F1010" s="2">
        <v>19</v>
      </c>
      <c r="G1010" s="2">
        <v>9</v>
      </c>
      <c r="H1010" s="2">
        <v>13</v>
      </c>
      <c r="I1010" s="2">
        <f t="shared" si="333"/>
        <v>336</v>
      </c>
      <c r="J1010" s="2">
        <f t="shared" si="330"/>
        <v>148.03070841543322</v>
      </c>
      <c r="K1010" s="2">
        <f t="shared" si="336"/>
        <v>7.6578947368421053</v>
      </c>
      <c r="L1010" s="2">
        <f t="shared" si="334"/>
        <v>37.333333333333336</v>
      </c>
      <c r="M1010" s="2">
        <f t="shared" si="335"/>
        <v>1.9596814089933345</v>
      </c>
      <c r="N1010" s="5">
        <v>45400</v>
      </c>
      <c r="O1010" s="5">
        <v>8550</v>
      </c>
      <c r="P1010" s="2">
        <v>17.5</v>
      </c>
      <c r="Q1010" s="2">
        <v>7.6</v>
      </c>
      <c r="R1010" s="5">
        <v>2270</v>
      </c>
      <c r="S1010" s="2">
        <v>570</v>
      </c>
      <c r="T1010" s="5">
        <v>2490</v>
      </c>
      <c r="U1010" s="2">
        <v>863</v>
      </c>
      <c r="X1010" s="3" t="str" cm="1">
        <f t="array" ref="X1010">_xlfn.IFS((D1010/F1010) &lt;= (640/SQRT($AT$32)), "Compact", L1010 &lt;= ($AT$32*(0.79-(0.002*((E1010-G1010/2)/(2*F1010))*SQRT($AT$32)))), "Non-Compact", L1010 &gt; ($AT$32*(0.79-(0.002*((E1010-G1010/2)/(2*F1010))*SQRT($AT$32)))), "Slender")</f>
        <v>Compact</v>
      </c>
      <c r="Y1010" s="3" t="str" cm="1">
        <f t="array" ref="Y1010">_xlfn.IFS(K1010 &lt;= (65/SQRT($AT$32)), "Compact", K1010 &lt;= (95/SQRT($AT$32)), "Non-Compact", K1010 &gt; (95/SQRT($AT$32)), "Slender")</f>
        <v>Slender</v>
      </c>
      <c r="Z1010" s="2">
        <f t="shared" si="316"/>
        <v>15.789473684210526</v>
      </c>
      <c r="AA1010" s="2">
        <f t="shared" si="317"/>
        <v>44.444444444444443</v>
      </c>
      <c r="AB1010" s="2" t="str" cm="1">
        <f t="array" ref="AB1010">_xlfn.IFS(Z1010 &lt;= 9, "1", Z1010 &lt;= 12, "2", Z1010 &lt;= 15, "3", Z1010 &gt; 15, "4")</f>
        <v>4</v>
      </c>
      <c r="AC1010" s="2" t="str" cm="1">
        <f t="array" ref="AC1010">_xlfn.IFS(AA1010 &lt;= 200, "1", L1010 &lt;= 300, "2", L1010 &lt;= 400, "3", L1010 &gt; 400, "4")</f>
        <v>1</v>
      </c>
      <c r="AF1010" s="3">
        <f t="shared" si="328"/>
        <v>45706.046275082685</v>
      </c>
      <c r="AG1010" s="3"/>
      <c r="AI1010" s="3">
        <f t="shared" si="329"/>
        <v>2273.9418792044794</v>
      </c>
      <c r="AJ1010" s="2" t="s">
        <v>994</v>
      </c>
      <c r="AK1010" s="2"/>
      <c r="AL1010" s="2"/>
      <c r="AM1010" s="2">
        <f t="shared" si="331"/>
        <v>123.33070841543322</v>
      </c>
      <c r="AN1010" s="2"/>
      <c r="AO1010" s="2"/>
      <c r="AP1010" s="2">
        <f t="shared" si="332"/>
        <v>2180.6</v>
      </c>
      <c r="AQ1010" s="2" t="s">
        <v>994</v>
      </c>
      <c r="BB1010" s="2">
        <f t="shared" si="318"/>
        <v>56.030708415433224</v>
      </c>
      <c r="BC1010" s="2">
        <f t="shared" si="319"/>
        <v>1713.7333333333333</v>
      </c>
      <c r="BD1010" s="2" t="s">
        <v>994</v>
      </c>
      <c r="BI1010">
        <f t="shared" si="320"/>
        <v>74.030708415433224</v>
      </c>
      <c r="BJ1010">
        <f t="shared" si="321"/>
        <v>1954.1143281365999</v>
      </c>
      <c r="BK1010" s="2" t="s">
        <v>994</v>
      </c>
      <c r="BP1010">
        <f t="shared" si="322"/>
        <v>8.0307084154332244</v>
      </c>
      <c r="BQ1010">
        <f t="shared" si="323"/>
        <v>1611.3333333333335</v>
      </c>
      <c r="BR1010" s="2" t="s">
        <v>994</v>
      </c>
      <c r="BW1010">
        <f t="shared" si="324"/>
        <v>24.030708415433224</v>
      </c>
      <c r="BX1010">
        <f t="shared" si="325"/>
        <v>1645.4666666666667</v>
      </c>
      <c r="BY1010" s="2" t="s">
        <v>994</v>
      </c>
      <c r="CD1010">
        <f t="shared" si="326"/>
        <v>88.340447997227159</v>
      </c>
      <c r="CE1010">
        <f t="shared" si="327"/>
        <v>1999.9015716076174</v>
      </c>
      <c r="CF1010" s="2" t="s">
        <v>994</v>
      </c>
    </row>
    <row r="1011" spans="1:84" x14ac:dyDescent="0.35">
      <c r="A1011" s="2" t="s">
        <v>995</v>
      </c>
      <c r="B1011" s="3" t="s">
        <v>35</v>
      </c>
      <c r="C1011" s="2">
        <v>121</v>
      </c>
      <c r="D1011" s="2">
        <v>400</v>
      </c>
      <c r="E1011" s="2">
        <v>250</v>
      </c>
      <c r="F1011" s="2">
        <v>22</v>
      </c>
      <c r="G1011" s="2">
        <v>12</v>
      </c>
      <c r="H1011" s="2">
        <v>13</v>
      </c>
      <c r="I1011" s="2">
        <f t="shared" si="333"/>
        <v>330</v>
      </c>
      <c r="J1011" s="2">
        <f t="shared" si="330"/>
        <v>154.17070841543324</v>
      </c>
      <c r="K1011" s="2">
        <f t="shared" si="336"/>
        <v>5.4090909090909092</v>
      </c>
      <c r="L1011" s="2">
        <f t="shared" si="334"/>
        <v>27.5</v>
      </c>
      <c r="M1011" s="2">
        <f t="shared" si="335"/>
        <v>1.7536814089933346</v>
      </c>
      <c r="N1011" s="5">
        <v>44300</v>
      </c>
      <c r="O1011" s="5">
        <v>5740</v>
      </c>
      <c r="P1011" s="2">
        <v>17</v>
      </c>
      <c r="Q1011" s="2">
        <v>6.1</v>
      </c>
      <c r="R1011" s="5">
        <v>2210</v>
      </c>
      <c r="S1011" s="2">
        <v>459</v>
      </c>
      <c r="T1011" s="5">
        <v>2480</v>
      </c>
      <c r="U1011" s="2">
        <v>702</v>
      </c>
      <c r="X1011" s="3" t="str" cm="1">
        <f t="array" ref="X1011">_xlfn.IFS((D1011/F1011) &lt;= (640/SQRT($AT$32)), "Compact", L1011 &lt;= ($AT$32*(0.79-(0.002*((E1011-G1011/2)/(2*F1011))*SQRT($AT$32)))), "Non-Compact", L1011 &gt; ($AT$32*(0.79-(0.002*((E1011-G1011/2)/(2*F1011))*SQRT($AT$32)))), "Slender")</f>
        <v>Compact</v>
      </c>
      <c r="Y1011" s="3" t="str" cm="1">
        <f t="array" ref="Y1011">_xlfn.IFS(K1011 &lt;= (65/SQRT($AT$32)), "Compact", K1011 &lt;= (95/SQRT($AT$32)), "Non-Compact", K1011 &gt; (95/SQRT($AT$32)), "Slender")</f>
        <v>Slender</v>
      </c>
      <c r="Z1011" s="2">
        <f t="shared" si="316"/>
        <v>11.363636363636363</v>
      </c>
      <c r="AA1011" s="2">
        <f t="shared" si="317"/>
        <v>33.333333333333336</v>
      </c>
      <c r="AB1011" s="2" t="str" cm="1">
        <f t="array" ref="AB1011">_xlfn.IFS(Z1011 &lt;= 9, "1", Z1011 &lt;= 12, "2", Z1011 &lt;= 15, "3", Z1011 &gt; 15, "4")</f>
        <v>2</v>
      </c>
      <c r="AC1011" s="2" t="str" cm="1">
        <f t="array" ref="AC1011">_xlfn.IFS(AA1011 &lt;= 200, "1", L1011 &lt;= 300, "2", L1011 &lt;= 400, "3", L1011 &gt; 400, "4")</f>
        <v>1</v>
      </c>
      <c r="AF1011" s="3">
        <f t="shared" si="328"/>
        <v>44183.007775614373</v>
      </c>
      <c r="AG1011" s="3"/>
      <c r="AI1011" s="3">
        <f t="shared" si="329"/>
        <v>2188.2035714256567</v>
      </c>
      <c r="AJ1011" s="2" t="s">
        <v>995</v>
      </c>
      <c r="AK1011" s="2"/>
      <c r="AL1011" s="2"/>
      <c r="AM1011" s="2">
        <f t="shared" si="331"/>
        <v>129.47070841543325</v>
      </c>
      <c r="AN1011" s="2"/>
      <c r="AO1011" s="2"/>
      <c r="AP1011" s="2">
        <f t="shared" si="332"/>
        <v>2120.6</v>
      </c>
      <c r="AQ1011" s="2" t="s">
        <v>995</v>
      </c>
      <c r="BB1011" s="2">
        <f t="shared" si="318"/>
        <v>62.170708415433239</v>
      </c>
      <c r="BC1011" s="2">
        <f t="shared" si="319"/>
        <v>1653.7333333333333</v>
      </c>
      <c r="BD1011" s="2" t="s">
        <v>995</v>
      </c>
      <c r="BI1011">
        <f t="shared" si="320"/>
        <v>80.170708415433239</v>
      </c>
      <c r="BJ1011">
        <f t="shared" si="321"/>
        <v>1894.1143281365999</v>
      </c>
      <c r="BK1011" s="2" t="s">
        <v>995</v>
      </c>
      <c r="BP1011">
        <f t="shared" si="322"/>
        <v>14.170708415433239</v>
      </c>
      <c r="BQ1011">
        <f t="shared" si="323"/>
        <v>1551.3333333333335</v>
      </c>
      <c r="BR1011" s="2" t="s">
        <v>995</v>
      </c>
      <c r="BW1011">
        <f t="shared" si="324"/>
        <v>30.170708415433239</v>
      </c>
      <c r="BX1011">
        <f t="shared" si="325"/>
        <v>1585.4666666666667</v>
      </c>
      <c r="BY1011" s="2" t="s">
        <v>995</v>
      </c>
      <c r="CD1011">
        <f t="shared" si="326"/>
        <v>94.480447997227174</v>
      </c>
      <c r="CE1011">
        <f t="shared" si="327"/>
        <v>1939.9015716076174</v>
      </c>
      <c r="CF1011" s="2" t="s">
        <v>995</v>
      </c>
    </row>
    <row r="1012" spans="1:84" x14ac:dyDescent="0.35">
      <c r="A1012" s="2" t="s">
        <v>996</v>
      </c>
      <c r="B1012" s="3" t="s">
        <v>35</v>
      </c>
      <c r="C1012" s="2">
        <v>110</v>
      </c>
      <c r="D1012" s="2">
        <v>400</v>
      </c>
      <c r="E1012" s="2">
        <v>250</v>
      </c>
      <c r="F1012" s="2">
        <v>19</v>
      </c>
      <c r="G1012" s="2">
        <v>12</v>
      </c>
      <c r="H1012" s="2">
        <v>13</v>
      </c>
      <c r="I1012" s="2">
        <f t="shared" si="333"/>
        <v>336</v>
      </c>
      <c r="J1012" s="2">
        <f t="shared" si="330"/>
        <v>139.89070841543324</v>
      </c>
      <c r="K1012" s="2">
        <f t="shared" si="336"/>
        <v>6.2631578947368425</v>
      </c>
      <c r="L1012" s="2">
        <f t="shared" si="334"/>
        <v>28</v>
      </c>
      <c r="M1012" s="2">
        <f t="shared" si="335"/>
        <v>1.7536814089933346</v>
      </c>
      <c r="N1012" s="5">
        <v>39700</v>
      </c>
      <c r="O1012" s="5">
        <v>4950</v>
      </c>
      <c r="P1012" s="2">
        <v>16.8</v>
      </c>
      <c r="Q1012" s="2">
        <v>6</v>
      </c>
      <c r="R1012" s="5">
        <v>1990</v>
      </c>
      <c r="S1012" s="2">
        <v>396</v>
      </c>
      <c r="T1012" s="5">
        <v>2230</v>
      </c>
      <c r="U1012" s="2">
        <v>608</v>
      </c>
      <c r="X1012" s="3" t="str" cm="1">
        <f t="array" ref="X1012">_xlfn.IFS((D1012/F1012) &lt;= (640/SQRT($AT$32)), "Compact", L1012 &lt;= ($AT$32*(0.79-(0.002*((E1012-G1012/2)/(2*F1012))*SQRT($AT$32)))), "Non-Compact", L1012 &gt; ($AT$32*(0.79-(0.002*((E1012-G1012/2)/(2*F1012))*SQRT($AT$32)))), "Slender")</f>
        <v>Compact</v>
      </c>
      <c r="Y1012" s="3" t="str" cm="1">
        <f t="array" ref="Y1012">_xlfn.IFS(K1012 &lt;= (65/SQRT($AT$32)), "Compact", K1012 &lt;= (95/SQRT($AT$32)), "Non-Compact", K1012 &gt; (95/SQRT($AT$32)), "Slender")</f>
        <v>Slender</v>
      </c>
      <c r="Z1012" s="2">
        <f t="shared" si="316"/>
        <v>13.157894736842104</v>
      </c>
      <c r="AA1012" s="2">
        <f t="shared" si="317"/>
        <v>33.333333333333336</v>
      </c>
      <c r="AB1012" s="2" t="str" cm="1">
        <f t="array" ref="AB1012">_xlfn.IFS(Z1012 &lt;= 9, "1", Z1012 &lt;= 12, "2", Z1012 &lt;= 15, "3", Z1012 &gt; 15, "4")</f>
        <v>3</v>
      </c>
      <c r="AC1012" s="2" t="str" cm="1">
        <f t="array" ref="AC1012">_xlfn.IFS(AA1012 &lt;= 200, "1", L1012 &lt;= 300, "2", L1012 &lt;= 400, "3", L1012 &gt; 400, "4")</f>
        <v>1</v>
      </c>
      <c r="AF1012" s="3">
        <f t="shared" si="328"/>
        <v>39520.732231323855</v>
      </c>
      <c r="AG1012" s="3"/>
      <c r="AI1012" s="3">
        <f t="shared" si="329"/>
        <v>1963.065070240923</v>
      </c>
      <c r="AJ1012" s="2" t="s">
        <v>996</v>
      </c>
      <c r="AK1012" s="2"/>
      <c r="AL1012" s="2"/>
      <c r="AM1012" s="2">
        <f t="shared" si="331"/>
        <v>115.19070841543324</v>
      </c>
      <c r="AN1012" s="2"/>
      <c r="AO1012" s="2"/>
      <c r="AP1012" s="2">
        <f t="shared" si="332"/>
        <v>1900.6</v>
      </c>
      <c r="AQ1012" s="2" t="s">
        <v>996</v>
      </c>
      <c r="BB1012" s="2">
        <f t="shared" si="318"/>
        <v>47.890708415433238</v>
      </c>
      <c r="BC1012" s="2">
        <f t="shared" si="319"/>
        <v>1433.7333333333333</v>
      </c>
      <c r="BD1012" s="2" t="s">
        <v>996</v>
      </c>
      <c r="BI1012">
        <f t="shared" si="320"/>
        <v>65.890708415433238</v>
      </c>
      <c r="BJ1012">
        <f t="shared" si="321"/>
        <v>1674.1143281365999</v>
      </c>
      <c r="BK1012" s="2" t="s">
        <v>996</v>
      </c>
      <c r="BP1012">
        <f t="shared" si="322"/>
        <v>0.10929158456676191</v>
      </c>
      <c r="BQ1012">
        <f t="shared" si="323"/>
        <v>1331.3333333333335</v>
      </c>
      <c r="BR1012" s="2" t="s">
        <v>996</v>
      </c>
      <c r="BW1012">
        <f t="shared" si="324"/>
        <v>15.890708415433238</v>
      </c>
      <c r="BX1012">
        <f t="shared" si="325"/>
        <v>1365.4666666666667</v>
      </c>
      <c r="BY1012" s="2" t="s">
        <v>996</v>
      </c>
      <c r="CD1012">
        <f t="shared" si="326"/>
        <v>80.200447997227172</v>
      </c>
      <c r="CE1012">
        <f t="shared" si="327"/>
        <v>1719.9015716076174</v>
      </c>
      <c r="CF1012" s="2" t="s">
        <v>996</v>
      </c>
    </row>
    <row r="1013" spans="1:84" x14ac:dyDescent="0.35">
      <c r="A1013" s="2" t="s">
        <v>997</v>
      </c>
      <c r="B1013" s="3" t="s">
        <v>35</v>
      </c>
      <c r="C1013" s="2">
        <v>113</v>
      </c>
      <c r="D1013" s="2">
        <v>400</v>
      </c>
      <c r="E1013" s="2">
        <v>250</v>
      </c>
      <c r="F1013" s="2">
        <v>22</v>
      </c>
      <c r="G1013" s="2">
        <v>9</v>
      </c>
      <c r="H1013" s="2">
        <v>13</v>
      </c>
      <c r="I1013" s="2">
        <f t="shared" si="333"/>
        <v>330</v>
      </c>
      <c r="J1013" s="2">
        <f t="shared" si="330"/>
        <v>143.49070841543326</v>
      </c>
      <c r="K1013" s="2">
        <f t="shared" si="336"/>
        <v>5.4772727272727275</v>
      </c>
      <c r="L1013" s="2">
        <f t="shared" si="334"/>
        <v>36.666666666666664</v>
      </c>
      <c r="M1013" s="2">
        <f t="shared" si="335"/>
        <v>1.7596814089933346</v>
      </c>
      <c r="N1013" s="5">
        <v>43200</v>
      </c>
      <c r="O1013" s="5">
        <v>5730</v>
      </c>
      <c r="P1013" s="2">
        <v>17.3</v>
      </c>
      <c r="Q1013" s="2">
        <v>6.3</v>
      </c>
      <c r="R1013" s="5">
        <v>2160</v>
      </c>
      <c r="S1013" s="2">
        <v>459</v>
      </c>
      <c r="T1013" s="5">
        <v>2390</v>
      </c>
      <c r="U1013" s="2">
        <v>696</v>
      </c>
      <c r="X1013" s="3" t="str" cm="1">
        <f t="array" ref="X1013">_xlfn.IFS((D1013/F1013) &lt;= (640/SQRT($AT$32)), "Compact", L1013 &lt;= ($AT$32*(0.79-(0.002*((E1013-G1013/2)/(2*F1013))*SQRT($AT$32)))), "Non-Compact", L1013 &gt; ($AT$32*(0.79-(0.002*((E1013-G1013/2)/(2*F1013))*SQRT($AT$32)))), "Slender")</f>
        <v>Compact</v>
      </c>
      <c r="Y1013" s="3" t="str" cm="1">
        <f t="array" ref="Y1013">_xlfn.IFS(K1013 &lt;= (65/SQRT($AT$32)), "Compact", K1013 &lt;= (95/SQRT($AT$32)), "Non-Compact", K1013 &gt; (95/SQRT($AT$32)), "Slender")</f>
        <v>Slender</v>
      </c>
      <c r="Z1013" s="2">
        <f t="shared" si="316"/>
        <v>11.363636363636363</v>
      </c>
      <c r="AA1013" s="2">
        <f t="shared" si="317"/>
        <v>44.444444444444443</v>
      </c>
      <c r="AB1013" s="2" t="str" cm="1">
        <f t="array" ref="AB1013">_xlfn.IFS(Z1013 &lt;= 9, "1", Z1013 &lt;= 12, "2", Z1013 &lt;= 15, "3", Z1013 &gt; 15, "4")</f>
        <v>2</v>
      </c>
      <c r="AC1013" s="2" t="str" cm="1">
        <f t="array" ref="AC1013">_xlfn.IFS(AA1013 &lt;= 200, "1", L1013 &lt;= 300, "2", L1013 &lt;= 400, "3", L1013 &gt; 400, "4")</f>
        <v>1</v>
      </c>
      <c r="AF1013" s="3">
        <f t="shared" si="328"/>
        <v>43090.777158227254</v>
      </c>
      <c r="AG1013" s="3"/>
      <c r="AI1013" s="3">
        <f t="shared" si="329"/>
        <v>2139.7838372134693</v>
      </c>
      <c r="AJ1013" s="2" t="s">
        <v>997</v>
      </c>
      <c r="AK1013" s="2"/>
      <c r="AL1013" s="2"/>
      <c r="AM1013" s="2">
        <f t="shared" si="331"/>
        <v>118.79070841543326</v>
      </c>
      <c r="AN1013" s="2"/>
      <c r="AO1013" s="2"/>
      <c r="AP1013" s="2">
        <f t="shared" si="332"/>
        <v>2070.6</v>
      </c>
      <c r="AQ1013" s="2" t="s">
        <v>997</v>
      </c>
      <c r="BB1013" s="2">
        <f t="shared" si="318"/>
        <v>51.490708415433261</v>
      </c>
      <c r="BC1013" s="2">
        <f t="shared" si="319"/>
        <v>1603.7333333333333</v>
      </c>
      <c r="BD1013" s="2" t="s">
        <v>997</v>
      </c>
      <c r="BI1013">
        <f t="shared" si="320"/>
        <v>69.490708415433261</v>
      </c>
      <c r="BJ1013">
        <f t="shared" si="321"/>
        <v>1844.1143281365999</v>
      </c>
      <c r="BK1013" s="2" t="s">
        <v>997</v>
      </c>
      <c r="BP1013">
        <f t="shared" si="322"/>
        <v>3.4907084154332608</v>
      </c>
      <c r="BQ1013">
        <f t="shared" si="323"/>
        <v>1501.3333333333335</v>
      </c>
      <c r="BR1013" s="2" t="s">
        <v>997</v>
      </c>
      <c r="BW1013">
        <f t="shared" si="324"/>
        <v>19.490708415433261</v>
      </c>
      <c r="BX1013">
        <f t="shared" si="325"/>
        <v>1535.4666666666667</v>
      </c>
      <c r="BY1013" s="2" t="s">
        <v>997</v>
      </c>
      <c r="CD1013">
        <f t="shared" si="326"/>
        <v>83.800447997227195</v>
      </c>
      <c r="CE1013">
        <f t="shared" si="327"/>
        <v>1889.9015716076174</v>
      </c>
      <c r="CF1013" s="2" t="s">
        <v>997</v>
      </c>
    </row>
    <row r="1014" spans="1:84" x14ac:dyDescent="0.35">
      <c r="A1014" s="2" t="s">
        <v>998</v>
      </c>
      <c r="B1014" s="3" t="s">
        <v>35</v>
      </c>
      <c r="C1014" s="2">
        <v>101</v>
      </c>
      <c r="D1014" s="2">
        <v>400</v>
      </c>
      <c r="E1014" s="2">
        <v>250</v>
      </c>
      <c r="F1014" s="2">
        <v>19</v>
      </c>
      <c r="G1014" s="2">
        <v>9</v>
      </c>
      <c r="H1014" s="2">
        <v>13</v>
      </c>
      <c r="I1014" s="2">
        <f t="shared" si="333"/>
        <v>336</v>
      </c>
      <c r="J1014" s="2">
        <f t="shared" si="330"/>
        <v>129.03070841543325</v>
      </c>
      <c r="K1014" s="2">
        <f t="shared" si="336"/>
        <v>6.3421052631578947</v>
      </c>
      <c r="L1014" s="2">
        <f t="shared" si="334"/>
        <v>37.333333333333336</v>
      </c>
      <c r="M1014" s="2">
        <f t="shared" si="335"/>
        <v>1.7596814089933346</v>
      </c>
      <c r="N1014" s="5">
        <v>38500</v>
      </c>
      <c r="O1014" s="5">
        <v>4950</v>
      </c>
      <c r="P1014" s="2">
        <v>17.3</v>
      </c>
      <c r="Q1014" s="2">
        <v>6.2</v>
      </c>
      <c r="R1014" s="5">
        <v>1930</v>
      </c>
      <c r="S1014" s="2">
        <v>396</v>
      </c>
      <c r="T1014" s="5">
        <v>2130</v>
      </c>
      <c r="U1014" s="2">
        <v>602</v>
      </c>
      <c r="X1014" s="3" t="str" cm="1">
        <f t="array" ref="X1014">_xlfn.IFS((D1014/F1014) &lt;= (640/SQRT($AT$32)), "Compact", L1014 &lt;= ($AT$32*(0.79-(0.002*((E1014-G1014/2)/(2*F1014))*SQRT($AT$32)))), "Non-Compact", L1014 &gt; ($AT$32*(0.79-(0.002*((E1014-G1014/2)/(2*F1014))*SQRT($AT$32)))), "Slender")</f>
        <v>Compact</v>
      </c>
      <c r="Y1014" s="3" t="str" cm="1">
        <f t="array" ref="Y1014">_xlfn.IFS(K1014 &lt;= (65/SQRT($AT$32)), "Compact", K1014 &lt;= (95/SQRT($AT$32)), "Non-Compact", K1014 &gt; (95/SQRT($AT$32)), "Slender")</f>
        <v>Slender</v>
      </c>
      <c r="Z1014" s="2">
        <f t="shared" si="316"/>
        <v>13.157894736842104</v>
      </c>
      <c r="AA1014" s="2">
        <f t="shared" si="317"/>
        <v>44.444444444444443</v>
      </c>
      <c r="AB1014" s="2" t="str" cm="1">
        <f t="array" ref="AB1014">_xlfn.IFS(Z1014 &lt;= 9, "1", Z1014 &lt;= 12, "2", Z1014 &lt;= 15, "3", Z1014 &gt; 15, "4")</f>
        <v>3</v>
      </c>
      <c r="AC1014" s="2" t="str" cm="1">
        <f t="array" ref="AC1014">_xlfn.IFS(AA1014 &lt;= 200, "1", L1014 &lt;= 300, "2", L1014 &lt;= 400, "3", L1014 &gt; 400, "4")</f>
        <v>1</v>
      </c>
      <c r="AF1014" s="3">
        <f t="shared" si="328"/>
        <v>38329.897940119801</v>
      </c>
      <c r="AG1014" s="3"/>
      <c r="AI1014" s="3">
        <f t="shared" si="329"/>
        <v>1905.0334563991257</v>
      </c>
      <c r="AJ1014" s="2" t="s">
        <v>998</v>
      </c>
      <c r="AK1014" s="2"/>
      <c r="AL1014" s="2"/>
      <c r="AM1014" s="2">
        <f t="shared" si="331"/>
        <v>104.33070841543325</v>
      </c>
      <c r="AN1014" s="2"/>
      <c r="AO1014" s="2"/>
      <c r="AP1014" s="2">
        <f t="shared" si="332"/>
        <v>1840.6</v>
      </c>
      <c r="AQ1014" s="2" t="s">
        <v>998</v>
      </c>
      <c r="BB1014" s="2">
        <f t="shared" si="318"/>
        <v>37.030708415433253</v>
      </c>
      <c r="BC1014" s="2">
        <f t="shared" si="319"/>
        <v>1373.7333333333333</v>
      </c>
      <c r="BD1014" s="2" t="s">
        <v>998</v>
      </c>
      <c r="BI1014">
        <f t="shared" si="320"/>
        <v>55.030708415433253</v>
      </c>
      <c r="BJ1014">
        <f t="shared" si="321"/>
        <v>1614.1143281365999</v>
      </c>
      <c r="BK1014" s="2" t="s">
        <v>998</v>
      </c>
      <c r="BP1014">
        <f t="shared" si="322"/>
        <v>10.969291584566747</v>
      </c>
      <c r="BQ1014">
        <f t="shared" si="323"/>
        <v>1271.3333333333335</v>
      </c>
      <c r="BR1014" s="2" t="s">
        <v>998</v>
      </c>
      <c r="BW1014">
        <f t="shared" si="324"/>
        <v>5.0307084154332529</v>
      </c>
      <c r="BX1014">
        <f t="shared" si="325"/>
        <v>1305.4666666666667</v>
      </c>
      <c r="BY1014" s="2" t="s">
        <v>998</v>
      </c>
      <c r="CD1014">
        <f t="shared" si="326"/>
        <v>69.340447997227187</v>
      </c>
      <c r="CE1014">
        <f t="shared" si="327"/>
        <v>1659.9015716076174</v>
      </c>
      <c r="CF1014" s="2" t="s">
        <v>998</v>
      </c>
    </row>
    <row r="1015" spans="1:84" x14ac:dyDescent="0.35">
      <c r="A1015" s="2" t="s">
        <v>999</v>
      </c>
      <c r="B1015" s="3" t="s">
        <v>35</v>
      </c>
      <c r="C1015" s="2">
        <v>104</v>
      </c>
      <c r="D1015" s="2">
        <v>400</v>
      </c>
      <c r="E1015" s="2">
        <v>200</v>
      </c>
      <c r="F1015" s="2">
        <v>22</v>
      </c>
      <c r="G1015" s="2">
        <v>12</v>
      </c>
      <c r="H1015" s="2">
        <v>13</v>
      </c>
      <c r="I1015" s="2">
        <f t="shared" si="333"/>
        <v>330</v>
      </c>
      <c r="J1015" s="2">
        <f t="shared" si="330"/>
        <v>132.17070841543324</v>
      </c>
      <c r="K1015" s="2">
        <f t="shared" si="336"/>
        <v>4.2727272727272725</v>
      </c>
      <c r="L1015" s="2">
        <f t="shared" si="334"/>
        <v>27.5</v>
      </c>
      <c r="M1015" s="2">
        <f t="shared" si="335"/>
        <v>1.5536814089933346</v>
      </c>
      <c r="N1015" s="5">
        <v>36400</v>
      </c>
      <c r="O1015" s="5">
        <v>2940</v>
      </c>
      <c r="P1015" s="2">
        <v>16.600000000000001</v>
      </c>
      <c r="Q1015" s="2">
        <v>4.7</v>
      </c>
      <c r="R1015" s="5">
        <v>1820</v>
      </c>
      <c r="S1015" s="2">
        <v>294</v>
      </c>
      <c r="T1015" s="5">
        <v>2070</v>
      </c>
      <c r="U1015" s="2">
        <v>454</v>
      </c>
      <c r="X1015" s="3" t="str" cm="1">
        <f t="array" ref="X1015">_xlfn.IFS((D1015/F1015) &lt;= (640/SQRT($AT$32)), "Compact", L1015 &lt;= ($AT$32*(0.79-(0.002*((E1015-G1015/2)/(2*F1015))*SQRT($AT$32)))), "Non-Compact", L1015 &gt; ($AT$32*(0.79-(0.002*((E1015-G1015/2)/(2*F1015))*SQRT($AT$32)))), "Slender")</f>
        <v>Compact</v>
      </c>
      <c r="Y1015" s="3" t="str" cm="1">
        <f t="array" ref="Y1015">_xlfn.IFS(K1015 &lt;= (65/SQRT($AT$32)), "Compact", K1015 &lt;= (95/SQRT($AT$32)), "Non-Compact", K1015 &gt; (95/SQRT($AT$32)), "Slender")</f>
        <v>Non-Compact</v>
      </c>
      <c r="Z1015" s="2">
        <f t="shared" si="316"/>
        <v>9.0909090909090917</v>
      </c>
      <c r="AA1015" s="2">
        <f t="shared" si="317"/>
        <v>33.333333333333336</v>
      </c>
      <c r="AB1015" s="2" t="str" cm="1">
        <f t="array" ref="AB1015">_xlfn.IFS(Z1015 &lt;= 9, "1", Z1015 &lt;= 12, "2", Z1015 &lt;= 15, "3", Z1015 &gt; 15, "4")</f>
        <v>2</v>
      </c>
      <c r="AC1015" s="2" t="str" cm="1">
        <f t="array" ref="AC1015">_xlfn.IFS(AA1015 &lt;= 200, "1", L1015 &lt;= 300, "2", L1015 &lt;= 400, "3", L1015 &gt; 400, "4")</f>
        <v>1</v>
      </c>
      <c r="AF1015" s="3">
        <f t="shared" si="328"/>
        <v>36036.725518559535</v>
      </c>
      <c r="AG1015" s="3"/>
      <c r="AI1015" s="3">
        <f t="shared" si="329"/>
        <v>1777.6655675351312</v>
      </c>
      <c r="AJ1015" s="2" t="s">
        <v>999</v>
      </c>
      <c r="AK1015" s="2"/>
      <c r="AL1015" s="2"/>
      <c r="AM1015" s="2">
        <f t="shared" si="331"/>
        <v>107.47070841543324</v>
      </c>
      <c r="AN1015" s="2"/>
      <c r="AO1015" s="2"/>
      <c r="AP1015" s="2">
        <f t="shared" si="332"/>
        <v>1730.6</v>
      </c>
      <c r="AQ1015" s="2" t="s">
        <v>999</v>
      </c>
      <c r="BB1015" s="2">
        <f t="shared" si="318"/>
        <v>40.170708415433239</v>
      </c>
      <c r="BC1015" s="2">
        <f t="shared" si="319"/>
        <v>1263.7333333333333</v>
      </c>
      <c r="BD1015" s="2" t="s">
        <v>999</v>
      </c>
      <c r="BI1015">
        <f t="shared" si="320"/>
        <v>58.170708415433239</v>
      </c>
      <c r="BJ1015">
        <f t="shared" si="321"/>
        <v>1504.1143281365999</v>
      </c>
      <c r="BK1015" s="2" t="s">
        <v>999</v>
      </c>
      <c r="BP1015">
        <f t="shared" si="322"/>
        <v>7.8292915845667608</v>
      </c>
      <c r="BQ1015">
        <f t="shared" si="323"/>
        <v>1161.3333333333335</v>
      </c>
      <c r="BR1015" s="2" t="s">
        <v>999</v>
      </c>
      <c r="BW1015">
        <f t="shared" si="324"/>
        <v>8.1707084154332392</v>
      </c>
      <c r="BX1015">
        <f t="shared" si="325"/>
        <v>1195.4666666666667</v>
      </c>
      <c r="BY1015" s="2" t="s">
        <v>999</v>
      </c>
      <c r="CD1015">
        <f t="shared" si="326"/>
        <v>72.480447997227174</v>
      </c>
      <c r="CE1015">
        <f t="shared" si="327"/>
        <v>1549.9015716076174</v>
      </c>
      <c r="CF1015" s="2" t="s">
        <v>999</v>
      </c>
    </row>
    <row r="1016" spans="1:84" x14ac:dyDescent="0.35">
      <c r="A1016" s="2" t="s">
        <v>1000</v>
      </c>
      <c r="B1016" s="3" t="s">
        <v>35</v>
      </c>
      <c r="C1016" s="2">
        <v>94.9</v>
      </c>
      <c r="D1016" s="2">
        <v>400</v>
      </c>
      <c r="E1016" s="2">
        <v>200</v>
      </c>
      <c r="F1016" s="2">
        <v>19</v>
      </c>
      <c r="G1016" s="2">
        <v>12</v>
      </c>
      <c r="H1016" s="2">
        <v>13</v>
      </c>
      <c r="I1016" s="2">
        <f t="shared" si="333"/>
        <v>336</v>
      </c>
      <c r="J1016" s="2">
        <f t="shared" si="330"/>
        <v>120.89070841543325</v>
      </c>
      <c r="K1016" s="2">
        <f t="shared" si="336"/>
        <v>4.9473684210526319</v>
      </c>
      <c r="L1016" s="2">
        <f t="shared" si="334"/>
        <v>28</v>
      </c>
      <c r="M1016" s="2">
        <f t="shared" si="335"/>
        <v>1.5536814089933346</v>
      </c>
      <c r="N1016" s="5">
        <v>32800</v>
      </c>
      <c r="O1016" s="5">
        <v>2540</v>
      </c>
      <c r="P1016" s="2">
        <v>16.5</v>
      </c>
      <c r="Q1016" s="2">
        <v>4.5999999999999996</v>
      </c>
      <c r="R1016" s="5">
        <v>1640</v>
      </c>
      <c r="S1016" s="2">
        <v>254</v>
      </c>
      <c r="T1016" s="5">
        <v>1870</v>
      </c>
      <c r="U1016" s="2">
        <v>394</v>
      </c>
      <c r="X1016" s="3" t="str" cm="1">
        <f t="array" ref="X1016">_xlfn.IFS((D1016/F1016) &lt;= (640/SQRT($AT$32)), "Compact", L1016 &lt;= ($AT$32*(0.79-(0.002*((E1016-G1016/2)/(2*F1016))*SQRT($AT$32)))), "Non-Compact", L1016 &gt; ($AT$32*(0.79-(0.002*((E1016-G1016/2)/(2*F1016))*SQRT($AT$32)))), "Slender")</f>
        <v>Compact</v>
      </c>
      <c r="Y1016" s="3" t="str" cm="1">
        <f t="array" ref="Y1016">_xlfn.IFS(K1016 &lt;= (65/SQRT($AT$32)), "Compact", K1016 &lt;= (95/SQRT($AT$32)), "Non-Compact", K1016 &gt; (95/SQRT($AT$32)), "Slender")</f>
        <v>Non-Compact</v>
      </c>
      <c r="Z1016" s="2">
        <f t="shared" si="316"/>
        <v>10.526315789473685</v>
      </c>
      <c r="AA1016" s="2">
        <f t="shared" si="317"/>
        <v>33.333333333333336</v>
      </c>
      <c r="AB1016" s="2" t="str" cm="1">
        <f t="array" ref="AB1016">_xlfn.IFS(Z1016 &lt;= 9, "1", Z1016 &lt;= 12, "2", Z1016 &lt;= 15, "3", Z1016 &gt; 15, "4")</f>
        <v>2</v>
      </c>
      <c r="AC1016" s="2" t="str" cm="1">
        <f t="array" ref="AC1016">_xlfn.IFS(AA1016 &lt;= 200, "1", L1016 &lt;= 300, "2", L1016 &lt;= 400, "3", L1016 &gt; 400, "4")</f>
        <v>1</v>
      </c>
      <c r="AF1016" s="3">
        <f t="shared" si="328"/>
        <v>32416.970649645842</v>
      </c>
      <c r="AG1016" s="3"/>
      <c r="AI1016" s="3">
        <f t="shared" si="329"/>
        <v>1596.8866177659577</v>
      </c>
      <c r="AJ1016" s="2" t="s">
        <v>1000</v>
      </c>
      <c r="AK1016" s="2"/>
      <c r="AL1016" s="2"/>
      <c r="AM1016" s="2">
        <f t="shared" si="331"/>
        <v>96.190708415433249</v>
      </c>
      <c r="AN1016" s="2"/>
      <c r="AO1016" s="2"/>
      <c r="AP1016" s="2">
        <f t="shared" si="332"/>
        <v>1550.6</v>
      </c>
      <c r="AQ1016" s="2" t="s">
        <v>1000</v>
      </c>
      <c r="BB1016" s="2">
        <f t="shared" si="318"/>
        <v>28.890708415433252</v>
      </c>
      <c r="BC1016" s="2">
        <f t="shared" si="319"/>
        <v>1083.7333333333333</v>
      </c>
      <c r="BD1016" s="2" t="s">
        <v>1000</v>
      </c>
      <c r="BI1016">
        <f t="shared" si="320"/>
        <v>46.890708415433252</v>
      </c>
      <c r="BJ1016">
        <f t="shared" si="321"/>
        <v>1324.1143281365999</v>
      </c>
      <c r="BK1016" s="2" t="s">
        <v>1000</v>
      </c>
      <c r="BP1016">
        <f t="shared" si="322"/>
        <v>19.109291584566748</v>
      </c>
      <c r="BQ1016">
        <f t="shared" si="323"/>
        <v>981.33333333333337</v>
      </c>
      <c r="BR1016" s="2" t="s">
        <v>1000</v>
      </c>
      <c r="BW1016">
        <f t="shared" si="324"/>
        <v>3.1092915845667477</v>
      </c>
      <c r="BX1016">
        <f t="shared" si="325"/>
        <v>1015.4666666666666</v>
      </c>
      <c r="BY1016" s="2" t="s">
        <v>1000</v>
      </c>
      <c r="CD1016">
        <f t="shared" si="326"/>
        <v>61.20044799722718</v>
      </c>
      <c r="CE1016">
        <f t="shared" si="327"/>
        <v>1369.9015716076174</v>
      </c>
      <c r="CF1016" s="2" t="s">
        <v>1000</v>
      </c>
    </row>
    <row r="1017" spans="1:84" x14ac:dyDescent="0.35">
      <c r="A1017" s="2" t="s">
        <v>1001</v>
      </c>
      <c r="B1017" s="3" t="s">
        <v>35</v>
      </c>
      <c r="C1017" s="2">
        <v>86</v>
      </c>
      <c r="D1017" s="2">
        <v>400</v>
      </c>
      <c r="E1017" s="2">
        <v>200</v>
      </c>
      <c r="F1017" s="2">
        <v>16</v>
      </c>
      <c r="G1017" s="2">
        <v>12</v>
      </c>
      <c r="H1017" s="2">
        <v>13</v>
      </c>
      <c r="I1017" s="2">
        <f t="shared" si="333"/>
        <v>342</v>
      </c>
      <c r="J1017" s="2">
        <f t="shared" si="330"/>
        <v>109.61070841543325</v>
      </c>
      <c r="K1017" s="2">
        <f t="shared" si="336"/>
        <v>5.875</v>
      </c>
      <c r="L1017" s="2">
        <f t="shared" si="334"/>
        <v>28.5</v>
      </c>
      <c r="M1017" s="2">
        <f>(E1017*2+F1017*4+((E1017-G1017)/2-H1017)*4+2*PI()*H1017+(D1017-2*F1017-2*H1017)*2)/1000</f>
        <v>1.5536814089933346</v>
      </c>
      <c r="N1017" s="5">
        <v>29100</v>
      </c>
      <c r="O1017" s="5">
        <v>2140</v>
      </c>
      <c r="P1017" s="2">
        <v>16.3</v>
      </c>
      <c r="Q1017" s="2">
        <v>4.4000000000000004</v>
      </c>
      <c r="R1017" s="5">
        <v>1450</v>
      </c>
      <c r="S1017" s="2">
        <v>214</v>
      </c>
      <c r="T1017" s="5">
        <v>1660</v>
      </c>
      <c r="U1017" s="2">
        <v>335</v>
      </c>
      <c r="X1017" s="3" t="str" cm="1">
        <f t="array" ref="X1017">_xlfn.IFS((D1017/F1017) &lt;= (640/SQRT($AT$32)), "Compact", L1017 &lt;= ($AT$32*(0.79-(0.002*((E1017-G1017/2)/(2*F1017))*SQRT($AT$32)))), "Non-Compact", L1017 &gt; ($AT$32*(0.79-(0.002*((E1017-G1017/2)/(2*F1017))*SQRT($AT$32)))), "Slender")</f>
        <v>Compact</v>
      </c>
      <c r="Y1017" s="3" t="str" cm="1">
        <f t="array" ref="Y1017">_xlfn.IFS(K1017 &lt;= (65/SQRT($AT$32)), "Compact", K1017 &lt;= (95/SQRT($AT$32)), "Non-Compact", K1017 &gt; (95/SQRT($AT$32)), "Slender")</f>
        <v>Slender</v>
      </c>
      <c r="Z1017" s="2">
        <f t="shared" si="316"/>
        <v>12.5</v>
      </c>
      <c r="AA1017" s="2">
        <f t="shared" si="317"/>
        <v>33.333333333333336</v>
      </c>
      <c r="AB1017" s="2" t="str" cm="1">
        <f t="array" ref="AB1017">_xlfn.IFS(Z1017 &lt;= 9, "1", Z1017 &lt;= 12, "2", Z1017 &lt;= 15, "3", Z1017 &gt; 15, "4")</f>
        <v>3</v>
      </c>
      <c r="AC1017" s="2" t="str" cm="1">
        <f t="array" ref="AC1017">_xlfn.IFS(AA1017 &lt;= 200, "1", L1017 &lt;= 300, "2", L1017 &lt;= 400, "3", L1017 &gt; 400, "4")</f>
        <v>1</v>
      </c>
      <c r="AF1017" s="3">
        <f t="shared" si="328"/>
        <v>28698.062410204631</v>
      </c>
      <c r="AG1017" s="3"/>
      <c r="AI1017" s="3">
        <f t="shared" si="329"/>
        <v>1407.3687754103398</v>
      </c>
      <c r="AJ1017" s="2" t="s">
        <v>1001</v>
      </c>
      <c r="AK1017" s="2"/>
      <c r="AL1017" s="2"/>
      <c r="AM1017" s="2">
        <f t="shared" si="331"/>
        <v>84.910708415433248</v>
      </c>
      <c r="AN1017" s="2"/>
      <c r="AO1017" s="2"/>
      <c r="AP1017" s="2">
        <f t="shared" si="332"/>
        <v>1360.6</v>
      </c>
      <c r="AQ1017" s="2" t="s">
        <v>1001</v>
      </c>
      <c r="BB1017" s="2">
        <f t="shared" si="318"/>
        <v>17.610708415433251</v>
      </c>
      <c r="BC1017" s="2">
        <f t="shared" si="319"/>
        <v>893.73333333333335</v>
      </c>
      <c r="BD1017" s="2" t="s">
        <v>1001</v>
      </c>
      <c r="BI1017">
        <f t="shared" si="320"/>
        <v>35.610708415433251</v>
      </c>
      <c r="BJ1017">
        <f t="shared" si="321"/>
        <v>1134.1143281365999</v>
      </c>
      <c r="BK1017" s="2" t="s">
        <v>1001</v>
      </c>
      <c r="BP1017">
        <f t="shared" si="322"/>
        <v>30.389291584566749</v>
      </c>
      <c r="BQ1017">
        <f t="shared" si="323"/>
        <v>791.33333333333337</v>
      </c>
      <c r="BR1017" s="2" t="s">
        <v>1001</v>
      </c>
      <c r="BW1017">
        <f t="shared" si="324"/>
        <v>14.389291584566749</v>
      </c>
      <c r="BX1017">
        <f t="shared" si="325"/>
        <v>825.46666666666658</v>
      </c>
      <c r="BY1017" s="2" t="s">
        <v>1001</v>
      </c>
      <c r="CD1017">
        <f t="shared" si="326"/>
        <v>49.920447997227178</v>
      </c>
      <c r="CE1017">
        <f t="shared" si="327"/>
        <v>1179.9015716076174</v>
      </c>
      <c r="CF1017" s="2" t="s">
        <v>1001</v>
      </c>
    </row>
    <row r="1018" spans="1:84" x14ac:dyDescent="0.35">
      <c r="A1018" s="2" t="s">
        <v>1002</v>
      </c>
      <c r="B1018" s="3" t="s">
        <v>35</v>
      </c>
      <c r="C1018" s="2">
        <v>95.4</v>
      </c>
      <c r="D1018" s="2">
        <v>400</v>
      </c>
      <c r="E1018" s="2">
        <v>200</v>
      </c>
      <c r="F1018" s="2">
        <v>22</v>
      </c>
      <c r="G1018" s="2">
        <v>9</v>
      </c>
      <c r="H1018" s="2">
        <v>13</v>
      </c>
      <c r="I1018" s="2">
        <f t="shared" si="333"/>
        <v>330</v>
      </c>
      <c r="J1018" s="2">
        <f t="shared" si="330"/>
        <v>121.49070841543326</v>
      </c>
      <c r="K1018" s="2">
        <f t="shared" si="336"/>
        <v>4.3409090909090908</v>
      </c>
      <c r="L1018" s="2">
        <f t="shared" si="334"/>
        <v>36.666666666666664</v>
      </c>
      <c r="M1018" s="2">
        <f t="shared" si="335"/>
        <v>1.5596814089933346</v>
      </c>
      <c r="N1018" s="5">
        <v>35300</v>
      </c>
      <c r="O1018" s="5">
        <v>2940</v>
      </c>
      <c r="P1018" s="2">
        <v>17</v>
      </c>
      <c r="Q1018" s="2">
        <v>4.9000000000000004</v>
      </c>
      <c r="R1018" s="5">
        <v>1760</v>
      </c>
      <c r="S1018" s="2">
        <v>294</v>
      </c>
      <c r="T1018" s="5">
        <v>1970</v>
      </c>
      <c r="U1018" s="2">
        <v>448</v>
      </c>
      <c r="X1018" s="3" t="str" cm="1">
        <f t="array" ref="X1018">_xlfn.IFS((D1018/F1018) &lt;= (640/SQRT($AT$32)), "Compact", L1018 &lt;= ($AT$32*(0.79-(0.002*((E1018-G1018/2)/(2*F1018))*SQRT($AT$32)))), "Non-Compact", L1018 &gt; ($AT$32*(0.79-(0.002*((E1018-G1018/2)/(2*F1018))*SQRT($AT$32)))), "Slender")</f>
        <v>Compact</v>
      </c>
      <c r="Y1018" s="3" t="str" cm="1">
        <f t="array" ref="Y1018">_xlfn.IFS(K1018 &lt;= (65/SQRT($AT$32)), "Compact", K1018 &lt;= (95/SQRT($AT$32)), "Non-Compact", K1018 &gt; (95/SQRT($AT$32)), "Slender")</f>
        <v>Non-Compact</v>
      </c>
      <c r="Z1018" s="2">
        <f t="shared" si="316"/>
        <v>9.0909090909090917</v>
      </c>
      <c r="AA1018" s="2">
        <f t="shared" si="317"/>
        <v>44.444444444444443</v>
      </c>
      <c r="AB1018" s="2" t="str" cm="1">
        <f t="array" ref="AB1018">_xlfn.IFS(Z1018 &lt;= 9, "1", Z1018 &lt;= 12, "2", Z1018 &lt;= 15, "3", Z1018 &gt; 15, "4")</f>
        <v>2</v>
      </c>
      <c r="AC1018" s="2" t="str" cm="1">
        <f t="array" ref="AC1018">_xlfn.IFS(AA1018 &lt;= 200, "1", L1018 &lt;= 300, "2", L1018 &lt;= 400, "3", L1018 &gt; 400, "4")</f>
        <v>1</v>
      </c>
      <c r="AF1018" s="3">
        <f t="shared" si="328"/>
        <v>34940.148627331277</v>
      </c>
      <c r="AG1018" s="3"/>
      <c r="AI1018" s="3">
        <f t="shared" si="329"/>
        <v>1719.3088349682846</v>
      </c>
      <c r="AJ1018" s="2" t="s">
        <v>1002</v>
      </c>
      <c r="AK1018" s="2"/>
      <c r="AL1018" s="2"/>
      <c r="AM1018" s="2">
        <f t="shared" si="331"/>
        <v>96.790708415433258</v>
      </c>
      <c r="AN1018" s="2"/>
      <c r="AO1018" s="2"/>
      <c r="AP1018" s="2">
        <f t="shared" si="332"/>
        <v>1670.6</v>
      </c>
      <c r="AQ1018" s="2" t="s">
        <v>1002</v>
      </c>
      <c r="BB1018" s="2">
        <f t="shared" si="318"/>
        <v>29.490708415433261</v>
      </c>
      <c r="BC1018" s="2">
        <f t="shared" si="319"/>
        <v>1203.7333333333333</v>
      </c>
      <c r="BD1018" s="2" t="s">
        <v>1002</v>
      </c>
      <c r="BI1018">
        <f t="shared" si="320"/>
        <v>47.490708415433261</v>
      </c>
      <c r="BJ1018">
        <f t="shared" si="321"/>
        <v>1444.1143281365999</v>
      </c>
      <c r="BK1018" s="2" t="s">
        <v>1002</v>
      </c>
      <c r="BP1018">
        <f t="shared" si="322"/>
        <v>18.509291584566739</v>
      </c>
      <c r="BQ1018">
        <f t="shared" si="323"/>
        <v>1101.3333333333335</v>
      </c>
      <c r="BR1018" s="2" t="s">
        <v>1002</v>
      </c>
      <c r="BW1018">
        <f t="shared" si="324"/>
        <v>2.5092915845667392</v>
      </c>
      <c r="BX1018">
        <f t="shared" si="325"/>
        <v>1135.4666666666667</v>
      </c>
      <c r="BY1018" s="2" t="s">
        <v>1002</v>
      </c>
      <c r="CD1018">
        <f t="shared" si="326"/>
        <v>61.800447997227188</v>
      </c>
      <c r="CE1018">
        <f t="shared" si="327"/>
        <v>1489.9015716076174</v>
      </c>
      <c r="CF1018" s="2" t="s">
        <v>1002</v>
      </c>
    </row>
    <row r="1019" spans="1:84" x14ac:dyDescent="0.35">
      <c r="A1019" s="2" t="s">
        <v>1003</v>
      </c>
      <c r="B1019" s="3" t="s">
        <v>35</v>
      </c>
      <c r="C1019" s="2">
        <v>86.4</v>
      </c>
      <c r="D1019" s="2">
        <v>400</v>
      </c>
      <c r="E1019" s="2">
        <v>200</v>
      </c>
      <c r="F1019" s="2">
        <v>19</v>
      </c>
      <c r="G1019" s="2">
        <v>9</v>
      </c>
      <c r="H1019" s="2">
        <v>13</v>
      </c>
      <c r="I1019" s="2">
        <f t="shared" si="333"/>
        <v>336</v>
      </c>
      <c r="J1019" s="2">
        <f t="shared" si="330"/>
        <v>110.03070841543325</v>
      </c>
      <c r="K1019" s="2">
        <f t="shared" si="336"/>
        <v>5.0263157894736841</v>
      </c>
      <c r="L1019" s="2">
        <f t="shared" si="334"/>
        <v>37.333333333333336</v>
      </c>
      <c r="M1019" s="2">
        <f t="shared" si="335"/>
        <v>1.5596814089933346</v>
      </c>
      <c r="N1019" s="5">
        <v>31600</v>
      </c>
      <c r="O1019" s="5">
        <v>2540</v>
      </c>
      <c r="P1019" s="2">
        <v>17</v>
      </c>
      <c r="Q1019" s="2">
        <v>4.8</v>
      </c>
      <c r="R1019" s="5">
        <v>1580</v>
      </c>
      <c r="S1019" s="2">
        <v>254</v>
      </c>
      <c r="T1019" s="5">
        <v>1770</v>
      </c>
      <c r="U1019" s="2">
        <v>388</v>
      </c>
      <c r="X1019" s="3" t="str" cm="1">
        <f t="array" ref="X1019">_xlfn.IFS((D1019/F1019) &lt;= (640/SQRT($AT$32)), "Compact", L1019 &lt;= ($AT$32*(0.79-(0.002*((E1019-G1019/2)/(2*F1019))*SQRT($AT$32)))), "Non-Compact", L1019 &gt; ($AT$32*(0.79-(0.002*((E1019-G1019/2)/(2*F1019))*SQRT($AT$32)))), "Slender")</f>
        <v>Compact</v>
      </c>
      <c r="Y1019" s="3" t="str" cm="1">
        <f t="array" ref="Y1019">_xlfn.IFS(K1019 &lt;= (65/SQRT($AT$32)), "Compact", K1019 &lt;= (95/SQRT($AT$32)), "Non-Compact", K1019 &gt; (95/SQRT($AT$32)), "Slender")</f>
        <v>Non-Compact</v>
      </c>
      <c r="Z1019" s="2">
        <f t="shared" si="316"/>
        <v>10.526315789473685</v>
      </c>
      <c r="AA1019" s="2">
        <f t="shared" si="317"/>
        <v>44.444444444444443</v>
      </c>
      <c r="AB1019" s="2" t="str" cm="1">
        <f t="array" ref="AB1019">_xlfn.IFS(Z1019 &lt;= 9, "1", Z1019 &lt;= 12, "2", Z1019 &lt;= 15, "3", Z1019 &gt; 15, "4")</f>
        <v>2</v>
      </c>
      <c r="AC1019" s="2" t="str" cm="1">
        <f t="array" ref="AC1019">_xlfn.IFS(AA1019 &lt;= 200, "1", L1019 &lt;= 300, "2", L1019 &lt;= 400, "3", L1019 &gt; 400, "4")</f>
        <v>1</v>
      </c>
      <c r="AF1019" s="3">
        <f t="shared" si="328"/>
        <v>31220.390550087614</v>
      </c>
      <c r="AG1019" s="3"/>
      <c r="AI1019" s="3">
        <f t="shared" si="329"/>
        <v>1538.6925846315112</v>
      </c>
      <c r="AJ1019" s="2" t="s">
        <v>1003</v>
      </c>
      <c r="AK1019" s="2"/>
      <c r="AL1019" s="2"/>
      <c r="AM1019" s="2">
        <f t="shared" si="331"/>
        <v>85.33070841543325</v>
      </c>
      <c r="AN1019" s="2"/>
      <c r="AO1019" s="2"/>
      <c r="AP1019" s="2">
        <f t="shared" si="332"/>
        <v>1490.6</v>
      </c>
      <c r="AQ1019" s="2" t="s">
        <v>1003</v>
      </c>
      <c r="BB1019" s="2">
        <f t="shared" si="318"/>
        <v>18.030708415433253</v>
      </c>
      <c r="BC1019" s="2">
        <f t="shared" si="319"/>
        <v>1023.7333333333333</v>
      </c>
      <c r="BD1019" s="2" t="s">
        <v>1003</v>
      </c>
      <c r="BI1019">
        <f t="shared" si="320"/>
        <v>36.030708415433253</v>
      </c>
      <c r="BJ1019">
        <f t="shared" si="321"/>
        <v>1264.1143281365999</v>
      </c>
      <c r="BK1019" s="2" t="s">
        <v>1003</v>
      </c>
      <c r="BP1019">
        <f t="shared" si="322"/>
        <v>29.969291584566747</v>
      </c>
      <c r="BQ1019">
        <f t="shared" si="323"/>
        <v>921.33333333333337</v>
      </c>
      <c r="BR1019" s="2" t="s">
        <v>1003</v>
      </c>
      <c r="BW1019">
        <f t="shared" si="324"/>
        <v>13.969291584566747</v>
      </c>
      <c r="BX1019">
        <f t="shared" si="325"/>
        <v>955.46666666666658</v>
      </c>
      <c r="BY1019" s="2" t="s">
        <v>1003</v>
      </c>
      <c r="CD1019">
        <f t="shared" si="326"/>
        <v>50.34044799722718</v>
      </c>
      <c r="CE1019">
        <f t="shared" si="327"/>
        <v>1309.9015716076174</v>
      </c>
      <c r="CF1019" s="2" t="s">
        <v>1003</v>
      </c>
    </row>
    <row r="1020" spans="1:84" x14ac:dyDescent="0.35">
      <c r="A1020" s="2" t="s">
        <v>1004</v>
      </c>
      <c r="B1020" s="3" t="s">
        <v>35</v>
      </c>
      <c r="C1020" s="2">
        <v>77.400000000000006</v>
      </c>
      <c r="D1020" s="2">
        <v>400</v>
      </c>
      <c r="E1020" s="2">
        <v>200</v>
      </c>
      <c r="F1020" s="2">
        <v>16</v>
      </c>
      <c r="G1020" s="2">
        <v>9</v>
      </c>
      <c r="H1020" s="2">
        <v>13</v>
      </c>
      <c r="I1020" s="2">
        <f t="shared" si="333"/>
        <v>342</v>
      </c>
      <c r="J1020" s="2">
        <f t="shared" si="330"/>
        <v>98.570708415433259</v>
      </c>
      <c r="K1020" s="2">
        <f t="shared" si="336"/>
        <v>5.96875</v>
      </c>
      <c r="L1020" s="2">
        <f t="shared" si="334"/>
        <v>38</v>
      </c>
      <c r="M1020" s="2">
        <f t="shared" si="335"/>
        <v>1.5596814089933346</v>
      </c>
      <c r="N1020" s="5">
        <v>27800</v>
      </c>
      <c r="O1020" s="5">
        <v>2140</v>
      </c>
      <c r="P1020" s="2">
        <v>16.8</v>
      </c>
      <c r="Q1020" s="2">
        <v>4.7</v>
      </c>
      <c r="R1020" s="5">
        <v>1390</v>
      </c>
      <c r="S1020" s="2">
        <v>214</v>
      </c>
      <c r="T1020" s="5">
        <v>1560</v>
      </c>
      <c r="U1020" s="2">
        <v>329</v>
      </c>
      <c r="X1020" s="3" t="str" cm="1">
        <f t="array" ref="X1020">_xlfn.IFS((D1020/F1020) &lt;= (640/SQRT($AT$32)), "Compact", L1020 &lt;= ($AT$32*(0.79-(0.002*((E1020-G1020/2)/(2*F1020))*SQRT($AT$32)))), "Non-Compact", L1020 &gt; ($AT$32*(0.79-(0.002*((E1020-G1020/2)/(2*F1020))*SQRT($AT$32)))), "Slender")</f>
        <v>Compact</v>
      </c>
      <c r="Y1020" s="3" t="str" cm="1">
        <f t="array" ref="Y1020">_xlfn.IFS(K1020 &lt;= (65/SQRT($AT$32)), "Compact", K1020 &lt;= (95/SQRT($AT$32)), "Non-Compact", K1020 &gt; (95/SQRT($AT$32)), "Slender")</f>
        <v>Slender</v>
      </c>
      <c r="Z1020" s="2">
        <f t="shared" si="316"/>
        <v>12.5</v>
      </c>
      <c r="AA1020" s="2">
        <f t="shared" si="317"/>
        <v>44.444444444444443</v>
      </c>
      <c r="AB1020" s="2" t="str" cm="1">
        <f t="array" ref="AB1020">_xlfn.IFS(Z1020 &lt;= 9, "1", Z1020 &lt;= 12, "2", Z1020 &lt;= 15, "3", Z1020 &gt; 15, "4")</f>
        <v>3</v>
      </c>
      <c r="AC1020" s="2" t="str" cm="1">
        <f t="array" ref="AC1020">_xlfn.IFS(AA1020 &lt;= 200, "1", L1020 &lt;= 300, "2", L1020 &lt;= 400, "3", L1020 &gt; 400, "4")</f>
        <v>1</v>
      </c>
      <c r="AF1020" s="3">
        <f t="shared" si="328"/>
        <v>27401.386572580592</v>
      </c>
      <c r="AG1020" s="3"/>
      <c r="AI1020" s="3">
        <f t="shared" si="329"/>
        <v>1349.4498397495181</v>
      </c>
      <c r="AJ1020" s="2" t="s">
        <v>1004</v>
      </c>
      <c r="AK1020" s="2"/>
      <c r="AL1020" s="2"/>
      <c r="AM1020" s="2">
        <f t="shared" si="331"/>
        <v>73.870708415433256</v>
      </c>
      <c r="AN1020" s="2"/>
      <c r="AO1020" s="2"/>
      <c r="AP1020" s="2">
        <f t="shared" si="332"/>
        <v>1300.5999999999999</v>
      </c>
      <c r="AQ1020" s="2" t="s">
        <v>1004</v>
      </c>
      <c r="BB1020" s="2">
        <f t="shared" si="318"/>
        <v>6.5707084154332591</v>
      </c>
      <c r="BC1020" s="2">
        <f t="shared" si="319"/>
        <v>833.73333333333335</v>
      </c>
      <c r="BD1020" s="2" t="s">
        <v>1004</v>
      </c>
      <c r="BI1020">
        <f t="shared" si="320"/>
        <v>24.570708415433259</v>
      </c>
      <c r="BJ1020">
        <f t="shared" si="321"/>
        <v>1074.1143281365999</v>
      </c>
      <c r="BK1020" s="2" t="s">
        <v>1004</v>
      </c>
      <c r="BP1020">
        <f t="shared" si="322"/>
        <v>41.429291584566741</v>
      </c>
      <c r="BQ1020">
        <f t="shared" si="323"/>
        <v>731.33333333333337</v>
      </c>
      <c r="BR1020" s="2" t="s">
        <v>1004</v>
      </c>
      <c r="BW1020">
        <f t="shared" si="324"/>
        <v>25.429291584566741</v>
      </c>
      <c r="BX1020">
        <f t="shared" si="325"/>
        <v>765.46666666666658</v>
      </c>
      <c r="BY1020" s="2" t="s">
        <v>1004</v>
      </c>
      <c r="CD1020">
        <f t="shared" si="326"/>
        <v>38.880447997227186</v>
      </c>
      <c r="CE1020">
        <f t="shared" si="327"/>
        <v>1119.9015716076174</v>
      </c>
      <c r="CF1020" s="2" t="s">
        <v>1004</v>
      </c>
    </row>
    <row r="1021" spans="1:84" x14ac:dyDescent="0.35">
      <c r="A1021" s="2" t="s">
        <v>1005</v>
      </c>
      <c r="B1021" s="3" t="s">
        <v>35</v>
      </c>
      <c r="C1021" s="2">
        <v>65.400000000000006</v>
      </c>
      <c r="D1021" s="2">
        <v>400</v>
      </c>
      <c r="E1021" s="2">
        <v>200</v>
      </c>
      <c r="F1021" s="2">
        <v>12</v>
      </c>
      <c r="G1021" s="2">
        <v>9</v>
      </c>
      <c r="H1021" s="2">
        <v>13</v>
      </c>
      <c r="I1021" s="2">
        <f>D1021-(2*(H1021+F1021))</f>
        <v>350</v>
      </c>
      <c r="J1021" s="2">
        <f t="shared" si="330"/>
        <v>83.290708415433258</v>
      </c>
      <c r="K1021" s="2">
        <f>((E1021-G1021)/2)/F1021</f>
        <v>7.958333333333333</v>
      </c>
      <c r="L1021" s="2">
        <f>I1021/G1021</f>
        <v>38.888888888888886</v>
      </c>
      <c r="M1021" s="2">
        <f>(E1021*2+F1021*4+((E1021-G1021)/2-H1021)*4+2*PI()*H1021+(D1021-2*F1021-2*H1021)*2)/1000</f>
        <v>1.5596814089933346</v>
      </c>
      <c r="N1021" s="5">
        <v>22600</v>
      </c>
      <c r="O1021" s="5">
        <v>1600</v>
      </c>
      <c r="P1021" s="2">
        <v>16.5</v>
      </c>
      <c r="Q1021" s="2">
        <v>4.4000000000000004</v>
      </c>
      <c r="R1021" s="5">
        <v>1130</v>
      </c>
      <c r="S1021" s="2">
        <v>160</v>
      </c>
      <c r="T1021" s="5">
        <v>1280</v>
      </c>
      <c r="U1021" s="2">
        <v>249</v>
      </c>
      <c r="X1021" s="3" t="str" cm="1">
        <f t="array" ref="X1021">_xlfn.IFS((D1021/F1021) &lt;= (640/SQRT($AT$32)), "Compact", L1021 &lt;= ($AT$32*(0.79-(0.002*((E1021-G1021/2)/(2*F1021))*SQRT($AT$32)))), "Non-Compact", L1021 &gt; ($AT$32*(0.79-(0.002*((E1021-G1021/2)/(2*F1021))*SQRT($AT$32)))), "Slender")</f>
        <v>Compact</v>
      </c>
      <c r="Y1021" s="3" t="str" cm="1">
        <f t="array" ref="Y1021">_xlfn.IFS(K1021 &lt;= (65/SQRT($AT$32)), "Compact", K1021 &lt;= (95/SQRT($AT$32)), "Non-Compact", K1021 &gt; (95/SQRT($AT$32)), "Slender")</f>
        <v>Slender</v>
      </c>
      <c r="Z1021" s="2">
        <f t="shared" si="316"/>
        <v>16.666666666666668</v>
      </c>
      <c r="AA1021" s="2">
        <f t="shared" si="317"/>
        <v>44.444444444444443</v>
      </c>
      <c r="AB1021" s="2" t="str" cm="1">
        <f t="array" ref="AB1021">_xlfn.IFS(Z1021 &lt;= 9, "1", Z1021 &lt;= 12, "2", Z1021 &lt;= 15, "3", Z1021 &gt; 15, "4")</f>
        <v>4</v>
      </c>
      <c r="AC1021" s="2" t="str" cm="1">
        <f t="array" ref="AC1021">_xlfn.IFS(AA1021 &lt;= 200, "1", L1021 &lt;= 300, "2", L1021 &lt;= 400, "3", L1021 &gt; 400, "4")</f>
        <v>1</v>
      </c>
      <c r="AF1021" s="3">
        <f t="shared" si="328"/>
        <v>22176.969723115915</v>
      </c>
      <c r="AG1021" s="3"/>
      <c r="AI1021" s="3">
        <f t="shared" si="329"/>
        <v>1093.373527208337</v>
      </c>
      <c r="AJ1021" s="2" t="s">
        <v>1005</v>
      </c>
      <c r="AK1021" s="2"/>
      <c r="AL1021" s="2"/>
      <c r="AM1021" s="2">
        <f t="shared" si="331"/>
        <v>58.590708415433255</v>
      </c>
      <c r="AN1021" s="2"/>
      <c r="AO1021" s="2"/>
      <c r="AP1021" s="2">
        <f t="shared" si="332"/>
        <v>1040.5999999999999</v>
      </c>
      <c r="AQ1021" s="2" t="s">
        <v>1005</v>
      </c>
      <c r="BB1021" s="2">
        <f t="shared" si="318"/>
        <v>8.709291584566742</v>
      </c>
      <c r="BC1021" s="2">
        <f t="shared" si="319"/>
        <v>573.73333333333335</v>
      </c>
      <c r="BD1021" s="2" t="s">
        <v>1005</v>
      </c>
      <c r="BI1021">
        <f t="shared" si="320"/>
        <v>9.290708415433258</v>
      </c>
      <c r="BJ1021">
        <f t="shared" si="321"/>
        <v>814.11432813659985</v>
      </c>
      <c r="BK1021" s="2" t="s">
        <v>1005</v>
      </c>
      <c r="BP1021">
        <f t="shared" si="322"/>
        <v>56.709291584566742</v>
      </c>
      <c r="BQ1021">
        <f t="shared" si="323"/>
        <v>471.33333333333337</v>
      </c>
      <c r="BR1021" s="2" t="s">
        <v>1005</v>
      </c>
      <c r="BW1021">
        <f t="shared" si="324"/>
        <v>40.709291584566742</v>
      </c>
      <c r="BX1021">
        <f t="shared" si="325"/>
        <v>505.46666666666658</v>
      </c>
      <c r="BY1021" s="2" t="s">
        <v>1005</v>
      </c>
      <c r="CD1021">
        <f t="shared" si="326"/>
        <v>23.600447997227185</v>
      </c>
      <c r="CE1021">
        <f t="shared" si="327"/>
        <v>859.90157160761748</v>
      </c>
      <c r="CF1021" s="2" t="s">
        <v>1005</v>
      </c>
    </row>
    <row r="1022" spans="1:84" x14ac:dyDescent="0.35">
      <c r="A1022" s="2" t="s">
        <v>1324</v>
      </c>
      <c r="B1022" s="3" t="s">
        <v>1277</v>
      </c>
      <c r="C1022" s="2" t="s">
        <v>1277</v>
      </c>
      <c r="D1022" s="2">
        <f>Beam_Check!E42</f>
        <v>200</v>
      </c>
      <c r="E1022" s="2">
        <f>Beam_Check!E43</f>
        <v>150</v>
      </c>
      <c r="F1022" s="2">
        <f>Beam_Check!E44</f>
        <v>20</v>
      </c>
      <c r="G1022" s="2">
        <f>Beam_Check!E45</f>
        <v>20</v>
      </c>
      <c r="H1022" s="2">
        <v>0</v>
      </c>
      <c r="I1022" s="2">
        <f>D1022-(2*(H1022+F1022))</f>
        <v>160</v>
      </c>
      <c r="J1022" s="2">
        <f t="shared" si="330"/>
        <v>92</v>
      </c>
      <c r="K1022" s="2">
        <f>((E1022-G1022)/2)/F1022</f>
        <v>3.25</v>
      </c>
      <c r="L1022" s="2">
        <f>I1022/G1022</f>
        <v>8</v>
      </c>
      <c r="M1022" s="2">
        <f>(E1022*2+F1022*4+((E1022-G1022)/2-H1022)*4+2*PI()*H1022+(D1022-2*F1022-2*H1022)*2)/1000</f>
        <v>0.96</v>
      </c>
      <c r="N1022" s="87">
        <f>(((((D1022-F1022-F1022)^3)*G1022)/12) + 2*((((F1022^3)*E1022)/12) + ((F1022*E1022*(D1022-F1022)^2)/4)))/10000</f>
        <v>5562.6666666666661</v>
      </c>
      <c r="O1022" s="87">
        <f>((((G1022^3)*(D1022-F1022-F1022))/12)+ (2*((E1022^3)*F1022)/12))/10000</f>
        <v>1135.6666666666665</v>
      </c>
      <c r="P1022" s="2">
        <f>SQRT(N1022/J1022)</f>
        <v>7.7758451705227527</v>
      </c>
      <c r="Q1022" s="2">
        <f>SQRT(O1022/J1022)</f>
        <v>3.5134317836768543</v>
      </c>
      <c r="R1022" s="2">
        <f>N1022/(D1022/10/2)</f>
        <v>556.26666666666665</v>
      </c>
      <c r="S1022" s="2">
        <f>O1022/(E1022/10/2)</f>
        <v>151.42222222222219</v>
      </c>
      <c r="T1022" s="2">
        <f>(((E1022*D1022*D1022)/4)-(((E1022-G1022)*(D1022-F1022-F1022)*(D1022-F1022-F1022))/4)+(4*(H1022*H1022*(D1022/2-F1022-(H1022/2))-((PI()*H1022*H1022)/4*((D1022/2)-F1022-(H1022-((4*H1022)/(3*PI()))))))))/1000</f>
        <v>668</v>
      </c>
      <c r="U1022" s="2">
        <f>(((D1022*E1022*E1022)/4)-(2*((D1022-F1022-F1022)*(E1022/2-(G1022/2))*(((E1022/2-(G1022/2))/2)+(G1022/2))))+(4*(((H1022*H1022)-(((PI()*H1022*H1022)/4)))*((H1022-((4*H1022)/(3*PI())))+(G1022/2)))))/1000</f>
        <v>241</v>
      </c>
      <c r="X1022" s="3" t="str" cm="1">
        <f t="array" ref="X1022">_xlfn.IFS((D1022/F1022) &lt;= (640/SQRT($AT$33)), "Compact", L1022 &lt;= ($AT$33*(0.79-(0.002*((E1022-G1022/2)/(2*F1022))*SQRT($AT$33)))), "Non-Compact", L1022 &gt; ($AT$33*(0.79-(0.002*((E1022-G1022/2)/(2*F1022))*SQRT($AT$33)))), "Slender")</f>
        <v>Compact</v>
      </c>
      <c r="Y1022" s="3" t="str" cm="1">
        <f t="array" ref="Y1022">_xlfn.IFS(K1022 &lt;= (65/SQRT($AT$33)), "Compact", K1022 &lt;= (95/SQRT($AT$33)), "Non-Compact", K1022 &gt; (95/SQRT($AT$33)), "Slender")</f>
        <v>Compact</v>
      </c>
      <c r="Z1022" s="2">
        <f t="shared" ref="Z1022" si="337">E1022/F1022</f>
        <v>7.5</v>
      </c>
      <c r="AA1022" s="2">
        <f t="shared" ref="AA1022" si="338">D1022/G1022</f>
        <v>10</v>
      </c>
      <c r="AB1022" s="2" t="str" cm="1">
        <f t="array" ref="AB1022">_xlfn.IFS(Z1022 &lt;= 9, "1", Z1022 &lt;= 12, "2", Z1022 &lt;= 15, "3", Z1022 &gt; 15, "4")</f>
        <v>1</v>
      </c>
      <c r="AC1022" s="2" t="str" cm="1">
        <f t="array" ref="AC1022">_xlfn.IFS(AA1022 &lt;= 200, "1", L1022 &lt;= 300, "2", L1022 &lt;= 400, "3", L1022 &gt; 400, "4")</f>
        <v>1</v>
      </c>
      <c r="AM1022" s="2"/>
    </row>
    <row r="1023" spans="1:84" x14ac:dyDescent="0.35">
      <c r="A1023" s="2" t="s">
        <v>1322</v>
      </c>
      <c r="J1023" s="2">
        <f>Assym_DB!K4</f>
        <v>74</v>
      </c>
      <c r="N1023" s="5"/>
      <c r="O1023" s="5"/>
      <c r="R1023" s="5">
        <f>Assym_DB!S4</f>
        <v>315.8856718634002</v>
      </c>
      <c r="T1023" s="5"/>
    </row>
    <row r="1024" spans="1:84" x14ac:dyDescent="0.35">
      <c r="A1024" s="2" t="s">
        <v>1323</v>
      </c>
      <c r="J1024" s="2">
        <f>Boxed_Up_DB!H4</f>
        <v>140</v>
      </c>
      <c r="R1024" s="2">
        <f>Boxed_Up_DB!N4</f>
        <v>658.66666666666663</v>
      </c>
    </row>
    <row r="1025" spans="1:18" x14ac:dyDescent="0.35">
      <c r="A1025" s="2" t="s">
        <v>1325</v>
      </c>
      <c r="J1025" s="2">
        <f>Rec_Tube_DB!E4</f>
        <v>124</v>
      </c>
      <c r="R1025" s="2">
        <f>Rec_Tube_DB!K4</f>
        <v>624.53333333333342</v>
      </c>
    </row>
    <row r="1026" spans="1:18" x14ac:dyDescent="0.35">
      <c r="A1026" s="2" t="s">
        <v>1326</v>
      </c>
      <c r="J1026" s="2">
        <f>Circular_Tube_DB!F4</f>
        <v>59.690260418206073</v>
      </c>
      <c r="R1026" s="2">
        <f>Circular_Tube_DB!L4</f>
        <v>270.09842839238252</v>
      </c>
    </row>
    <row r="1027" spans="1:18" x14ac:dyDescent="0.35">
      <c r="L1027"/>
    </row>
  </sheetData>
  <mergeCells count="60">
    <mergeCell ref="CH21:CI21"/>
    <mergeCell ref="CG5:CJ5"/>
    <mergeCell ref="CG6:CJ6"/>
    <mergeCell ref="CH11:CI11"/>
    <mergeCell ref="CH12:CI12"/>
    <mergeCell ref="CH13:CI13"/>
    <mergeCell ref="CG14:CJ14"/>
    <mergeCell ref="CH19:CI19"/>
    <mergeCell ref="CH20:CI20"/>
    <mergeCell ref="BS14:BV14"/>
    <mergeCell ref="BT19:BU19"/>
    <mergeCell ref="BT20:BU20"/>
    <mergeCell ref="BT21:BU21"/>
    <mergeCell ref="BZ5:CC5"/>
    <mergeCell ref="BZ6:CC6"/>
    <mergeCell ref="CA11:CB11"/>
    <mergeCell ref="CA12:CB12"/>
    <mergeCell ref="CA13:CB13"/>
    <mergeCell ref="BZ14:CC14"/>
    <mergeCell ref="CA19:CB19"/>
    <mergeCell ref="CA20:CB20"/>
    <mergeCell ref="CA21:CB21"/>
    <mergeCell ref="BS5:BV5"/>
    <mergeCell ref="BS6:BV6"/>
    <mergeCell ref="BT11:BU11"/>
    <mergeCell ref="BT12:BU12"/>
    <mergeCell ref="BT13:BU13"/>
    <mergeCell ref="BM20:BN20"/>
    <mergeCell ref="BM21:BN21"/>
    <mergeCell ref="BE5:BH5"/>
    <mergeCell ref="BL5:BO5"/>
    <mergeCell ref="BL6:BO6"/>
    <mergeCell ref="BM11:BN11"/>
    <mergeCell ref="BM12:BN12"/>
    <mergeCell ref="BE6:BH6"/>
    <mergeCell ref="BE14:BH14"/>
    <mergeCell ref="BF20:BG20"/>
    <mergeCell ref="BF19:BG19"/>
    <mergeCell ref="BF21:BG21"/>
    <mergeCell ref="BM13:BN13"/>
    <mergeCell ref="BL14:BO14"/>
    <mergeCell ref="BM19:BN19"/>
    <mergeCell ref="AX6:BA6"/>
    <mergeCell ref="AX14:BA14"/>
    <mergeCell ref="BF12:BG12"/>
    <mergeCell ref="BF13:BG13"/>
    <mergeCell ref="BF11:BG11"/>
    <mergeCell ref="F1:G1"/>
    <mergeCell ref="AR7:AR12"/>
    <mergeCell ref="N1:O1"/>
    <mergeCell ref="R1:S1"/>
    <mergeCell ref="AR14:AR18"/>
    <mergeCell ref="X1:Y1"/>
    <mergeCell ref="T1:U1"/>
    <mergeCell ref="K1:L1"/>
    <mergeCell ref="P1:Q1"/>
    <mergeCell ref="Z1:AA1"/>
    <mergeCell ref="AB1:AC1"/>
    <mergeCell ref="AK1:AM1"/>
    <mergeCell ref="AN1:AP1"/>
  </mergeCells>
  <phoneticPr fontId="25" type="noConversion"/>
  <conditionalFormatting sqref="A4:A233 A235:A363">
    <cfRule type="duplicateValues" dxfId="88" priority="28"/>
  </conditionalFormatting>
  <conditionalFormatting sqref="A234">
    <cfRule type="duplicateValues" dxfId="87" priority="27"/>
  </conditionalFormatting>
  <conditionalFormatting sqref="F2:G3">
    <cfRule type="expression" dxfId="86" priority="25">
      <formula>MOD(ROW()-4,50)=0</formula>
    </cfRule>
  </conditionalFormatting>
  <conditionalFormatting sqref="M2">
    <cfRule type="expression" dxfId="85" priority="24">
      <formula>MOD(ROW()-4,50)=0</formula>
    </cfRule>
  </conditionalFormatting>
  <conditionalFormatting sqref="N2:O3">
    <cfRule type="expression" dxfId="84" priority="21">
      <formula>MOD(ROW()-4,50)=0</formula>
    </cfRule>
  </conditionalFormatting>
  <conditionalFormatting sqref="P2:U2 X2:AC2">
    <cfRule type="expression" dxfId="83" priority="18">
      <formula>MOD(ROW()-4,50)=0</formula>
    </cfRule>
  </conditionalFormatting>
  <conditionalFormatting sqref="AJ234 AL234:AM234 AO234:AQ234">
    <cfRule type="duplicateValues" dxfId="82" priority="16"/>
  </conditionalFormatting>
  <conditionalFormatting sqref="AJ235:AJ363 AJ13:AJ233 AL13:AM233 AL235:AM363 AK13:AK363 AJ4:AP4 AJ5:AM12 AO235:AP363 AO5:AP233 AN5:AN363">
    <cfRule type="duplicateValues" dxfId="81" priority="17"/>
  </conditionalFormatting>
  <conditionalFormatting sqref="AO364:AO454">
    <cfRule type="duplicateValues" dxfId="80" priority="14"/>
  </conditionalFormatting>
  <conditionalFormatting sqref="AP455:AP1021">
    <cfRule type="duplicateValues" dxfId="79" priority="13"/>
  </conditionalFormatting>
  <conditionalFormatting sqref="AQ235:AQ363 AQ4:AQ233">
    <cfRule type="duplicateValues" dxfId="78" priority="15"/>
  </conditionalFormatting>
  <conditionalFormatting sqref="BB4:BC1021 BE4:BG4">
    <cfRule type="duplicateValues" dxfId="77" priority="12"/>
  </conditionalFormatting>
  <conditionalFormatting sqref="BD234">
    <cfRule type="duplicateValues" dxfId="76" priority="11"/>
  </conditionalFormatting>
  <conditionalFormatting sqref="BD235:BD363 BD4:BD233">
    <cfRule type="duplicateValues" dxfId="75" priority="10"/>
  </conditionalFormatting>
  <conditionalFormatting sqref="BK234">
    <cfRule type="duplicateValues" dxfId="74" priority="9"/>
  </conditionalFormatting>
  <conditionalFormatting sqref="BK235:BK363 BK4:BK233">
    <cfRule type="duplicateValues" dxfId="73" priority="8"/>
  </conditionalFormatting>
  <conditionalFormatting sqref="BR234">
    <cfRule type="duplicateValues" dxfId="72" priority="6"/>
  </conditionalFormatting>
  <conditionalFormatting sqref="BR235:BR363 BR4:BR233">
    <cfRule type="duplicateValues" dxfId="71" priority="5"/>
  </conditionalFormatting>
  <conditionalFormatting sqref="BY234">
    <cfRule type="duplicateValues" dxfId="70" priority="4"/>
  </conditionalFormatting>
  <conditionalFormatting sqref="BY235:BY363 BY4:BY233">
    <cfRule type="duplicateValues" dxfId="69" priority="3"/>
  </conditionalFormatting>
  <conditionalFormatting sqref="CF234">
    <cfRule type="duplicateValues" dxfId="68" priority="2"/>
  </conditionalFormatting>
  <conditionalFormatting sqref="CF235:CF363 CF4:CF233">
    <cfRule type="duplicateValues" dxfId="67" priority="1"/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E3008-0B6C-4ADB-9D3F-A817C36F90FA}">
  <dimension ref="A1:X97"/>
  <sheetViews>
    <sheetView zoomScale="89" zoomScaleNormal="100" workbookViewId="0">
      <selection activeCell="S9" sqref="S9"/>
    </sheetView>
  </sheetViews>
  <sheetFormatPr defaultRowHeight="14.5" x14ac:dyDescent="0.35"/>
  <cols>
    <col min="1" max="1" width="17.7265625" style="2" bestFit="1" customWidth="1"/>
    <col min="2" max="2" width="8.81640625" style="2" customWidth="1"/>
    <col min="3" max="3" width="6.81640625" style="2" customWidth="1"/>
    <col min="4" max="4" width="8.453125" style="2" customWidth="1"/>
    <col min="5" max="5" width="9.54296875" style="2" customWidth="1"/>
    <col min="6" max="6" width="8.453125" style="2" customWidth="1"/>
    <col min="7" max="7" width="4.1796875" style="2" bestFit="1" customWidth="1"/>
    <col min="8" max="8" width="4.1796875" style="2" customWidth="1"/>
    <col min="9" max="9" width="4.1796875" style="2" bestFit="1" customWidth="1"/>
    <col min="10" max="10" width="11" style="2" customWidth="1"/>
    <col min="11" max="11" width="9" style="2" customWidth="1"/>
    <col min="12" max="12" width="6.81640625" style="2" bestFit="1" customWidth="1"/>
    <col min="13" max="13" width="5.26953125" style="2" bestFit="1" customWidth="1"/>
    <col min="14" max="15" width="11.7265625" style="2" customWidth="1"/>
    <col min="16" max="16" width="7.54296875" style="2" customWidth="1"/>
    <col min="17" max="17" width="7" style="2" customWidth="1"/>
    <col min="18" max="18" width="6" style="2" customWidth="1"/>
    <col min="19" max="19" width="8.26953125" style="2" customWidth="1"/>
    <col min="20" max="20" width="8.1796875" style="2" customWidth="1"/>
    <col min="21" max="21" width="13.7265625" style="2" customWidth="1"/>
    <col min="22" max="22" width="7" style="2" bestFit="1" customWidth="1"/>
  </cols>
  <sheetData>
    <row r="1" spans="1:24" x14ac:dyDescent="0.35">
      <c r="A1" s="1"/>
      <c r="C1" s="1" t="s">
        <v>0</v>
      </c>
      <c r="D1" s="1" t="s">
        <v>1</v>
      </c>
      <c r="E1" s="124" t="s">
        <v>2</v>
      </c>
      <c r="F1" s="124"/>
      <c r="G1" s="124" t="s">
        <v>3</v>
      </c>
      <c r="H1" s="124"/>
      <c r="I1" s="125"/>
      <c r="J1" s="29" t="s">
        <v>5</v>
      </c>
      <c r="K1" s="29" t="s">
        <v>6</v>
      </c>
      <c r="L1" s="131" t="s">
        <v>7</v>
      </c>
      <c r="M1" s="132"/>
      <c r="N1" s="29" t="s">
        <v>8</v>
      </c>
      <c r="O1" s="128" t="s">
        <v>9</v>
      </c>
      <c r="P1" s="125"/>
      <c r="Q1" s="128" t="s">
        <v>10</v>
      </c>
      <c r="R1" s="125"/>
      <c r="S1" s="124" t="s">
        <v>11</v>
      </c>
      <c r="T1" s="125"/>
      <c r="U1" s="130" t="s">
        <v>12</v>
      </c>
      <c r="V1" s="125"/>
      <c r="W1" s="124" t="s">
        <v>1075</v>
      </c>
      <c r="X1" s="129"/>
    </row>
    <row r="2" spans="1:24" ht="16.5" x14ac:dyDescent="0.35">
      <c r="A2" s="1"/>
      <c r="C2" s="1"/>
      <c r="D2" s="1" t="s">
        <v>16</v>
      </c>
      <c r="E2" s="1" t="s">
        <v>1279</v>
      </c>
      <c r="F2" s="1" t="s">
        <v>1278</v>
      </c>
      <c r="G2" s="30" t="s">
        <v>1280</v>
      </c>
      <c r="H2" s="30" t="s">
        <v>1281</v>
      </c>
      <c r="I2" s="30" t="s">
        <v>1282</v>
      </c>
      <c r="J2" s="1" t="s">
        <v>21</v>
      </c>
      <c r="K2" s="1" t="s">
        <v>22</v>
      </c>
      <c r="L2" s="1" t="s">
        <v>23</v>
      </c>
      <c r="M2" s="1" t="s">
        <v>24</v>
      </c>
      <c r="N2" s="94"/>
      <c r="O2" s="33" t="s">
        <v>1066</v>
      </c>
      <c r="P2" s="33" t="s">
        <v>1065</v>
      </c>
      <c r="Q2" s="31" t="s">
        <v>1064</v>
      </c>
      <c r="R2" s="31" t="s">
        <v>1063</v>
      </c>
      <c r="S2" s="31" t="s">
        <v>1059</v>
      </c>
      <c r="T2" s="31" t="s">
        <v>1060</v>
      </c>
      <c r="U2" s="31" t="s">
        <v>1061</v>
      </c>
      <c r="V2" s="31" t="s">
        <v>1062</v>
      </c>
      <c r="W2" s="56" t="s">
        <v>24</v>
      </c>
      <c r="X2" s="56" t="s">
        <v>23</v>
      </c>
    </row>
    <row r="3" spans="1:24" ht="16.5" x14ac:dyDescent="0.35">
      <c r="A3" s="1" t="s">
        <v>36</v>
      </c>
      <c r="B3" s="47" t="s">
        <v>37</v>
      </c>
      <c r="C3" s="1" t="s">
        <v>38</v>
      </c>
      <c r="D3" s="1" t="s">
        <v>39</v>
      </c>
      <c r="E3" s="1" t="s">
        <v>39</v>
      </c>
      <c r="F3" s="1" t="s">
        <v>39</v>
      </c>
      <c r="G3" s="30" t="s">
        <v>39</v>
      </c>
      <c r="H3" s="30" t="s">
        <v>39</v>
      </c>
      <c r="I3" s="30" t="s">
        <v>39</v>
      </c>
      <c r="J3" s="1" t="s">
        <v>39</v>
      </c>
      <c r="K3" s="1" t="s">
        <v>1070</v>
      </c>
      <c r="L3" s="1" t="s">
        <v>41</v>
      </c>
      <c r="M3" s="1" t="s">
        <v>42</v>
      </c>
      <c r="N3" s="1" t="s">
        <v>1067</v>
      </c>
      <c r="O3" s="33" t="s">
        <v>1068</v>
      </c>
      <c r="P3" s="33" t="s">
        <v>1068</v>
      </c>
      <c r="Q3" s="1" t="s">
        <v>45</v>
      </c>
      <c r="R3" s="1" t="s">
        <v>45</v>
      </c>
      <c r="S3" s="1" t="s">
        <v>1069</v>
      </c>
      <c r="T3" s="1" t="s">
        <v>1069</v>
      </c>
      <c r="U3" s="1" t="s">
        <v>1069</v>
      </c>
      <c r="V3" s="1" t="s">
        <v>1069</v>
      </c>
    </row>
    <row r="4" spans="1:24" x14ac:dyDescent="0.35">
      <c r="A4" s="2" t="s">
        <v>1283</v>
      </c>
      <c r="B4" s="2" t="s">
        <v>1277</v>
      </c>
      <c r="C4" s="2" t="s">
        <v>1277</v>
      </c>
      <c r="D4" s="2">
        <f>Beam_Check!E74</f>
        <v>200</v>
      </c>
      <c r="E4" s="2">
        <f>Beam_Check!E75</f>
        <v>150</v>
      </c>
      <c r="F4" s="2">
        <f>Beam_Check!E76</f>
        <v>100</v>
      </c>
      <c r="G4" s="2">
        <f>Beam_Check!E77</f>
        <v>20</v>
      </c>
      <c r="H4" s="2">
        <f>Beam_Check!E78</f>
        <v>10</v>
      </c>
      <c r="I4" s="2">
        <f>Beam_Check!E79</f>
        <v>20</v>
      </c>
      <c r="J4" s="2">
        <f>D4-G4-H4</f>
        <v>170</v>
      </c>
      <c r="K4" s="2">
        <f xml:space="preserve"> ((E4 * G4) + (F4 * H4) + (I4 * (D4 - G4 - H4)))/100</f>
        <v>74</v>
      </c>
      <c r="L4" s="2">
        <f>MAX((E4-I4)/2/G4,(F4-I4)/2/H4)</f>
        <v>4</v>
      </c>
      <c r="M4" s="2">
        <f>J4/I4</f>
        <v>8.5</v>
      </c>
      <c r="N4" s="2">
        <f xml:space="preserve"> (D4*2+2*E4+2*F4-2*I4) / 1000</f>
        <v>0.86</v>
      </c>
      <c r="O4" s="2">
        <f>(((F4*(H4^3))/12)+((F4*H4)*((H4/2)-U5)^2)+((E4*(G4^3))/12)+((E4*G4)*(D4-(G4/2)-U5)^2)+((I4*(J4^3))/12)+((J4*I4)*(H4+(J4/2)-U5)^2))/10000</f>
        <v>3833.3153153153157</v>
      </c>
      <c r="P4" s="2">
        <f>((((E4^3)*G4)/12)+(((F4^3)*H4)/12)+(((D4-G4-H4)*I4^3)/12))/10000</f>
        <v>657.16666666666663</v>
      </c>
      <c r="Q4" s="2">
        <f>SQRT(O4/K4)</f>
        <v>7.1973299434631892</v>
      </c>
      <c r="R4" s="2">
        <f>SQRT(P4/K4)</f>
        <v>2.980038696163295</v>
      </c>
      <c r="S4" s="2">
        <f>(O4/((MAX(U5,D4-U5)/10)))</f>
        <v>315.8856718634002</v>
      </c>
      <c r="T4" s="2">
        <f>((2*P4)/MAX(E4,F4))*10</f>
        <v>87.62222222222222</v>
      </c>
      <c r="U4" s="2">
        <f>(((F4*U6^2)/2)-(((F4-I4)*(U6-H4)^2)/2)+((E4*(D4-U6)^2)/2)-(((E4-I4)*(D4-G4-U6)^2)/2))/1000</f>
        <v>469.5</v>
      </c>
      <c r="V4" s="2">
        <f>(((G4*E4^2)/4)+((H4*F4^2)/4)+((J4*I4^2)/4))/1000</f>
        <v>154.5</v>
      </c>
      <c r="W4" t="str" cm="1">
        <f t="array" ref="W4">_xlfn.IFS(MAX(D4/F4, D4/E4) &lt;= (640/SQRT(R12)), "Compact", M4 &lt;= MAX((R12*(0.79-(0.002*((E4-I4/2)/(2*G4))*SQRT(R12)))),(R12*(0.79-(0.002*((F4-I4/2)/(2*H4))*SQRT(R12))))), "Non-Compact", M4 &gt; MAX((R12*(0.79-(0.002*((E4-I4/2)/(2*G4))*SQRT(R12)))),(R12*(0.79-(0.002*((F4-I4/2)/(2*H4))*SQRT(R12))))), "Slender")</f>
        <v>Compact</v>
      </c>
      <c r="X4" t="str" cm="1">
        <f t="array" ref="X4">_xlfn.IFS(L4 &lt;= (65/SQRT(R12)), "Compact", L4 &lt;= (95/SQRT(R12)), "Non-Compact", L4 &gt; (95/SQRT(R12)), "Slender")</f>
        <v>Compact</v>
      </c>
    </row>
    <row r="5" spans="1:24" x14ac:dyDescent="0.35">
      <c r="T5" s="2" t="s">
        <v>1287</v>
      </c>
      <c r="U5" s="2">
        <f xml:space="preserve"> ((E4 * G4 * (D4 - G4 / 2)) + (F4 * H4 * (H4 / 2)) + (I4 * (D4 - G4 - H4) * ((D4 - G4 - H4) / 2 + H4))) / ((E4 * G4) + (F4 * H4) + (I4 * (D4 - G4 - H4)))</f>
        <v>121.35135135135135</v>
      </c>
    </row>
    <row r="6" spans="1:24" x14ac:dyDescent="0.35">
      <c r="T6" s="2" t="s">
        <v>1288</v>
      </c>
      <c r="U6" s="2">
        <f>H4+(((E4*G4+F4*H4+I4*J4)-(2*F4*H4))/(2*I4))</f>
        <v>145</v>
      </c>
    </row>
    <row r="7" spans="1:24" x14ac:dyDescent="0.35">
      <c r="L7" s="3"/>
    </row>
    <row r="8" spans="1:24" x14ac:dyDescent="0.35">
      <c r="L8" s="3"/>
    </row>
    <row r="9" spans="1:24" x14ac:dyDescent="0.35">
      <c r="L9" s="3"/>
    </row>
    <row r="10" spans="1:24" x14ac:dyDescent="0.35">
      <c r="L10" s="3"/>
    </row>
    <row r="11" spans="1:24" x14ac:dyDescent="0.35">
      <c r="B11" s="2">
        <v>100.00000000000003</v>
      </c>
      <c r="D11" s="2">
        <f xml:space="preserve"> (E4 * G4) * (D4 - G4/2 - B11) + (I4 * (D4 - G4 - H4)) * (H4 + (D4 - G4 - H4)/2 - B11)</f>
        <v>252999.99999999985</v>
      </c>
      <c r="E11" s="2">
        <f xml:space="preserve"> (F4 * H4) * (B11 - H4/2) + (I4 * (D4 - G4 - H4)) * (B11 - (H4 + (D4 - G4 - H4)/2))</f>
        <v>112000.00000000013</v>
      </c>
      <c r="L11" s="3"/>
      <c r="R11" s="2" t="s">
        <v>1286</v>
      </c>
    </row>
    <row r="12" spans="1:24" x14ac:dyDescent="0.35">
      <c r="L12" s="3"/>
      <c r="R12" s="2">
        <f>Beam_Check!C82</f>
        <v>235</v>
      </c>
    </row>
    <row r="13" spans="1:24" x14ac:dyDescent="0.35">
      <c r="D13" s="2">
        <f>D11-E11</f>
        <v>140999.99999999971</v>
      </c>
      <c r="L13" s="3"/>
    </row>
    <row r="14" spans="1:24" x14ac:dyDescent="0.35">
      <c r="L14" s="3"/>
    </row>
    <row r="15" spans="1:24" x14ac:dyDescent="0.35">
      <c r="L15" s="3"/>
    </row>
    <row r="16" spans="1:24" x14ac:dyDescent="0.35">
      <c r="L16" s="3"/>
    </row>
    <row r="17" spans="12:12" x14ac:dyDescent="0.35">
      <c r="L17" s="3"/>
    </row>
    <row r="18" spans="12:12" x14ac:dyDescent="0.35">
      <c r="L18" s="3"/>
    </row>
    <row r="19" spans="12:12" x14ac:dyDescent="0.35">
      <c r="L19" s="3"/>
    </row>
    <row r="20" spans="12:12" x14ac:dyDescent="0.35">
      <c r="L20" s="3"/>
    </row>
    <row r="21" spans="12:12" x14ac:dyDescent="0.35">
      <c r="L21" s="3"/>
    </row>
    <row r="22" spans="12:12" x14ac:dyDescent="0.35">
      <c r="L22" s="3"/>
    </row>
    <row r="23" spans="12:12" x14ac:dyDescent="0.35">
      <c r="L23" s="3"/>
    </row>
    <row r="24" spans="12:12" x14ac:dyDescent="0.35">
      <c r="L24" s="3"/>
    </row>
    <row r="25" spans="12:12" x14ac:dyDescent="0.35">
      <c r="L25" s="3"/>
    </row>
    <row r="26" spans="12:12" x14ac:dyDescent="0.35">
      <c r="L26" s="3"/>
    </row>
    <row r="27" spans="12:12" x14ac:dyDescent="0.35">
      <c r="L27" s="3"/>
    </row>
    <row r="28" spans="12:12" x14ac:dyDescent="0.35">
      <c r="L28" s="3"/>
    </row>
    <row r="29" spans="12:12" x14ac:dyDescent="0.35">
      <c r="L29" s="3"/>
    </row>
    <row r="30" spans="12:12" x14ac:dyDescent="0.35">
      <c r="L30" s="3"/>
    </row>
    <row r="31" spans="12:12" x14ac:dyDescent="0.35">
      <c r="L31" s="3"/>
    </row>
    <row r="32" spans="12:12" x14ac:dyDescent="0.35">
      <c r="L32" s="3"/>
    </row>
    <row r="33" spans="12:12" x14ac:dyDescent="0.35">
      <c r="L33" s="3"/>
    </row>
    <row r="34" spans="12:12" x14ac:dyDescent="0.35">
      <c r="L34" s="3"/>
    </row>
    <row r="35" spans="12:12" x14ac:dyDescent="0.35">
      <c r="L35" s="3"/>
    </row>
    <row r="36" spans="12:12" x14ac:dyDescent="0.35">
      <c r="L36" s="3"/>
    </row>
    <row r="37" spans="12:12" x14ac:dyDescent="0.35">
      <c r="L37" s="3"/>
    </row>
    <row r="38" spans="12:12" x14ac:dyDescent="0.35">
      <c r="L38" s="3"/>
    </row>
    <row r="39" spans="12:12" x14ac:dyDescent="0.35">
      <c r="L39" s="3"/>
    </row>
    <row r="40" spans="12:12" x14ac:dyDescent="0.35">
      <c r="L40" s="3"/>
    </row>
    <row r="41" spans="12:12" x14ac:dyDescent="0.35">
      <c r="L41" s="3"/>
    </row>
    <row r="42" spans="12:12" x14ac:dyDescent="0.35">
      <c r="L42" s="3"/>
    </row>
    <row r="43" spans="12:12" x14ac:dyDescent="0.35">
      <c r="L43" s="3"/>
    </row>
    <row r="44" spans="12:12" x14ac:dyDescent="0.35">
      <c r="L44" s="3"/>
    </row>
    <row r="45" spans="12:12" x14ac:dyDescent="0.35">
      <c r="L45" s="3"/>
    </row>
    <row r="46" spans="12:12" x14ac:dyDescent="0.35">
      <c r="L46" s="3"/>
    </row>
    <row r="47" spans="12:12" x14ac:dyDescent="0.35">
      <c r="L47" s="3"/>
    </row>
    <row r="48" spans="12:12" x14ac:dyDescent="0.35">
      <c r="L48" s="3"/>
    </row>
    <row r="49" spans="12:12" x14ac:dyDescent="0.35">
      <c r="L49" s="3"/>
    </row>
    <row r="50" spans="12:12" x14ac:dyDescent="0.35">
      <c r="L50" s="3"/>
    </row>
    <row r="51" spans="12:12" x14ac:dyDescent="0.35">
      <c r="L51" s="3"/>
    </row>
    <row r="52" spans="12:12" x14ac:dyDescent="0.35">
      <c r="L52" s="3"/>
    </row>
    <row r="53" spans="12:12" x14ac:dyDescent="0.35">
      <c r="L53" s="3"/>
    </row>
    <row r="54" spans="12:12" x14ac:dyDescent="0.35">
      <c r="L54" s="3"/>
    </row>
    <row r="55" spans="12:12" x14ac:dyDescent="0.35">
      <c r="L55" s="3"/>
    </row>
    <row r="56" spans="12:12" x14ac:dyDescent="0.35">
      <c r="L56" s="3"/>
    </row>
    <row r="57" spans="12:12" x14ac:dyDescent="0.35">
      <c r="L57" s="3"/>
    </row>
    <row r="58" spans="12:12" x14ac:dyDescent="0.35">
      <c r="L58" s="3"/>
    </row>
    <row r="59" spans="12:12" x14ac:dyDescent="0.35">
      <c r="L59" s="3"/>
    </row>
    <row r="60" spans="12:12" x14ac:dyDescent="0.35">
      <c r="L60" s="3"/>
    </row>
    <row r="61" spans="12:12" x14ac:dyDescent="0.35">
      <c r="L61" s="3"/>
    </row>
    <row r="62" spans="12:12" x14ac:dyDescent="0.35">
      <c r="L62" s="3"/>
    </row>
    <row r="63" spans="12:12" x14ac:dyDescent="0.35">
      <c r="L63" s="3"/>
    </row>
    <row r="64" spans="12:12" x14ac:dyDescent="0.35">
      <c r="L64" s="3"/>
    </row>
    <row r="65" spans="12:12" x14ac:dyDescent="0.35">
      <c r="L65" s="3"/>
    </row>
    <row r="66" spans="12:12" x14ac:dyDescent="0.35">
      <c r="L66" s="3"/>
    </row>
    <row r="67" spans="12:12" x14ac:dyDescent="0.35">
      <c r="L67" s="3"/>
    </row>
    <row r="68" spans="12:12" x14ac:dyDescent="0.35">
      <c r="L68" s="3"/>
    </row>
    <row r="69" spans="12:12" x14ac:dyDescent="0.35">
      <c r="L69" s="3"/>
    </row>
    <row r="70" spans="12:12" x14ac:dyDescent="0.35">
      <c r="L70" s="3"/>
    </row>
    <row r="71" spans="12:12" x14ac:dyDescent="0.35">
      <c r="L71" s="3"/>
    </row>
    <row r="72" spans="12:12" x14ac:dyDescent="0.35">
      <c r="L72" s="3"/>
    </row>
    <row r="73" spans="12:12" x14ac:dyDescent="0.35">
      <c r="L73" s="3"/>
    </row>
    <row r="74" spans="12:12" x14ac:dyDescent="0.35">
      <c r="L74" s="3"/>
    </row>
    <row r="75" spans="12:12" x14ac:dyDescent="0.35">
      <c r="L75" s="3"/>
    </row>
    <row r="76" spans="12:12" x14ac:dyDescent="0.35">
      <c r="L76" s="3"/>
    </row>
    <row r="77" spans="12:12" x14ac:dyDescent="0.35">
      <c r="L77" s="3"/>
    </row>
    <row r="78" spans="12:12" x14ac:dyDescent="0.35">
      <c r="L78" s="3"/>
    </row>
    <row r="79" spans="12:12" x14ac:dyDescent="0.35">
      <c r="L79" s="3"/>
    </row>
    <row r="80" spans="12:12" x14ac:dyDescent="0.35">
      <c r="L80" s="3"/>
    </row>
    <row r="81" spans="12:14" x14ac:dyDescent="0.35">
      <c r="L81" s="3"/>
    </row>
    <row r="82" spans="12:14" x14ac:dyDescent="0.35">
      <c r="L82" s="3"/>
    </row>
    <row r="83" spans="12:14" x14ac:dyDescent="0.35">
      <c r="L83" s="3"/>
    </row>
    <row r="84" spans="12:14" x14ac:dyDescent="0.35">
      <c r="L84" s="3"/>
    </row>
    <row r="85" spans="12:14" x14ac:dyDescent="0.35">
      <c r="L85" s="3"/>
    </row>
    <row r="86" spans="12:14" x14ac:dyDescent="0.35">
      <c r="L86" s="3"/>
    </row>
    <row r="87" spans="12:14" x14ac:dyDescent="0.35">
      <c r="L87" s="3"/>
    </row>
    <row r="88" spans="12:14" x14ac:dyDescent="0.35">
      <c r="L88" s="3"/>
    </row>
    <row r="89" spans="12:14" x14ac:dyDescent="0.35">
      <c r="L89" s="3"/>
    </row>
    <row r="90" spans="12:14" x14ac:dyDescent="0.35">
      <c r="L90" s="3"/>
    </row>
    <row r="91" spans="12:14" x14ac:dyDescent="0.35">
      <c r="L91" s="3"/>
    </row>
    <row r="92" spans="12:14" x14ac:dyDescent="0.35">
      <c r="L92" s="3"/>
    </row>
    <row r="93" spans="12:14" x14ac:dyDescent="0.35">
      <c r="L93" s="3"/>
    </row>
    <row r="94" spans="12:14" x14ac:dyDescent="0.35">
      <c r="L94" s="3"/>
    </row>
    <row r="95" spans="12:14" x14ac:dyDescent="0.35">
      <c r="L95" s="3"/>
    </row>
    <row r="96" spans="12:14" x14ac:dyDescent="0.35">
      <c r="L96" s="3"/>
      <c r="N96" s="5"/>
    </row>
    <row r="97" spans="12:14" x14ac:dyDescent="0.35">
      <c r="L97" s="3"/>
      <c r="N97" s="5"/>
    </row>
  </sheetData>
  <mergeCells count="8">
    <mergeCell ref="S1:T1"/>
    <mergeCell ref="U1:V1"/>
    <mergeCell ref="W1:X1"/>
    <mergeCell ref="E1:F1"/>
    <mergeCell ref="G1:I1"/>
    <mergeCell ref="L1:M1"/>
    <mergeCell ref="O1:P1"/>
    <mergeCell ref="Q1:R1"/>
  </mergeCells>
  <conditionalFormatting sqref="G2:I3">
    <cfRule type="expression" dxfId="66" priority="5">
      <formula>MOD(ROW()-4,50)=0</formula>
    </cfRule>
  </conditionalFormatting>
  <conditionalFormatting sqref="N2">
    <cfRule type="expression" dxfId="65" priority="4">
      <formula>MOD(ROW()-4,50)=0</formula>
    </cfRule>
  </conditionalFormatting>
  <conditionalFormatting sqref="O2:P3">
    <cfRule type="expression" dxfId="64" priority="3">
      <formula>MOD(ROW()-4,50)=0</formula>
    </cfRule>
  </conditionalFormatting>
  <conditionalFormatting sqref="Q2:X2">
    <cfRule type="expression" dxfId="63" priority="1">
      <formula>MOD(ROW()-4,50)=0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9F7D7A-6069-4C47-8A36-46F68792DF70}">
  <dimension ref="A1:S95"/>
  <sheetViews>
    <sheetView zoomScale="130" zoomScaleNormal="130" workbookViewId="0">
      <selection activeCell="F5" sqref="F5"/>
    </sheetView>
  </sheetViews>
  <sheetFormatPr defaultRowHeight="14.5" x14ac:dyDescent="0.35"/>
  <cols>
    <col min="1" max="1" width="17.7265625" style="2" bestFit="1" customWidth="1"/>
    <col min="2" max="2" width="16.1796875" style="2" bestFit="1" customWidth="1"/>
    <col min="3" max="3" width="16.26953125" style="2" bestFit="1" customWidth="1"/>
    <col min="4" max="6" width="4.1796875" style="2" bestFit="1" customWidth="1"/>
    <col min="7" max="7" width="9.26953125" style="2" customWidth="1"/>
    <col min="8" max="8" width="14.54296875" style="2" bestFit="1" customWidth="1"/>
    <col min="9" max="9" width="22" style="2" bestFit="1" customWidth="1"/>
    <col min="10" max="10" width="5.81640625" style="2" bestFit="1" customWidth="1"/>
    <col min="11" max="11" width="8.26953125" style="2" bestFit="1" customWidth="1"/>
    <col min="12" max="12" width="5.81640625" style="2" bestFit="1" customWidth="1"/>
    <col min="13" max="13" width="6.26953125" style="2" bestFit="1" customWidth="1"/>
    <col min="14" max="17" width="5.81640625" style="2" bestFit="1" customWidth="1"/>
  </cols>
  <sheetData>
    <row r="1" spans="1:19" x14ac:dyDescent="0.35">
      <c r="A1" s="1"/>
      <c r="B1" s="1" t="s">
        <v>1</v>
      </c>
      <c r="C1" s="1" t="s">
        <v>2</v>
      </c>
      <c r="D1" s="124" t="s">
        <v>3</v>
      </c>
      <c r="E1" s="124"/>
      <c r="F1" s="125"/>
      <c r="G1" s="29" t="s">
        <v>5</v>
      </c>
      <c r="H1" s="29" t="s">
        <v>6</v>
      </c>
      <c r="I1" s="29" t="s">
        <v>8</v>
      </c>
      <c r="J1" s="128" t="s">
        <v>9</v>
      </c>
      <c r="K1" s="125"/>
      <c r="L1" s="128" t="s">
        <v>10</v>
      </c>
      <c r="M1" s="125"/>
      <c r="N1" s="124" t="s">
        <v>11</v>
      </c>
      <c r="O1" s="125"/>
      <c r="P1" s="130" t="s">
        <v>12</v>
      </c>
      <c r="Q1" s="125"/>
      <c r="R1" s="124"/>
      <c r="S1" s="129"/>
    </row>
    <row r="2" spans="1:19" ht="16.5" x14ac:dyDescent="0.35">
      <c r="A2" s="1"/>
      <c r="B2" s="1" t="s">
        <v>16</v>
      </c>
      <c r="C2" s="1" t="s">
        <v>1306</v>
      </c>
      <c r="D2" s="30" t="s">
        <v>1307</v>
      </c>
      <c r="E2" s="30" t="s">
        <v>1305</v>
      </c>
      <c r="F2" s="30" t="s">
        <v>1308</v>
      </c>
      <c r="G2" s="1" t="s">
        <v>21</v>
      </c>
      <c r="H2" s="1" t="s">
        <v>22</v>
      </c>
      <c r="I2" s="94"/>
      <c r="J2" s="33" t="s">
        <v>1066</v>
      </c>
      <c r="K2" s="33" t="s">
        <v>1065</v>
      </c>
      <c r="L2" s="31" t="s">
        <v>1064</v>
      </c>
      <c r="M2" s="31" t="s">
        <v>1063</v>
      </c>
      <c r="N2" s="31" t="s">
        <v>1059</v>
      </c>
      <c r="O2" s="31" t="s">
        <v>1060</v>
      </c>
      <c r="P2" s="31" t="s">
        <v>1061</v>
      </c>
      <c r="Q2" s="31" t="s">
        <v>1062</v>
      </c>
      <c r="R2" s="56"/>
      <c r="S2" s="56"/>
    </row>
    <row r="3" spans="1:19" ht="16.5" x14ac:dyDescent="0.35">
      <c r="A3" s="1" t="s">
        <v>36</v>
      </c>
      <c r="B3" s="1" t="s">
        <v>39</v>
      </c>
      <c r="C3" s="1" t="s">
        <v>39</v>
      </c>
      <c r="D3" s="30" t="s">
        <v>39</v>
      </c>
      <c r="E3" s="30" t="s">
        <v>39</v>
      </c>
      <c r="F3" s="30" t="s">
        <v>39</v>
      </c>
      <c r="G3" s="1" t="s">
        <v>39</v>
      </c>
      <c r="H3" s="1" t="s">
        <v>1070</v>
      </c>
      <c r="I3" s="1" t="s">
        <v>1067</v>
      </c>
      <c r="J3" s="33" t="s">
        <v>1068</v>
      </c>
      <c r="K3" s="33" t="s">
        <v>1068</v>
      </c>
      <c r="L3" s="1" t="s">
        <v>45</v>
      </c>
      <c r="M3" s="1" t="s">
        <v>45</v>
      </c>
      <c r="N3" s="1" t="s">
        <v>1069</v>
      </c>
      <c r="O3" s="1" t="s">
        <v>1069</v>
      </c>
      <c r="P3" s="1" t="s">
        <v>1069</v>
      </c>
      <c r="Q3" s="1" t="s">
        <v>1069</v>
      </c>
    </row>
    <row r="4" spans="1:19" x14ac:dyDescent="0.35">
      <c r="A4" s="2" t="s">
        <v>1283</v>
      </c>
      <c r="B4" s="2">
        <f>Beam_Check!E110</f>
        <v>200</v>
      </c>
      <c r="C4" s="2">
        <f>Beam_Check!E111</f>
        <v>150</v>
      </c>
      <c r="D4" s="2">
        <f>Beam_Check!E112</f>
        <v>20</v>
      </c>
      <c r="E4" s="2">
        <f>Beam_Check!E113</f>
        <v>10</v>
      </c>
      <c r="F4" s="2">
        <f>Beam_Check!E114</f>
        <v>20</v>
      </c>
      <c r="G4" s="2">
        <f>B4-D4-D4</f>
        <v>160</v>
      </c>
      <c r="H4" s="2">
        <f>(D4*C4*2+F4*G4*2+E4*G4)/100</f>
        <v>140</v>
      </c>
      <c r="I4" s="2">
        <f xml:space="preserve"> (B4*2+4*C4-4*F4-2*E4+4*G4) / 1000</f>
        <v>1.54</v>
      </c>
      <c r="J4" s="2">
        <f>(((C4*B4^3)/12)-(((C4-F4*2-E4)*(B4-D4*2)^3)/12))/10000</f>
        <v>6586.6666666666661</v>
      </c>
      <c r="K4" s="2">
        <f>((2*((D4*C4^3)/12))+(((B4-D4*2)*E4^3)/12)+2*((((B4-D4*2)*F4^3)/12)+((B4-2*D4)*F4*((C4-25-(F4/2)-(C4/2))^2))))/10000</f>
        <v>2171.666666666667</v>
      </c>
      <c r="L4" s="2">
        <f>SQRT(J4/H4)</f>
        <v>6.859126697154605</v>
      </c>
      <c r="M4" s="2">
        <f>SQRT(K4/H4)</f>
        <v>3.9385155530865643</v>
      </c>
      <c r="N4" s="2">
        <f>J4/(B4/10/2)</f>
        <v>658.66666666666663</v>
      </c>
      <c r="O4" s="2">
        <f>K4/(B4/10/2)</f>
        <v>217.16666666666669</v>
      </c>
      <c r="P4" s="2">
        <f>(((C4*B4^2)/4)-(((C4-E4)*(G4^2))/4)+(4*(F4*(G4/2)*(G4/4))))/1000</f>
        <v>860</v>
      </c>
      <c r="Q4" s="2">
        <f>(((D4*C4^2)/2)+((G4*E4^2)/4)+(2*(G4*F4*(C4/2-25-F4/2))))/1000</f>
        <v>485</v>
      </c>
    </row>
    <row r="10" spans="1:19" x14ac:dyDescent="0.35">
      <c r="G10" s="95"/>
      <c r="H10" s="95"/>
      <c r="I10" s="95"/>
      <c r="J10" s="95"/>
      <c r="K10" s="95"/>
      <c r="L10" s="103"/>
      <c r="M10" s="95"/>
    </row>
    <row r="11" spans="1:19" x14ac:dyDescent="0.35">
      <c r="H11" s="95"/>
      <c r="J11" s="95"/>
      <c r="L11" s="103"/>
    </row>
    <row r="12" spans="1:19" x14ac:dyDescent="0.35">
      <c r="H12" s="95"/>
      <c r="J12" s="95"/>
      <c r="L12" s="103"/>
    </row>
    <row r="13" spans="1:19" x14ac:dyDescent="0.35">
      <c r="H13" s="95"/>
      <c r="J13" s="95"/>
      <c r="L13" s="103"/>
    </row>
    <row r="14" spans="1:19" x14ac:dyDescent="0.35">
      <c r="H14" s="95"/>
      <c r="J14" s="95"/>
      <c r="L14" s="103"/>
    </row>
    <row r="15" spans="1:19" x14ac:dyDescent="0.35">
      <c r="H15" s="95"/>
      <c r="J15" s="95"/>
      <c r="L15" s="103"/>
    </row>
    <row r="16" spans="1:19" x14ac:dyDescent="0.35">
      <c r="H16" s="95"/>
      <c r="J16" s="95"/>
      <c r="L16" s="103"/>
    </row>
    <row r="17" spans="7:13" x14ac:dyDescent="0.35">
      <c r="H17" s="95"/>
      <c r="J17" s="95"/>
      <c r="L17" s="103"/>
    </row>
    <row r="18" spans="7:13" ht="16.5" x14ac:dyDescent="0.45">
      <c r="G18" s="104" t="s">
        <v>1309</v>
      </c>
      <c r="H18" s="95"/>
      <c r="I18" s="104" t="s">
        <v>1303</v>
      </c>
      <c r="J18" s="95"/>
      <c r="L18" s="103"/>
      <c r="M18" s="105" t="s">
        <v>1309</v>
      </c>
    </row>
    <row r="19" spans="7:13" x14ac:dyDescent="0.35">
      <c r="H19" s="95"/>
      <c r="J19" s="95"/>
      <c r="L19" s="103"/>
    </row>
    <row r="20" spans="7:13" x14ac:dyDescent="0.35">
      <c r="H20" s="95"/>
      <c r="J20" s="95"/>
      <c r="L20" s="103"/>
    </row>
    <row r="21" spans="7:13" x14ac:dyDescent="0.35">
      <c r="H21" s="95"/>
      <c r="J21" s="95"/>
      <c r="L21" s="103"/>
    </row>
    <row r="22" spans="7:13" x14ac:dyDescent="0.35">
      <c r="H22" s="95"/>
      <c r="J22" s="95"/>
      <c r="L22" s="103"/>
    </row>
    <row r="23" spans="7:13" x14ac:dyDescent="0.35">
      <c r="H23" s="95"/>
      <c r="J23" s="95"/>
      <c r="L23" s="103"/>
    </row>
    <row r="24" spans="7:13" x14ac:dyDescent="0.35">
      <c r="G24" s="95"/>
      <c r="H24" s="95"/>
      <c r="I24" s="95"/>
      <c r="J24" s="95"/>
      <c r="K24" s="95"/>
      <c r="L24" s="103"/>
      <c r="M24" s="95"/>
    </row>
    <row r="25" spans="7:13" x14ac:dyDescent="0.35">
      <c r="G25" s="2" t="s">
        <v>1302</v>
      </c>
      <c r="H25" s="2" t="s">
        <v>1300</v>
      </c>
      <c r="J25" s="2" t="s">
        <v>1304</v>
      </c>
      <c r="L25" s="3" t="s">
        <v>1301</v>
      </c>
      <c r="M25" s="2" t="s">
        <v>1302</v>
      </c>
    </row>
    <row r="26" spans="7:13" x14ac:dyDescent="0.35">
      <c r="L26" s="3"/>
    </row>
    <row r="94" spans="9:9" x14ac:dyDescent="0.35">
      <c r="I94" s="5"/>
    </row>
    <row r="95" spans="9:9" x14ac:dyDescent="0.35">
      <c r="I95" s="5"/>
    </row>
  </sheetData>
  <mergeCells count="6">
    <mergeCell ref="P1:Q1"/>
    <mergeCell ref="R1:S1"/>
    <mergeCell ref="D1:F1"/>
    <mergeCell ref="J1:K1"/>
    <mergeCell ref="L1:M1"/>
    <mergeCell ref="N1:O1"/>
  </mergeCells>
  <conditionalFormatting sqref="D2:F3">
    <cfRule type="expression" dxfId="62" priority="5">
      <formula>MOD(ROW()-4,50)=0</formula>
    </cfRule>
  </conditionalFormatting>
  <conditionalFormatting sqref="I2">
    <cfRule type="expression" dxfId="61" priority="4">
      <formula>MOD(ROW()-4,50)=0</formula>
    </cfRule>
  </conditionalFormatting>
  <conditionalFormatting sqref="J2:K3">
    <cfRule type="expression" dxfId="60" priority="3">
      <formula>MOD(ROW()-4,50)=0</formula>
    </cfRule>
  </conditionalFormatting>
  <conditionalFormatting sqref="L2:S2">
    <cfRule type="expression" dxfId="59" priority="1">
      <formula>MOD(ROW()-4,50)=0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997F4-8C97-4FCB-BD01-5BE97F66DC59}">
  <dimension ref="A1:N97"/>
  <sheetViews>
    <sheetView zoomScale="115" zoomScaleNormal="115" workbookViewId="0">
      <selection activeCell="D8" sqref="D8"/>
    </sheetView>
  </sheetViews>
  <sheetFormatPr defaultRowHeight="14.5" x14ac:dyDescent="0.35"/>
  <cols>
    <col min="1" max="1" width="17.7265625" style="2" bestFit="1" customWidth="1"/>
    <col min="2" max="3" width="16.26953125" style="2" bestFit="1" customWidth="1"/>
    <col min="4" max="4" width="10.1796875" style="2" bestFit="1" customWidth="1"/>
    <col min="5" max="5" width="14.54296875" style="2" bestFit="1" customWidth="1"/>
    <col min="6" max="6" width="11.7265625" style="2" customWidth="1"/>
    <col min="7" max="7" width="19.453125" style="2" customWidth="1"/>
    <col min="8" max="8" width="7.54296875" style="2" customWidth="1"/>
    <col min="9" max="9" width="7" style="2" customWidth="1"/>
    <col min="10" max="10" width="6" style="2" customWidth="1"/>
    <col min="11" max="11" width="8.26953125" style="2" customWidth="1"/>
    <col min="12" max="12" width="8.1796875" style="2" customWidth="1"/>
    <col min="13" max="13" width="13.7265625" style="2" customWidth="1"/>
    <col min="14" max="14" width="7" style="2" bestFit="1" customWidth="1"/>
  </cols>
  <sheetData>
    <row r="1" spans="1:14" x14ac:dyDescent="0.35">
      <c r="A1" s="1"/>
      <c r="B1" s="1" t="s">
        <v>1</v>
      </c>
      <c r="C1" s="1" t="s">
        <v>2</v>
      </c>
      <c r="D1" s="1" t="s">
        <v>3</v>
      </c>
      <c r="E1" s="1" t="s">
        <v>6</v>
      </c>
      <c r="F1" s="1" t="s">
        <v>8</v>
      </c>
      <c r="G1" s="128" t="s">
        <v>9</v>
      </c>
      <c r="H1" s="125"/>
      <c r="I1" s="128" t="s">
        <v>10</v>
      </c>
      <c r="J1" s="125"/>
      <c r="K1" s="124" t="s">
        <v>11</v>
      </c>
      <c r="L1" s="125"/>
      <c r="M1" s="124" t="s">
        <v>12</v>
      </c>
      <c r="N1" s="125"/>
    </row>
    <row r="2" spans="1:14" ht="15" x14ac:dyDescent="0.35">
      <c r="A2" s="1"/>
      <c r="B2" s="1" t="s">
        <v>16</v>
      </c>
      <c r="C2" s="1" t="s">
        <v>17</v>
      </c>
      <c r="D2" s="30" t="s">
        <v>1294</v>
      </c>
      <c r="E2" s="1" t="s">
        <v>22</v>
      </c>
      <c r="F2" s="94"/>
      <c r="G2" s="33" t="s">
        <v>1066</v>
      </c>
      <c r="H2" s="33" t="s">
        <v>1065</v>
      </c>
      <c r="I2" s="31" t="s">
        <v>1064</v>
      </c>
      <c r="J2" s="31" t="s">
        <v>1063</v>
      </c>
      <c r="K2" s="31" t="s">
        <v>1059</v>
      </c>
      <c r="L2" s="31" t="s">
        <v>1060</v>
      </c>
      <c r="M2" s="31" t="s">
        <v>1061</v>
      </c>
      <c r="N2" s="31" t="s">
        <v>1062</v>
      </c>
    </row>
    <row r="3" spans="1:14" ht="16.5" x14ac:dyDescent="0.35">
      <c r="A3" s="1" t="s">
        <v>36</v>
      </c>
      <c r="B3" s="1" t="s">
        <v>39</v>
      </c>
      <c r="C3" s="1" t="s">
        <v>39</v>
      </c>
      <c r="D3" s="30" t="s">
        <v>39</v>
      </c>
      <c r="E3" s="1" t="s">
        <v>1070</v>
      </c>
      <c r="F3" s="1" t="s">
        <v>1067</v>
      </c>
      <c r="G3" s="33" t="s">
        <v>1068</v>
      </c>
      <c r="H3" s="33" t="s">
        <v>1068</v>
      </c>
      <c r="I3" s="1" t="s">
        <v>45</v>
      </c>
      <c r="J3" s="1" t="s">
        <v>45</v>
      </c>
      <c r="K3" s="1" t="s">
        <v>1069</v>
      </c>
      <c r="L3" s="1" t="s">
        <v>1069</v>
      </c>
      <c r="M3" s="1" t="s">
        <v>1069</v>
      </c>
      <c r="N3" s="1" t="s">
        <v>1069</v>
      </c>
    </row>
    <row r="4" spans="1:14" x14ac:dyDescent="0.35">
      <c r="A4" s="2" t="s">
        <v>1297</v>
      </c>
      <c r="B4" s="2">
        <f>Beam_Check!E144</f>
        <v>200</v>
      </c>
      <c r="C4" s="2">
        <f>Beam_Check!E145</f>
        <v>150</v>
      </c>
      <c r="D4" s="2">
        <f>Beam_Check!E146</f>
        <v>20</v>
      </c>
      <c r="E4" s="2">
        <f>((B4*C4)-((B4-D4*2)*(C4-D4*2)))/100</f>
        <v>124</v>
      </c>
      <c r="F4" s="2">
        <f xml:space="preserve"> (B4*2+2*C4+(B4-2*D4)*2+(C4-D4*2)*2) / 1000</f>
        <v>1.24</v>
      </c>
      <c r="G4" s="2">
        <f>(((C4*B4^3)/12)-(((C4-2*D4)*(B4-2*D4)^3)/12))/10000</f>
        <v>6245.3333333333339</v>
      </c>
      <c r="H4" s="2">
        <f>(((B4*C4^3)/12)-(((B4-2*D4)*(C4-2*D4)^3)/12))/10000</f>
        <v>3850.333333333333</v>
      </c>
      <c r="I4" s="2">
        <f>SQRT(G4/E4)</f>
        <v>7.0968719445858301</v>
      </c>
      <c r="J4" s="2">
        <f>SQRT(H4/E4)</f>
        <v>5.5723491696785477</v>
      </c>
      <c r="K4" s="2">
        <f>G4/(B4/10/2)</f>
        <v>624.53333333333342</v>
      </c>
      <c r="L4" s="2">
        <f>H4/(C4/10/2)</f>
        <v>513.37777777777774</v>
      </c>
      <c r="M4" s="2">
        <f>(((C4*B4^2)/4)-(((C4-D4*2)*(B4-D4*2)^2)/4))/1000</f>
        <v>796</v>
      </c>
      <c r="N4" s="2">
        <f>(((B4*C4^2)/4)-(((B4-D4*2)*(C4-D4*2)^2)/4))/1000</f>
        <v>641</v>
      </c>
    </row>
    <row r="5" spans="1:14" x14ac:dyDescent="0.35">
      <c r="M5" s="2">
        <f>2*(D4*C4*(B4/2-D4/2))+2*((D4*(B4-D4-D4)^2)/4)</f>
        <v>796000</v>
      </c>
    </row>
    <row r="10" spans="1:14" x14ac:dyDescent="0.35">
      <c r="F10" s="95"/>
      <c r="G10" s="95"/>
      <c r="H10" s="95"/>
    </row>
    <row r="11" spans="1:14" x14ac:dyDescent="0.35">
      <c r="F11" s="95"/>
      <c r="H11" s="95"/>
    </row>
    <row r="12" spans="1:14" x14ac:dyDescent="0.35">
      <c r="F12" s="95"/>
      <c r="H12" s="95"/>
    </row>
    <row r="13" spans="1:14" x14ac:dyDescent="0.35">
      <c r="F13" s="95"/>
      <c r="H13" s="95"/>
    </row>
    <row r="14" spans="1:14" x14ac:dyDescent="0.35">
      <c r="F14" s="95"/>
      <c r="H14" s="95"/>
    </row>
    <row r="15" spans="1:14" x14ac:dyDescent="0.35">
      <c r="F15" s="95"/>
      <c r="H15" s="95"/>
    </row>
    <row r="16" spans="1:14" x14ac:dyDescent="0.35">
      <c r="F16" s="95"/>
      <c r="G16" s="95"/>
      <c r="H16" s="95"/>
    </row>
    <row r="96" spans="6:6" x14ac:dyDescent="0.35">
      <c r="F96" s="5"/>
    </row>
    <row r="97" spans="6:6" x14ac:dyDescent="0.35">
      <c r="F97" s="5"/>
    </row>
  </sheetData>
  <mergeCells count="4">
    <mergeCell ref="M1:N1"/>
    <mergeCell ref="G1:H1"/>
    <mergeCell ref="I1:J1"/>
    <mergeCell ref="K1:L1"/>
  </mergeCells>
  <conditionalFormatting sqref="D2:D3">
    <cfRule type="expression" dxfId="58" priority="5">
      <formula>MOD(ROW()-4,50)=0</formula>
    </cfRule>
  </conditionalFormatting>
  <conditionalFormatting sqref="F2">
    <cfRule type="expression" dxfId="57" priority="4">
      <formula>MOD(ROW()-4,50)=0</formula>
    </cfRule>
  </conditionalFormatting>
  <conditionalFormatting sqref="G2:H3">
    <cfRule type="expression" dxfId="56" priority="3">
      <formula>MOD(ROW()-4,50)=0</formula>
    </cfRule>
  </conditionalFormatting>
  <conditionalFormatting sqref="I2:N2">
    <cfRule type="expression" dxfId="55" priority="1">
      <formula>MOD(ROW()-4,50)=0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E4478-B21A-4194-8CC8-9619082B0435}">
  <dimension ref="A1:O91"/>
  <sheetViews>
    <sheetView zoomScale="145" zoomScaleNormal="145" workbookViewId="0">
      <selection activeCell="E5" sqref="E5"/>
    </sheetView>
  </sheetViews>
  <sheetFormatPr defaultRowHeight="14.5" x14ac:dyDescent="0.35"/>
  <cols>
    <col min="1" max="1" width="17.7265625" style="2" bestFit="1" customWidth="1"/>
    <col min="2" max="2" width="8.81640625" style="2" customWidth="1"/>
    <col min="3" max="3" width="6.81640625" style="2" customWidth="1"/>
    <col min="4" max="4" width="8.453125" style="2" customWidth="1"/>
    <col min="5" max="5" width="4.1796875" style="2" bestFit="1" customWidth="1"/>
    <col min="6" max="6" width="9" style="2" customWidth="1"/>
    <col min="7" max="8" width="11.7265625" style="2" customWidth="1"/>
    <col min="9" max="9" width="7.54296875" style="2" customWidth="1"/>
    <col min="10" max="10" width="7" style="2" customWidth="1"/>
    <col min="11" max="11" width="6" style="2" customWidth="1"/>
    <col min="12" max="12" width="8.26953125" style="2" customWidth="1"/>
    <col min="13" max="13" width="8.1796875" style="2" customWidth="1"/>
    <col min="14" max="14" width="13.7265625" style="2" customWidth="1"/>
    <col min="15" max="15" width="7" style="2" bestFit="1" customWidth="1"/>
  </cols>
  <sheetData>
    <row r="1" spans="1:15" x14ac:dyDescent="0.35">
      <c r="A1" s="1"/>
      <c r="C1" s="1" t="s">
        <v>0</v>
      </c>
      <c r="D1" s="1" t="s">
        <v>1344</v>
      </c>
      <c r="E1" s="1" t="s">
        <v>3</v>
      </c>
      <c r="F1" s="1" t="s">
        <v>6</v>
      </c>
      <c r="G1" s="1" t="s">
        <v>8</v>
      </c>
      <c r="H1" s="128" t="s">
        <v>9</v>
      </c>
      <c r="I1" s="125"/>
      <c r="J1" s="128" t="s">
        <v>10</v>
      </c>
      <c r="K1" s="125"/>
      <c r="L1" s="124" t="s">
        <v>11</v>
      </c>
      <c r="M1" s="125"/>
      <c r="N1" s="124" t="s">
        <v>12</v>
      </c>
      <c r="O1" s="125"/>
    </row>
    <row r="2" spans="1:15" ht="15" x14ac:dyDescent="0.35">
      <c r="A2" s="1"/>
      <c r="C2" s="1"/>
      <c r="D2" s="1" t="s">
        <v>16</v>
      </c>
      <c r="E2" s="30" t="s">
        <v>1294</v>
      </c>
      <c r="F2" s="1" t="s">
        <v>22</v>
      </c>
      <c r="G2" s="94"/>
      <c r="H2" s="33" t="s">
        <v>1066</v>
      </c>
      <c r="I2" s="33" t="s">
        <v>1065</v>
      </c>
      <c r="J2" s="31" t="s">
        <v>1064</v>
      </c>
      <c r="K2" s="31" t="s">
        <v>1063</v>
      </c>
      <c r="L2" s="31" t="s">
        <v>1059</v>
      </c>
      <c r="M2" s="31" t="s">
        <v>1060</v>
      </c>
      <c r="N2" s="31" t="s">
        <v>1061</v>
      </c>
      <c r="O2" s="31" t="s">
        <v>1062</v>
      </c>
    </row>
    <row r="3" spans="1:15" ht="16.5" x14ac:dyDescent="0.35">
      <c r="A3" s="1" t="s">
        <v>36</v>
      </c>
      <c r="B3" s="47" t="s">
        <v>37</v>
      </c>
      <c r="C3" s="1" t="s">
        <v>38</v>
      </c>
      <c r="D3" s="1" t="s">
        <v>39</v>
      </c>
      <c r="E3" s="30" t="s">
        <v>39</v>
      </c>
      <c r="F3" s="1" t="s">
        <v>1070</v>
      </c>
      <c r="G3" s="1" t="s">
        <v>1067</v>
      </c>
      <c r="H3" s="33" t="s">
        <v>1068</v>
      </c>
      <c r="I3" s="33" t="s">
        <v>1068</v>
      </c>
      <c r="J3" s="1" t="s">
        <v>45</v>
      </c>
      <c r="K3" s="1" t="s">
        <v>45</v>
      </c>
      <c r="L3" s="1" t="s">
        <v>1069</v>
      </c>
      <c r="M3" s="1" t="s">
        <v>1069</v>
      </c>
      <c r="N3" s="1" t="s">
        <v>1069</v>
      </c>
      <c r="O3" s="1" t="s">
        <v>1069</v>
      </c>
    </row>
    <row r="4" spans="1:15" x14ac:dyDescent="0.35">
      <c r="A4" s="2" t="s">
        <v>1321</v>
      </c>
      <c r="B4" s="2" t="s">
        <v>1277</v>
      </c>
      <c r="C4" s="2" t="s">
        <v>1277</v>
      </c>
      <c r="D4" s="2">
        <f>Beam_Check!E175</f>
        <v>200</v>
      </c>
      <c r="E4" s="2">
        <f>Beam_Check!E176</f>
        <v>10</v>
      </c>
      <c r="F4" s="2">
        <f xml:space="preserve"> (PI()*(((D4/2)^2)-((D4-2*E4)/2)^2))/100</f>
        <v>59.690260418206073</v>
      </c>
      <c r="G4" s="2">
        <f xml:space="preserve"> (PI()*2*(D4/2)+PI()*2*((D4-E4*2)/2)) / 1000</f>
        <v>1.1938052083641215</v>
      </c>
      <c r="H4" s="2">
        <f>((PI()/64)*((D4^4)-(D4-2*E4)^4))/10000</f>
        <v>2700.9842839238245</v>
      </c>
      <c r="I4" s="2">
        <f>((PI()/64)*((D4^4)-(D4-2*E4)^4))/10000</f>
        <v>2700.9842839238245</v>
      </c>
      <c r="J4" s="2">
        <f>SQRT(H4/F4)</f>
        <v>6.7268120235368549</v>
      </c>
      <c r="K4" s="2">
        <f>SQRT(I4/F4)</f>
        <v>6.7268120235368549</v>
      </c>
      <c r="L4" s="2">
        <f xml:space="preserve"> ((PI()/(4*(D4/2)))*((D4/2)^4-((D4-E4*2)/2)^4))/1000</f>
        <v>270.09842839238252</v>
      </c>
      <c r="M4" s="2">
        <f xml:space="preserve"> ((PI()/(4*(D4/2)))*((D4/2)^4-((D4-E4*2)/2)^4))/1000</f>
        <v>270.09842839238252</v>
      </c>
      <c r="N4" s="2">
        <f>((1/6)*((D4^3)-(D4-2*E4)^3))/1000</f>
        <v>361.33333333333331</v>
      </c>
      <c r="O4" s="2">
        <f>((1/6)*((D4^3)-(D4-2*E4)^3))/1000</f>
        <v>361.33333333333331</v>
      </c>
    </row>
    <row r="5" spans="1:15" x14ac:dyDescent="0.35">
      <c r="N5"/>
      <c r="O5"/>
    </row>
    <row r="6" spans="1:15" x14ac:dyDescent="0.35">
      <c r="N6"/>
      <c r="O6"/>
    </row>
    <row r="90" spans="7:7" x14ac:dyDescent="0.35">
      <c r="G90" s="5"/>
    </row>
    <row r="91" spans="7:7" x14ac:dyDescent="0.35">
      <c r="G91" s="5"/>
    </row>
  </sheetData>
  <mergeCells count="4">
    <mergeCell ref="H1:I1"/>
    <mergeCell ref="J1:K1"/>
    <mergeCell ref="L1:M1"/>
    <mergeCell ref="N1:O1"/>
  </mergeCells>
  <conditionalFormatting sqref="E2:E3">
    <cfRule type="expression" dxfId="54" priority="5">
      <formula>MOD(ROW()-4,50)=0</formula>
    </cfRule>
  </conditionalFormatting>
  <conditionalFormatting sqref="G2">
    <cfRule type="expression" dxfId="53" priority="4">
      <formula>MOD(ROW()-4,50)=0</formula>
    </cfRule>
  </conditionalFormatting>
  <conditionalFormatting sqref="H2:I3">
    <cfRule type="expression" dxfId="52" priority="3">
      <formula>MOD(ROW()-4,50)=0</formula>
    </cfRule>
  </conditionalFormatting>
  <conditionalFormatting sqref="J2:O2">
    <cfRule type="expression" dxfId="51" priority="1">
      <formula>MOD(ROW()-4,50)=0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P202"/>
  <sheetViews>
    <sheetView tabSelected="1" topLeftCell="A171" zoomScale="130" zoomScaleNormal="130" workbookViewId="0">
      <selection activeCell="S199" sqref="S199"/>
    </sheetView>
  </sheetViews>
  <sheetFormatPr defaultColWidth="4.7265625" defaultRowHeight="12.75" customHeight="1" x14ac:dyDescent="0.3"/>
  <cols>
    <col min="1" max="1" width="4.7265625" style="7" customWidth="1"/>
    <col min="2" max="2" width="21.7265625" style="7" customWidth="1"/>
    <col min="3" max="4" width="4.7265625" style="7" customWidth="1"/>
    <col min="5" max="5" width="7.7265625" style="7" customWidth="1"/>
    <col min="6" max="6" width="4.7265625" style="7" customWidth="1"/>
    <col min="7" max="7" width="8" style="7" customWidth="1"/>
    <col min="8" max="8" width="4.7265625" style="7" customWidth="1"/>
    <col min="9" max="9" width="7.453125" style="7" customWidth="1"/>
    <col min="10" max="10" width="4.7265625" style="7" customWidth="1"/>
    <col min="11" max="11" width="8.1796875" style="7" customWidth="1"/>
    <col min="12" max="12" width="4.7265625" style="7" customWidth="1"/>
    <col min="13" max="13" width="5.7265625" style="7" customWidth="1"/>
    <col min="14" max="22" width="4.7265625" style="7" customWidth="1"/>
    <col min="23" max="16384" width="4.7265625" style="7"/>
  </cols>
  <sheetData>
    <row r="1" spans="1:16" ht="12.75" customHeight="1" x14ac:dyDescent="0.35">
      <c r="A1" s="146"/>
      <c r="B1" s="151"/>
      <c r="C1" s="6" t="s">
        <v>1006</v>
      </c>
      <c r="D1" s="6"/>
      <c r="E1" s="156" t="s">
        <v>1007</v>
      </c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145"/>
    </row>
    <row r="2" spans="1:16" ht="12.75" customHeight="1" x14ac:dyDescent="0.35">
      <c r="A2" s="152"/>
      <c r="B2" s="153"/>
      <c r="C2" s="6" t="s">
        <v>1008</v>
      </c>
      <c r="D2" s="6"/>
      <c r="E2" s="143" t="s">
        <v>1009</v>
      </c>
      <c r="F2" s="144"/>
      <c r="G2" s="144"/>
      <c r="H2" s="144"/>
      <c r="I2" s="144"/>
      <c r="J2" s="145"/>
      <c r="K2" s="146" t="s">
        <v>1010</v>
      </c>
      <c r="L2" s="147"/>
      <c r="M2" s="148"/>
      <c r="N2" s="150" t="s">
        <v>1011</v>
      </c>
      <c r="O2" s="144"/>
      <c r="P2" s="145"/>
    </row>
    <row r="3" spans="1:16" ht="12.75" customHeight="1" x14ac:dyDescent="0.35">
      <c r="A3" s="152"/>
      <c r="B3" s="153"/>
      <c r="C3" s="6" t="s">
        <v>1012</v>
      </c>
      <c r="D3" s="6"/>
      <c r="E3" s="143" t="s">
        <v>1013</v>
      </c>
      <c r="F3" s="144"/>
      <c r="G3" s="144"/>
      <c r="H3" s="144"/>
      <c r="I3" s="144"/>
      <c r="J3" s="145"/>
      <c r="K3" s="6" t="s">
        <v>1014</v>
      </c>
      <c r="L3" s="8" t="s">
        <v>1015</v>
      </c>
      <c r="M3" s="6" t="s">
        <v>1016</v>
      </c>
      <c r="N3" s="157">
        <f ca="1">NOW()</f>
        <v>45664.467257638891</v>
      </c>
      <c r="O3" s="144"/>
      <c r="P3" s="145"/>
    </row>
    <row r="4" spans="1:16" ht="12.75" customHeight="1" x14ac:dyDescent="0.35">
      <c r="A4" s="154"/>
      <c r="B4" s="155"/>
      <c r="C4" s="146" t="s">
        <v>1017</v>
      </c>
      <c r="D4" s="148"/>
      <c r="E4" s="150" t="s">
        <v>1018</v>
      </c>
      <c r="F4" s="145"/>
      <c r="G4" s="146" t="s">
        <v>1019</v>
      </c>
      <c r="H4" s="148"/>
      <c r="I4" s="150" t="s">
        <v>1020</v>
      </c>
      <c r="J4" s="145"/>
      <c r="K4" s="146" t="s">
        <v>1021</v>
      </c>
      <c r="L4" s="147"/>
      <c r="M4" s="148"/>
      <c r="N4" s="150" t="s">
        <v>1022</v>
      </c>
      <c r="O4" s="144"/>
      <c r="P4" s="145"/>
    </row>
    <row r="5" spans="1:16" ht="12.75" customHeight="1" x14ac:dyDescent="0.3">
      <c r="A5" s="9" t="s">
        <v>1023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1"/>
    </row>
    <row r="6" spans="1:16" ht="12.75" customHeight="1" x14ac:dyDescent="0.3">
      <c r="A6" s="12"/>
      <c r="P6" s="13"/>
    </row>
    <row r="7" spans="1:16" ht="12.75" customHeight="1" x14ac:dyDescent="0.3">
      <c r="A7" s="14" t="str">
        <f ca="1">CELL("filename")</f>
        <v>C:\Users\SHNG\Desktop\Excel_Webapp\[000_Steel Section Library.xlsx]Beam_Check</v>
      </c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6"/>
    </row>
    <row r="8" spans="1:16" ht="12.75" customHeight="1" x14ac:dyDescent="0.3">
      <c r="A8" s="17"/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20"/>
    </row>
    <row r="9" spans="1:16" ht="12.75" customHeight="1" x14ac:dyDescent="0.3">
      <c r="A9" s="12"/>
      <c r="P9" s="13"/>
    </row>
    <row r="10" spans="1:16" ht="18.5" x14ac:dyDescent="0.45">
      <c r="A10" s="12"/>
      <c r="D10" s="100" t="s">
        <v>1290</v>
      </c>
      <c r="E10" s="98"/>
      <c r="P10" s="13"/>
    </row>
    <row r="11" spans="1:16" ht="12.75" customHeight="1" x14ac:dyDescent="0.3">
      <c r="A11" s="12"/>
      <c r="B11" s="7" t="s">
        <v>1024</v>
      </c>
      <c r="C11" s="21"/>
      <c r="D11" s="21"/>
      <c r="E11" s="21"/>
      <c r="P11" s="13"/>
    </row>
    <row r="12" spans="1:16" ht="12.75" customHeight="1" x14ac:dyDescent="0.35">
      <c r="A12" s="12"/>
      <c r="B12" s="7" t="s">
        <v>1025</v>
      </c>
      <c r="C12" s="149" t="s">
        <v>47</v>
      </c>
      <c r="D12" s="144"/>
      <c r="E12" s="145"/>
      <c r="F12" s="22" t="s">
        <v>1026</v>
      </c>
      <c r="J12" s="137" t="s">
        <v>1027</v>
      </c>
      <c r="K12" s="139"/>
      <c r="L12" s="7" t="str" cm="1">
        <f t="array" ref="L12">_xlfn.IFS(C14="Area of Section",Database!AY11,Beam_Check!C14="Elastic Modulus x-x",Database!AY19)</f>
        <v>HM148</v>
      </c>
      <c r="P12" s="13"/>
    </row>
    <row r="13" spans="1:16" ht="12.75" customHeight="1" x14ac:dyDescent="0.35">
      <c r="A13" s="12"/>
      <c r="B13" s="7" t="s">
        <v>1078</v>
      </c>
      <c r="C13" s="158" t="str">
        <f>VLOOKUP(C12,Database!A4:B1021,2,FALSE)</f>
        <v>AISC</v>
      </c>
      <c r="D13" s="159"/>
      <c r="E13" s="160"/>
      <c r="J13" s="137" t="s">
        <v>1028</v>
      </c>
      <c r="K13" s="139"/>
      <c r="L13" s="7" t="str" cm="1">
        <f t="array" ref="L13">_xlfn.IFS(C14="Area of Section",Database!AY12,C14="Elastic Modulus x-x",Database!AY20)</f>
        <v>HY400X65.4</v>
      </c>
      <c r="P13" s="13"/>
    </row>
    <row r="14" spans="1:16" ht="12.75" customHeight="1" x14ac:dyDescent="0.35">
      <c r="A14" s="12"/>
      <c r="B14" s="7" t="s">
        <v>1081</v>
      </c>
      <c r="C14" s="140" t="s">
        <v>6</v>
      </c>
      <c r="D14" s="141"/>
      <c r="E14" s="142"/>
      <c r="H14" s="22"/>
      <c r="J14" s="75"/>
      <c r="K14" s="76"/>
      <c r="P14" s="13"/>
    </row>
    <row r="15" spans="1:16" ht="12.75" customHeight="1" x14ac:dyDescent="0.35">
      <c r="A15" s="12"/>
      <c r="B15" s="7" t="s">
        <v>1029</v>
      </c>
      <c r="C15" s="137">
        <v>345</v>
      </c>
      <c r="D15" s="138"/>
      <c r="E15" s="139"/>
      <c r="F15" s="7" t="s">
        <v>1094</v>
      </c>
      <c r="H15" s="22"/>
      <c r="K15" s="22"/>
      <c r="P15" s="13"/>
    </row>
    <row r="16" spans="1:16" ht="12.75" customHeight="1" x14ac:dyDescent="0.35">
      <c r="A16" s="12"/>
      <c r="E16" s="7" t="s">
        <v>48</v>
      </c>
      <c r="G16" s="137" t="s">
        <v>1027</v>
      </c>
      <c r="H16" s="139"/>
      <c r="I16" s="24" t="s">
        <v>1028</v>
      </c>
      <c r="K16" s="22"/>
      <c r="P16" s="13"/>
    </row>
    <row r="17" spans="1:16" ht="13" customHeight="1" x14ac:dyDescent="0.3">
      <c r="A17" s="12"/>
      <c r="B17" s="35" t="str">
        <f>IF(C12="OTHERS", " ", "(ref: Database) ")</f>
        <v xml:space="preserve">(ref: Database) </v>
      </c>
      <c r="C17" s="21"/>
      <c r="D17" s="21"/>
      <c r="P17" s="13"/>
    </row>
    <row r="18" spans="1:16" ht="13" customHeight="1" x14ac:dyDescent="0.3">
      <c r="A18" s="27"/>
      <c r="B18" s="59" t="s">
        <v>0</v>
      </c>
      <c r="C18" s="50" t="s">
        <v>1277</v>
      </c>
      <c r="D18" s="38" t="str">
        <f>IF(C11="OTHERS", " ","=")</f>
        <v>=</v>
      </c>
      <c r="E18" s="34">
        <f>VLOOKUP(C12,Database!A4:C1021,3,FALSE)</f>
        <v>19.399999999999999</v>
      </c>
      <c r="F18" s="28" t="s">
        <v>38</v>
      </c>
      <c r="G18" s="26" t="str">
        <f>VLOOKUP(L12,Database!A4:C1021,3,FALSE)</f>
        <v>20.7</v>
      </c>
      <c r="H18" s="28" t="s">
        <v>38</v>
      </c>
      <c r="I18" s="26">
        <f>VLOOKUP(L13,Database!A4:C1021,3,FALSE)</f>
        <v>65.400000000000006</v>
      </c>
      <c r="J18" s="28" t="s">
        <v>38</v>
      </c>
      <c r="P18" s="13"/>
    </row>
    <row r="19" spans="1:16" ht="13" customHeight="1" x14ac:dyDescent="0.3">
      <c r="A19" s="27"/>
      <c r="B19" s="58" t="s">
        <v>1030</v>
      </c>
      <c r="C19" s="50" t="s">
        <v>16</v>
      </c>
      <c r="D19" s="38" t="str">
        <f>IF(C12="OTHERS", " ","=")</f>
        <v>=</v>
      </c>
      <c r="E19" s="34">
        <f>VLOOKUP(C12,Database!A4:D1021,4,FALSE)</f>
        <v>105.7</v>
      </c>
      <c r="F19" s="28" t="s">
        <v>39</v>
      </c>
      <c r="G19" s="28">
        <f>VLOOKUP(L12,Database!A4:D1021,4,FALSE)</f>
        <v>148</v>
      </c>
      <c r="H19" s="28" t="s">
        <v>39</v>
      </c>
      <c r="I19" s="7">
        <f>VLOOKUP(L13,Database!A4:D1021,4,FALSE)</f>
        <v>400</v>
      </c>
      <c r="J19" s="28" t="s">
        <v>39</v>
      </c>
      <c r="P19" s="13"/>
    </row>
    <row r="20" spans="1:16" ht="13" customHeight="1" x14ac:dyDescent="0.3">
      <c r="A20" s="27"/>
      <c r="B20" s="64" t="s">
        <v>1337</v>
      </c>
      <c r="C20" s="55" t="s">
        <v>17</v>
      </c>
      <c r="D20" s="38" t="str">
        <f>IF(C12="OTHERS", " ","=")</f>
        <v>=</v>
      </c>
      <c r="E20" s="39">
        <f>VLOOKUP(C12,Database!A4:E1021,5,FALSE)</f>
        <v>103.1</v>
      </c>
      <c r="F20" s="28" t="s">
        <v>39</v>
      </c>
      <c r="G20" s="39">
        <f>VLOOKUP(L12,Database!A4:E1021,5,FALSE)</f>
        <v>100</v>
      </c>
      <c r="H20" s="28" t="s">
        <v>39</v>
      </c>
      <c r="I20" s="7">
        <f>VLOOKUP(L13,Database!A4:E1021,5,FALSE)</f>
        <v>200</v>
      </c>
      <c r="J20" s="28" t="s">
        <v>39</v>
      </c>
      <c r="P20" s="13"/>
    </row>
    <row r="21" spans="1:16" ht="15" customHeight="1" x14ac:dyDescent="0.3">
      <c r="A21" s="27"/>
      <c r="B21" s="64" t="s">
        <v>1032</v>
      </c>
      <c r="C21" s="63" t="s">
        <v>1291</v>
      </c>
      <c r="D21" s="37" t="str">
        <f>IF(C12="OTHERS", " ","=")</f>
        <v>=</v>
      </c>
      <c r="E21" s="39">
        <f>VLOOKUP(C12,Database!A4:F1021,6,FALSE)</f>
        <v>8.8000000000000007</v>
      </c>
      <c r="F21" s="28" t="s">
        <v>39</v>
      </c>
      <c r="G21" s="39">
        <f>VLOOKUP(L12,Database!A4:G1021,6,FALSE)</f>
        <v>9</v>
      </c>
      <c r="H21" s="28" t="s">
        <v>39</v>
      </c>
      <c r="I21" s="7">
        <f>VLOOKUP(L13,Database!A4:G1021,6,FALSE)</f>
        <v>12</v>
      </c>
      <c r="J21" s="28" t="s">
        <v>39</v>
      </c>
      <c r="P21" s="13"/>
    </row>
    <row r="22" spans="1:16" ht="15" customHeight="1" x14ac:dyDescent="0.3">
      <c r="A22" s="27"/>
      <c r="B22" s="59" t="s">
        <v>1033</v>
      </c>
      <c r="C22" s="51" t="s">
        <v>1282</v>
      </c>
      <c r="D22" s="37" t="str">
        <f>IF(C12="OTHERS", " ","=")</f>
        <v>=</v>
      </c>
      <c r="E22" s="39">
        <f>VLOOKUP(C12,Database!A4:H1021,7,FALSE)</f>
        <v>7.1</v>
      </c>
      <c r="F22" s="28" t="s">
        <v>39</v>
      </c>
      <c r="G22" s="39">
        <f>VLOOKUP(L12,Database!A4:H1021,7,FALSE)</f>
        <v>6</v>
      </c>
      <c r="H22" s="28" t="s">
        <v>39</v>
      </c>
      <c r="I22" s="7">
        <f>VLOOKUP(L13,Database!A4:H1021,7,FALSE)</f>
        <v>9</v>
      </c>
      <c r="J22" s="28" t="s">
        <v>39</v>
      </c>
      <c r="P22" s="13"/>
    </row>
    <row r="23" spans="1:16" ht="13" customHeight="1" x14ac:dyDescent="0.3">
      <c r="A23" s="27"/>
      <c r="B23" s="59" t="s">
        <v>4</v>
      </c>
      <c r="C23" s="50" t="s">
        <v>20</v>
      </c>
      <c r="D23" s="37" t="s">
        <v>75</v>
      </c>
      <c r="E23" s="39">
        <f>VLOOKUP(C12,Database!A4:I1021,8,FALSE)</f>
        <v>6.4</v>
      </c>
      <c r="F23" s="28" t="s">
        <v>39</v>
      </c>
      <c r="G23" s="39">
        <f>VLOOKUP(L12,Database!A4:I1021,8,FALSE)</f>
        <v>8</v>
      </c>
      <c r="H23" s="28" t="s">
        <v>39</v>
      </c>
      <c r="I23" s="7">
        <f>VLOOKUP(L13,Database!A4:I1021,8,FALSE)</f>
        <v>13</v>
      </c>
      <c r="J23" s="28" t="s">
        <v>39</v>
      </c>
      <c r="O23" s="21"/>
      <c r="P23" s="13"/>
    </row>
    <row r="24" spans="1:16" ht="13" customHeight="1" x14ac:dyDescent="0.3">
      <c r="A24" s="24"/>
      <c r="B24" s="59" t="s">
        <v>1034</v>
      </c>
      <c r="C24" s="50" t="s">
        <v>21</v>
      </c>
      <c r="D24" s="38" t="str">
        <f>IF(C12="OTHERS", " ","=")</f>
        <v>=</v>
      </c>
      <c r="E24" s="39">
        <f>VLOOKUP(C12,Database!A4:J1021,9,FALSE)</f>
        <v>75.5</v>
      </c>
      <c r="F24" s="28" t="s">
        <v>39</v>
      </c>
      <c r="G24" s="7">
        <f>VLOOKUP(L12,Database!A4:J1021,9,FALSE)</f>
        <v>114</v>
      </c>
      <c r="H24" s="28" t="s">
        <v>39</v>
      </c>
      <c r="I24" s="7">
        <f>VLOOKUP(L13,Database!A4:J1021,9,FALSE)</f>
        <v>350</v>
      </c>
      <c r="J24" s="28" t="s">
        <v>39</v>
      </c>
      <c r="P24" s="13"/>
    </row>
    <row r="25" spans="1:16" ht="13" customHeight="1" x14ac:dyDescent="0.3">
      <c r="A25" s="24"/>
      <c r="B25" s="59" t="s">
        <v>6</v>
      </c>
      <c r="C25" s="50" t="s">
        <v>22</v>
      </c>
      <c r="D25" s="38" t="s">
        <v>75</v>
      </c>
      <c r="E25" s="34">
        <f>VLOOKUP(C12,Database!A4:K1021,10,FALSE)</f>
        <v>24.7</v>
      </c>
      <c r="F25" s="28" t="s">
        <v>39</v>
      </c>
      <c r="G25" s="26">
        <f>VLOOKUP(L12,Database!A4:K1021,10,FALSE)</f>
        <v>26.35</v>
      </c>
      <c r="H25" s="28" t="s">
        <v>39</v>
      </c>
      <c r="I25" s="26">
        <f>VLOOKUP(L13,Database!A4:K1021,10,FALSE)</f>
        <v>83.290708415433258</v>
      </c>
      <c r="J25" s="28" t="s">
        <v>39</v>
      </c>
      <c r="P25" s="13"/>
    </row>
    <row r="26" spans="1:16" ht="14.5" customHeight="1" x14ac:dyDescent="0.3">
      <c r="A26" s="27"/>
      <c r="B26" s="59" t="s">
        <v>1035</v>
      </c>
      <c r="C26" s="50" t="s">
        <v>1277</v>
      </c>
      <c r="D26" s="38" t="str">
        <f>IF(K13="OTHERS", " ","=")</f>
        <v>=</v>
      </c>
      <c r="E26" s="34">
        <f>VLOOKUP(C12,Database!A4:N1021,13,FALSE)</f>
        <v>0.59899999999999998</v>
      </c>
      <c r="F26" s="28" t="s">
        <v>1045</v>
      </c>
      <c r="G26" s="26">
        <f>VLOOKUP(L12,Database!A4:N1021,13,FALSE)</f>
        <v>0.67026548245743678</v>
      </c>
      <c r="H26" s="49" t="s">
        <v>1045</v>
      </c>
      <c r="I26" s="26">
        <f>VLOOKUP(L13,Database!A4:N1021,13,FALSE)</f>
        <v>1.5596814089933346</v>
      </c>
      <c r="J26" s="49" t="s">
        <v>1045</v>
      </c>
      <c r="P26" s="13"/>
    </row>
    <row r="27" spans="1:16" ht="25" customHeight="1" x14ac:dyDescent="0.3">
      <c r="A27" s="24"/>
      <c r="B27" s="57" t="s">
        <v>1056</v>
      </c>
      <c r="C27" s="52" t="s">
        <v>1052</v>
      </c>
      <c r="D27" s="38" t="str">
        <f>IF(K13="OTHERS", " ","=")</f>
        <v>=</v>
      </c>
      <c r="E27" s="43">
        <f>VLOOKUP(C12,Database!A4:O1021,14,FALSE)</f>
        <v>472</v>
      </c>
      <c r="F27" s="44" t="s">
        <v>1046</v>
      </c>
      <c r="G27" s="26">
        <f>VLOOKUP(L12,Database!A4:O1021,14,FALSE)</f>
        <v>995.3</v>
      </c>
      <c r="H27" s="44" t="s">
        <v>1046</v>
      </c>
      <c r="I27" s="26">
        <f>VLOOKUP(L13,Database!A4:O1021,14,FALSE)</f>
        <v>22600</v>
      </c>
      <c r="J27" s="44" t="s">
        <v>1046</v>
      </c>
      <c r="P27" s="13"/>
    </row>
    <row r="28" spans="1:16" ht="25" customHeight="1" x14ac:dyDescent="0.3">
      <c r="A28" s="24"/>
      <c r="B28" s="57" t="s">
        <v>1057</v>
      </c>
      <c r="C28" s="52" t="s">
        <v>1053</v>
      </c>
      <c r="D28" s="36" t="str">
        <f>IF(K13="OTHERS", " ","=")</f>
        <v>=</v>
      </c>
      <c r="E28" s="28">
        <f>VLOOKUP(C12,Database!A4:Q1021,15,FALSE)</f>
        <v>160</v>
      </c>
      <c r="F28" s="44" t="s">
        <v>1046</v>
      </c>
      <c r="G28" s="26">
        <f>VLOOKUP(L12,Database!A4:Q1021,15,FALSE)</f>
        <v>150.30000000000001</v>
      </c>
      <c r="H28" s="44" t="s">
        <v>1046</v>
      </c>
      <c r="I28" s="26">
        <f>VLOOKUP(L13,Database!A4:Q1021,15,FALSE)</f>
        <v>1600</v>
      </c>
      <c r="J28" s="44" t="s">
        <v>1046</v>
      </c>
      <c r="P28" s="23"/>
    </row>
    <row r="29" spans="1:16" ht="15" customHeight="1" x14ac:dyDescent="0.3">
      <c r="A29" s="24"/>
      <c r="B29" s="62" t="s">
        <v>1039</v>
      </c>
      <c r="C29" s="53" t="s">
        <v>1054</v>
      </c>
      <c r="D29" s="38" t="s">
        <v>75</v>
      </c>
      <c r="E29" s="41">
        <f>VLOOKUP(C12,Database!A4:Q1021,16,FALSE)</f>
        <v>4.38</v>
      </c>
      <c r="F29" s="42" t="s">
        <v>45</v>
      </c>
      <c r="G29" s="26">
        <f>VLOOKUP(L12,Database!A4:Q1021,16,FALSE)</f>
        <v>6.15</v>
      </c>
      <c r="H29" s="42" t="s">
        <v>45</v>
      </c>
      <c r="I29" s="26">
        <f>VLOOKUP(L13,Database!A4:Q1021,16,FALSE)</f>
        <v>16.5</v>
      </c>
      <c r="J29" s="42" t="s">
        <v>45</v>
      </c>
      <c r="P29" s="23"/>
    </row>
    <row r="30" spans="1:16" ht="15" customHeight="1" x14ac:dyDescent="0.3">
      <c r="A30" s="24"/>
      <c r="B30" s="62" t="s">
        <v>1040</v>
      </c>
      <c r="C30" s="53" t="s">
        <v>1055</v>
      </c>
      <c r="D30" s="37" t="str">
        <f>IF(K16="OTHERS", " ","=")</f>
        <v>=</v>
      </c>
      <c r="E30" s="41">
        <f>VLOOKUP(C12,Database!A4:R1021,17,FALSE)</f>
        <v>2.5499999999999998</v>
      </c>
      <c r="F30" s="40" t="s">
        <v>45</v>
      </c>
      <c r="G30" s="26">
        <f>VLOOKUP(L12,Database!A4:R1021,17,FALSE)</f>
        <v>2.39</v>
      </c>
      <c r="H30" s="40" t="s">
        <v>45</v>
      </c>
      <c r="I30" s="26">
        <f>VLOOKUP(L13,Database!A4:R1021,17,FALSE)</f>
        <v>4.4000000000000004</v>
      </c>
      <c r="J30" s="40" t="s">
        <v>45</v>
      </c>
      <c r="P30" s="23"/>
    </row>
    <row r="31" spans="1:16" ht="15" customHeight="1" x14ac:dyDescent="0.3">
      <c r="A31" s="24"/>
      <c r="B31" s="60" t="s">
        <v>1041</v>
      </c>
      <c r="C31" s="54" t="s">
        <v>1048</v>
      </c>
      <c r="D31" s="37" t="str">
        <f>IF(K17="OTHERS", " ","=")</f>
        <v>=</v>
      </c>
      <c r="E31" s="41">
        <f>VLOOKUP(C12,Database!A4:S1021,18,FALSE)</f>
        <v>89.4</v>
      </c>
      <c r="F31" s="42" t="s">
        <v>1047</v>
      </c>
      <c r="G31" s="26">
        <f>VLOOKUP(L12,Database!A4:S1021,18,FALSE)</f>
        <v>134.5</v>
      </c>
      <c r="H31" s="42" t="s">
        <v>1047</v>
      </c>
      <c r="I31" s="26">
        <f>VLOOKUP(L13,Database!A4:S1021,18,FALSE)</f>
        <v>1130</v>
      </c>
      <c r="J31" s="42" t="s">
        <v>1047</v>
      </c>
      <c r="P31" s="23"/>
    </row>
    <row r="32" spans="1:16" ht="15" customHeight="1" x14ac:dyDescent="0.3">
      <c r="A32" s="24"/>
      <c r="B32" s="60" t="s">
        <v>1042</v>
      </c>
      <c r="C32" s="54" t="s">
        <v>1049</v>
      </c>
      <c r="D32" s="37" t="str">
        <f>IF(C26="OTHERS", " ","=")</f>
        <v>=</v>
      </c>
      <c r="E32" s="41">
        <f>VLOOKUP(C12,Database!A4:T1021,19,FALSE)</f>
        <v>31.1</v>
      </c>
      <c r="F32" s="42" t="s">
        <v>1047</v>
      </c>
      <c r="G32" s="26">
        <f>VLOOKUP(L12,Database!A4:T1021,19,FALSE)</f>
        <v>30.1</v>
      </c>
      <c r="H32" s="42" t="s">
        <v>1047</v>
      </c>
      <c r="I32" s="48">
        <f>VLOOKUP(L13,Database!A4:T1021,19,FALSE)</f>
        <v>160</v>
      </c>
      <c r="J32" s="42" t="s">
        <v>1047</v>
      </c>
      <c r="P32" s="23"/>
    </row>
    <row r="33" spans="1:16" ht="15" customHeight="1" x14ac:dyDescent="0.3">
      <c r="A33" s="24"/>
      <c r="B33" s="61" t="s">
        <v>1043</v>
      </c>
      <c r="C33" s="54" t="s">
        <v>1050</v>
      </c>
      <c r="D33" s="37" t="str">
        <f>IF(C27="OTHERS", " ","=")</f>
        <v>=</v>
      </c>
      <c r="E33" s="41">
        <f>VLOOKUP(C12,Database!A4:U1021,20,FALSE)</f>
        <v>103</v>
      </c>
      <c r="F33" s="42" t="s">
        <v>1047</v>
      </c>
      <c r="G33" s="26">
        <f>VLOOKUP(L12,Database!A4:U1021,20,FALSE)</f>
        <v>153.92280333303776</v>
      </c>
      <c r="H33" s="42" t="s">
        <v>1047</v>
      </c>
      <c r="I33" s="26">
        <f>VLOOKUP(L13,Database!A4:U1021,20,FALSE)</f>
        <v>1280</v>
      </c>
      <c r="J33" s="42" t="s">
        <v>1047</v>
      </c>
      <c r="K33" s="45"/>
      <c r="L33" s="45"/>
      <c r="P33" s="23"/>
    </row>
    <row r="34" spans="1:16" ht="15" customHeight="1" x14ac:dyDescent="0.3">
      <c r="A34" s="24"/>
      <c r="B34" s="61" t="s">
        <v>1044</v>
      </c>
      <c r="C34" s="54" t="s">
        <v>1051</v>
      </c>
      <c r="D34" s="37" t="str">
        <f>IF(C28="OTHERS", " ","=")</f>
        <v>=</v>
      </c>
      <c r="E34" s="7">
        <f>VLOOKUP(C12,Database!A4:V1021,21,FALSE)</f>
        <v>47.8</v>
      </c>
      <c r="F34" s="68" t="s">
        <v>1047</v>
      </c>
      <c r="G34" s="21">
        <f>VLOOKUP(L12,Database!A4:V1021,21,FALSE)</f>
        <v>46.587787242666913</v>
      </c>
      <c r="H34" s="68" t="s">
        <v>1047</v>
      </c>
      <c r="I34" s="21">
        <f>VLOOKUP(L13,Database!A4:V1021,21,FALSE)</f>
        <v>249</v>
      </c>
      <c r="J34" s="68" t="s">
        <v>1047</v>
      </c>
      <c r="K34" s="25"/>
      <c r="L34" s="7" t="str">
        <f>IF(C12="OTHERS", "mm", " ")</f>
        <v xml:space="preserve"> </v>
      </c>
      <c r="P34" s="23"/>
    </row>
    <row r="35" spans="1:16" ht="31" customHeight="1" x14ac:dyDescent="0.3">
      <c r="B35" s="57" t="s">
        <v>1036</v>
      </c>
      <c r="C35" s="50" t="s">
        <v>41</v>
      </c>
      <c r="D35" s="37" t="str">
        <f>IF(C16="OTHERS", " ","=")</f>
        <v>=</v>
      </c>
      <c r="E35" s="65">
        <f>VLOOKUP(C12,Database!A4:K1022,11,FALSE)</f>
        <v>5.4545454545454541</v>
      </c>
      <c r="F35" s="74" t="s">
        <v>1277</v>
      </c>
      <c r="G35" s="71">
        <f>VLOOKUP(L12,Database!A4:L1021,11,FALSE)</f>
        <v>5.2222222222222223</v>
      </c>
      <c r="H35" s="74" t="s">
        <v>1277</v>
      </c>
      <c r="I35" s="72">
        <f>VLOOKUP(L13,Database!A4:L1021,11,FALSE)</f>
        <v>7.958333333333333</v>
      </c>
      <c r="J35" s="74" t="s">
        <v>1277</v>
      </c>
      <c r="K35" s="69"/>
      <c r="L35" s="7" t="str">
        <f>IF(C12="OTHERS", "mm", " ")</f>
        <v xml:space="preserve"> </v>
      </c>
      <c r="P35" s="23"/>
    </row>
    <row r="36" spans="1:16" ht="31" customHeight="1" x14ac:dyDescent="0.3">
      <c r="B36" s="57" t="s">
        <v>1058</v>
      </c>
      <c r="C36" s="50" t="s">
        <v>42</v>
      </c>
      <c r="D36" s="37" t="str">
        <f>IF(C17="OTHERS", " ","=")</f>
        <v>=</v>
      </c>
      <c r="E36" s="28">
        <f>VLOOKUP(C12,Database!A4:L1021,12,FALSE)</f>
        <v>10.63380281690141</v>
      </c>
      <c r="F36" s="74" t="s">
        <v>1277</v>
      </c>
      <c r="G36" s="65">
        <f>VLOOKUP(L12,Database!A4:M1021,12,FALSE)</f>
        <v>19</v>
      </c>
      <c r="H36" s="74" t="s">
        <v>1277</v>
      </c>
      <c r="I36" s="26">
        <f>VLOOKUP(L13,Database!A4:M1021,12,FALSE)</f>
        <v>38.888888888888886</v>
      </c>
      <c r="J36" s="74" t="s">
        <v>1277</v>
      </c>
      <c r="K36" s="67"/>
      <c r="L36" s="7" t="str">
        <f>IF(C12="OTHERS", "mm", " ")</f>
        <v xml:space="preserve"> </v>
      </c>
      <c r="P36" s="23"/>
    </row>
    <row r="37" spans="1:16" ht="12.75" customHeight="1" x14ac:dyDescent="0.3">
      <c r="A37" s="24"/>
      <c r="B37" s="58" t="s">
        <v>1037</v>
      </c>
      <c r="C37" s="50" t="s">
        <v>1277</v>
      </c>
      <c r="D37" s="38" t="s">
        <v>75</v>
      </c>
      <c r="E37" s="73" t="str">
        <f>VLOOKUP(C12,Database!$A$4:$X$1021,24,FALSE)</f>
        <v>Compact</v>
      </c>
      <c r="F37" s="74" t="s">
        <v>1277</v>
      </c>
      <c r="G37" s="66" t="str">
        <f>VLOOKUP(L12,Database!$A$4:$X$1021,24,FALSE)</f>
        <v>Compact</v>
      </c>
      <c r="H37" s="74" t="s">
        <v>1277</v>
      </c>
      <c r="I37" s="73" t="str">
        <f>VLOOKUP(L13,Database!$A$4:$X$1021,24,FALSE)</f>
        <v>Compact</v>
      </c>
      <c r="J37" s="74" t="s">
        <v>1277</v>
      </c>
      <c r="K37" s="70"/>
      <c r="L37" s="7" t="str">
        <f>IF(C12="OTHERS", "mm", " ")</f>
        <v xml:space="preserve"> </v>
      </c>
      <c r="P37" s="23"/>
    </row>
    <row r="38" spans="1:16" ht="12.75" customHeight="1" x14ac:dyDescent="0.3">
      <c r="A38" s="24"/>
      <c r="B38" s="58" t="s">
        <v>1038</v>
      </c>
      <c r="C38" s="50" t="s">
        <v>1277</v>
      </c>
      <c r="D38" s="38" t="s">
        <v>75</v>
      </c>
      <c r="E38" s="73" t="str">
        <f>VLOOKUP(C12,Database!$A$4:$Y$1021,25,FALSE)</f>
        <v>Slender</v>
      </c>
      <c r="F38" s="73" t="s">
        <v>1277</v>
      </c>
      <c r="G38" s="73" t="str">
        <f>VLOOKUP(L12,Database!$A$4:$Y$1021,25,FALSE)</f>
        <v>Slender</v>
      </c>
      <c r="H38" s="73" t="s">
        <v>1277</v>
      </c>
      <c r="I38" s="73" t="str">
        <f>VLOOKUP(L13,Database!$A$4:$Y$1021,25,FALSE)</f>
        <v>Slender</v>
      </c>
      <c r="J38" s="73" t="s">
        <v>1277</v>
      </c>
      <c r="K38" s="67"/>
      <c r="L38" s="7" t="str">
        <f>IF(C12="OTHERS", "mm", " ")</f>
        <v xml:space="preserve"> </v>
      </c>
      <c r="P38" s="23"/>
    </row>
    <row r="39" spans="1:16" ht="12.75" customHeight="1" x14ac:dyDescent="0.3">
      <c r="B39" s="19"/>
      <c r="C39" s="19"/>
      <c r="F39" s="19"/>
      <c r="G39" s="19"/>
      <c r="H39" s="19"/>
      <c r="I39" s="19"/>
      <c r="J39" s="19"/>
      <c r="K39" s="19"/>
      <c r="P39" s="23"/>
    </row>
    <row r="40" spans="1:16" ht="12.75" customHeight="1" x14ac:dyDescent="0.3">
      <c r="P40" s="13"/>
    </row>
    <row r="41" spans="1:16" ht="18.5" x14ac:dyDescent="0.45">
      <c r="A41" s="12"/>
      <c r="C41" s="100" t="s">
        <v>1295</v>
      </c>
      <c r="D41" s="101"/>
      <c r="E41" s="101"/>
      <c r="F41" s="101"/>
      <c r="G41" s="102"/>
      <c r="P41" s="13"/>
    </row>
    <row r="42" spans="1:16" ht="12.75" customHeight="1" x14ac:dyDescent="0.35">
      <c r="A42" s="12"/>
      <c r="C42" s="75" t="s">
        <v>16</v>
      </c>
      <c r="D42" s="75" t="s">
        <v>75</v>
      </c>
      <c r="E42" s="75">
        <v>200</v>
      </c>
      <c r="F42" s="85"/>
      <c r="G42" s="86"/>
      <c r="H42" s="75"/>
      <c r="J42" s="137" t="s">
        <v>1027</v>
      </c>
      <c r="K42" s="139"/>
      <c r="L42" s="7" t="str" cm="1">
        <f t="array" ref="L42">_xlfn.IFS(C47="Area of Section",Database!BF11,C47="Elastic Modulus x-x",Database!BF19)</f>
        <v>HY500X72.4</v>
      </c>
      <c r="P42" s="13"/>
    </row>
    <row r="43" spans="1:16" ht="12.75" customHeight="1" x14ac:dyDescent="0.35">
      <c r="A43" s="12"/>
      <c r="C43" s="75" t="s">
        <v>17</v>
      </c>
      <c r="D43" s="75" t="s">
        <v>75</v>
      </c>
      <c r="E43" s="75">
        <v>150</v>
      </c>
      <c r="F43" s="75"/>
      <c r="G43" s="75"/>
      <c r="H43" s="75"/>
      <c r="J43" s="137" t="s">
        <v>1028</v>
      </c>
      <c r="K43" s="139"/>
      <c r="L43" s="7" t="str" cm="1">
        <f t="array" ref="L43">_xlfn.IFS(C47="Area of Section",Database!BF12,C47="Elastic Modulus x-x",Database!BF20)</f>
        <v>HW250X250</v>
      </c>
      <c r="P43" s="13"/>
    </row>
    <row r="44" spans="1:16" ht="12.75" customHeight="1" x14ac:dyDescent="0.4">
      <c r="A44" s="12"/>
      <c r="C44" s="75" t="s">
        <v>1312</v>
      </c>
      <c r="D44" s="75" t="s">
        <v>75</v>
      </c>
      <c r="E44" s="75">
        <v>20</v>
      </c>
      <c r="F44" s="75"/>
      <c r="G44" s="75"/>
      <c r="H44" s="75"/>
      <c r="J44" s="137" t="s">
        <v>1091</v>
      </c>
      <c r="K44" s="139"/>
      <c r="L44" s="7" t="str" cm="1">
        <f t="array" ref="L44">_xlfn.IFS(C47="Area of Section",Database!BF13,C47="Elastic Modulus x-x",Database!BF21)</f>
        <v>W14X48</v>
      </c>
      <c r="P44" s="13"/>
    </row>
    <row r="45" spans="1:16" ht="12.75" customHeight="1" x14ac:dyDescent="0.4">
      <c r="A45" s="12"/>
      <c r="C45" s="75" t="s">
        <v>1313</v>
      </c>
      <c r="D45" s="75" t="s">
        <v>75</v>
      </c>
      <c r="E45" s="75">
        <v>20</v>
      </c>
      <c r="F45" s="75"/>
      <c r="G45" s="75"/>
      <c r="H45" s="75"/>
      <c r="P45" s="13"/>
    </row>
    <row r="46" spans="1:16" ht="12.75" customHeight="1" x14ac:dyDescent="0.3">
      <c r="A46" s="12"/>
      <c r="P46" s="13"/>
    </row>
    <row r="47" spans="1:16" ht="12.75" customHeight="1" x14ac:dyDescent="0.35">
      <c r="A47" s="12"/>
      <c r="B47" s="7" t="s">
        <v>1092</v>
      </c>
      <c r="C47" s="140" t="s">
        <v>6</v>
      </c>
      <c r="D47" s="141"/>
      <c r="E47" s="142"/>
      <c r="P47" s="13"/>
    </row>
    <row r="48" spans="1:16" ht="12.75" customHeight="1" x14ac:dyDescent="0.35">
      <c r="A48" s="12"/>
      <c r="B48" s="7" t="s">
        <v>1093</v>
      </c>
      <c r="C48" s="137">
        <v>235</v>
      </c>
      <c r="D48" s="138"/>
      <c r="E48" s="139"/>
      <c r="F48" s="7" t="s">
        <v>1094</v>
      </c>
      <c r="P48" s="13"/>
    </row>
    <row r="49" spans="1:16" ht="12.75" customHeight="1" x14ac:dyDescent="0.35">
      <c r="A49" s="12"/>
      <c r="E49" s="49" t="s">
        <v>1089</v>
      </c>
      <c r="G49" s="137" t="s">
        <v>1027</v>
      </c>
      <c r="H49" s="139"/>
      <c r="I49" s="137" t="s">
        <v>1028</v>
      </c>
      <c r="J49" s="139"/>
      <c r="K49" s="137" t="s">
        <v>1091</v>
      </c>
      <c r="L49" s="139"/>
      <c r="P49" s="13"/>
    </row>
    <row r="50" spans="1:16" ht="12.75" customHeight="1" x14ac:dyDescent="0.3">
      <c r="A50" s="12"/>
      <c r="B50" s="59" t="s">
        <v>0</v>
      </c>
      <c r="C50" s="50" t="s">
        <v>1277</v>
      </c>
      <c r="D50" s="38" t="str">
        <f>IF(C40="OTHERS", " ","=")</f>
        <v>=</v>
      </c>
      <c r="E50" s="34" t="str">
        <f>Database!C1022</f>
        <v>-</v>
      </c>
      <c r="F50" s="49" t="s">
        <v>38</v>
      </c>
      <c r="G50" s="26">
        <f>VLOOKUP(L42,Database!A4:C1021,3,FALSE)</f>
        <v>72.400000000000006</v>
      </c>
      <c r="H50" s="49" t="s">
        <v>38</v>
      </c>
      <c r="I50" s="26" t="str">
        <f>VLOOKUP(L43,Database!A4:E1021,3,FALSE)</f>
        <v>71.8</v>
      </c>
      <c r="J50" s="49" t="s">
        <v>38</v>
      </c>
      <c r="K50" s="26">
        <f>VLOOKUP(L44,Database!A4:G1021,3,FALSE)</f>
        <v>71.400000000000006</v>
      </c>
      <c r="L50" s="49" t="s">
        <v>38</v>
      </c>
      <c r="P50" s="13"/>
    </row>
    <row r="51" spans="1:16" ht="12.75" customHeight="1" x14ac:dyDescent="0.3">
      <c r="A51" s="12"/>
      <c r="B51" s="58" t="s">
        <v>1030</v>
      </c>
      <c r="C51" s="50" t="s">
        <v>16</v>
      </c>
      <c r="D51" s="38" t="str">
        <f t="shared" ref="D51:D56" si="0">IF(C41="OTHERS", " ","=")</f>
        <v>=</v>
      </c>
      <c r="E51" s="34">
        <f>E42</f>
        <v>200</v>
      </c>
      <c r="F51" s="49" t="str">
        <f>IF(C41="OTHERS", " ","mm")</f>
        <v>mm</v>
      </c>
      <c r="G51" s="26">
        <f>VLOOKUP(L42,Database!A4:D1021,4,FALSE)</f>
        <v>500</v>
      </c>
      <c r="H51" s="49" t="s">
        <v>39</v>
      </c>
      <c r="I51" s="26">
        <f>VLOOKUP(L43,Database!A4:F1021,4,FALSE)</f>
        <v>250</v>
      </c>
      <c r="J51" s="49" t="s">
        <v>39</v>
      </c>
      <c r="K51" s="26">
        <f>VLOOKUP(L44,Database!A4:H1021,4,FALSE)</f>
        <v>350.3</v>
      </c>
      <c r="L51" s="49" t="str">
        <f>IF(I41="OTHERS", " ","mm")</f>
        <v>mm</v>
      </c>
      <c r="P51" s="13"/>
    </row>
    <row r="52" spans="1:16" ht="12.75" customHeight="1" x14ac:dyDescent="0.3">
      <c r="A52" s="12"/>
      <c r="B52" s="64" t="s">
        <v>1337</v>
      </c>
      <c r="C52" s="55" t="s">
        <v>1315</v>
      </c>
      <c r="D52" s="38" t="str">
        <f t="shared" si="0"/>
        <v>=</v>
      </c>
      <c r="E52" s="34">
        <f>E43</f>
        <v>150</v>
      </c>
      <c r="F52" s="49" t="str">
        <f>IF(C41="OTHERS", " ","mm")</f>
        <v>mm</v>
      </c>
      <c r="G52" s="26">
        <f>VLOOKUP(L42,Database!A4:E1021,5,FALSE)</f>
        <v>200</v>
      </c>
      <c r="H52" s="49" t="s">
        <v>39</v>
      </c>
      <c r="I52" s="26">
        <f>VLOOKUP(L43,Database!A4:E1021,5,FALSE)</f>
        <v>250</v>
      </c>
      <c r="J52" s="49" t="s">
        <v>39</v>
      </c>
      <c r="K52" s="26">
        <f>VLOOKUP(L44,Database!A4:G1021,5,FALSE)</f>
        <v>204</v>
      </c>
      <c r="L52" s="49" t="str">
        <f>IF(I41="OTHERS", " ","mm")</f>
        <v>mm</v>
      </c>
      <c r="P52" s="13"/>
    </row>
    <row r="53" spans="1:16" ht="12.75" customHeight="1" x14ac:dyDescent="0.3">
      <c r="A53" s="88"/>
      <c r="B53" s="64" t="s">
        <v>1032</v>
      </c>
      <c r="C53" s="63" t="s">
        <v>1291</v>
      </c>
      <c r="D53" s="38" t="str">
        <f t="shared" si="0"/>
        <v>=</v>
      </c>
      <c r="E53" s="34">
        <f>E44</f>
        <v>20</v>
      </c>
      <c r="F53" s="49" t="str">
        <f>IF(C41="OTHERS", " ","mm")</f>
        <v>mm</v>
      </c>
      <c r="G53" s="26">
        <f>VLOOKUP(L42,Database!A4:F1021,6,FALSE)</f>
        <v>12</v>
      </c>
      <c r="H53" s="49" t="s">
        <v>39</v>
      </c>
      <c r="I53" s="26">
        <f>VLOOKUP(L43,Database!A4:H1021,6,FALSE)</f>
        <v>14</v>
      </c>
      <c r="J53" s="49" t="s">
        <v>39</v>
      </c>
      <c r="K53" s="26">
        <f>VLOOKUP(L44,Database!A4:J1021,6,FALSE)</f>
        <v>15.1</v>
      </c>
      <c r="L53" s="49" t="str">
        <f>IF(I41="OTHERS", " ","mm")</f>
        <v>mm</v>
      </c>
      <c r="P53" s="13"/>
    </row>
    <row r="54" spans="1:16" ht="12.75" customHeight="1" x14ac:dyDescent="0.3">
      <c r="A54" s="19"/>
      <c r="B54" s="59" t="s">
        <v>1033</v>
      </c>
      <c r="C54" s="51" t="s">
        <v>1282</v>
      </c>
      <c r="D54" s="38" t="str">
        <f t="shared" si="0"/>
        <v>=</v>
      </c>
      <c r="E54" s="34">
        <f>E45</f>
        <v>20</v>
      </c>
      <c r="F54" s="49" t="str">
        <f>IF(C41="OTHERS", " ","mm")</f>
        <v>mm</v>
      </c>
      <c r="G54" s="39">
        <f>VLOOKUP(L42,Database!A4:G1021,7,FALSE)</f>
        <v>9</v>
      </c>
      <c r="H54" s="49" t="s">
        <v>39</v>
      </c>
      <c r="I54" s="39">
        <f>VLOOKUP(L43,Database!A4:I1021,7,FALSE)</f>
        <v>9</v>
      </c>
      <c r="J54" s="49" t="s">
        <v>39</v>
      </c>
      <c r="K54" s="39">
        <f>VLOOKUP(L44,Database!A4:K1021,7,FALSE)</f>
        <v>8.6</v>
      </c>
      <c r="L54" s="49" t="str">
        <f>IF(I41="OTHERS", " ","mm")</f>
        <v>mm</v>
      </c>
      <c r="M54" s="19"/>
      <c r="N54" s="19"/>
      <c r="O54" s="19"/>
      <c r="P54" s="19"/>
    </row>
    <row r="55" spans="1:16" ht="12.75" customHeight="1" x14ac:dyDescent="0.3">
      <c r="B55" s="59" t="s">
        <v>4</v>
      </c>
      <c r="C55" s="50" t="s">
        <v>20</v>
      </c>
      <c r="D55" s="38" t="str">
        <f t="shared" si="0"/>
        <v>=</v>
      </c>
      <c r="E55" s="34">
        <f>Database!H1022</f>
        <v>0</v>
      </c>
      <c r="F55" s="49" t="s">
        <v>39</v>
      </c>
      <c r="G55" s="39">
        <f>VLOOKUP(L42,Database!A4:H1021,8,FALSE)</f>
        <v>13</v>
      </c>
      <c r="H55" s="49" t="s">
        <v>39</v>
      </c>
      <c r="I55" s="39">
        <f>VLOOKUP(L43,Database!A4:J1021,8,FALSE)</f>
        <v>13</v>
      </c>
      <c r="J55" s="49" t="s">
        <v>39</v>
      </c>
      <c r="K55" s="39">
        <f>VLOOKUP(L44,Database!A4:L1021,8,FALSE)</f>
        <v>15.2</v>
      </c>
      <c r="L55" s="49" t="s">
        <v>39</v>
      </c>
    </row>
    <row r="56" spans="1:16" ht="12.75" customHeight="1" x14ac:dyDescent="0.3">
      <c r="B56" s="59" t="s">
        <v>1034</v>
      </c>
      <c r="C56" s="50" t="s">
        <v>21</v>
      </c>
      <c r="D56" s="38" t="str">
        <f t="shared" si="0"/>
        <v>=</v>
      </c>
      <c r="E56" s="34">
        <f>Database!I1022</f>
        <v>160</v>
      </c>
      <c r="F56" s="49" t="str">
        <f>IF(C41="OTHERS", " ","mm")</f>
        <v>mm</v>
      </c>
      <c r="G56" s="7">
        <f>VLOOKUP(L42,Database!A4:I1021,9,FALSE)</f>
        <v>450</v>
      </c>
      <c r="H56" s="49" t="s">
        <v>39</v>
      </c>
      <c r="I56" s="7">
        <f>VLOOKUP(L43,Database!A4:K1021,9,FALSE)</f>
        <v>196</v>
      </c>
      <c r="J56" s="49" t="s">
        <v>39</v>
      </c>
      <c r="K56" s="7">
        <f>VLOOKUP(L44,Database!A4:M1021,9,FALSE)</f>
        <v>289.7</v>
      </c>
      <c r="L56" s="49" t="str">
        <f>IF(I41="OTHERS", " ","mm")</f>
        <v>mm</v>
      </c>
    </row>
    <row r="57" spans="1:16" ht="12.75" customHeight="1" x14ac:dyDescent="0.3">
      <c r="B57" s="59" t="s">
        <v>6</v>
      </c>
      <c r="C57" s="50" t="s">
        <v>22</v>
      </c>
      <c r="D57" s="38" t="s">
        <v>75</v>
      </c>
      <c r="E57" s="34">
        <f>Database!J1022</f>
        <v>92</v>
      </c>
      <c r="F57" s="49" t="s">
        <v>1319</v>
      </c>
      <c r="G57" s="26">
        <f>VLOOKUP(L42,Database!A4:J1021,10,FALSE)</f>
        <v>92.290708415433258</v>
      </c>
      <c r="H57" s="49" t="s">
        <v>1319</v>
      </c>
      <c r="I57" s="26">
        <f>VLOOKUP(L43,Database!A4:L1021,10,FALSE)</f>
        <v>91.43</v>
      </c>
      <c r="J57" s="49" t="s">
        <v>1319</v>
      </c>
      <c r="K57" s="26">
        <f>VLOOKUP(L44,Database!A4:N1021,10,FALSE)</f>
        <v>91.2</v>
      </c>
      <c r="L57" s="49" t="s">
        <v>1319</v>
      </c>
    </row>
    <row r="58" spans="1:16" ht="12.75" customHeight="1" x14ac:dyDescent="0.3">
      <c r="B58" s="59" t="s">
        <v>1035</v>
      </c>
      <c r="C58" s="50" t="s">
        <v>1277</v>
      </c>
      <c r="D58" s="38" t="str">
        <f>IF(K42="OTHERS", " ","=")</f>
        <v>=</v>
      </c>
      <c r="E58" s="34">
        <f>Database!M1022</f>
        <v>0.96</v>
      </c>
      <c r="F58" s="49" t="s">
        <v>1045</v>
      </c>
      <c r="G58" s="26">
        <f>VLOOKUP(L42,Database!A4:M1021,13,FALSE)</f>
        <v>1.7596814089933346</v>
      </c>
      <c r="H58" s="49" t="s">
        <v>1045</v>
      </c>
      <c r="I58" s="26">
        <f>VLOOKUP(L43,Database!A4:O1021,13,FALSE)</f>
        <v>1.4596814089933345</v>
      </c>
      <c r="J58" s="49" t="s">
        <v>1045</v>
      </c>
      <c r="K58" s="26">
        <f>VLOOKUP(L44,Database!A4:Q1021,13,FALSE)</f>
        <v>1.47</v>
      </c>
      <c r="L58" s="49" t="s">
        <v>1045</v>
      </c>
    </row>
    <row r="59" spans="1:16" ht="12.75" customHeight="1" x14ac:dyDescent="0.3">
      <c r="B59" s="57" t="s">
        <v>1056</v>
      </c>
      <c r="C59" s="52" t="s">
        <v>1052</v>
      </c>
      <c r="D59" s="38" t="str">
        <f>IF(K42="OTHERS", " ","=")</f>
        <v>=</v>
      </c>
      <c r="E59" s="89">
        <f>Database!N1022</f>
        <v>5562.6666666666661</v>
      </c>
      <c r="F59" s="44" t="s">
        <v>1046</v>
      </c>
      <c r="G59" s="26">
        <f>VLOOKUP(L42,Database!A4:N1021,14,FALSE)</f>
        <v>37500</v>
      </c>
      <c r="H59" s="44" t="s">
        <v>1046</v>
      </c>
      <c r="I59" s="26">
        <f>VLOOKUP(L43,Database!A4:P1021,14,FALSE)</f>
        <v>10689</v>
      </c>
      <c r="J59" s="44" t="s">
        <v>1046</v>
      </c>
      <c r="K59" s="26">
        <f>VLOOKUP(L44,Database!A4:R1021,14,FALSE)</f>
        <v>20170</v>
      </c>
      <c r="L59" s="44" t="s">
        <v>1046</v>
      </c>
    </row>
    <row r="60" spans="1:16" ht="12.75" customHeight="1" x14ac:dyDescent="0.3">
      <c r="B60" s="57" t="s">
        <v>1057</v>
      </c>
      <c r="C60" s="52" t="s">
        <v>1053</v>
      </c>
      <c r="D60" s="36" t="str">
        <f>IF(K42="OTHERS", " ","=")</f>
        <v>=</v>
      </c>
      <c r="E60" s="26">
        <f>Database!O1022</f>
        <v>1135.6666666666665</v>
      </c>
      <c r="F60" s="44" t="s">
        <v>1046</v>
      </c>
      <c r="G60" s="7">
        <f>VLOOKUP(L42,Database!A4:O1021,15,FALSE)</f>
        <v>1600</v>
      </c>
      <c r="H60" s="44" t="s">
        <v>1046</v>
      </c>
      <c r="I60" s="7">
        <f>VLOOKUP(L43,Database!A4:Q1021,15,FALSE)</f>
        <v>3648</v>
      </c>
      <c r="J60" s="44" t="s">
        <v>1046</v>
      </c>
      <c r="K60" s="7">
        <f>VLOOKUP(L44,Database!A4:S1021,15,FALSE)</f>
        <v>2140</v>
      </c>
      <c r="L60" s="44" t="s">
        <v>1046</v>
      </c>
    </row>
    <row r="61" spans="1:16" ht="12.75" customHeight="1" x14ac:dyDescent="0.3">
      <c r="B61" s="62" t="s">
        <v>1039</v>
      </c>
      <c r="C61" s="53" t="s">
        <v>1054</v>
      </c>
      <c r="D61" s="38" t="s">
        <v>75</v>
      </c>
      <c r="E61" s="90">
        <f>Database!P1022</f>
        <v>7.7758451705227527</v>
      </c>
      <c r="F61" s="42" t="s">
        <v>45</v>
      </c>
      <c r="G61" s="7">
        <f>VLOOKUP(L42,Database!A4:P1021,16,FALSE)</f>
        <v>20.2</v>
      </c>
      <c r="H61" s="42" t="s">
        <v>45</v>
      </c>
      <c r="I61" s="7">
        <f>VLOOKUP(L43,Database!A4:R1021,16,FALSE)</f>
        <v>10.81</v>
      </c>
      <c r="J61" s="42" t="s">
        <v>45</v>
      </c>
      <c r="K61" s="7">
        <f>VLOOKUP(L44,Database!A4:T1021,16,FALSE)</f>
        <v>14.9</v>
      </c>
      <c r="L61" s="42" t="s">
        <v>45</v>
      </c>
    </row>
    <row r="62" spans="1:16" ht="12.75" customHeight="1" x14ac:dyDescent="0.3">
      <c r="B62" s="62" t="s">
        <v>1040</v>
      </c>
      <c r="C62" s="53" t="s">
        <v>1055</v>
      </c>
      <c r="D62" s="37" t="str">
        <f>IF(K45="OTHERS", " ","=")</f>
        <v>=</v>
      </c>
      <c r="E62" s="90">
        <f>Database!Q1022</f>
        <v>3.5134317836768543</v>
      </c>
      <c r="F62" s="40" t="s">
        <v>45</v>
      </c>
      <c r="G62" s="26">
        <f>VLOOKUP(L42,Database!A4:Q1021,17,FALSE)</f>
        <v>4.2</v>
      </c>
      <c r="H62" s="40" t="s">
        <v>45</v>
      </c>
      <c r="I62" s="26">
        <f>VLOOKUP(L43,Database!A4:S1021,17,FALSE)</f>
        <v>6.32</v>
      </c>
      <c r="J62" s="40" t="s">
        <v>45</v>
      </c>
      <c r="K62" s="26">
        <f>VLOOKUP(L44,Database!A4:U1021,17,FALSE)</f>
        <v>4.84</v>
      </c>
      <c r="L62" s="40" t="s">
        <v>45</v>
      </c>
    </row>
    <row r="63" spans="1:16" ht="12.75" customHeight="1" x14ac:dyDescent="0.3">
      <c r="B63" s="60" t="s">
        <v>1041</v>
      </c>
      <c r="C63" s="54" t="s">
        <v>1048</v>
      </c>
      <c r="D63" s="37" t="str">
        <f>IF(K46="OTHERS", " ","=")</f>
        <v>=</v>
      </c>
      <c r="E63" s="90">
        <f>Database!R1022</f>
        <v>556.26666666666665</v>
      </c>
      <c r="F63" s="42" t="s">
        <v>1047</v>
      </c>
      <c r="G63" s="26">
        <f>VLOOKUP(L42,Database!A4:R1021,18,FALSE)</f>
        <v>1500</v>
      </c>
      <c r="H63" s="42" t="s">
        <v>1047</v>
      </c>
      <c r="I63" s="26">
        <f>VLOOKUP(L43,Database!A4:T1021,18,FALSE)</f>
        <v>855</v>
      </c>
      <c r="J63" s="42" t="s">
        <v>1047</v>
      </c>
      <c r="K63" s="26">
        <f>VLOOKUP(L44,Database!A4:V1021,18,FALSE)</f>
        <v>1151</v>
      </c>
      <c r="L63" s="42" t="s">
        <v>1047</v>
      </c>
    </row>
    <row r="64" spans="1:16" ht="12.75" customHeight="1" x14ac:dyDescent="0.3">
      <c r="B64" s="60" t="s">
        <v>1042</v>
      </c>
      <c r="C64" s="54" t="s">
        <v>1049</v>
      </c>
      <c r="D64" s="37" t="str">
        <f>IF(C58="OTHERS", " ","=")</f>
        <v>=</v>
      </c>
      <c r="E64" s="90">
        <f>Database!S1022</f>
        <v>151.42222222222219</v>
      </c>
      <c r="F64" s="42" t="s">
        <v>1047</v>
      </c>
      <c r="G64" s="26">
        <f>VLOOKUP(L42,Database!A4:S1021,19,FALSE)</f>
        <v>160</v>
      </c>
      <c r="H64" s="42" t="s">
        <v>1047</v>
      </c>
      <c r="I64" s="26">
        <f>VLOOKUP(L43,Database!A4:U1021,19,FALSE)</f>
        <v>292</v>
      </c>
      <c r="J64" s="42" t="s">
        <v>1047</v>
      </c>
      <c r="K64" s="26">
        <f>VLOOKUP(L44,Database!A4:W1021,19,FALSE)</f>
        <v>210</v>
      </c>
      <c r="L64" s="42" t="s">
        <v>1047</v>
      </c>
    </row>
    <row r="65" spans="2:12" ht="12.75" customHeight="1" x14ac:dyDescent="0.3">
      <c r="B65" s="61" t="s">
        <v>1043</v>
      </c>
      <c r="C65" s="54" t="s">
        <v>1050</v>
      </c>
      <c r="D65" s="37" t="str">
        <f>IF(C59="OTHERS", " ","=")</f>
        <v>=</v>
      </c>
      <c r="E65" s="90">
        <f>Database!T1022</f>
        <v>668</v>
      </c>
      <c r="F65" s="42" t="s">
        <v>1047</v>
      </c>
      <c r="G65" s="26">
        <f>VLOOKUP(L42,Database!A4:T1021,20,FALSE)</f>
        <v>1720</v>
      </c>
      <c r="H65" s="42" t="s">
        <v>1047</v>
      </c>
      <c r="I65" s="26">
        <f>VLOOKUP(L43,Database!A4:V1021,20,FALSE)</f>
        <v>952.57060913791247</v>
      </c>
      <c r="J65" s="42" t="s">
        <v>1047</v>
      </c>
      <c r="K65" s="26">
        <f>VLOOKUP(L44,Database!A4:X1021,20,FALSE)</f>
        <v>1285</v>
      </c>
      <c r="L65" s="42" t="s">
        <v>1047</v>
      </c>
    </row>
    <row r="66" spans="2:12" ht="12.75" customHeight="1" x14ac:dyDescent="0.3">
      <c r="B66" s="61" t="s">
        <v>1044</v>
      </c>
      <c r="C66" s="54" t="s">
        <v>1051</v>
      </c>
      <c r="D66" s="37" t="str">
        <f>IF(C60="OTHERS", " ","=")</f>
        <v>=</v>
      </c>
      <c r="E66" s="91">
        <f>Database!U1022</f>
        <v>241</v>
      </c>
      <c r="F66" s="68" t="s">
        <v>1047</v>
      </c>
      <c r="G66" s="21">
        <f>VLOOKUP(L42,Database!A4:U1021,21,FALSE)</f>
        <v>251</v>
      </c>
      <c r="H66" s="68" t="s">
        <v>1047</v>
      </c>
      <c r="I66" s="21">
        <f>VLOOKUP(L43,Database!A4:W1021,21,FALSE)</f>
        <v>443.73383002063065</v>
      </c>
      <c r="J66" s="68" t="s">
        <v>1047</v>
      </c>
      <c r="K66" s="21">
        <f>VLOOKUP(L44,Database!A4:Y1021,21,FALSE)</f>
        <v>322</v>
      </c>
      <c r="L66" s="68" t="s">
        <v>1047</v>
      </c>
    </row>
    <row r="67" spans="2:12" ht="12.75" customHeight="1" x14ac:dyDescent="0.3">
      <c r="B67" s="57" t="s">
        <v>1036</v>
      </c>
      <c r="C67" s="50" t="s">
        <v>41</v>
      </c>
      <c r="D67" s="37" t="str">
        <f>IF(C45="OTHERS", " ","=")</f>
        <v>=</v>
      </c>
      <c r="E67" s="65">
        <f>Database!K1022</f>
        <v>3.25</v>
      </c>
      <c r="F67" s="74" t="s">
        <v>1277</v>
      </c>
      <c r="G67" s="71">
        <f>VLOOKUP(L42,Database!A4:K1021,11,FALSE)</f>
        <v>7.958333333333333</v>
      </c>
      <c r="H67" s="74" t="s">
        <v>1277</v>
      </c>
      <c r="I67" s="71">
        <f>VLOOKUP(L43,Database!A4:M1021,11,FALSE)</f>
        <v>8.6071428571428577</v>
      </c>
      <c r="J67" s="74" t="s">
        <v>1277</v>
      </c>
      <c r="K67" s="71">
        <f>VLOOKUP(L44,Database!A4:O1021,11,FALSE)</f>
        <v>6.4701986754966887</v>
      </c>
      <c r="L67" s="74" t="s">
        <v>1277</v>
      </c>
    </row>
    <row r="68" spans="2:12" ht="12.75" customHeight="1" x14ac:dyDescent="0.3">
      <c r="B68" s="57" t="s">
        <v>1289</v>
      </c>
      <c r="C68" s="50" t="s">
        <v>42</v>
      </c>
      <c r="D68" s="37" t="str">
        <f>IF(C49="OTHERS", " ","=")</f>
        <v>=</v>
      </c>
      <c r="E68" s="65">
        <f>Database!L1022</f>
        <v>8</v>
      </c>
      <c r="F68" s="74" t="s">
        <v>1277</v>
      </c>
      <c r="G68" s="65">
        <f>VLOOKUP(L42,Database!A4:L1021,12,FALSE)</f>
        <v>50</v>
      </c>
      <c r="H68" s="74" t="s">
        <v>1277</v>
      </c>
      <c r="I68" s="65">
        <f>VLOOKUP(L43,Database!A4:N1021,12,FALSE)</f>
        <v>21.777777777777779</v>
      </c>
      <c r="J68" s="74" t="s">
        <v>1277</v>
      </c>
      <c r="K68" s="65">
        <f>VLOOKUP(L44,Database!A4:P1021,12,FALSE)</f>
        <v>33.686046511627907</v>
      </c>
      <c r="L68" s="74" t="s">
        <v>1277</v>
      </c>
    </row>
    <row r="69" spans="2:12" ht="12.75" customHeight="1" x14ac:dyDescent="0.3">
      <c r="B69" s="58" t="s">
        <v>1037</v>
      </c>
      <c r="C69" s="50" t="s">
        <v>1277</v>
      </c>
      <c r="D69" s="38" t="s">
        <v>75</v>
      </c>
      <c r="E69" s="65" t="str">
        <f>Database!X1022</f>
        <v>Compact</v>
      </c>
      <c r="F69" s="74" t="s">
        <v>1277</v>
      </c>
      <c r="G69" s="65" t="str">
        <f>VLOOKUP(L42,Database!A4:X1021,24,FALSE)</f>
        <v>Non-Compact</v>
      </c>
      <c r="H69" s="74" t="s">
        <v>1277</v>
      </c>
      <c r="I69" s="65" t="str">
        <f>VLOOKUP(L43,Database!A4:X1021,24,FALSE)</f>
        <v>Compact</v>
      </c>
      <c r="J69" s="74" t="s">
        <v>1277</v>
      </c>
      <c r="K69" s="65" t="str">
        <f>VLOOKUP(L44,Database!A4:X1021,24,FALSE)</f>
        <v>Compact</v>
      </c>
      <c r="L69" s="74" t="s">
        <v>1277</v>
      </c>
    </row>
    <row r="70" spans="2:12" ht="12.75" customHeight="1" x14ac:dyDescent="0.3">
      <c r="B70" s="58" t="s">
        <v>1038</v>
      </c>
      <c r="C70" s="50" t="s">
        <v>1277</v>
      </c>
      <c r="D70" s="38" t="s">
        <v>75</v>
      </c>
      <c r="E70" s="65" t="str">
        <f>Database!Y1022</f>
        <v>Compact</v>
      </c>
      <c r="F70" s="74" t="s">
        <v>1277</v>
      </c>
      <c r="G70" s="93" t="str">
        <f>VLOOKUP(L42,Database!A4:Y1021,25,FALSE)</f>
        <v>Slender</v>
      </c>
      <c r="H70" s="74" t="s">
        <v>1277</v>
      </c>
      <c r="I70" s="93" t="str">
        <f>VLOOKUP(L43,Database!A4:Y1021,25,FALSE)</f>
        <v>Slender</v>
      </c>
      <c r="J70" s="74" t="s">
        <v>1277</v>
      </c>
      <c r="K70" s="93" t="str">
        <f>VLOOKUP(L44,Database!A4:Y1021,25,FALSE) &amp; ""</f>
        <v>Slender</v>
      </c>
      <c r="L70" s="74" t="s">
        <v>1277</v>
      </c>
    </row>
    <row r="73" spans="2:12" ht="18.5" x14ac:dyDescent="0.45">
      <c r="C73" s="100" t="s">
        <v>1296</v>
      </c>
      <c r="D73" s="97"/>
      <c r="E73" s="98"/>
    </row>
    <row r="74" spans="2:12" ht="12.75" customHeight="1" x14ac:dyDescent="0.35">
      <c r="C74" s="75" t="s">
        <v>16</v>
      </c>
      <c r="D74" s="75" t="s">
        <v>75</v>
      </c>
      <c r="E74" s="75">
        <v>200</v>
      </c>
      <c r="J74" s="137" t="s">
        <v>1027</v>
      </c>
      <c r="K74" s="139"/>
      <c r="L74" s="7" t="str" cm="1">
        <f t="array" ref="L74">_xlfn.IFS(C81="Area of Section",Database!BM11,C81="Elastic Modulus x-x",Database!BM19)</f>
        <v>W10X39</v>
      </c>
    </row>
    <row r="75" spans="2:12" ht="12.75" customHeight="1" x14ac:dyDescent="0.35">
      <c r="C75" s="75" t="s">
        <v>1082</v>
      </c>
      <c r="D75" s="75" t="s">
        <v>75</v>
      </c>
      <c r="E75" s="75">
        <v>150</v>
      </c>
      <c r="J75" s="137" t="s">
        <v>1028</v>
      </c>
      <c r="K75" s="139"/>
      <c r="L75" s="7" t="str" cm="1">
        <f t="array" ref="L75">_xlfn.IFS(C81="Area of Section",Database!BM12,C81="Elastic Modulus x-x",Database!BM20)</f>
        <v>HW200X204</v>
      </c>
    </row>
    <row r="76" spans="2:12" ht="12.75" customHeight="1" x14ac:dyDescent="0.35">
      <c r="C76" s="75" t="s">
        <v>1083</v>
      </c>
      <c r="D76" s="75" t="str">
        <f>D78</f>
        <v>=</v>
      </c>
      <c r="E76" s="75">
        <v>100</v>
      </c>
      <c r="J76" s="137" t="s">
        <v>1091</v>
      </c>
      <c r="K76" s="139"/>
      <c r="L76" s="7" t="str" cm="1">
        <f t="array" ref="L76">_xlfn.IFS(C81="Area of Section",Database!BM13,C81="Elastic Modulus x-x",Database!BM21)</f>
        <v>HY400X65.4</v>
      </c>
    </row>
    <row r="77" spans="2:12" ht="12.75" customHeight="1" x14ac:dyDescent="0.3">
      <c r="C77" s="75" t="s">
        <v>1084</v>
      </c>
      <c r="D77" s="75" t="s">
        <v>75</v>
      </c>
      <c r="E77" s="75">
        <v>20</v>
      </c>
      <c r="G77" s="75"/>
    </row>
    <row r="78" spans="2:12" ht="12.75" customHeight="1" x14ac:dyDescent="0.3">
      <c r="C78" s="75" t="s">
        <v>1085</v>
      </c>
      <c r="D78" s="75" t="s">
        <v>75</v>
      </c>
      <c r="E78" s="75">
        <v>10</v>
      </c>
    </row>
    <row r="79" spans="2:12" ht="12.75" customHeight="1" x14ac:dyDescent="0.3">
      <c r="C79" s="75" t="s">
        <v>1086</v>
      </c>
      <c r="D79" s="75" t="s">
        <v>75</v>
      </c>
      <c r="E79" s="75">
        <v>20</v>
      </c>
    </row>
    <row r="81" spans="2:12" ht="12.75" customHeight="1" x14ac:dyDescent="0.35">
      <c r="B81" s="7" t="s">
        <v>1092</v>
      </c>
      <c r="C81" s="140" t="s">
        <v>6</v>
      </c>
      <c r="D81" s="141"/>
      <c r="E81" s="142"/>
    </row>
    <row r="82" spans="2:12" ht="12.75" customHeight="1" x14ac:dyDescent="0.35">
      <c r="B82" s="7" t="s">
        <v>1093</v>
      </c>
      <c r="C82" s="137">
        <v>235</v>
      </c>
      <c r="D82" s="138"/>
      <c r="E82" s="139"/>
      <c r="F82" s="7" t="s">
        <v>1094</v>
      </c>
    </row>
    <row r="83" spans="2:12" ht="12.75" customHeight="1" x14ac:dyDescent="0.35">
      <c r="B83" s="15"/>
      <c r="C83" s="96"/>
      <c r="D83" s="76"/>
      <c r="E83" s="49" t="s">
        <v>1089</v>
      </c>
      <c r="G83" s="137" t="s">
        <v>1027</v>
      </c>
      <c r="H83" s="139"/>
      <c r="I83" s="137" t="s">
        <v>1028</v>
      </c>
      <c r="J83" s="139"/>
      <c r="K83" s="137" t="s">
        <v>1091</v>
      </c>
      <c r="L83" s="139"/>
    </row>
    <row r="84" spans="2:12" ht="12.75" customHeight="1" x14ac:dyDescent="0.3">
      <c r="B84" s="59" t="s">
        <v>0</v>
      </c>
      <c r="C84" s="50" t="s">
        <v>1277</v>
      </c>
      <c r="D84" s="38" t="str">
        <f>IF(C71="OTHERS", " ","=")</f>
        <v>=</v>
      </c>
      <c r="E84" s="7" t="str">
        <f>Assym_DB!C4</f>
        <v>-</v>
      </c>
      <c r="F84" s="49" t="s">
        <v>38</v>
      </c>
      <c r="G84" s="7">
        <f>VLOOKUP(L74,Database!A4:C1021,3,FALSE)</f>
        <v>58</v>
      </c>
      <c r="H84" s="49" t="s">
        <v>38</v>
      </c>
      <c r="I84" s="7" t="str">
        <f>VLOOKUP(L75,Database!A4:C1021,3,FALSE)</f>
        <v>56.2</v>
      </c>
      <c r="J84" s="49" t="s">
        <v>38</v>
      </c>
      <c r="K84" s="7">
        <f>VLOOKUP(L76,Database!A4:C1021,3,FALSE)</f>
        <v>65.400000000000006</v>
      </c>
      <c r="L84" s="49" t="s">
        <v>38</v>
      </c>
    </row>
    <row r="85" spans="2:12" ht="12.75" customHeight="1" x14ac:dyDescent="0.3">
      <c r="B85" s="58" t="s">
        <v>1030</v>
      </c>
      <c r="C85" s="50" t="s">
        <v>16</v>
      </c>
      <c r="D85" s="38" t="str">
        <f>IF(C72="OTHERS", " ","=")</f>
        <v>=</v>
      </c>
      <c r="E85" s="7">
        <f>Assym_DB!D4</f>
        <v>200</v>
      </c>
      <c r="F85" s="49" t="s">
        <v>39</v>
      </c>
      <c r="G85" s="7">
        <f>VLOOKUP(L74,Database!A4:D1021,4,FALSE)</f>
        <v>252</v>
      </c>
      <c r="H85" s="49" t="s">
        <v>39</v>
      </c>
      <c r="I85" s="7">
        <f>VLOOKUP(L75,Database!A4:D1021,4,FALSE)</f>
        <v>200</v>
      </c>
      <c r="J85" s="49" t="s">
        <v>39</v>
      </c>
      <c r="K85" s="7">
        <f>VLOOKUP(L76,Database!A4:D1021,4,FALSE)</f>
        <v>400</v>
      </c>
      <c r="L85" s="49" t="s">
        <v>39</v>
      </c>
    </row>
    <row r="86" spans="2:12" ht="12.75" customHeight="1" x14ac:dyDescent="0.3">
      <c r="B86" s="64" t="s">
        <v>1338</v>
      </c>
      <c r="C86" s="55" t="s">
        <v>1292</v>
      </c>
      <c r="D86" s="38" t="str">
        <f>IF(C72="OTHERS", " ","=")</f>
        <v>=</v>
      </c>
      <c r="E86" s="7">
        <f>Assym_DB!E4</f>
        <v>150</v>
      </c>
      <c r="F86" s="49" t="s">
        <v>39</v>
      </c>
      <c r="G86" s="7">
        <f>VLOOKUP(L74,Database!A4:E1021,5,FALSE)</f>
        <v>202.8</v>
      </c>
      <c r="H86" s="49" t="s">
        <v>39</v>
      </c>
      <c r="I86" s="7">
        <f>VLOOKUP(L75,Database!A4:E1021,5,FALSE)</f>
        <v>204</v>
      </c>
      <c r="J86" s="49" t="s">
        <v>39</v>
      </c>
      <c r="K86" s="7">
        <f>VLOOKUP(L76,Database!A4:E1021,5,FALSE)</f>
        <v>200</v>
      </c>
      <c r="L86" s="49" t="s">
        <v>39</v>
      </c>
    </row>
    <row r="87" spans="2:12" ht="12.75" customHeight="1" x14ac:dyDescent="0.3">
      <c r="B87" s="64" t="s">
        <v>1339</v>
      </c>
      <c r="C87" s="55" t="s">
        <v>1293</v>
      </c>
      <c r="D87" s="38" t="str">
        <f t="shared" ref="D87" si="1">IF(C73="OTHERS", " ","=")</f>
        <v>=</v>
      </c>
      <c r="E87" s="7">
        <f>Assym_DB!F4</f>
        <v>100</v>
      </c>
      <c r="F87" s="49" t="s">
        <v>39</v>
      </c>
      <c r="G87" s="7">
        <f>VLOOKUP(L74,Database!A4:E1021,5,FALSE)</f>
        <v>202.8</v>
      </c>
      <c r="H87" s="49" t="s">
        <v>39</v>
      </c>
      <c r="I87" s="7">
        <f>VLOOKUP(L75,Database!A4:E1021,5,FALSE)</f>
        <v>204</v>
      </c>
      <c r="J87" s="49" t="s">
        <v>39</v>
      </c>
      <c r="K87" s="7">
        <f>VLOOKUP(L76,Database!A4:E1021,5,FALSE)</f>
        <v>200</v>
      </c>
      <c r="L87" s="49" t="s">
        <v>39</v>
      </c>
    </row>
    <row r="88" spans="2:12" ht="12.75" customHeight="1" x14ac:dyDescent="0.3">
      <c r="B88" s="64" t="s">
        <v>1284</v>
      </c>
      <c r="C88" s="63" t="s">
        <v>1280</v>
      </c>
      <c r="D88" s="38" t="str">
        <f>IF(C74="OTHERS", " ","=")</f>
        <v>=</v>
      </c>
      <c r="E88" s="7">
        <f>Assym_DB!G4</f>
        <v>20</v>
      </c>
      <c r="F88" s="49" t="s">
        <v>39</v>
      </c>
      <c r="G88" s="7">
        <f>VLOOKUP(L74,Database!A4:F1021,6,FALSE)</f>
        <v>13.4</v>
      </c>
      <c r="H88" s="49" t="s">
        <v>39</v>
      </c>
      <c r="I88" s="7">
        <f>VLOOKUP(L75,Database!A4:F1021,6,FALSE)</f>
        <v>12</v>
      </c>
      <c r="J88" s="49" t="s">
        <v>39</v>
      </c>
      <c r="K88" s="7">
        <f>VLOOKUP(L76,Database!A4:F1021,6,FALSE)</f>
        <v>12</v>
      </c>
      <c r="L88" s="49" t="s">
        <v>39</v>
      </c>
    </row>
    <row r="89" spans="2:12" ht="12.75" customHeight="1" x14ac:dyDescent="0.3">
      <c r="B89" s="64" t="s">
        <v>1285</v>
      </c>
      <c r="C89" s="63" t="s">
        <v>1281</v>
      </c>
      <c r="D89" s="38" t="str">
        <f>IF(C75="OTHERS", " ","=")</f>
        <v>=</v>
      </c>
      <c r="E89" s="7">
        <f>Assym_DB!H4</f>
        <v>10</v>
      </c>
      <c r="F89" s="49" t="s">
        <v>39</v>
      </c>
      <c r="G89" s="7">
        <f>VLOOKUP(L74,Database!A4:F1021,6,FALSE)</f>
        <v>13.4</v>
      </c>
      <c r="H89" s="49" t="s">
        <v>39</v>
      </c>
      <c r="I89" s="7">
        <f>VLOOKUP(L75,Database!A4:F1021,6,FALSE)</f>
        <v>12</v>
      </c>
      <c r="J89" s="49" t="s">
        <v>39</v>
      </c>
      <c r="K89" s="7">
        <f>VLOOKUP(L76,Database!A4:F1021,6,FALSE)</f>
        <v>12</v>
      </c>
      <c r="L89" s="49" t="s">
        <v>39</v>
      </c>
    </row>
    <row r="90" spans="2:12" ht="12.75" customHeight="1" x14ac:dyDescent="0.3">
      <c r="B90" s="59" t="s">
        <v>1033</v>
      </c>
      <c r="C90" s="51" t="s">
        <v>1282</v>
      </c>
      <c r="D90" s="37" t="str">
        <f>IF(C72="OTHERS", " ","=")</f>
        <v>=</v>
      </c>
      <c r="E90" s="7">
        <f>Assym_DB!I4</f>
        <v>20</v>
      </c>
      <c r="F90" s="49" t="s">
        <v>39</v>
      </c>
      <c r="G90" s="7">
        <f>VLOOKUP(L74,Database!A4:G1021,7,FALSE)</f>
        <v>8</v>
      </c>
      <c r="H90" s="49" t="s">
        <v>39</v>
      </c>
      <c r="I90" s="7">
        <f>VLOOKUP(L75,Database!A4:G1021,7,FALSE)</f>
        <v>12</v>
      </c>
      <c r="J90" s="49" t="s">
        <v>39</v>
      </c>
      <c r="K90" s="7">
        <f>VLOOKUP(L76,Database!A4:G1021,7,FALSE)</f>
        <v>9</v>
      </c>
      <c r="L90" s="49" t="s">
        <v>39</v>
      </c>
    </row>
    <row r="91" spans="2:12" ht="12.75" customHeight="1" x14ac:dyDescent="0.3">
      <c r="B91" s="59" t="s">
        <v>4</v>
      </c>
      <c r="C91" s="50" t="s">
        <v>20</v>
      </c>
      <c r="D91" s="37" t="s">
        <v>75</v>
      </c>
      <c r="E91" s="91">
        <f>Database!H1022</f>
        <v>0</v>
      </c>
      <c r="F91" s="49" t="s">
        <v>39</v>
      </c>
      <c r="G91" s="7">
        <f>VLOOKUP(L74,Database!A4:H1021,8,FALSE)</f>
        <v>12.7</v>
      </c>
      <c r="H91" s="49" t="s">
        <v>39</v>
      </c>
      <c r="I91" s="7">
        <f>VLOOKUP(L75,Database!A4:H1021,8,FALSE)</f>
        <v>13</v>
      </c>
      <c r="J91" s="49" t="s">
        <v>39</v>
      </c>
      <c r="K91" s="7">
        <f>VLOOKUP(L76,Database!A4:H1021,8,FALSE)</f>
        <v>13</v>
      </c>
      <c r="L91" s="49" t="s">
        <v>39</v>
      </c>
    </row>
    <row r="92" spans="2:12" ht="12.75" customHeight="1" x14ac:dyDescent="0.3">
      <c r="B92" s="59" t="s">
        <v>1034</v>
      </c>
      <c r="C92" s="50" t="s">
        <v>21</v>
      </c>
      <c r="D92" s="38" t="str">
        <f>IF(C72="OTHERS", " ","=")</f>
        <v>=</v>
      </c>
      <c r="E92" s="7">
        <f>Assym_DB!J4</f>
        <v>170</v>
      </c>
      <c r="F92" s="49" t="s">
        <v>39</v>
      </c>
      <c r="G92" s="7">
        <f>VLOOKUP(L74,Database!A4:I1021,9,FALSE)</f>
        <v>199.8</v>
      </c>
      <c r="H92" s="49" t="s">
        <v>39</v>
      </c>
      <c r="I92" s="7">
        <f>VLOOKUP(L75,Database!A4:I1021,9,FALSE)</f>
        <v>150</v>
      </c>
      <c r="J92" s="49" t="s">
        <v>39</v>
      </c>
      <c r="K92" s="7">
        <f>VLOOKUP(L76,Database!A4:I1021,9,FALSE)</f>
        <v>350</v>
      </c>
      <c r="L92" s="49" t="s">
        <v>39</v>
      </c>
    </row>
    <row r="93" spans="2:12" ht="12.75" customHeight="1" x14ac:dyDescent="0.3">
      <c r="B93" s="59" t="s">
        <v>6</v>
      </c>
      <c r="C93" s="50" t="s">
        <v>22</v>
      </c>
      <c r="D93" s="38" t="s">
        <v>75</v>
      </c>
      <c r="E93" s="7">
        <f>Assym_DB!K4</f>
        <v>74</v>
      </c>
      <c r="F93" s="49" t="s">
        <v>1319</v>
      </c>
      <c r="G93" s="7">
        <f>VLOOKUP(L74,Database!A4:J1021,10,FALSE)</f>
        <v>73.8</v>
      </c>
      <c r="H93" s="49" t="s">
        <v>1319</v>
      </c>
      <c r="I93" s="7">
        <f>VLOOKUP(L75,Database!A4:J1021,10,FALSE)</f>
        <v>71.53</v>
      </c>
      <c r="J93" s="49" t="s">
        <v>1319</v>
      </c>
      <c r="K93" s="7">
        <f>VLOOKUP(L76,Database!A4:J1021,10,FALSE)</f>
        <v>83.290708415433258</v>
      </c>
      <c r="L93" s="49" t="s">
        <v>1319</v>
      </c>
    </row>
    <row r="94" spans="2:12" ht="12.75" customHeight="1" x14ac:dyDescent="0.3">
      <c r="B94" s="59" t="s">
        <v>1035</v>
      </c>
      <c r="C94" s="50" t="s">
        <v>1277</v>
      </c>
      <c r="D94" s="38" t="str">
        <f>IF(K73="OTHERS", " ","=")</f>
        <v>=</v>
      </c>
      <c r="E94" s="7">
        <f>Assym_DB!N4</f>
        <v>0.86</v>
      </c>
      <c r="F94" s="49" t="s">
        <v>1045</v>
      </c>
      <c r="G94" s="7">
        <f>VLOOKUP(L74,Database!A4:M1021,13,FALSE)</f>
        <v>1.28</v>
      </c>
      <c r="H94" s="49" t="s">
        <v>1045</v>
      </c>
      <c r="I94" s="7">
        <f>VLOOKUP(L75,Database!A4:M1021,13,FALSE)</f>
        <v>1.1696814089933345</v>
      </c>
      <c r="J94" s="49" t="s">
        <v>1045</v>
      </c>
      <c r="K94" s="7">
        <f>VLOOKUP(L76,Database!A4:M1021,13,FALSE)</f>
        <v>1.5596814089933346</v>
      </c>
      <c r="L94" s="49" t="s">
        <v>1045</v>
      </c>
    </row>
    <row r="95" spans="2:12" ht="12.75" customHeight="1" x14ac:dyDescent="0.3">
      <c r="B95" s="57" t="s">
        <v>1056</v>
      </c>
      <c r="C95" s="52" t="s">
        <v>1052</v>
      </c>
      <c r="D95" s="38" t="str">
        <f>IF(K73="OTHERS", " ","=")</f>
        <v>=</v>
      </c>
      <c r="E95" s="7">
        <f>Assym_DB!O4</f>
        <v>3833.3153153153157</v>
      </c>
      <c r="F95" s="44" t="s">
        <v>1046</v>
      </c>
      <c r="G95" s="7">
        <f>VLOOKUP(L74,Database!A4:N1021,14,FALSE)</f>
        <v>8672</v>
      </c>
      <c r="H95" s="44" t="s">
        <v>1046</v>
      </c>
      <c r="I95" s="7">
        <f>VLOOKUP(L75,Database!A4:N1021,14,FALSE)</f>
        <v>4984</v>
      </c>
      <c r="J95" s="44" t="s">
        <v>1046</v>
      </c>
      <c r="K95" s="7">
        <f>VLOOKUP(L76,Database!A4:N1021,14,FALSE)</f>
        <v>22600</v>
      </c>
      <c r="L95" s="44" t="s">
        <v>1046</v>
      </c>
    </row>
    <row r="96" spans="2:12" ht="12.75" customHeight="1" x14ac:dyDescent="0.3">
      <c r="B96" s="57" t="s">
        <v>1057</v>
      </c>
      <c r="C96" s="52" t="s">
        <v>1053</v>
      </c>
      <c r="D96" s="36" t="str">
        <f>IF(K73="OTHERS", " ","=")</f>
        <v>=</v>
      </c>
      <c r="E96" s="7">
        <f>Assym_DB!P4</f>
        <v>657.16666666666663</v>
      </c>
      <c r="F96" s="44" t="s">
        <v>1046</v>
      </c>
      <c r="G96" s="7">
        <f>VLOOKUP(L74,Database!A4:O1021,15,FALSE)</f>
        <v>1865</v>
      </c>
      <c r="H96" s="44" t="s">
        <v>1046</v>
      </c>
      <c r="I96" s="7">
        <f>VLOOKUP(L75,Database!A4:O1021,15,FALSE)</f>
        <v>1701</v>
      </c>
      <c r="J96" s="44" t="s">
        <v>1046</v>
      </c>
      <c r="K96" s="7">
        <f>VLOOKUP(L76,Database!A4:O1021,15,FALSE)</f>
        <v>1600</v>
      </c>
      <c r="L96" s="44" t="s">
        <v>1046</v>
      </c>
    </row>
    <row r="97" spans="2:12" ht="12.75" customHeight="1" x14ac:dyDescent="0.3">
      <c r="B97" s="62" t="s">
        <v>1039</v>
      </c>
      <c r="C97" s="53" t="s">
        <v>1054</v>
      </c>
      <c r="D97" s="38" t="s">
        <v>75</v>
      </c>
      <c r="E97" s="7">
        <f>Assym_DB!Q4</f>
        <v>7.1973299434631892</v>
      </c>
      <c r="F97" s="42" t="s">
        <v>45</v>
      </c>
      <c r="G97" s="7">
        <f>VLOOKUP(L74,Database!A4:P1021,16,FALSE)</f>
        <v>10.8</v>
      </c>
      <c r="H97" s="42" t="s">
        <v>45</v>
      </c>
      <c r="I97" s="7">
        <f>VLOOKUP(L75,Database!A4:P1021,16,FALSE)</f>
        <v>8.35</v>
      </c>
      <c r="J97" s="42" t="s">
        <v>45</v>
      </c>
      <c r="K97" s="7">
        <f>VLOOKUP(L76,Database!A4:P1021,16,FALSE)</f>
        <v>16.5</v>
      </c>
      <c r="L97" s="42" t="s">
        <v>45</v>
      </c>
    </row>
    <row r="98" spans="2:12" ht="12.75" customHeight="1" x14ac:dyDescent="0.3">
      <c r="B98" s="62" t="s">
        <v>1040</v>
      </c>
      <c r="C98" s="53" t="s">
        <v>1055</v>
      </c>
      <c r="D98" s="37" t="str">
        <f>IF(K76="OTHERS", " ","=")</f>
        <v>=</v>
      </c>
      <c r="E98" s="7">
        <f>Assym_DB!R4</f>
        <v>2.980038696163295</v>
      </c>
      <c r="F98" s="40" t="s">
        <v>45</v>
      </c>
      <c r="G98" s="7">
        <f>VLOOKUP(L74,Database!A4:Q1021,17,FALSE)</f>
        <v>5.03</v>
      </c>
      <c r="H98" s="40" t="s">
        <v>45</v>
      </c>
      <c r="I98" s="7">
        <f>VLOOKUP(L75,Database!A4:Q1021,17,FALSE)</f>
        <v>4.88</v>
      </c>
      <c r="J98" s="40" t="s">
        <v>45</v>
      </c>
      <c r="K98" s="7">
        <f>VLOOKUP(L76,Database!A4:Q1021,17,FALSE)</f>
        <v>4.4000000000000004</v>
      </c>
      <c r="L98" s="40" t="s">
        <v>45</v>
      </c>
    </row>
    <row r="99" spans="2:12" ht="12.75" customHeight="1" x14ac:dyDescent="0.3">
      <c r="B99" s="60" t="s">
        <v>1041</v>
      </c>
      <c r="C99" s="54" t="s">
        <v>1048</v>
      </c>
      <c r="D99" s="37" t="str">
        <f>IF(K77="OTHERS", " ","=")</f>
        <v>=</v>
      </c>
      <c r="E99" s="7">
        <f>Assym_DB!S4</f>
        <v>315.8856718634002</v>
      </c>
      <c r="F99" s="42" t="s">
        <v>1047</v>
      </c>
      <c r="G99" s="7">
        <f>VLOOKUP(L74,Database!A4:R1021,18,FALSE)</f>
        <v>688</v>
      </c>
      <c r="H99" s="42" t="s">
        <v>1047</v>
      </c>
      <c r="I99" s="7">
        <f>VLOOKUP(L75,Database!A4:R1021,18,FALSE)</f>
        <v>498</v>
      </c>
      <c r="J99" s="42" t="s">
        <v>1047</v>
      </c>
      <c r="K99" s="7">
        <f>VLOOKUP(L76,Database!A4:R1021,18,FALSE)</f>
        <v>1130</v>
      </c>
      <c r="L99" s="42" t="s">
        <v>1047</v>
      </c>
    </row>
    <row r="100" spans="2:12" ht="12.75" customHeight="1" x14ac:dyDescent="0.3">
      <c r="B100" s="60" t="s">
        <v>1042</v>
      </c>
      <c r="C100" s="54" t="s">
        <v>1049</v>
      </c>
      <c r="D100" s="37" t="str">
        <f>IF(C94="OTHERS", " ","=")</f>
        <v>=</v>
      </c>
      <c r="E100" s="7">
        <f>Assym_DB!T4</f>
        <v>87.62222222222222</v>
      </c>
      <c r="F100" s="42" t="s">
        <v>1047</v>
      </c>
      <c r="G100" s="7">
        <f>VLOOKUP(L74,Database!A4:S1021,19,FALSE)</f>
        <v>184</v>
      </c>
      <c r="H100" s="42" t="s">
        <v>1047</v>
      </c>
      <c r="I100" s="7">
        <f>VLOOKUP(L75,Database!A4:S1021,19,FALSE)</f>
        <v>167</v>
      </c>
      <c r="J100" s="42" t="s">
        <v>1047</v>
      </c>
      <c r="K100" s="7">
        <f>VLOOKUP(L76,Database!A4:S1021,19,FALSE)</f>
        <v>160</v>
      </c>
      <c r="L100" s="42" t="s">
        <v>1047</v>
      </c>
    </row>
    <row r="101" spans="2:12" ht="12.75" customHeight="1" x14ac:dyDescent="0.3">
      <c r="B101" s="61" t="s">
        <v>1043</v>
      </c>
      <c r="C101" s="54" t="s">
        <v>1050</v>
      </c>
      <c r="D101" s="37" t="str">
        <f>IF(C95="OTHERS", " ","=")</f>
        <v>=</v>
      </c>
      <c r="E101" s="7">
        <f>Assym_DB!U4</f>
        <v>469.5</v>
      </c>
      <c r="F101" s="42" t="s">
        <v>1047</v>
      </c>
      <c r="G101" s="7">
        <f>VLOOKUP(L74,Database!A4:T1021,20,FALSE)</f>
        <v>765</v>
      </c>
      <c r="H101" s="42" t="s">
        <v>1047</v>
      </c>
      <c r="I101" s="7">
        <f>VLOOKUP(L75,Database!A4:T1021,20,FALSE)</f>
        <v>565.49697978241602</v>
      </c>
      <c r="J101" s="42" t="s">
        <v>1047</v>
      </c>
      <c r="K101" s="7">
        <f>VLOOKUP(L76,Database!A4:T1021,20,FALSE)</f>
        <v>1280</v>
      </c>
      <c r="L101" s="42" t="s">
        <v>1047</v>
      </c>
    </row>
    <row r="102" spans="2:12" ht="12.75" customHeight="1" x14ac:dyDescent="0.3">
      <c r="B102" s="61" t="s">
        <v>1044</v>
      </c>
      <c r="C102" s="54" t="s">
        <v>1051</v>
      </c>
      <c r="D102" s="37" t="str">
        <f>IF(C96="OTHERS", " ","=")</f>
        <v>=</v>
      </c>
      <c r="E102" s="7">
        <f>Assym_DB!V4</f>
        <v>154.5</v>
      </c>
      <c r="F102" s="68" t="s">
        <v>1047</v>
      </c>
      <c r="G102" s="7">
        <f>VLOOKUP(L74,Database!A4:U1021,21,FALSE)</f>
        <v>280</v>
      </c>
      <c r="H102" s="68" t="s">
        <v>1047</v>
      </c>
      <c r="I102" s="7">
        <f>VLOOKUP(L75,Database!A4:U1021,21,FALSE)</f>
        <v>257.98793628294567</v>
      </c>
      <c r="J102" s="68" t="s">
        <v>1047</v>
      </c>
      <c r="K102" s="7">
        <f>VLOOKUP(L76,Database!A4:U1021,21,FALSE)</f>
        <v>249</v>
      </c>
      <c r="L102" s="68" t="s">
        <v>1047</v>
      </c>
    </row>
    <row r="103" spans="2:12" ht="12.75" customHeight="1" x14ac:dyDescent="0.3">
      <c r="B103" s="57" t="s">
        <v>1036</v>
      </c>
      <c r="C103" s="50" t="s">
        <v>41</v>
      </c>
      <c r="D103" s="37" t="str">
        <f>IF(C76="OTHERS", " ","=")</f>
        <v>=</v>
      </c>
      <c r="E103" s="7">
        <f>Assym_DB!L4</f>
        <v>4</v>
      </c>
      <c r="F103" s="74" t="s">
        <v>1277</v>
      </c>
      <c r="G103" s="7">
        <f>VLOOKUP(L74,Database!A4:K1021,11,FALSE)</f>
        <v>7.2686567164179108</v>
      </c>
      <c r="H103" s="74" t="s">
        <v>1277</v>
      </c>
      <c r="I103" s="7">
        <f>VLOOKUP(L75,Database!A4:K1021,11,FALSE)</f>
        <v>8</v>
      </c>
      <c r="J103" s="74" t="s">
        <v>1277</v>
      </c>
      <c r="K103" s="7">
        <f>VLOOKUP(L76,Database!A4:K1021,11,FALSE)</f>
        <v>7.958333333333333</v>
      </c>
      <c r="L103" s="74" t="s">
        <v>1277</v>
      </c>
    </row>
    <row r="104" spans="2:12" ht="12.75" customHeight="1" x14ac:dyDescent="0.3">
      <c r="B104" s="57" t="s">
        <v>1289</v>
      </c>
      <c r="C104" s="50" t="s">
        <v>42</v>
      </c>
      <c r="D104" s="37" t="str">
        <f>IF(C80="OTHERS", " ","=")</f>
        <v>=</v>
      </c>
      <c r="E104" s="7">
        <f>Assym_DB!M4</f>
        <v>8.5</v>
      </c>
      <c r="F104" s="74" t="s">
        <v>1277</v>
      </c>
      <c r="G104" s="7">
        <f>VLOOKUP(L74,Database!A4:L1021,12,FALSE)</f>
        <v>24.975000000000001</v>
      </c>
      <c r="H104" s="74" t="s">
        <v>1277</v>
      </c>
      <c r="I104" s="7">
        <f>VLOOKUP(L75,Database!A4:L1021,12,FALSE)</f>
        <v>12.5</v>
      </c>
      <c r="J104" s="74" t="s">
        <v>1277</v>
      </c>
      <c r="K104" s="7">
        <f>VLOOKUP(L76,Database!A4:L1021,12,FALSE)</f>
        <v>38.888888888888886</v>
      </c>
      <c r="L104" s="74" t="s">
        <v>1277</v>
      </c>
    </row>
    <row r="105" spans="2:12" ht="12.75" customHeight="1" x14ac:dyDescent="0.3">
      <c r="B105" s="58" t="s">
        <v>1037</v>
      </c>
      <c r="C105" s="50" t="s">
        <v>1277</v>
      </c>
      <c r="D105" s="38" t="s">
        <v>75</v>
      </c>
      <c r="E105" s="7" t="str">
        <f>Assym_DB!W4</f>
        <v>Compact</v>
      </c>
      <c r="F105" s="74" t="s">
        <v>1277</v>
      </c>
      <c r="G105" s="7" t="str">
        <f>VLOOKUP(L74,Database!A4:X1021,24,FALSE)</f>
        <v>Compact</v>
      </c>
      <c r="H105" s="74" t="s">
        <v>1277</v>
      </c>
      <c r="I105" s="7" t="str">
        <f>VLOOKUP(L75,Database!A4:X1021,24,FALSE)</f>
        <v>Compact</v>
      </c>
      <c r="J105" s="74" t="s">
        <v>1277</v>
      </c>
      <c r="K105" s="7" t="str">
        <f>VLOOKUP(L76,Database!A4:X1021,24,FALSE)</f>
        <v>Compact</v>
      </c>
      <c r="L105" s="74" t="s">
        <v>1277</v>
      </c>
    </row>
    <row r="106" spans="2:12" ht="12.75" customHeight="1" x14ac:dyDescent="0.3">
      <c r="B106" s="58" t="s">
        <v>1038</v>
      </c>
      <c r="C106" s="50" t="s">
        <v>1277</v>
      </c>
      <c r="D106" s="38" t="s">
        <v>75</v>
      </c>
      <c r="E106" s="7" t="str">
        <f>Assym_DB!X4</f>
        <v>Compact</v>
      </c>
      <c r="F106" s="74" t="s">
        <v>1277</v>
      </c>
      <c r="G106" s="7" t="str">
        <f>VLOOKUP(L74,Database!A4:Y1021,25,FALSE)</f>
        <v>Slender</v>
      </c>
      <c r="H106" s="74" t="s">
        <v>1277</v>
      </c>
      <c r="I106" s="7" t="str">
        <f>VLOOKUP(L75,Database!A4:Y1021,25,FALSE)</f>
        <v>Slender</v>
      </c>
      <c r="J106" s="74" t="s">
        <v>1277</v>
      </c>
      <c r="K106" s="7" t="str">
        <f>VLOOKUP(L76,Database!A4:Y1021,25,FALSE)</f>
        <v>Slender</v>
      </c>
      <c r="L106" s="74" t="s">
        <v>1277</v>
      </c>
    </row>
    <row r="109" spans="2:12" ht="18.5" x14ac:dyDescent="0.45">
      <c r="C109" s="100" t="s">
        <v>1310</v>
      </c>
      <c r="D109" s="97"/>
      <c r="E109" s="98"/>
    </row>
    <row r="110" spans="2:12" ht="12.75" customHeight="1" x14ac:dyDescent="0.35">
      <c r="C110" s="75" t="s">
        <v>16</v>
      </c>
      <c r="D110" s="75" t="s">
        <v>75</v>
      </c>
      <c r="E110" s="75">
        <v>200</v>
      </c>
      <c r="J110" s="137" t="s">
        <v>1027</v>
      </c>
      <c r="K110" s="139"/>
      <c r="L110" s="7" t="str" cm="1">
        <f t="array" ref="L110">_xlfn.IFS(C116="Area of Section",Database!BT11,C116="Elastic Modulus x-x",Database!BT19)</f>
        <v>W12X31</v>
      </c>
    </row>
    <row r="111" spans="2:12" ht="12.75" customHeight="1" x14ac:dyDescent="0.4">
      <c r="C111" s="75" t="s">
        <v>1336</v>
      </c>
      <c r="D111" s="75" t="s">
        <v>75</v>
      </c>
      <c r="E111" s="75">
        <v>150</v>
      </c>
      <c r="J111" s="137" t="s">
        <v>1028</v>
      </c>
      <c r="K111" s="139"/>
      <c r="L111" s="7" t="str" cm="1">
        <f t="array" ref="L111">_xlfn.IFS(C116="Area of Section",Database!BT12,C116="Elastic Modulus x-x",Database!BT20)</f>
        <v>HW244</v>
      </c>
    </row>
    <row r="112" spans="2:12" ht="12.75" customHeight="1" x14ac:dyDescent="0.4">
      <c r="C112" s="75" t="s">
        <v>1332</v>
      </c>
      <c r="D112" s="75" t="s">
        <v>75</v>
      </c>
      <c r="E112" s="75">
        <v>20</v>
      </c>
      <c r="G112" s="75"/>
      <c r="J112" s="137" t="s">
        <v>1091</v>
      </c>
      <c r="K112" s="139"/>
      <c r="L112" s="7" t="str" cm="1">
        <f t="array" ref="L112">_xlfn.IFS(C116="Area of Section",Database!BT13,C116="Elastic Modulus x-x",Database!BT21)</f>
        <v>HY400X65.4</v>
      </c>
    </row>
    <row r="113" spans="2:12" ht="12.75" customHeight="1" x14ac:dyDescent="0.4">
      <c r="C113" s="75" t="s">
        <v>1334</v>
      </c>
      <c r="D113" s="75" t="s">
        <v>75</v>
      </c>
      <c r="E113" s="75">
        <v>10</v>
      </c>
    </row>
    <row r="114" spans="2:12" ht="12.75" customHeight="1" x14ac:dyDescent="0.4">
      <c r="C114" s="75" t="s">
        <v>1333</v>
      </c>
      <c r="D114" s="75" t="s">
        <v>75</v>
      </c>
      <c r="E114" s="75">
        <v>20</v>
      </c>
    </row>
    <row r="116" spans="2:12" ht="12.75" customHeight="1" x14ac:dyDescent="0.35">
      <c r="B116" s="7" t="s">
        <v>1092</v>
      </c>
      <c r="C116" s="140" t="s">
        <v>1080</v>
      </c>
      <c r="D116" s="141"/>
      <c r="E116" s="142"/>
    </row>
    <row r="117" spans="2:12" ht="12.75" customHeight="1" x14ac:dyDescent="0.35">
      <c r="B117" s="7" t="s">
        <v>1093</v>
      </c>
      <c r="C117" s="137">
        <v>275</v>
      </c>
      <c r="D117" s="138"/>
      <c r="E117" s="139"/>
      <c r="F117" s="7" t="s">
        <v>1094</v>
      </c>
    </row>
    <row r="118" spans="2:12" ht="12.75" customHeight="1" x14ac:dyDescent="0.35">
      <c r="B118" s="15"/>
      <c r="C118" s="96"/>
      <c r="D118" s="76"/>
      <c r="E118" s="49" t="s">
        <v>1089</v>
      </c>
      <c r="G118" s="137" t="s">
        <v>1027</v>
      </c>
      <c r="H118" s="139"/>
      <c r="I118" s="137" t="s">
        <v>1028</v>
      </c>
      <c r="J118" s="139"/>
      <c r="K118" s="137" t="s">
        <v>1091</v>
      </c>
      <c r="L118" s="139"/>
    </row>
    <row r="119" spans="2:12" ht="12.75" customHeight="1" x14ac:dyDescent="0.3">
      <c r="B119" s="59" t="s">
        <v>0</v>
      </c>
      <c r="C119" s="50" t="s">
        <v>1277</v>
      </c>
      <c r="D119" s="38" t="s">
        <v>75</v>
      </c>
      <c r="E119" s="7" t="s">
        <v>1277</v>
      </c>
      <c r="F119" s="49" t="s">
        <v>38</v>
      </c>
      <c r="G119" s="7">
        <f>VLOOKUP(L110,Database!A4:C1021,3,FALSE)</f>
        <v>46.1</v>
      </c>
      <c r="H119" s="49" t="s">
        <v>38</v>
      </c>
      <c r="I119" s="91" t="str">
        <f>VLOOKUP(L111,Database!A4:C1021,3,FALSE)</f>
        <v>63.8</v>
      </c>
      <c r="J119" s="49" t="s">
        <v>38</v>
      </c>
      <c r="K119" s="91">
        <f>VLOOKUP(L112,Database!A4:C1021,3,FALSE)</f>
        <v>65.400000000000006</v>
      </c>
      <c r="L119" s="49" t="s">
        <v>38</v>
      </c>
    </row>
    <row r="120" spans="2:12" ht="12.75" customHeight="1" x14ac:dyDescent="0.3">
      <c r="B120" s="58" t="s">
        <v>1030</v>
      </c>
      <c r="C120" s="50" t="s">
        <v>16</v>
      </c>
      <c r="D120" s="38" t="s">
        <v>75</v>
      </c>
      <c r="E120" s="7">
        <f>Boxed_Up_DB!$B$4</f>
        <v>200</v>
      </c>
      <c r="F120" s="49" t="s">
        <v>39</v>
      </c>
      <c r="G120" s="7">
        <f>VLOOKUP(L110,Database!A4:D1021,4,FALSE)</f>
        <v>306.60000000000002</v>
      </c>
      <c r="H120" s="49" t="s">
        <v>39</v>
      </c>
      <c r="I120" s="7">
        <f>VLOOKUP(L111,Database!A4:D1021,4,FALSE)</f>
        <v>244</v>
      </c>
      <c r="J120" s="49" t="s">
        <v>39</v>
      </c>
      <c r="K120" s="7">
        <f>VLOOKUP(L112,Database!A4:D1021,4,FALSE)</f>
        <v>400</v>
      </c>
      <c r="L120" s="49" t="s">
        <v>39</v>
      </c>
    </row>
    <row r="121" spans="2:12" ht="12.75" customHeight="1" x14ac:dyDescent="0.3">
      <c r="B121" s="64" t="s">
        <v>1337</v>
      </c>
      <c r="C121" s="55" t="s">
        <v>1315</v>
      </c>
      <c r="D121" s="38" t="s">
        <v>75</v>
      </c>
      <c r="E121" s="7">
        <f>Boxed_Up_DB!C4</f>
        <v>150</v>
      </c>
      <c r="F121" s="49" t="s">
        <v>39</v>
      </c>
      <c r="G121" s="7">
        <f>VLOOKUP(L110,Database!A4:E1021,5,FALSE)</f>
        <v>165.7</v>
      </c>
      <c r="H121" s="49" t="s">
        <v>39</v>
      </c>
      <c r="I121" s="7">
        <f>VLOOKUP(L111,Database!A4:E1021,5,FALSE)</f>
        <v>252</v>
      </c>
      <c r="J121" s="49" t="s">
        <v>39</v>
      </c>
      <c r="K121" s="7">
        <f>VLOOKUP(L112,Database!A4:E1021,5,FALSE)</f>
        <v>200</v>
      </c>
      <c r="L121" s="49" t="s">
        <v>39</v>
      </c>
    </row>
    <row r="122" spans="2:12" ht="12.75" customHeight="1" x14ac:dyDescent="0.3">
      <c r="B122" s="64" t="s">
        <v>1032</v>
      </c>
      <c r="C122" s="63" t="s">
        <v>1291</v>
      </c>
      <c r="D122" s="38" t="s">
        <v>75</v>
      </c>
      <c r="E122" s="7">
        <f>Boxed_Up_DB!D4</f>
        <v>20</v>
      </c>
      <c r="F122" s="49" t="s">
        <v>39</v>
      </c>
      <c r="G122" s="7">
        <f>VLOOKUP(L110,Database!A4:F1021,6,FALSE)</f>
        <v>11.8</v>
      </c>
      <c r="H122" s="49" t="s">
        <v>39</v>
      </c>
      <c r="I122" s="7">
        <f>VLOOKUP(L111,Database!A4:F1021,6,FALSE)</f>
        <v>11</v>
      </c>
      <c r="J122" s="49" t="s">
        <v>39</v>
      </c>
      <c r="K122" s="7">
        <f>VLOOKUP(L112,Database!A4:F1021,6,FALSE)</f>
        <v>12</v>
      </c>
      <c r="L122" s="49" t="s">
        <v>39</v>
      </c>
    </row>
    <row r="123" spans="2:12" ht="12.75" customHeight="1" x14ac:dyDescent="0.3">
      <c r="B123" s="59" t="s">
        <v>1316</v>
      </c>
      <c r="C123" s="51" t="s">
        <v>1335</v>
      </c>
      <c r="D123" s="38" t="s">
        <v>75</v>
      </c>
      <c r="E123" s="7">
        <f>Boxed_Up_DB!E4</f>
        <v>10</v>
      </c>
      <c r="F123" s="49" t="s">
        <v>39</v>
      </c>
      <c r="G123" s="7">
        <f>VLOOKUP(L110,Database!A4:G1021,7,FALSE)</f>
        <v>6.7</v>
      </c>
      <c r="H123" s="49" t="s">
        <v>39</v>
      </c>
      <c r="I123" s="7">
        <f>VLOOKUP(L111,Database!A4:G1021,7,FALSE)</f>
        <v>11</v>
      </c>
      <c r="J123" s="49" t="s">
        <v>39</v>
      </c>
      <c r="K123" s="7">
        <f>VLOOKUP(L112,Database!A4:G1021,7,FALSE)</f>
        <v>9</v>
      </c>
      <c r="L123" s="49" t="s">
        <v>39</v>
      </c>
    </row>
    <row r="124" spans="2:12" ht="12.75" customHeight="1" x14ac:dyDescent="0.3">
      <c r="B124" s="59" t="s">
        <v>1317</v>
      </c>
      <c r="C124" s="51" t="s">
        <v>1318</v>
      </c>
      <c r="D124" s="38" t="s">
        <v>75</v>
      </c>
      <c r="E124" s="7">
        <f>Boxed_Up_DB!F4</f>
        <v>20</v>
      </c>
      <c r="F124" s="49" t="s">
        <v>39</v>
      </c>
      <c r="G124" s="91" t="s">
        <v>1277</v>
      </c>
      <c r="H124" s="49" t="s">
        <v>39</v>
      </c>
      <c r="I124" s="91" t="s">
        <v>1277</v>
      </c>
      <c r="J124" s="49" t="s">
        <v>39</v>
      </c>
      <c r="K124" s="91" t="s">
        <v>1277</v>
      </c>
      <c r="L124" s="49" t="s">
        <v>39</v>
      </c>
    </row>
    <row r="125" spans="2:12" ht="12.75" customHeight="1" x14ac:dyDescent="0.3">
      <c r="B125" s="59" t="s">
        <v>4</v>
      </c>
      <c r="C125" s="50" t="s">
        <v>20</v>
      </c>
      <c r="D125" s="38" t="s">
        <v>75</v>
      </c>
      <c r="E125" s="91" t="s">
        <v>1277</v>
      </c>
      <c r="F125" s="49" t="s">
        <v>39</v>
      </c>
      <c r="G125" s="7">
        <f>VLOOKUP(L110,Database!A4:H1021,8,FALSE)</f>
        <v>8.9</v>
      </c>
      <c r="H125" s="49" t="s">
        <v>39</v>
      </c>
      <c r="I125" s="7">
        <f>VLOOKUP(L111,Database!A4:H1021,8,FALSE)</f>
        <v>13</v>
      </c>
      <c r="J125" s="49" t="s">
        <v>39</v>
      </c>
      <c r="K125" s="7">
        <f>VLOOKUP(L112,Database!A4:H1021,8,FALSE)</f>
        <v>13</v>
      </c>
      <c r="L125" s="49" t="s">
        <v>39</v>
      </c>
    </row>
    <row r="126" spans="2:12" ht="12.75" customHeight="1" x14ac:dyDescent="0.3">
      <c r="B126" s="59" t="s">
        <v>1034</v>
      </c>
      <c r="C126" s="50" t="s">
        <v>21</v>
      </c>
      <c r="D126" s="38" t="s">
        <v>75</v>
      </c>
      <c r="E126" s="7">
        <f>Boxed_Up_DB!G4</f>
        <v>160</v>
      </c>
      <c r="F126" s="49" t="s">
        <v>39</v>
      </c>
      <c r="G126" s="7">
        <f>VLOOKUP(L110,Database!A4:I1021,9,FALSE)</f>
        <v>265.2</v>
      </c>
      <c r="H126" s="49" t="s">
        <v>39</v>
      </c>
      <c r="I126" s="7">
        <f>VLOOKUP(L111,Database!A4:I1021,9,FALSE)</f>
        <v>196</v>
      </c>
      <c r="J126" s="49" t="s">
        <v>39</v>
      </c>
      <c r="K126" s="7">
        <f>VLOOKUP(L112,Database!A4:I1021,9,FALSE)</f>
        <v>350</v>
      </c>
      <c r="L126" s="49" t="s">
        <v>39</v>
      </c>
    </row>
    <row r="127" spans="2:12" ht="12.75" customHeight="1" x14ac:dyDescent="0.3">
      <c r="B127" s="59" t="s">
        <v>6</v>
      </c>
      <c r="C127" s="50" t="s">
        <v>22</v>
      </c>
      <c r="D127" s="38" t="s">
        <v>75</v>
      </c>
      <c r="E127" s="7">
        <f>Boxed_Up_DB!H4</f>
        <v>140</v>
      </c>
      <c r="F127" s="49" t="s">
        <v>1319</v>
      </c>
      <c r="G127" s="7">
        <f>VLOOKUP(L110,Database!A4:J1021,10,FALSE)</f>
        <v>58.7</v>
      </c>
      <c r="H127" s="49" t="s">
        <v>1319</v>
      </c>
      <c r="I127" s="7">
        <f>VLOOKUP(L111,Database!A4:J1021,10,FALSE)</f>
        <v>81.31</v>
      </c>
      <c r="J127" s="49" t="s">
        <v>1319</v>
      </c>
      <c r="K127" s="7">
        <f>VLOOKUP(L112,Database!A4:J1021,10,FALSE)</f>
        <v>83.290708415433258</v>
      </c>
      <c r="L127" s="49" t="s">
        <v>1319</v>
      </c>
    </row>
    <row r="128" spans="2:12" ht="12.75" customHeight="1" x14ac:dyDescent="0.3">
      <c r="B128" s="59" t="s">
        <v>1035</v>
      </c>
      <c r="C128" s="50" t="s">
        <v>1277</v>
      </c>
      <c r="D128" s="38" t="s">
        <v>75</v>
      </c>
      <c r="E128" s="7">
        <f>Boxed_Up_DB!I4</f>
        <v>1.54</v>
      </c>
      <c r="F128" s="49" t="s">
        <v>1045</v>
      </c>
      <c r="G128" s="7">
        <f>VLOOKUP(L110,Database!A4:M1021,13,FALSE)</f>
        <v>1.25</v>
      </c>
      <c r="H128" s="49" t="s">
        <v>1045</v>
      </c>
      <c r="I128" s="7">
        <f>VLOOKUP(L111,Database!A4:M1021,13,FALSE)</f>
        <v>1.4516814089933345</v>
      </c>
      <c r="J128" s="49" t="s">
        <v>1045</v>
      </c>
      <c r="K128" s="7">
        <f>VLOOKUP(L112,Database!A4:M1021,13,FALSE)</f>
        <v>1.5596814089933346</v>
      </c>
      <c r="L128" s="49" t="s">
        <v>1045</v>
      </c>
    </row>
    <row r="129" spans="1:12" ht="12.75" customHeight="1" x14ac:dyDescent="0.3">
      <c r="B129" s="57" t="s">
        <v>1056</v>
      </c>
      <c r="C129" s="52" t="s">
        <v>1052</v>
      </c>
      <c r="D129" s="38" t="s">
        <v>75</v>
      </c>
      <c r="E129" s="7">
        <f>Boxed_Up_DB!J4</f>
        <v>6586.6666666666661</v>
      </c>
      <c r="F129" s="44" t="s">
        <v>1046</v>
      </c>
      <c r="G129" s="7">
        <f>VLOOKUP(L110,Database!A4:N1021,14,FALSE)</f>
        <v>9899</v>
      </c>
      <c r="H129" s="44" t="s">
        <v>1046</v>
      </c>
      <c r="I129" s="7">
        <f>VLOOKUP(L111,Database!A4:N1021,14,FALSE)</f>
        <v>8573</v>
      </c>
      <c r="J129" s="44" t="s">
        <v>1046</v>
      </c>
      <c r="K129" s="7">
        <f>VLOOKUP(L112,Database!A4:N1021,14,FALSE)</f>
        <v>22600</v>
      </c>
      <c r="L129" s="44" t="s">
        <v>1046</v>
      </c>
    </row>
    <row r="130" spans="1:12" ht="12.75" customHeight="1" x14ac:dyDescent="0.3">
      <c r="B130" s="57" t="s">
        <v>1057</v>
      </c>
      <c r="C130" s="52" t="s">
        <v>1053</v>
      </c>
      <c r="D130" s="38" t="s">
        <v>75</v>
      </c>
      <c r="E130" s="7">
        <f>Boxed_Up_DB!K4</f>
        <v>2171.666666666667</v>
      </c>
      <c r="F130" s="44" t="s">
        <v>1046</v>
      </c>
      <c r="G130" s="7">
        <f>VLOOKUP(L110,Database!A4:O1021,15,FALSE)</f>
        <v>896</v>
      </c>
      <c r="H130" s="44" t="s">
        <v>1046</v>
      </c>
      <c r="I130" s="7">
        <f>VLOOKUP(L111,Database!A4:O1021,15,FALSE)</f>
        <v>2937</v>
      </c>
      <c r="J130" s="44" t="s">
        <v>1046</v>
      </c>
      <c r="K130" s="7">
        <f>VLOOKUP(L112,Database!A4:O1021,15,FALSE)</f>
        <v>1600</v>
      </c>
      <c r="L130" s="44" t="s">
        <v>1046</v>
      </c>
    </row>
    <row r="131" spans="1:12" ht="15" x14ac:dyDescent="0.3">
      <c r="B131" s="62" t="s">
        <v>1039</v>
      </c>
      <c r="C131" s="53" t="s">
        <v>1054</v>
      </c>
      <c r="D131" s="38" t="s">
        <v>75</v>
      </c>
      <c r="E131" s="7">
        <f>Boxed_Up_DB!L4</f>
        <v>6.859126697154605</v>
      </c>
      <c r="F131" s="42" t="s">
        <v>45</v>
      </c>
      <c r="G131" s="7">
        <f>VLOOKUP(L110,Database!A4:P1021,16,FALSE)</f>
        <v>13</v>
      </c>
      <c r="H131" s="42" t="s">
        <v>45</v>
      </c>
      <c r="I131" s="7">
        <f>VLOOKUP(L111,Database!A4:P1021,16,FALSE)</f>
        <v>10.27</v>
      </c>
      <c r="J131" s="42" t="s">
        <v>45</v>
      </c>
      <c r="K131" s="7">
        <f>VLOOKUP(L112,Database!A4:P1021,16,FALSE)</f>
        <v>16.5</v>
      </c>
      <c r="L131" s="42" t="s">
        <v>45</v>
      </c>
    </row>
    <row r="132" spans="1:12" ht="12.75" customHeight="1" x14ac:dyDescent="0.3">
      <c r="B132" s="62" t="s">
        <v>1040</v>
      </c>
      <c r="C132" s="53" t="s">
        <v>1055</v>
      </c>
      <c r="D132" s="38" t="s">
        <v>75</v>
      </c>
      <c r="E132" s="7">
        <f>Boxed_Up_DB!M4</f>
        <v>3.9385155530865643</v>
      </c>
      <c r="F132" s="40" t="s">
        <v>45</v>
      </c>
      <c r="G132" s="7">
        <f>VLOOKUP(L110,Database!A4:Q1021,17,FALSE)</f>
        <v>3.9</v>
      </c>
      <c r="H132" s="40" t="s">
        <v>45</v>
      </c>
      <c r="I132" s="7">
        <f>VLOOKUP(L111,Database!A4:Q1021,17,FALSE)</f>
        <v>6.01</v>
      </c>
      <c r="J132" s="40" t="s">
        <v>45</v>
      </c>
      <c r="K132" s="7">
        <f>VLOOKUP(L112,Database!A4:Q1021,17,FALSE)</f>
        <v>4.4000000000000004</v>
      </c>
      <c r="L132" s="40" t="s">
        <v>45</v>
      </c>
    </row>
    <row r="133" spans="1:12" ht="12.75" customHeight="1" x14ac:dyDescent="0.3">
      <c r="B133" s="60" t="s">
        <v>1041</v>
      </c>
      <c r="C133" s="54" t="s">
        <v>1048</v>
      </c>
      <c r="D133" s="38" t="s">
        <v>75</v>
      </c>
      <c r="E133" s="7">
        <f>Boxed_Up_DB!N4</f>
        <v>658.66666666666663</v>
      </c>
      <c r="F133" s="42" t="s">
        <v>1047</v>
      </c>
      <c r="G133" s="7">
        <f>VLOOKUP(L110,Database!A4:R1021,18,FALSE)</f>
        <v>646</v>
      </c>
      <c r="H133" s="42" t="s">
        <v>1047</v>
      </c>
      <c r="I133" s="7">
        <f>VLOOKUP(L111,Database!A4:R1021,18,FALSE)</f>
        <v>703</v>
      </c>
      <c r="J133" s="42" t="s">
        <v>1047</v>
      </c>
      <c r="K133" s="7">
        <f>VLOOKUP(L112,Database!A4:R1021,18,FALSE)</f>
        <v>1130</v>
      </c>
      <c r="L133" s="42" t="s">
        <v>1047</v>
      </c>
    </row>
    <row r="134" spans="1:12" ht="12.75" customHeight="1" x14ac:dyDescent="0.3">
      <c r="B134" s="60" t="s">
        <v>1042</v>
      </c>
      <c r="C134" s="54" t="s">
        <v>1049</v>
      </c>
      <c r="D134" s="38" t="s">
        <v>75</v>
      </c>
      <c r="E134" s="7">
        <f>Boxed_Up_DB!O4</f>
        <v>217.16666666666669</v>
      </c>
      <c r="F134" s="42" t="s">
        <v>1047</v>
      </c>
      <c r="G134" s="7">
        <f>VLOOKUP(L110,Database!A4:S1021,19,FALSE)</f>
        <v>108</v>
      </c>
      <c r="H134" s="42" t="s">
        <v>1047</v>
      </c>
      <c r="I134" s="7">
        <f>VLOOKUP(L111,Database!A4:S1021,19,FALSE)</f>
        <v>233</v>
      </c>
      <c r="J134" s="42" t="s">
        <v>1047</v>
      </c>
      <c r="K134" s="7">
        <f>VLOOKUP(L112,Database!A4:S1021,19,FALSE)</f>
        <v>160</v>
      </c>
      <c r="L134" s="42" t="s">
        <v>1047</v>
      </c>
    </row>
    <row r="135" spans="1:12" ht="12.75" customHeight="1" x14ac:dyDescent="0.3">
      <c r="B135" s="61" t="s">
        <v>1043</v>
      </c>
      <c r="C135" s="54" t="s">
        <v>1050</v>
      </c>
      <c r="D135" s="38" t="s">
        <v>75</v>
      </c>
      <c r="E135" s="7">
        <f>Boxed_Up_DB!P4</f>
        <v>860</v>
      </c>
      <c r="F135" s="42" t="s">
        <v>1047</v>
      </c>
      <c r="G135" s="7">
        <f>VLOOKUP(L110,Database!A4:T1021,20,FALSE)</f>
        <v>720</v>
      </c>
      <c r="H135" s="42" t="s">
        <v>1047</v>
      </c>
      <c r="I135" s="7">
        <f>VLOOKUP(L111,Database!A4:T1021,20,FALSE)</f>
        <v>797.0886091379125</v>
      </c>
      <c r="J135" s="42" t="s">
        <v>1047</v>
      </c>
      <c r="K135" s="7">
        <f>VLOOKUP(L112,Database!A4:T1021,20,FALSE)</f>
        <v>1280</v>
      </c>
      <c r="L135" s="42" t="s">
        <v>1047</v>
      </c>
    </row>
    <row r="136" spans="1:12" ht="12.75" customHeight="1" x14ac:dyDescent="0.3">
      <c r="B136" s="61" t="s">
        <v>1044</v>
      </c>
      <c r="C136" s="54" t="s">
        <v>1051</v>
      </c>
      <c r="D136" s="38" t="s">
        <v>75</v>
      </c>
      <c r="E136" s="7">
        <f>Boxed_Up_DB!Q4</f>
        <v>485</v>
      </c>
      <c r="F136" s="68" t="s">
        <v>1047</v>
      </c>
      <c r="G136" s="7">
        <f>VLOOKUP(L110,Database!A4:U1021,21,FALSE)</f>
        <v>166</v>
      </c>
      <c r="H136" s="68" t="s">
        <v>1047</v>
      </c>
      <c r="I136" s="7">
        <f>VLOOKUP(L111,Database!A4:U1021,21,FALSE)</f>
        <v>357.87090086217398</v>
      </c>
      <c r="J136" s="68" t="s">
        <v>1047</v>
      </c>
      <c r="K136" s="7">
        <f>VLOOKUP(L112,Database!A4:U1021,21,FALSE)</f>
        <v>249</v>
      </c>
      <c r="L136" s="68" t="s">
        <v>1047</v>
      </c>
    </row>
    <row r="137" spans="1:12" ht="12.75" customHeight="1" x14ac:dyDescent="0.3">
      <c r="B137" s="57" t="s">
        <v>1036</v>
      </c>
      <c r="C137" s="50" t="s">
        <v>41</v>
      </c>
      <c r="D137" s="38" t="s">
        <v>75</v>
      </c>
      <c r="E137" s="91" t="s">
        <v>1277</v>
      </c>
      <c r="F137" s="74" t="s">
        <v>1277</v>
      </c>
      <c r="G137" s="7">
        <f>VLOOKUP(L110,Database!A4:K1021,11,FALSE)</f>
        <v>6.7372881355932197</v>
      </c>
      <c r="H137" s="74" t="s">
        <v>1277</v>
      </c>
      <c r="I137" s="7">
        <f>VLOOKUP(L111,Database!A4:K1021,11,FALSE)</f>
        <v>10.954545454545455</v>
      </c>
      <c r="J137" s="74" t="s">
        <v>1277</v>
      </c>
      <c r="K137" s="7">
        <f>VLOOKUP(L112,Database!A4:K1021,11,FALSE)</f>
        <v>7.958333333333333</v>
      </c>
      <c r="L137" s="74" t="s">
        <v>1277</v>
      </c>
    </row>
    <row r="138" spans="1:12" ht="12.75" customHeight="1" x14ac:dyDescent="0.3">
      <c r="B138" s="57" t="s">
        <v>1289</v>
      </c>
      <c r="C138" s="50" t="s">
        <v>42</v>
      </c>
      <c r="D138" s="38" t="s">
        <v>75</v>
      </c>
      <c r="E138" s="91" t="s">
        <v>1277</v>
      </c>
      <c r="F138" s="74" t="s">
        <v>1277</v>
      </c>
      <c r="G138" s="7">
        <f>VLOOKUP(L110,Database!A4:L1021,12,FALSE)</f>
        <v>39.582089552238806</v>
      </c>
      <c r="H138" s="74" t="s">
        <v>1277</v>
      </c>
      <c r="I138" s="7">
        <f>VLOOKUP(L111,Database!A4:L1021,12,FALSE)</f>
        <v>17.818181818181817</v>
      </c>
      <c r="J138" s="74" t="s">
        <v>1277</v>
      </c>
      <c r="K138" s="7">
        <f>VLOOKUP(L112,Database!A4:L1021,12,FALSE)</f>
        <v>38.888888888888886</v>
      </c>
      <c r="L138" s="74" t="s">
        <v>1277</v>
      </c>
    </row>
    <row r="139" spans="1:12" ht="12.75" customHeight="1" x14ac:dyDescent="0.3">
      <c r="B139" s="58" t="s">
        <v>1037</v>
      </c>
      <c r="C139" s="50" t="s">
        <v>1277</v>
      </c>
      <c r="D139" s="38" t="s">
        <v>75</v>
      </c>
      <c r="E139" s="91" t="s">
        <v>1277</v>
      </c>
      <c r="F139" s="74" t="s">
        <v>1277</v>
      </c>
      <c r="G139" s="7" t="str">
        <f>VLOOKUP(L110,Database!A4:X1021,24,FALSE)</f>
        <v>Compact</v>
      </c>
      <c r="H139" s="74" t="s">
        <v>1277</v>
      </c>
      <c r="I139" s="7" t="str">
        <f>VLOOKUP(L111,Database!A4:X1021,24,FALSE)</f>
        <v>Compact</v>
      </c>
      <c r="J139" s="74" t="s">
        <v>1277</v>
      </c>
      <c r="K139" s="7" t="str">
        <f>VLOOKUP(L112,Database!A4:X1021,24,FALSE)</f>
        <v>Compact</v>
      </c>
      <c r="L139" s="74" t="s">
        <v>1277</v>
      </c>
    </row>
    <row r="140" spans="1:12" ht="12.75" customHeight="1" x14ac:dyDescent="0.3">
      <c r="B140" s="58" t="s">
        <v>1038</v>
      </c>
      <c r="C140" s="50" t="s">
        <v>1277</v>
      </c>
      <c r="D140" s="38" t="s">
        <v>75</v>
      </c>
      <c r="E140" s="112" t="s">
        <v>1277</v>
      </c>
      <c r="F140" s="74" t="s">
        <v>1277</v>
      </c>
      <c r="G140" s="7" t="str">
        <f>VLOOKUP(L110,Database!A4:Y1021,25,FALSE)</f>
        <v>Slender</v>
      </c>
      <c r="H140" s="74" t="s">
        <v>1277</v>
      </c>
      <c r="I140" s="7" t="str">
        <f>VLOOKUP(L111,Database!A4:Y1021,25,FALSE)</f>
        <v>Slender</v>
      </c>
      <c r="J140" s="74" t="s">
        <v>1277</v>
      </c>
      <c r="K140" s="7" t="str">
        <f>VLOOKUP(L112,Database!A4:Y1021,25,FALSE)</f>
        <v>Slender</v>
      </c>
      <c r="L140" s="74" t="s">
        <v>1277</v>
      </c>
    </row>
    <row r="141" spans="1:12" ht="12.75" customHeight="1" x14ac:dyDescent="0.3">
      <c r="A141" s="24"/>
      <c r="B141" s="110"/>
      <c r="C141" s="111"/>
      <c r="D141" s="73"/>
      <c r="F141" s="73"/>
      <c r="G141" s="22"/>
    </row>
    <row r="142" spans="1:12" ht="12.75" customHeight="1" x14ac:dyDescent="0.3">
      <c r="A142" s="24"/>
      <c r="B142" s="49"/>
      <c r="C142" s="109"/>
      <c r="D142" s="73"/>
      <c r="F142" s="73"/>
      <c r="G142" s="22"/>
    </row>
    <row r="143" spans="1:12" ht="18.5" x14ac:dyDescent="0.45">
      <c r="B143" s="19"/>
      <c r="C143" s="106" t="s">
        <v>1299</v>
      </c>
      <c r="D143" s="107"/>
      <c r="E143" s="107"/>
      <c r="F143" s="108"/>
    </row>
    <row r="144" spans="1:12" ht="12.75" customHeight="1" x14ac:dyDescent="0.35">
      <c r="C144" s="75" t="s">
        <v>16</v>
      </c>
      <c r="D144" s="75" t="s">
        <v>75</v>
      </c>
      <c r="E144" s="75">
        <v>200</v>
      </c>
      <c r="J144" s="137" t="s">
        <v>1027</v>
      </c>
      <c r="K144" s="139"/>
      <c r="L144" s="7" t="str" cm="1">
        <f t="array" ref="L144">_xlfn.IFS(C148="Area of Section",Database!CA11,C148="Elastic Modulus x-x",Database!CA19)</f>
        <v>W12X30</v>
      </c>
    </row>
    <row r="145" spans="2:16" ht="12.75" customHeight="1" x14ac:dyDescent="0.35">
      <c r="C145" s="75" t="s">
        <v>17</v>
      </c>
      <c r="D145" s="75" t="s">
        <v>75</v>
      </c>
      <c r="E145" s="75">
        <v>150</v>
      </c>
      <c r="J145" s="137" t="s">
        <v>1028</v>
      </c>
      <c r="K145" s="139"/>
      <c r="L145" s="7" t="str" cm="1">
        <f t="array" ref="L145">_xlfn.IFS(C148="Area of Section",Database!CA12,C148="Elastic Modulus x-x",Database!CA20)</f>
        <v>HN346</v>
      </c>
    </row>
    <row r="146" spans="2:16" ht="12.75" customHeight="1" x14ac:dyDescent="0.35">
      <c r="C146" s="75" t="s">
        <v>1294</v>
      </c>
      <c r="D146" s="75" t="s">
        <v>75</v>
      </c>
      <c r="E146" s="75">
        <v>20</v>
      </c>
      <c r="J146" s="137" t="s">
        <v>1091</v>
      </c>
      <c r="K146" s="139"/>
      <c r="L146" s="7" t="str" cm="1">
        <f t="array" ref="L146">_xlfn.IFS(C148="Area of Section",Database!CA13,C148="Elastic Modulus x-x",Database!CA21)</f>
        <v>HY400X65.4</v>
      </c>
    </row>
    <row r="148" spans="2:16" ht="12.75" customHeight="1" x14ac:dyDescent="0.35">
      <c r="B148" s="7" t="s">
        <v>1092</v>
      </c>
      <c r="C148" s="140" t="s">
        <v>1080</v>
      </c>
      <c r="D148" s="141"/>
      <c r="E148" s="142"/>
    </row>
    <row r="149" spans="2:16" ht="12.75" customHeight="1" x14ac:dyDescent="0.35">
      <c r="B149" s="7" t="s">
        <v>1093</v>
      </c>
      <c r="C149" s="137">
        <v>275</v>
      </c>
      <c r="D149" s="138"/>
      <c r="E149" s="139"/>
      <c r="F149" s="7" t="s">
        <v>1094</v>
      </c>
      <c r="M149" s="24"/>
    </row>
    <row r="150" spans="2:16" ht="12.75" customHeight="1" x14ac:dyDescent="0.35">
      <c r="B150" s="15"/>
      <c r="C150" s="96"/>
      <c r="D150" s="99"/>
      <c r="E150" s="49" t="s">
        <v>1089</v>
      </c>
      <c r="G150" s="137" t="s">
        <v>1027</v>
      </c>
      <c r="H150" s="139"/>
      <c r="I150" s="137" t="s">
        <v>1028</v>
      </c>
      <c r="J150" s="139"/>
      <c r="K150" s="137" t="s">
        <v>1091</v>
      </c>
      <c r="L150" s="139"/>
      <c r="M150" s="24"/>
    </row>
    <row r="151" spans="2:16" ht="12.75" customHeight="1" x14ac:dyDescent="0.3">
      <c r="B151" s="59" t="s">
        <v>0</v>
      </c>
      <c r="C151" s="50" t="s">
        <v>1277</v>
      </c>
      <c r="D151" s="38" t="s">
        <v>75</v>
      </c>
      <c r="E151" s="91" t="s">
        <v>1277</v>
      </c>
      <c r="F151" s="49" t="s">
        <v>38</v>
      </c>
      <c r="G151" s="91">
        <f>VLOOKUP(L144,Database!A4:C1021,3,FALSE)</f>
        <v>44.6</v>
      </c>
      <c r="H151" s="49" t="s">
        <v>38</v>
      </c>
      <c r="I151" s="91" t="str">
        <f>VLOOKUP(L145,Database!A4:C1021,3,FALSE)</f>
        <v>41.2</v>
      </c>
      <c r="J151" s="49" t="s">
        <v>38</v>
      </c>
      <c r="K151" s="7">
        <f>VLOOKUP(L146,Database!A4:C1021,3,FALSE)</f>
        <v>65.400000000000006</v>
      </c>
      <c r="L151" s="49" t="s">
        <v>38</v>
      </c>
      <c r="M151" s="24"/>
      <c r="N151" s="28"/>
      <c r="O151" s="109"/>
      <c r="P151" s="73"/>
    </row>
    <row r="152" spans="2:16" ht="12.75" customHeight="1" x14ac:dyDescent="0.3">
      <c r="B152" s="58" t="s">
        <v>1030</v>
      </c>
      <c r="C152" s="50" t="s">
        <v>16</v>
      </c>
      <c r="D152" s="38" t="s">
        <v>75</v>
      </c>
      <c r="E152" s="7">
        <f>Rec_Tube_DB!B4</f>
        <v>200</v>
      </c>
      <c r="F152" s="49" t="s">
        <v>39</v>
      </c>
      <c r="G152" s="7">
        <f>VLOOKUP(L144,Database!A4:D1021,4,FALSE)</f>
        <v>313.39999999999998</v>
      </c>
      <c r="H152" s="49" t="s">
        <v>39</v>
      </c>
      <c r="I152" s="7">
        <f>VLOOKUP(L145,Database!A4:D1021,4,FALSE)</f>
        <v>346</v>
      </c>
      <c r="J152" s="49" t="s">
        <v>39</v>
      </c>
      <c r="K152" s="7">
        <f>VLOOKUP(L146,Database!A4:D1021,4,FALSE)</f>
        <v>400</v>
      </c>
      <c r="L152" s="49" t="s">
        <v>39</v>
      </c>
      <c r="M152" s="24"/>
      <c r="N152" s="49"/>
      <c r="O152" s="109"/>
      <c r="P152" s="73"/>
    </row>
    <row r="153" spans="2:16" ht="12.75" customHeight="1" x14ac:dyDescent="0.3">
      <c r="B153" s="64" t="s">
        <v>1337</v>
      </c>
      <c r="C153" s="55" t="s">
        <v>1315</v>
      </c>
      <c r="D153" s="38" t="s">
        <v>75</v>
      </c>
      <c r="E153" s="7">
        <f>Rec_Tube_DB!C4</f>
        <v>150</v>
      </c>
      <c r="F153" s="49" t="s">
        <v>39</v>
      </c>
      <c r="G153" s="7">
        <f>VLOOKUP(L144,Database!A4:E1021,5,FALSE)</f>
        <v>165.6</v>
      </c>
      <c r="H153" s="49" t="s">
        <v>39</v>
      </c>
      <c r="I153" s="7">
        <f>VLOOKUP(L145,Database!A4:E1021,5,FALSE)</f>
        <v>174</v>
      </c>
      <c r="J153" s="49" t="s">
        <v>39</v>
      </c>
      <c r="K153" s="7">
        <f>VLOOKUP(L146,Database!A4:E1021,5,FALSE)</f>
        <v>200</v>
      </c>
      <c r="L153" s="49" t="s">
        <v>39</v>
      </c>
      <c r="M153" s="24"/>
      <c r="N153" s="28"/>
      <c r="O153" s="109"/>
      <c r="P153" s="73"/>
    </row>
    <row r="154" spans="2:16" ht="12.75" customHeight="1" x14ac:dyDescent="0.3">
      <c r="B154" s="59" t="s">
        <v>1032</v>
      </c>
      <c r="C154" s="51" t="s">
        <v>1291</v>
      </c>
      <c r="D154" s="37" t="s">
        <v>75</v>
      </c>
      <c r="E154" s="7">
        <f>Rec_Tube_DB!D4</f>
        <v>20</v>
      </c>
      <c r="F154" s="49" t="s">
        <v>39</v>
      </c>
      <c r="G154" s="7">
        <f>VLOOKUP(L144,Database!A4:F1021,6,FALSE)</f>
        <v>11.1</v>
      </c>
      <c r="H154" s="49" t="s">
        <v>39</v>
      </c>
      <c r="I154" s="7">
        <f>VLOOKUP(L145,Database!A4:F1021,6,FALSE)</f>
        <v>9</v>
      </c>
      <c r="J154" s="49" t="s">
        <v>39</v>
      </c>
      <c r="K154" s="7">
        <f>VLOOKUP(L146,Database!A4:F1021,6,FALSE)</f>
        <v>12</v>
      </c>
      <c r="L154" s="49" t="s">
        <v>39</v>
      </c>
      <c r="M154" s="24"/>
      <c r="N154" s="28"/>
      <c r="O154" s="113"/>
      <c r="P154" s="73"/>
    </row>
    <row r="155" spans="2:16" ht="12.75" customHeight="1" x14ac:dyDescent="0.3">
      <c r="B155" s="59" t="s">
        <v>1033</v>
      </c>
      <c r="C155" s="50" t="s">
        <v>1282</v>
      </c>
      <c r="D155" s="38" t="s">
        <v>75</v>
      </c>
      <c r="E155" s="7">
        <f>Rec_Tube_DB!D4</f>
        <v>20</v>
      </c>
      <c r="F155" s="49" t="s">
        <v>39</v>
      </c>
      <c r="G155" s="7">
        <f>VLOOKUP(L144,Database!A4:G1021,7,FALSE)</f>
        <v>6.6</v>
      </c>
      <c r="H155" s="49" t="s">
        <v>39</v>
      </c>
      <c r="I155" s="7">
        <f>VLOOKUP(L145,Database!A4:G1021,7,FALSE)</f>
        <v>6</v>
      </c>
      <c r="J155" s="49" t="s">
        <v>39</v>
      </c>
      <c r="K155" s="7">
        <f>VLOOKUP(L146,Database!A4:G1021,7,FALSE)</f>
        <v>9</v>
      </c>
      <c r="L155" s="49" t="s">
        <v>39</v>
      </c>
      <c r="M155" s="24"/>
      <c r="N155" s="28"/>
      <c r="O155" s="113"/>
      <c r="P155" s="73"/>
    </row>
    <row r="156" spans="2:16" ht="12.75" customHeight="1" x14ac:dyDescent="0.3">
      <c r="B156" s="57" t="s">
        <v>4</v>
      </c>
      <c r="C156" s="52" t="s">
        <v>20</v>
      </c>
      <c r="D156" s="38" t="s">
        <v>75</v>
      </c>
      <c r="E156" s="91" t="s">
        <v>1277</v>
      </c>
      <c r="F156" s="49" t="s">
        <v>39</v>
      </c>
      <c r="G156" s="7">
        <f>VLOOKUP(L144,Database!A4:H1021,8,FALSE)</f>
        <v>7.6</v>
      </c>
      <c r="H156" s="49" t="s">
        <v>39</v>
      </c>
      <c r="I156" s="7">
        <f>VLOOKUP(L145,Database!A4:H1021,8,FALSE)</f>
        <v>13</v>
      </c>
      <c r="J156" s="49" t="s">
        <v>39</v>
      </c>
      <c r="K156" s="7">
        <f>VLOOKUP(L146,Database!A4:H1021,8,FALSE)</f>
        <v>13</v>
      </c>
      <c r="L156" s="49" t="s">
        <v>39</v>
      </c>
      <c r="M156" s="24"/>
      <c r="N156" s="28"/>
      <c r="O156" s="109"/>
      <c r="P156" s="73"/>
    </row>
    <row r="157" spans="2:16" ht="12.75" customHeight="1" x14ac:dyDescent="0.3">
      <c r="B157" s="57" t="s">
        <v>1034</v>
      </c>
      <c r="C157" s="52" t="s">
        <v>21</v>
      </c>
      <c r="D157" s="36" t="s">
        <v>75</v>
      </c>
      <c r="E157" s="91" t="s">
        <v>1277</v>
      </c>
      <c r="F157" s="49" t="s">
        <v>39</v>
      </c>
      <c r="G157" s="7">
        <f>VLOOKUP(L144,Database!A4:I1021,9,FALSE)</f>
        <v>276</v>
      </c>
      <c r="H157" s="49" t="s">
        <v>39</v>
      </c>
      <c r="I157" s="7">
        <f>VLOOKUP(L145,Database!A4:I1021,9,FALSE)</f>
        <v>302</v>
      </c>
      <c r="J157" s="49" t="s">
        <v>39</v>
      </c>
      <c r="K157" s="7">
        <f>VLOOKUP(L146,Database!A4:I1021,9,FALSE)</f>
        <v>350</v>
      </c>
      <c r="L157" s="49" t="s">
        <v>39</v>
      </c>
      <c r="M157" s="24"/>
      <c r="N157" s="28"/>
      <c r="O157" s="109"/>
      <c r="P157" s="73"/>
    </row>
    <row r="158" spans="2:16" ht="12.75" customHeight="1" x14ac:dyDescent="0.3">
      <c r="B158" s="62" t="s">
        <v>6</v>
      </c>
      <c r="C158" s="53" t="s">
        <v>22</v>
      </c>
      <c r="D158" s="38" t="s">
        <v>75</v>
      </c>
      <c r="E158" s="7">
        <f>Rec_Tube_DB!E4</f>
        <v>124</v>
      </c>
      <c r="F158" s="49" t="s">
        <v>1319</v>
      </c>
      <c r="G158" s="7">
        <f>VLOOKUP(L144,Database!A4:J1021,10,FALSE)</f>
        <v>56.5</v>
      </c>
      <c r="H158" s="49" t="s">
        <v>1319</v>
      </c>
      <c r="I158" s="7">
        <f>VLOOKUP(L145,Database!A4:J1021,10,FALSE)</f>
        <v>52.45</v>
      </c>
      <c r="J158" s="49" t="s">
        <v>1319</v>
      </c>
      <c r="K158" s="7">
        <f>VLOOKUP(L146,Database!A4:J1021,10,FALSE)</f>
        <v>83.290708415433258</v>
      </c>
      <c r="L158" s="49" t="s">
        <v>1319</v>
      </c>
      <c r="M158" s="24"/>
      <c r="N158" s="28"/>
      <c r="O158" s="109"/>
      <c r="P158" s="73"/>
    </row>
    <row r="159" spans="2:16" ht="12.75" customHeight="1" x14ac:dyDescent="0.3">
      <c r="B159" s="62" t="s">
        <v>1035</v>
      </c>
      <c r="C159" s="53" t="s">
        <v>1277</v>
      </c>
      <c r="D159" s="37" t="s">
        <v>75</v>
      </c>
      <c r="E159" s="7">
        <f>Rec_Tube_DB!F4</f>
        <v>1.24</v>
      </c>
      <c r="F159" s="49" t="s">
        <v>1045</v>
      </c>
      <c r="G159" s="7">
        <f>VLOOKUP(L144,Database!A4:M1021,13,FALSE)</f>
        <v>1.26</v>
      </c>
      <c r="H159" s="49" t="s">
        <v>1045</v>
      </c>
      <c r="I159" s="7">
        <f>VLOOKUP(L145,Database!A4:M1021,13,FALSE)</f>
        <v>1.3536814089933347</v>
      </c>
      <c r="J159" s="49" t="s">
        <v>1045</v>
      </c>
      <c r="K159" s="7">
        <f>VLOOKUP(L146,Database!A4:M1021,13,FALSE)</f>
        <v>1.5596814089933346</v>
      </c>
      <c r="L159" s="49" t="s">
        <v>1045</v>
      </c>
      <c r="M159" s="24"/>
      <c r="N159" s="28"/>
      <c r="O159" s="109"/>
      <c r="P159" s="73"/>
    </row>
    <row r="160" spans="2:16" ht="12.75" customHeight="1" x14ac:dyDescent="0.3">
      <c r="B160" s="60" t="s">
        <v>1056</v>
      </c>
      <c r="C160" s="54" t="s">
        <v>1340</v>
      </c>
      <c r="D160" s="37" t="s">
        <v>75</v>
      </c>
      <c r="E160" s="7">
        <f>Rec_Tube_DB!G4</f>
        <v>6245.3333333333339</v>
      </c>
      <c r="F160" s="44" t="s">
        <v>1046</v>
      </c>
      <c r="G160" s="7">
        <f>VLOOKUP(L144,Database!A4:N1021,14,FALSE)</f>
        <v>9864</v>
      </c>
      <c r="H160" s="44" t="s">
        <v>1046</v>
      </c>
      <c r="I160" s="7">
        <f>VLOOKUP(L145,Database!A4:N1021,14,FALSE)</f>
        <v>10456</v>
      </c>
      <c r="J160" s="44" t="s">
        <v>1046</v>
      </c>
      <c r="K160" s="7">
        <f>VLOOKUP(L146,Database!A4:N1021,14,FALSE)</f>
        <v>22600</v>
      </c>
      <c r="L160" s="44" t="s">
        <v>1046</v>
      </c>
      <c r="M160" s="24"/>
      <c r="N160" s="114"/>
      <c r="O160" s="115"/>
      <c r="P160" s="73"/>
    </row>
    <row r="161" spans="1:16" ht="12.75" customHeight="1" x14ac:dyDescent="0.3">
      <c r="B161" s="60" t="s">
        <v>1057</v>
      </c>
      <c r="C161" s="54" t="s">
        <v>1341</v>
      </c>
      <c r="D161" s="37" t="s">
        <v>75</v>
      </c>
      <c r="E161" s="7">
        <f>Rec_Tube_DB!H4</f>
        <v>3850.333333333333</v>
      </c>
      <c r="F161" s="44" t="s">
        <v>1046</v>
      </c>
      <c r="G161" s="7">
        <f>VLOOKUP(L144,Database!A4:O1021,15,FALSE)</f>
        <v>841</v>
      </c>
      <c r="H161" s="44" t="s">
        <v>1046</v>
      </c>
      <c r="I161" s="7">
        <f>VLOOKUP(L145,Database!A4:O1021,15,FALSE)</f>
        <v>791.1</v>
      </c>
      <c r="J161" s="44" t="s">
        <v>1046</v>
      </c>
      <c r="K161" s="7">
        <f>VLOOKUP(L146,Database!A4:O1021,15,FALSE)</f>
        <v>1600</v>
      </c>
      <c r="L161" s="44" t="s">
        <v>1046</v>
      </c>
      <c r="M161" s="24"/>
      <c r="N161" s="114"/>
      <c r="O161" s="115"/>
      <c r="P161" s="73"/>
    </row>
    <row r="162" spans="1:16" ht="12.75" customHeight="1" x14ac:dyDescent="0.3">
      <c r="B162" s="61" t="s">
        <v>1039</v>
      </c>
      <c r="C162" s="54" t="s">
        <v>1342</v>
      </c>
      <c r="D162" s="37" t="s">
        <v>75</v>
      </c>
      <c r="E162" s="7">
        <f>Rec_Tube_DB!I4</f>
        <v>7.0968719445858301</v>
      </c>
      <c r="F162" s="42" t="s">
        <v>45</v>
      </c>
      <c r="G162" s="7">
        <f>VLOOKUP(L144,Database!A4:P1021,16,FALSE)</f>
        <v>13.2</v>
      </c>
      <c r="H162" s="42" t="s">
        <v>45</v>
      </c>
      <c r="I162" s="7">
        <f>VLOOKUP(L145,Database!A4:P1021,16,FALSE)</f>
        <v>14.12</v>
      </c>
      <c r="J162" s="42" t="s">
        <v>45</v>
      </c>
      <c r="K162" s="7">
        <f>VLOOKUP(L146,Database!A4:P1021,16,FALSE)</f>
        <v>16.5</v>
      </c>
      <c r="L162" s="42" t="s">
        <v>45</v>
      </c>
      <c r="M162" s="24"/>
      <c r="N162" s="116"/>
      <c r="O162" s="117"/>
      <c r="P162" s="73"/>
    </row>
    <row r="163" spans="1:16" ht="12.75" customHeight="1" x14ac:dyDescent="0.3">
      <c r="B163" s="61" t="s">
        <v>1040</v>
      </c>
      <c r="C163" s="54" t="s">
        <v>1343</v>
      </c>
      <c r="D163" s="37" t="s">
        <v>75</v>
      </c>
      <c r="E163" s="7">
        <f>Rec_Tube_DB!J4</f>
        <v>5.5723491696785477</v>
      </c>
      <c r="F163" s="40" t="s">
        <v>45</v>
      </c>
      <c r="G163" s="7">
        <f>VLOOKUP(L144,Database!A4:Q1021,17,FALSE)</f>
        <v>3.86</v>
      </c>
      <c r="H163" s="40" t="s">
        <v>45</v>
      </c>
      <c r="I163" s="7">
        <f>VLOOKUP(L145,Database!A4:Q1021,17,FALSE)</f>
        <v>3.88</v>
      </c>
      <c r="J163" s="40" t="s">
        <v>45</v>
      </c>
      <c r="K163" s="7">
        <f>VLOOKUP(L146,Database!A4:Q1021,17,FALSE)</f>
        <v>4.4000000000000004</v>
      </c>
      <c r="L163" s="40" t="s">
        <v>45</v>
      </c>
      <c r="M163" s="24"/>
      <c r="N163" s="116"/>
      <c r="O163" s="117"/>
      <c r="P163" s="73"/>
    </row>
    <row r="164" spans="1:16" ht="12.75" customHeight="1" x14ac:dyDescent="0.4">
      <c r="A164" s="24"/>
      <c r="B164" s="6" t="s">
        <v>1041</v>
      </c>
      <c r="C164" s="123" t="s">
        <v>1048</v>
      </c>
      <c r="D164" s="22" t="s">
        <v>75</v>
      </c>
      <c r="E164" s="7">
        <f>Rec_Tube_DB!K4</f>
        <v>624.53333333333342</v>
      </c>
      <c r="F164" s="42" t="s">
        <v>1047</v>
      </c>
      <c r="G164" s="7">
        <f>VLOOKUP(L144,Database!A4:R1021,18,FALSE)</f>
        <v>629</v>
      </c>
      <c r="H164" s="42" t="s">
        <v>1047</v>
      </c>
      <c r="I164" s="7">
        <f>VLOOKUP(L145,Database!A4:R1021,18,FALSE)</f>
        <v>604.4</v>
      </c>
      <c r="J164" s="42" t="s">
        <v>1047</v>
      </c>
      <c r="K164" s="7">
        <f>VLOOKUP(L146,Database!A4:R1021,18,FALSE)</f>
        <v>1130</v>
      </c>
      <c r="L164" s="42" t="s">
        <v>1047</v>
      </c>
      <c r="M164" s="24"/>
      <c r="N164" s="118"/>
      <c r="O164" s="119"/>
      <c r="P164" s="73"/>
    </row>
    <row r="165" spans="1:16" ht="12.75" customHeight="1" x14ac:dyDescent="0.4">
      <c r="A165" s="24"/>
      <c r="B165" s="6" t="s">
        <v>1042</v>
      </c>
      <c r="C165" s="123" t="s">
        <v>1049</v>
      </c>
      <c r="D165" s="22" t="s">
        <v>75</v>
      </c>
      <c r="E165" s="7">
        <f>Rec_Tube_DB!L4</f>
        <v>513.37777777777774</v>
      </c>
      <c r="F165" s="42" t="s">
        <v>1047</v>
      </c>
      <c r="G165" s="7">
        <f>VLOOKUP(L144,Database!A4:S1021,19,FALSE)</f>
        <v>102</v>
      </c>
      <c r="H165" s="42" t="s">
        <v>1047</v>
      </c>
      <c r="I165" s="7">
        <f>VLOOKUP(L145,Database!A4:S1021,19,FALSE)</f>
        <v>90.9</v>
      </c>
      <c r="J165" s="42" t="s">
        <v>1047</v>
      </c>
      <c r="K165" s="7">
        <f>VLOOKUP(L146,Database!A4:S1021,19,FALSE)</f>
        <v>160</v>
      </c>
      <c r="L165" s="42" t="s">
        <v>1047</v>
      </c>
      <c r="M165" s="24"/>
      <c r="N165" s="118"/>
      <c r="O165" s="119"/>
      <c r="P165" s="73"/>
    </row>
    <row r="166" spans="1:16" ht="12.75" customHeight="1" x14ac:dyDescent="0.4">
      <c r="A166" s="24"/>
      <c r="B166" s="6" t="s">
        <v>1043</v>
      </c>
      <c r="C166" s="123" t="s">
        <v>1050</v>
      </c>
      <c r="D166" s="22" t="s">
        <v>75</v>
      </c>
      <c r="E166" s="7">
        <f>Rec_Tube_DB!M4</f>
        <v>796</v>
      </c>
      <c r="F166" s="42" t="s">
        <v>1047</v>
      </c>
      <c r="G166" s="7">
        <f>VLOOKUP(L144,Database!A4:T1021,20,FALSE)</f>
        <v>703</v>
      </c>
      <c r="H166" s="42" t="s">
        <v>1047</v>
      </c>
      <c r="I166" s="7">
        <f>VLOOKUP(L145,Database!A4:T1021,20,FALSE)</f>
        <v>712.48836373970869</v>
      </c>
      <c r="J166" s="42" t="s">
        <v>1047</v>
      </c>
      <c r="K166" s="7">
        <f>VLOOKUP(L146,Database!A4:T1021,20,FALSE)</f>
        <v>1280</v>
      </c>
      <c r="L166" s="42" t="s">
        <v>1047</v>
      </c>
      <c r="M166" s="24"/>
      <c r="N166" s="120"/>
      <c r="O166" s="119"/>
      <c r="P166" s="73"/>
    </row>
    <row r="167" spans="1:16" ht="12.75" customHeight="1" x14ac:dyDescent="0.4">
      <c r="A167" s="24"/>
      <c r="B167" s="6" t="s">
        <v>1044</v>
      </c>
      <c r="C167" s="123" t="s">
        <v>1051</v>
      </c>
      <c r="D167" s="22" t="s">
        <v>75</v>
      </c>
      <c r="E167" s="7">
        <f>Rec_Tube_DB!N4</f>
        <v>641</v>
      </c>
      <c r="F167" s="68" t="s">
        <v>1047</v>
      </c>
      <c r="G167" s="7">
        <f>VLOOKUP(L144,Database!A4:U1021,21,FALSE)</f>
        <v>156</v>
      </c>
      <c r="H167" s="68" t="s">
        <v>1047</v>
      </c>
      <c r="I167" s="7">
        <f>VLOOKUP(L145,Database!A4:U1021,21,FALSE)</f>
        <v>140.71472375831567</v>
      </c>
      <c r="J167" s="68" t="s">
        <v>1047</v>
      </c>
      <c r="K167" s="7">
        <f>VLOOKUP(L146,Database!A4:U1021,21,FALSE)</f>
        <v>249</v>
      </c>
      <c r="L167" s="68" t="s">
        <v>1047</v>
      </c>
      <c r="M167" s="24"/>
      <c r="N167" s="120"/>
      <c r="O167" s="119"/>
      <c r="P167" s="73"/>
    </row>
    <row r="168" spans="1:16" ht="12.75" customHeight="1" x14ac:dyDescent="0.3">
      <c r="A168" s="24"/>
      <c r="B168" s="6" t="s">
        <v>1036</v>
      </c>
      <c r="C168" s="6" t="s">
        <v>41</v>
      </c>
      <c r="D168" s="22" t="s">
        <v>75</v>
      </c>
      <c r="E168" s="91" t="s">
        <v>1277</v>
      </c>
      <c r="F168" s="74" t="s">
        <v>1277</v>
      </c>
      <c r="G168" s="7">
        <f>VLOOKUP(L144,Database!A4:K1021,11,FALSE)</f>
        <v>7.1621621621621623</v>
      </c>
      <c r="H168" s="74" t="s">
        <v>1277</v>
      </c>
      <c r="I168" s="7">
        <f>VLOOKUP(L145,Database!A4:K1021,11,FALSE)</f>
        <v>9.3333333333333339</v>
      </c>
      <c r="J168" s="74" t="s">
        <v>1277</v>
      </c>
      <c r="K168" s="7">
        <f>VLOOKUP(L146,Database!A4:K1021,11,FALSE)</f>
        <v>7.958333333333333</v>
      </c>
      <c r="L168" s="74" t="s">
        <v>1277</v>
      </c>
      <c r="M168" s="24"/>
      <c r="N168" s="114"/>
      <c r="O168" s="109"/>
      <c r="P168" s="73"/>
    </row>
    <row r="169" spans="1:16" ht="12.75" customHeight="1" x14ac:dyDescent="0.3">
      <c r="A169" s="24"/>
      <c r="B169" s="6" t="s">
        <v>1289</v>
      </c>
      <c r="C169" s="6" t="s">
        <v>42</v>
      </c>
      <c r="D169" s="22" t="s">
        <v>75</v>
      </c>
      <c r="E169" s="91" t="s">
        <v>1277</v>
      </c>
      <c r="F169" s="74" t="s">
        <v>1277</v>
      </c>
      <c r="G169" s="7">
        <f>VLOOKUP(L144,Database!A4:L1021,12,FALSE)</f>
        <v>41.81818181818182</v>
      </c>
      <c r="H169" s="74" t="s">
        <v>1277</v>
      </c>
      <c r="I169" s="7">
        <f>VLOOKUP(L145,Database!A4:L1021,12,FALSE)</f>
        <v>50.333333333333336</v>
      </c>
      <c r="J169" s="74" t="s">
        <v>1277</v>
      </c>
      <c r="K169" s="7">
        <f>VLOOKUP(L146,Database!A4:L1021,12,FALSE)</f>
        <v>38.888888888888886</v>
      </c>
      <c r="L169" s="74" t="s">
        <v>1277</v>
      </c>
      <c r="M169" s="24"/>
      <c r="N169" s="114"/>
      <c r="O169" s="109"/>
      <c r="P169" s="73"/>
    </row>
    <row r="170" spans="1:16" ht="12.75" customHeight="1" x14ac:dyDescent="0.3">
      <c r="A170" s="24"/>
      <c r="B170" s="6" t="s">
        <v>1037</v>
      </c>
      <c r="C170" s="6" t="s">
        <v>1277</v>
      </c>
      <c r="D170" s="22" t="s">
        <v>75</v>
      </c>
      <c r="E170" s="91" t="s">
        <v>1277</v>
      </c>
      <c r="F170" s="74" t="s">
        <v>1277</v>
      </c>
      <c r="G170" s="7" t="str">
        <f>VLOOKUP(L144,Database!A4:X1021,24,FALSE)</f>
        <v>Compact</v>
      </c>
      <c r="H170" s="74" t="s">
        <v>1277</v>
      </c>
      <c r="I170" s="7" t="str">
        <f>VLOOKUP(L145,Database!A4:X1021,24,FALSE)</f>
        <v>Non-Compact</v>
      </c>
      <c r="J170" s="74" t="s">
        <v>1277</v>
      </c>
      <c r="K170" s="7" t="str">
        <f>VLOOKUP(L146,Database!A4:X1021,24,FALSE)</f>
        <v>Compact</v>
      </c>
      <c r="L170" s="74" t="s">
        <v>1277</v>
      </c>
      <c r="M170" s="24"/>
      <c r="N170" s="49"/>
      <c r="O170" s="109"/>
      <c r="P170" s="73"/>
    </row>
    <row r="171" spans="1:16" ht="12.75" customHeight="1" x14ac:dyDescent="0.3">
      <c r="A171" s="24"/>
      <c r="B171" s="6" t="s">
        <v>1038</v>
      </c>
      <c r="C171" s="6" t="s">
        <v>1277</v>
      </c>
      <c r="D171" s="22" t="s">
        <v>75</v>
      </c>
      <c r="E171" s="91" t="s">
        <v>1277</v>
      </c>
      <c r="F171" s="74" t="s">
        <v>1277</v>
      </c>
      <c r="G171" s="7" t="str">
        <f>VLOOKUP(L144,Database!A4:Y1021,25,FALSE)</f>
        <v>Slender</v>
      </c>
      <c r="H171" s="74" t="s">
        <v>1277</v>
      </c>
      <c r="I171" s="7" t="str">
        <f>VLOOKUP(L146,Database!A4:Y1021,25,FALSE)</f>
        <v>Slender</v>
      </c>
      <c r="J171" s="74" t="s">
        <v>1277</v>
      </c>
      <c r="K171" s="7" t="str">
        <f>VLOOKUP(L146,Database!A4:Y1021,25,FALSE)</f>
        <v>Slender</v>
      </c>
      <c r="L171" s="74" t="s">
        <v>1277</v>
      </c>
      <c r="M171" s="24"/>
      <c r="N171" s="49"/>
      <c r="O171" s="109"/>
      <c r="P171" s="73"/>
    </row>
    <row r="172" spans="1:16" ht="12.75" customHeight="1" x14ac:dyDescent="0.3">
      <c r="B172" s="19"/>
      <c r="C172" s="19"/>
      <c r="M172" s="24"/>
      <c r="N172" s="118"/>
      <c r="O172" s="119"/>
      <c r="P172" s="73"/>
    </row>
    <row r="173" spans="1:16" ht="12.75" customHeight="1" x14ac:dyDescent="0.3">
      <c r="M173" s="24"/>
    </row>
    <row r="174" spans="1:16" ht="18.5" x14ac:dyDescent="0.45">
      <c r="C174" s="100" t="s">
        <v>1298</v>
      </c>
      <c r="D174" s="97"/>
      <c r="E174" s="98"/>
    </row>
    <row r="175" spans="1:16" ht="12.75" customHeight="1" x14ac:dyDescent="0.35">
      <c r="C175" s="75" t="s">
        <v>16</v>
      </c>
      <c r="D175" s="75" t="s">
        <v>75</v>
      </c>
      <c r="E175" s="75">
        <v>200</v>
      </c>
      <c r="J175" s="137" t="s">
        <v>1027</v>
      </c>
      <c r="K175" s="139"/>
      <c r="L175" s="7" t="str" cm="1">
        <f t="array" ref="L175">_xlfn.IFS(C178="Area of Section",Database!CH11,C178="Elastic Modulus x-x",Database!CH19)</f>
        <v>W8X31</v>
      </c>
    </row>
    <row r="176" spans="1:16" ht="12.75" customHeight="1" x14ac:dyDescent="0.35">
      <c r="C176" s="75" t="s">
        <v>1294</v>
      </c>
      <c r="D176" s="75" t="s">
        <v>75</v>
      </c>
      <c r="E176" s="75">
        <v>10</v>
      </c>
      <c r="J176" s="137" t="s">
        <v>1028</v>
      </c>
      <c r="K176" s="139"/>
      <c r="L176" s="7" t="str" cm="1">
        <f t="array" ref="L176">_xlfn.IFS(C178="Area of Section",Database!CH12,C178="Elastic Modulus x-x",Database!CH20)</f>
        <v>HN350</v>
      </c>
    </row>
    <row r="177" spans="2:12" ht="12.75" customHeight="1" x14ac:dyDescent="0.35">
      <c r="J177" s="137" t="s">
        <v>1091</v>
      </c>
      <c r="K177" s="139"/>
      <c r="L177" s="7" t="str" cm="1">
        <f t="array" ref="L177">_xlfn.IFS(C178="Area of Section",Database!CH13,C178="Elastic Modulus x-x",Database!CH21)</f>
        <v>HY400X65.4</v>
      </c>
    </row>
    <row r="178" spans="2:12" ht="12.75" customHeight="1" x14ac:dyDescent="0.35">
      <c r="B178" s="7" t="s">
        <v>1092</v>
      </c>
      <c r="C178" s="140" t="s">
        <v>6</v>
      </c>
      <c r="D178" s="141"/>
      <c r="E178" s="142"/>
    </row>
    <row r="179" spans="2:12" ht="12.75" customHeight="1" x14ac:dyDescent="0.35">
      <c r="B179" s="7" t="s">
        <v>1093</v>
      </c>
      <c r="C179" s="137">
        <v>275</v>
      </c>
      <c r="D179" s="138"/>
      <c r="E179" s="139"/>
      <c r="F179" s="7" t="s">
        <v>1094</v>
      </c>
    </row>
    <row r="180" spans="2:12" ht="12.75" customHeight="1" x14ac:dyDescent="0.35">
      <c r="B180" s="15"/>
      <c r="C180" s="96"/>
      <c r="D180" s="76"/>
      <c r="E180" s="49" t="s">
        <v>1089</v>
      </c>
      <c r="G180" s="137" t="s">
        <v>1027</v>
      </c>
      <c r="H180" s="139"/>
      <c r="I180" s="137" t="s">
        <v>1028</v>
      </c>
      <c r="J180" s="139"/>
      <c r="K180" s="137" t="s">
        <v>1091</v>
      </c>
      <c r="L180" s="139"/>
    </row>
    <row r="181" spans="2:12" ht="12.75" customHeight="1" x14ac:dyDescent="0.3">
      <c r="B181" s="59" t="s">
        <v>0</v>
      </c>
      <c r="C181" s="50" t="s">
        <v>1277</v>
      </c>
      <c r="D181" s="38" t="s">
        <v>75</v>
      </c>
      <c r="E181" s="91" t="s">
        <v>1277</v>
      </c>
      <c r="F181" s="49" t="s">
        <v>38</v>
      </c>
      <c r="G181" s="91">
        <f>VLOOKUP(L175,Database!A4:C1021,3,FALSE)</f>
        <v>46.1</v>
      </c>
      <c r="H181" s="49" t="s">
        <v>38</v>
      </c>
      <c r="I181" s="91" t="str">
        <f>VLOOKUP(L176,Database!A4:C1021,3,FALSE)</f>
        <v>49.4</v>
      </c>
      <c r="J181" s="49" t="s">
        <v>38</v>
      </c>
      <c r="K181" s="7">
        <f>VLOOKUP(L177,Database!A4:C1021,3,FALSE)</f>
        <v>65.400000000000006</v>
      </c>
      <c r="L181" s="49" t="s">
        <v>38</v>
      </c>
    </row>
    <row r="182" spans="2:12" ht="12.75" customHeight="1" x14ac:dyDescent="0.3">
      <c r="B182" s="58" t="s">
        <v>1345</v>
      </c>
      <c r="C182" s="50" t="s">
        <v>16</v>
      </c>
      <c r="D182" s="38" t="s">
        <v>75</v>
      </c>
      <c r="E182" s="7">
        <f>Circular_Tube_DB!D4</f>
        <v>200</v>
      </c>
      <c r="F182" s="49" t="s">
        <v>39</v>
      </c>
      <c r="G182" s="7">
        <f>VLOOKUP(L175,Database!A4:D1021,4,FALSE)</f>
        <v>203.2</v>
      </c>
      <c r="H182" s="49" t="s">
        <v>39</v>
      </c>
      <c r="I182" s="7">
        <f>VLOOKUP(L176,Database!A4:D1021,4,FALSE)</f>
        <v>350</v>
      </c>
      <c r="J182" s="49" t="s">
        <v>39</v>
      </c>
      <c r="K182" s="7">
        <f>VLOOKUP(L177,Database!A4:D1021,4,FALSE)</f>
        <v>400</v>
      </c>
      <c r="L182" s="49" t="s">
        <v>39</v>
      </c>
    </row>
    <row r="183" spans="2:12" ht="12.75" customHeight="1" x14ac:dyDescent="0.3">
      <c r="B183" s="64" t="s">
        <v>1031</v>
      </c>
      <c r="C183" s="55" t="s">
        <v>1311</v>
      </c>
      <c r="D183" s="38" t="s">
        <v>75</v>
      </c>
      <c r="E183" s="91" t="s">
        <v>1277</v>
      </c>
      <c r="F183" s="49" t="s">
        <v>39</v>
      </c>
      <c r="G183" s="7">
        <f>VLOOKUP(L175,Database!A4:E1021,5,FALSE)</f>
        <v>203.6</v>
      </c>
      <c r="H183" s="49" t="s">
        <v>39</v>
      </c>
      <c r="I183" s="7">
        <f>VLOOKUP(L176,Database!A4:E1021,5,FALSE)</f>
        <v>175</v>
      </c>
      <c r="J183" s="49" t="s">
        <v>39</v>
      </c>
      <c r="K183" s="7">
        <f>VLOOKUP(L177,Database!A4:E1021,5,FALSE)</f>
        <v>200</v>
      </c>
      <c r="L183" s="49" t="s">
        <v>39</v>
      </c>
    </row>
    <row r="184" spans="2:12" ht="12.75" customHeight="1" x14ac:dyDescent="0.3">
      <c r="B184" s="64" t="s">
        <v>1320</v>
      </c>
      <c r="C184" s="55" t="s">
        <v>1294</v>
      </c>
      <c r="D184" s="38" t="s">
        <v>75</v>
      </c>
      <c r="E184" s="91">
        <f>Circular_Tube_DB!E4</f>
        <v>10</v>
      </c>
      <c r="F184" s="49" t="s">
        <v>39</v>
      </c>
      <c r="G184" s="91" t="s">
        <v>1277</v>
      </c>
      <c r="H184" s="49" t="s">
        <v>39</v>
      </c>
      <c r="I184" s="91" t="s">
        <v>1277</v>
      </c>
      <c r="J184" s="49" t="s">
        <v>39</v>
      </c>
      <c r="K184" s="91" t="s">
        <v>1277</v>
      </c>
      <c r="L184" s="49" t="s">
        <v>39</v>
      </c>
    </row>
    <row r="185" spans="2:12" ht="12.75" customHeight="1" x14ac:dyDescent="0.3">
      <c r="B185" s="59" t="s">
        <v>1032</v>
      </c>
      <c r="C185" s="51" t="s">
        <v>1314</v>
      </c>
      <c r="D185" s="37" t="s">
        <v>75</v>
      </c>
      <c r="E185" s="91" t="s">
        <v>1277</v>
      </c>
      <c r="F185" s="49" t="s">
        <v>39</v>
      </c>
      <c r="G185" s="7">
        <f>VLOOKUP(L175,Database!A4:F1021,6,FALSE)</f>
        <v>11</v>
      </c>
      <c r="H185" s="49" t="s">
        <v>39</v>
      </c>
      <c r="I185" s="7">
        <f>VLOOKUP(L176,Database!A4:F1021,6,FALSE)</f>
        <v>11</v>
      </c>
      <c r="J185" s="49" t="s">
        <v>39</v>
      </c>
      <c r="K185" s="7">
        <f>VLOOKUP(L177,Database!A4:F1021,6,FALSE)</f>
        <v>12</v>
      </c>
      <c r="L185" s="49" t="s">
        <v>39</v>
      </c>
    </row>
    <row r="186" spans="2:12" ht="12.75" customHeight="1" x14ac:dyDescent="0.3">
      <c r="B186" s="59" t="s">
        <v>1033</v>
      </c>
      <c r="C186" s="50" t="s">
        <v>1086</v>
      </c>
      <c r="D186" s="38" t="s">
        <v>75</v>
      </c>
      <c r="E186" s="91" t="s">
        <v>1277</v>
      </c>
      <c r="F186" s="49" t="s">
        <v>39</v>
      </c>
      <c r="G186" s="7">
        <f>VLOOKUP(L175,Database!A4:G1021,7,FALSE)</f>
        <v>7.2</v>
      </c>
      <c r="H186" s="49" t="s">
        <v>39</v>
      </c>
      <c r="I186" s="7">
        <f>VLOOKUP(L176,Database!A4:G1021,7,FALSE)</f>
        <v>7</v>
      </c>
      <c r="J186" s="49" t="s">
        <v>39</v>
      </c>
      <c r="K186" s="7">
        <f>VLOOKUP(L177,Database!A4:G1021,7,FALSE)</f>
        <v>9</v>
      </c>
      <c r="L186" s="49" t="s">
        <v>39</v>
      </c>
    </row>
    <row r="187" spans="2:12" ht="12.75" customHeight="1" x14ac:dyDescent="0.3">
      <c r="B187" s="57" t="s">
        <v>4</v>
      </c>
      <c r="C187" s="52" t="s">
        <v>20</v>
      </c>
      <c r="D187" s="38" t="s">
        <v>75</v>
      </c>
      <c r="E187" s="91" t="s">
        <v>1277</v>
      </c>
      <c r="F187" s="49" t="s">
        <v>39</v>
      </c>
      <c r="G187" s="7">
        <f>VLOOKUP(L175,Database!A4:H1021,8,FALSE)</f>
        <v>10.199999999999999</v>
      </c>
      <c r="H187" s="49" t="s">
        <v>39</v>
      </c>
      <c r="I187" s="7">
        <f>VLOOKUP(L176,Database!A4:H1021,8,FALSE)</f>
        <v>13</v>
      </c>
      <c r="J187" s="49" t="s">
        <v>39</v>
      </c>
      <c r="K187" s="7">
        <f>VLOOKUP(L177,Database!A4:H1021,8,FALSE)</f>
        <v>13</v>
      </c>
      <c r="L187" s="49" t="s">
        <v>39</v>
      </c>
    </row>
    <row r="188" spans="2:12" ht="12.75" customHeight="1" x14ac:dyDescent="0.3">
      <c r="B188" s="57" t="s">
        <v>1034</v>
      </c>
      <c r="C188" s="52" t="s">
        <v>21</v>
      </c>
      <c r="D188" s="36" t="s">
        <v>75</v>
      </c>
      <c r="E188" s="91" t="s">
        <v>1277</v>
      </c>
      <c r="F188" s="49" t="s">
        <v>39</v>
      </c>
      <c r="G188" s="7">
        <f>VLOOKUP(L175,Database!A4:I1021,9,FALSE)</f>
        <v>160.80000000000001</v>
      </c>
      <c r="H188" s="49" t="s">
        <v>39</v>
      </c>
      <c r="I188" s="7">
        <f>VLOOKUP(L176,Database!A4:I1021,9,FALSE)</f>
        <v>302</v>
      </c>
      <c r="J188" s="49" t="s">
        <v>39</v>
      </c>
      <c r="K188" s="7">
        <f>VLOOKUP(L177,Database!A4:I1021,9,FALSE)</f>
        <v>350</v>
      </c>
      <c r="L188" s="49" t="s">
        <v>39</v>
      </c>
    </row>
    <row r="189" spans="2:12" ht="12.75" customHeight="1" x14ac:dyDescent="0.3">
      <c r="B189" s="62" t="s">
        <v>6</v>
      </c>
      <c r="C189" s="53" t="s">
        <v>22</v>
      </c>
      <c r="D189" s="38" t="s">
        <v>75</v>
      </c>
      <c r="E189" s="7">
        <f>Circular_Tube_DB!F4</f>
        <v>59.690260418206073</v>
      </c>
      <c r="F189" s="49" t="s">
        <v>1319</v>
      </c>
      <c r="G189" s="7">
        <f>VLOOKUP(L175,Database!A4:J1021,10,FALSE)</f>
        <v>58.7</v>
      </c>
      <c r="H189" s="49" t="s">
        <v>1319</v>
      </c>
      <c r="I189" s="7">
        <f>VLOOKUP(L176,Database!A4:J1021,10,FALSE)</f>
        <v>62.91</v>
      </c>
      <c r="J189" s="49" t="s">
        <v>1319</v>
      </c>
      <c r="K189" s="7">
        <f>VLOOKUP(L177,Database!A4:J1021,10,FALSE)</f>
        <v>83.290708415433258</v>
      </c>
      <c r="L189" s="49" t="s">
        <v>1319</v>
      </c>
    </row>
    <row r="190" spans="2:12" ht="12.75" customHeight="1" x14ac:dyDescent="0.3">
      <c r="B190" s="62" t="s">
        <v>1035</v>
      </c>
      <c r="C190" s="53" t="s">
        <v>1277</v>
      </c>
      <c r="D190" s="37" t="s">
        <v>75</v>
      </c>
      <c r="E190" s="7">
        <f>Circular_Tube_DB!G4</f>
        <v>1.1938052083641215</v>
      </c>
      <c r="F190" s="49" t="s">
        <v>1045</v>
      </c>
      <c r="G190" s="7">
        <f>VLOOKUP(L175,Database!A4:M1021,13,FALSE)</f>
        <v>1.19</v>
      </c>
      <c r="H190" s="49" t="s">
        <v>1045</v>
      </c>
      <c r="I190" s="7">
        <f>VLOOKUP(L176,Database!A4:M1021,13,FALSE)</f>
        <v>1.3636814089933347</v>
      </c>
      <c r="J190" s="49" t="s">
        <v>1045</v>
      </c>
      <c r="K190" s="7">
        <f>VLOOKUP(L177,Database!A4:M1021,13,FALSE)</f>
        <v>1.5596814089933346</v>
      </c>
      <c r="L190" s="49" t="s">
        <v>1045</v>
      </c>
    </row>
    <row r="191" spans="2:12" ht="12.75" customHeight="1" x14ac:dyDescent="0.3">
      <c r="B191" s="60" t="s">
        <v>1056</v>
      </c>
      <c r="C191" s="54" t="s">
        <v>25</v>
      </c>
      <c r="D191" s="37" t="s">
        <v>75</v>
      </c>
      <c r="E191" s="7">
        <f>Circular_Tube_DB!H4</f>
        <v>2700.9842839238245</v>
      </c>
      <c r="F191" s="44" t="s">
        <v>1046</v>
      </c>
      <c r="G191" s="7">
        <f>VLOOKUP(L175,Database!A4:N1021,14,FALSE)</f>
        <v>4568</v>
      </c>
      <c r="H191" s="44" t="s">
        <v>1046</v>
      </c>
      <c r="I191" s="7">
        <f>VLOOKUP(L176,Database!A4:N1021,14,FALSE)</f>
        <v>12980</v>
      </c>
      <c r="J191" s="44" t="s">
        <v>1046</v>
      </c>
      <c r="K191" s="7">
        <f>VLOOKUP(L177,Database!A4:N1021,14,FALSE)</f>
        <v>22600</v>
      </c>
      <c r="L191" s="44" t="s">
        <v>1046</v>
      </c>
    </row>
    <row r="192" spans="2:12" ht="12.75" customHeight="1" x14ac:dyDescent="0.3">
      <c r="B192" s="60" t="s">
        <v>1057</v>
      </c>
      <c r="C192" s="54" t="s">
        <v>26</v>
      </c>
      <c r="D192" s="37" t="s">
        <v>75</v>
      </c>
      <c r="E192" s="7">
        <f>Circular_Tube_DB!I4</f>
        <v>2700.9842839238245</v>
      </c>
      <c r="F192" s="44" t="s">
        <v>1046</v>
      </c>
      <c r="G192" s="7">
        <f>VLOOKUP(L175,Database!A4:O1021,15,FALSE)</f>
        <v>1548</v>
      </c>
      <c r="H192" s="44" t="s">
        <v>1046</v>
      </c>
      <c r="I192" s="7">
        <f>VLOOKUP(L176,Database!A4:O1021,15,FALSE)</f>
        <v>983.8</v>
      </c>
      <c r="J192" s="44" t="s">
        <v>1046</v>
      </c>
      <c r="K192" s="7">
        <f>VLOOKUP(L177,Database!A4:O1021,15,FALSE)</f>
        <v>1600</v>
      </c>
      <c r="L192" s="44" t="s">
        <v>1046</v>
      </c>
    </row>
    <row r="193" spans="2:12" ht="12.75" customHeight="1" x14ac:dyDescent="0.3">
      <c r="B193" s="61" t="s">
        <v>1039</v>
      </c>
      <c r="C193" s="54" t="s">
        <v>27</v>
      </c>
      <c r="D193" s="37" t="s">
        <v>75</v>
      </c>
      <c r="E193" s="7">
        <f>Circular_Tube_DB!J4</f>
        <v>6.7268120235368549</v>
      </c>
      <c r="F193" s="42" t="s">
        <v>45</v>
      </c>
      <c r="G193" s="7">
        <f>VLOOKUP(L175,Database!A4:P1021,16,FALSE)</f>
        <v>8.82</v>
      </c>
      <c r="H193" s="42" t="s">
        <v>45</v>
      </c>
      <c r="I193" s="7">
        <f>VLOOKUP(L176,Database!A4:P1021,16,FALSE)</f>
        <v>14.36</v>
      </c>
      <c r="J193" s="42" t="s">
        <v>45</v>
      </c>
      <c r="K193" s="7">
        <f>VLOOKUP(L177,Database!A4:P1021,16,FALSE)</f>
        <v>16.5</v>
      </c>
      <c r="L193" s="42" t="s">
        <v>45</v>
      </c>
    </row>
    <row r="194" spans="2:12" ht="12.75" customHeight="1" x14ac:dyDescent="0.3">
      <c r="B194" s="61" t="s">
        <v>1040</v>
      </c>
      <c r="C194" s="54" t="s">
        <v>28</v>
      </c>
      <c r="D194" s="37" t="s">
        <v>75</v>
      </c>
      <c r="E194" s="7">
        <f>Circular_Tube_DB!K4</f>
        <v>6.7268120235368549</v>
      </c>
      <c r="F194" s="40" t="s">
        <v>45</v>
      </c>
      <c r="G194" s="7">
        <f>VLOOKUP(L175,Database!A4:Q1021,17,FALSE)</f>
        <v>5.13</v>
      </c>
      <c r="H194" s="40" t="s">
        <v>45</v>
      </c>
      <c r="I194" s="7">
        <f>VLOOKUP(L176,Database!A4:Q1021,17,FALSE)</f>
        <v>3.95</v>
      </c>
      <c r="J194" s="40" t="s">
        <v>45</v>
      </c>
      <c r="K194" s="7">
        <f>VLOOKUP(L177,Database!A4:Q1021,17,FALSE)</f>
        <v>4.4000000000000004</v>
      </c>
      <c r="L194" s="40" t="s">
        <v>45</v>
      </c>
    </row>
    <row r="195" spans="2:12" ht="12.75" customHeight="1" x14ac:dyDescent="0.3">
      <c r="B195" s="6" t="s">
        <v>1041</v>
      </c>
      <c r="C195" s="6" t="s">
        <v>29</v>
      </c>
      <c r="D195" s="85" t="s">
        <v>75</v>
      </c>
      <c r="E195" s="7">
        <f>Circular_Tube_DB!L4</f>
        <v>270.09842839238252</v>
      </c>
      <c r="F195" s="42" t="s">
        <v>1047</v>
      </c>
      <c r="G195" s="7">
        <f>VLOOKUP(L175,Database!A4:R1021,18,FALSE)</f>
        <v>450</v>
      </c>
      <c r="H195" s="42" t="s">
        <v>1047</v>
      </c>
      <c r="I195" s="7">
        <f>VLOOKUP(L176,Database!A4:R1021,18,FALSE)</f>
        <v>741.7</v>
      </c>
      <c r="J195" s="42" t="s">
        <v>1047</v>
      </c>
      <c r="K195" s="7">
        <f>VLOOKUP(L177,Database!A4:R1021,18,FALSE)</f>
        <v>1130</v>
      </c>
      <c r="L195" s="42" t="s">
        <v>1047</v>
      </c>
    </row>
    <row r="196" spans="2:12" ht="12.75" customHeight="1" x14ac:dyDescent="0.3">
      <c r="B196" s="6" t="s">
        <v>1042</v>
      </c>
      <c r="C196" s="6" t="s">
        <v>30</v>
      </c>
      <c r="D196" s="85" t="s">
        <v>75</v>
      </c>
      <c r="E196" s="7">
        <f>Circular_Tube_DB!M4</f>
        <v>270.09842839238252</v>
      </c>
      <c r="F196" s="42" t="s">
        <v>1047</v>
      </c>
      <c r="G196" s="7">
        <f>VLOOKUP(L175,Database!A4:S1021,19,FALSE)</f>
        <v>152</v>
      </c>
      <c r="H196" s="42" t="s">
        <v>1047</v>
      </c>
      <c r="I196" s="7">
        <f>VLOOKUP(L176,Database!A4:S1021,19,FALSE)</f>
        <v>112.4</v>
      </c>
      <c r="J196" s="42" t="s">
        <v>1047</v>
      </c>
      <c r="K196" s="7">
        <f>VLOOKUP(L177,Database!A4:S1021,19,FALSE)</f>
        <v>160</v>
      </c>
      <c r="L196" s="42" t="s">
        <v>1047</v>
      </c>
    </row>
    <row r="197" spans="2:12" ht="12.75" customHeight="1" x14ac:dyDescent="0.3">
      <c r="B197" s="6" t="s">
        <v>1043</v>
      </c>
      <c r="C197" s="6" t="s">
        <v>31</v>
      </c>
      <c r="D197" s="85" t="s">
        <v>75</v>
      </c>
      <c r="E197" s="7">
        <f>Circular_Tube_DB!N4</f>
        <v>361.33333333333331</v>
      </c>
      <c r="F197" s="42" t="s">
        <v>1047</v>
      </c>
      <c r="G197" s="7">
        <f>VLOOKUP(L175,Database!A4:T1021,20,FALSE)</f>
        <v>497</v>
      </c>
      <c r="H197" s="42" t="s">
        <v>1047</v>
      </c>
      <c r="I197" s="7">
        <f>VLOOKUP(L176,Database!A4:T1021,20,FALSE)</f>
        <v>864.21736373970862</v>
      </c>
      <c r="J197" s="42" t="s">
        <v>1047</v>
      </c>
      <c r="K197" s="7">
        <f>VLOOKUP(L177,Database!A4:T1021,20,FALSE)</f>
        <v>1280</v>
      </c>
      <c r="L197" s="42" t="s">
        <v>1047</v>
      </c>
    </row>
    <row r="198" spans="2:12" ht="12.75" customHeight="1" x14ac:dyDescent="0.3">
      <c r="B198" s="6" t="s">
        <v>1044</v>
      </c>
      <c r="C198" s="6" t="s">
        <v>32</v>
      </c>
      <c r="D198" s="85" t="s">
        <v>75</v>
      </c>
      <c r="E198" s="7">
        <f>Circular_Tube_DB!O4</f>
        <v>361.33333333333331</v>
      </c>
      <c r="F198" s="68" t="s">
        <v>1047</v>
      </c>
      <c r="G198" s="7">
        <f>VLOOKUP(L175,Database!A4:U1021,21,FALSE)</f>
        <v>231</v>
      </c>
      <c r="H198" s="68" t="s">
        <v>1047</v>
      </c>
      <c r="I198" s="7">
        <f>VLOOKUP(L176,Database!A4:U1021,21,FALSE)</f>
        <v>174.04875917908731</v>
      </c>
      <c r="J198" s="68" t="s">
        <v>1047</v>
      </c>
      <c r="K198" s="7">
        <f>VLOOKUP(L177,Database!A4:U1021,21,FALSE)</f>
        <v>249</v>
      </c>
      <c r="L198" s="68" t="s">
        <v>1047</v>
      </c>
    </row>
    <row r="199" spans="2:12" ht="12.75" customHeight="1" x14ac:dyDescent="0.3">
      <c r="B199" s="6" t="s">
        <v>1036</v>
      </c>
      <c r="C199" s="6" t="s">
        <v>41</v>
      </c>
      <c r="D199" s="85" t="s">
        <v>75</v>
      </c>
      <c r="E199" s="91" t="s">
        <v>1277</v>
      </c>
      <c r="F199" s="74" t="s">
        <v>1277</v>
      </c>
      <c r="G199" s="7">
        <f>VLOOKUP(L175,Database!A4:K1021,11,FALSE)</f>
        <v>8.9272727272727277</v>
      </c>
      <c r="H199" s="74" t="s">
        <v>1277</v>
      </c>
      <c r="I199" s="7">
        <f>VLOOKUP(L176,Database!A4:K1021,11,FALSE)</f>
        <v>7.6363636363636367</v>
      </c>
      <c r="J199" s="74" t="s">
        <v>1277</v>
      </c>
      <c r="K199" s="7">
        <f>VLOOKUP(L177,Database!A4:K1021,11,FALSE)</f>
        <v>7.958333333333333</v>
      </c>
      <c r="L199" s="74" t="s">
        <v>1277</v>
      </c>
    </row>
    <row r="200" spans="2:12" ht="12.75" customHeight="1" x14ac:dyDescent="0.3">
      <c r="B200" s="6" t="s">
        <v>1289</v>
      </c>
      <c r="C200" s="6" t="s">
        <v>42</v>
      </c>
      <c r="D200" s="85" t="s">
        <v>75</v>
      </c>
      <c r="E200" s="91" t="s">
        <v>1277</v>
      </c>
      <c r="F200" s="74" t="s">
        <v>1277</v>
      </c>
      <c r="G200" s="7">
        <f>VLOOKUP(L175,Database!A4:L1021,12,FALSE)</f>
        <v>22.333333333333336</v>
      </c>
      <c r="H200" s="74" t="s">
        <v>1277</v>
      </c>
      <c r="I200" s="7">
        <f>VLOOKUP(L176,Database!A4:L1021,12,FALSE)</f>
        <v>43.142857142857146</v>
      </c>
      <c r="J200" s="74" t="s">
        <v>1277</v>
      </c>
      <c r="K200" s="7">
        <f>VLOOKUP(L177,Database!A4:L1021,12,FALSE)</f>
        <v>38.888888888888886</v>
      </c>
      <c r="L200" s="74" t="s">
        <v>1277</v>
      </c>
    </row>
    <row r="201" spans="2:12" ht="12.75" customHeight="1" x14ac:dyDescent="0.3">
      <c r="B201" s="6" t="s">
        <v>1037</v>
      </c>
      <c r="C201" s="6" t="s">
        <v>1277</v>
      </c>
      <c r="D201" s="85" t="s">
        <v>75</v>
      </c>
      <c r="E201" s="91" t="s">
        <v>1277</v>
      </c>
      <c r="F201" s="74" t="s">
        <v>1277</v>
      </c>
      <c r="G201" s="7" t="str">
        <f>VLOOKUP(L175,Database!A4:X1021,24,FALSE)</f>
        <v>Compact</v>
      </c>
      <c r="H201" s="74" t="s">
        <v>1277</v>
      </c>
      <c r="I201" s="7" t="str">
        <f>VLOOKUP(L176,Database!A4:X1021,24,FALSE)</f>
        <v>Compact</v>
      </c>
      <c r="J201" s="74" t="s">
        <v>1277</v>
      </c>
      <c r="K201" s="7" t="str">
        <f>VLOOKUP(L177,Database!A4:X1021,24,FALSE)</f>
        <v>Compact</v>
      </c>
      <c r="L201" s="74" t="s">
        <v>1277</v>
      </c>
    </row>
    <row r="202" spans="2:12" ht="12.75" customHeight="1" x14ac:dyDescent="0.3">
      <c r="B202" s="6" t="s">
        <v>1038</v>
      </c>
      <c r="C202" s="6" t="s">
        <v>1277</v>
      </c>
      <c r="D202" s="85" t="s">
        <v>75</v>
      </c>
      <c r="E202" s="91" t="s">
        <v>1277</v>
      </c>
      <c r="F202" s="74" t="s">
        <v>1277</v>
      </c>
      <c r="G202" s="7" t="str">
        <f>VLOOKUP(L175,Database!A4:Y1021,25,FALSE)</f>
        <v>Slender</v>
      </c>
      <c r="H202" s="74" t="s">
        <v>1277</v>
      </c>
      <c r="I202" s="7" t="str">
        <f>VLOOKUP(L176,Database!A4:Y1021,25,FALSE)</f>
        <v>Slender</v>
      </c>
      <c r="J202" s="74" t="s">
        <v>1277</v>
      </c>
      <c r="K202" s="7" t="str">
        <f>VLOOKUP(L177,Database!A4:Y1021,25,FALSE)</f>
        <v>Slender</v>
      </c>
      <c r="L202" s="74" t="s">
        <v>1277</v>
      </c>
    </row>
  </sheetData>
  <mergeCells count="60">
    <mergeCell ref="G180:H180"/>
    <mergeCell ref="I180:J180"/>
    <mergeCell ref="K180:L180"/>
    <mergeCell ref="J74:K74"/>
    <mergeCell ref="J75:K75"/>
    <mergeCell ref="J76:K76"/>
    <mergeCell ref="J110:K110"/>
    <mergeCell ref="J111:K111"/>
    <mergeCell ref="J112:K112"/>
    <mergeCell ref="J144:K144"/>
    <mergeCell ref="J145:K145"/>
    <mergeCell ref="J146:K146"/>
    <mergeCell ref="J175:K175"/>
    <mergeCell ref="J176:K176"/>
    <mergeCell ref="J177:K177"/>
    <mergeCell ref="J44:K44"/>
    <mergeCell ref="G49:H49"/>
    <mergeCell ref="C116:E116"/>
    <mergeCell ref="C117:E117"/>
    <mergeCell ref="G83:H83"/>
    <mergeCell ref="I83:J83"/>
    <mergeCell ref="K83:L83"/>
    <mergeCell ref="A1:B4"/>
    <mergeCell ref="E1:P1"/>
    <mergeCell ref="N2:P2"/>
    <mergeCell ref="N3:P3"/>
    <mergeCell ref="J43:K43"/>
    <mergeCell ref="N4:P4"/>
    <mergeCell ref="J42:K42"/>
    <mergeCell ref="C15:E15"/>
    <mergeCell ref="G16:H16"/>
    <mergeCell ref="C14:E14"/>
    <mergeCell ref="J13:K13"/>
    <mergeCell ref="C4:D4"/>
    <mergeCell ref="J12:K12"/>
    <mergeCell ref="K2:M2"/>
    <mergeCell ref="C13:E13"/>
    <mergeCell ref="E3:J3"/>
    <mergeCell ref="E2:J2"/>
    <mergeCell ref="K4:M4"/>
    <mergeCell ref="C12:E12"/>
    <mergeCell ref="E4:F4"/>
    <mergeCell ref="G4:H4"/>
    <mergeCell ref="I4:J4"/>
    <mergeCell ref="C179:E179"/>
    <mergeCell ref="C47:E47"/>
    <mergeCell ref="C48:E48"/>
    <mergeCell ref="I49:J49"/>
    <mergeCell ref="K49:L49"/>
    <mergeCell ref="C178:E178"/>
    <mergeCell ref="C148:E148"/>
    <mergeCell ref="C149:E149"/>
    <mergeCell ref="C81:E81"/>
    <mergeCell ref="C82:E82"/>
    <mergeCell ref="G118:H118"/>
    <mergeCell ref="I118:J118"/>
    <mergeCell ref="K118:L118"/>
    <mergeCell ref="G150:H150"/>
    <mergeCell ref="I150:J150"/>
    <mergeCell ref="K150:L150"/>
  </mergeCells>
  <conditionalFormatting sqref="C21:C22 C122:C124 C154 O164:O167 O172">
    <cfRule type="expression" dxfId="50" priority="64">
      <formula>MOD(ROW()-4,50)=0</formula>
    </cfRule>
  </conditionalFormatting>
  <conditionalFormatting sqref="C27:C28">
    <cfRule type="expression" dxfId="49" priority="61">
      <formula>MOD(ROW()-4,50)=0</formula>
    </cfRule>
  </conditionalFormatting>
  <conditionalFormatting sqref="C31:C34">
    <cfRule type="expression" dxfId="48" priority="55">
      <formula>MOD(ROW()-4,50)=0</formula>
    </cfRule>
  </conditionalFormatting>
  <conditionalFormatting sqref="C53:C54">
    <cfRule type="expression" dxfId="47" priority="34">
      <formula>MOD(ROW()-4,50)=0</formula>
    </cfRule>
  </conditionalFormatting>
  <conditionalFormatting sqref="C59:C60">
    <cfRule type="expression" dxfId="46" priority="47">
      <formula>MOD(ROW()-4,50)=0</formula>
    </cfRule>
  </conditionalFormatting>
  <conditionalFormatting sqref="C63:C66">
    <cfRule type="expression" dxfId="45" priority="45">
      <formula>MOD(ROW()-4,50)=0</formula>
    </cfRule>
  </conditionalFormatting>
  <conditionalFormatting sqref="C88:C90">
    <cfRule type="expression" dxfId="44" priority="41">
      <formula>MOD(ROW()-4,50)=0</formula>
    </cfRule>
  </conditionalFormatting>
  <conditionalFormatting sqref="C95:C96">
    <cfRule type="expression" dxfId="43" priority="40">
      <formula>MOD(ROW()-4,50)=0</formula>
    </cfRule>
  </conditionalFormatting>
  <conditionalFormatting sqref="C99:C102">
    <cfRule type="expression" dxfId="42" priority="39">
      <formula>MOD(ROW()-4,50)=0</formula>
    </cfRule>
  </conditionalFormatting>
  <conditionalFormatting sqref="C129:C130">
    <cfRule type="expression" dxfId="41" priority="23">
      <formula>MOD(ROW()-4,50)=0</formula>
    </cfRule>
  </conditionalFormatting>
  <conditionalFormatting sqref="C133:C136">
    <cfRule type="expression" dxfId="40" priority="22">
      <formula>MOD(ROW()-4,50)=0</formula>
    </cfRule>
  </conditionalFormatting>
  <conditionalFormatting sqref="C156:C157">
    <cfRule type="expression" dxfId="39" priority="31">
      <formula>MOD(ROW()-4,50)=0</formula>
    </cfRule>
  </conditionalFormatting>
  <conditionalFormatting sqref="C160:C163">
    <cfRule type="expression" dxfId="38" priority="30">
      <formula>MOD(ROW()-4,50)=0</formula>
    </cfRule>
  </conditionalFormatting>
  <conditionalFormatting sqref="C185">
    <cfRule type="expression" dxfId="37" priority="16">
      <formula>MOD(ROW()-4,50)=0</formula>
    </cfRule>
  </conditionalFormatting>
  <conditionalFormatting sqref="C187:C188">
    <cfRule type="expression" dxfId="36" priority="15">
      <formula>MOD(ROW()-4,50)=0</formula>
    </cfRule>
  </conditionalFormatting>
  <conditionalFormatting sqref="C191:C194">
    <cfRule type="expression" dxfId="35" priority="14">
      <formula>MOD(ROW()-4,50)=0</formula>
    </cfRule>
  </conditionalFormatting>
  <conditionalFormatting sqref="F27:F34">
    <cfRule type="expression" dxfId="34" priority="59">
      <formula>MOD(ROW()-4,50)=0</formula>
    </cfRule>
  </conditionalFormatting>
  <conditionalFormatting sqref="F59:F66">
    <cfRule type="expression" dxfId="33" priority="46">
      <formula>MOD(ROW()-4,50)=0</formula>
    </cfRule>
  </conditionalFormatting>
  <conditionalFormatting sqref="F95:F102">
    <cfRule type="expression" dxfId="32" priority="35">
      <formula>MOD(ROW()-4,50)=0</formula>
    </cfRule>
  </conditionalFormatting>
  <conditionalFormatting sqref="F129:F136">
    <cfRule type="expression" dxfId="31" priority="21">
      <formula>MOD(ROW()-4,50)=0</formula>
    </cfRule>
  </conditionalFormatting>
  <conditionalFormatting sqref="F160:F167">
    <cfRule type="expression" dxfId="30" priority="17">
      <formula>MOD(ROW()-4,50)=0</formula>
    </cfRule>
  </conditionalFormatting>
  <conditionalFormatting sqref="F191:F198">
    <cfRule type="expression" dxfId="29" priority="13">
      <formula>MOD(ROW()-4,50)=0</formula>
    </cfRule>
  </conditionalFormatting>
  <conditionalFormatting sqref="H27:H34">
    <cfRule type="expression" dxfId="28" priority="50">
      <formula>MOD(ROW()-4,50)=0</formula>
    </cfRule>
  </conditionalFormatting>
  <conditionalFormatting sqref="H59:H66">
    <cfRule type="expression" dxfId="27" priority="44">
      <formula>MOD(ROW()-4,50)=0</formula>
    </cfRule>
  </conditionalFormatting>
  <conditionalFormatting sqref="H95:H102">
    <cfRule type="expression" dxfId="26" priority="12">
      <formula>MOD(ROW()-4,50)=0</formula>
    </cfRule>
  </conditionalFormatting>
  <conditionalFormatting sqref="H129:H136">
    <cfRule type="expression" dxfId="25" priority="9">
      <formula>MOD(ROW()-4,50)=0</formula>
    </cfRule>
  </conditionalFormatting>
  <conditionalFormatting sqref="H160:H167">
    <cfRule type="expression" dxfId="24" priority="6">
      <formula>MOD(ROW()-4,50)=0</formula>
    </cfRule>
  </conditionalFormatting>
  <conditionalFormatting sqref="H191:H198">
    <cfRule type="expression" dxfId="23" priority="3">
      <formula>MOD(ROW()-4,50)=0</formula>
    </cfRule>
  </conditionalFormatting>
  <conditionalFormatting sqref="I32">
    <cfRule type="expression" dxfId="22" priority="53">
      <formula>MOD(ROW()-4,50)=0</formula>
    </cfRule>
  </conditionalFormatting>
  <conditionalFormatting sqref="J27:J34">
    <cfRule type="expression" dxfId="21" priority="49">
      <formula>MOD(ROW()-4,50)=0</formula>
    </cfRule>
  </conditionalFormatting>
  <conditionalFormatting sqref="J59:J66">
    <cfRule type="expression" dxfId="20" priority="43">
      <formula>MOD(ROW()-4,50)=0</formula>
    </cfRule>
  </conditionalFormatting>
  <conditionalFormatting sqref="J95:J102">
    <cfRule type="expression" dxfId="19" priority="11">
      <formula>MOD(ROW()-4,50)=0</formula>
    </cfRule>
  </conditionalFormatting>
  <conditionalFormatting sqref="J129:J136">
    <cfRule type="expression" dxfId="18" priority="8">
      <formula>MOD(ROW()-4,50)=0</formula>
    </cfRule>
  </conditionalFormatting>
  <conditionalFormatting sqref="J160:J167">
    <cfRule type="expression" dxfId="17" priority="5">
      <formula>MOD(ROW()-4,50)=0</formula>
    </cfRule>
  </conditionalFormatting>
  <conditionalFormatting sqref="J191:J198">
    <cfRule type="expression" dxfId="16" priority="2">
      <formula>MOD(ROW()-4,50)=0</formula>
    </cfRule>
  </conditionalFormatting>
  <conditionalFormatting sqref="K34:K38">
    <cfRule type="expression" dxfId="15" priority="90">
      <formula>$J$37=" "</formula>
    </cfRule>
    <cfRule type="expression" dxfId="14" priority="91">
      <formula>IF($J$34="=", TRUE, FALSE)</formula>
    </cfRule>
  </conditionalFormatting>
  <conditionalFormatting sqref="K33:L33">
    <cfRule type="expression" dxfId="13" priority="89">
      <formula>IF($J$34="=", TRUE, FALSE)</formula>
    </cfRule>
  </conditionalFormatting>
  <conditionalFormatting sqref="L59:L66">
    <cfRule type="expression" dxfId="12" priority="42">
      <formula>MOD(ROW()-4,50)=0</formula>
    </cfRule>
  </conditionalFormatting>
  <conditionalFormatting sqref="L95:L102">
    <cfRule type="expression" dxfId="11" priority="10">
      <formula>MOD(ROW()-4,50)=0</formula>
    </cfRule>
  </conditionalFormatting>
  <conditionalFormatting sqref="L129:L136">
    <cfRule type="expression" dxfId="10" priority="7">
      <formula>MOD(ROW()-4,50)=0</formula>
    </cfRule>
  </conditionalFormatting>
  <conditionalFormatting sqref="L160:L167">
    <cfRule type="expression" dxfId="9" priority="4">
      <formula>MOD(ROW()-4,50)=0</formula>
    </cfRule>
  </conditionalFormatting>
  <conditionalFormatting sqref="L191:L198">
    <cfRule type="expression" dxfId="8" priority="1">
      <formula>MOD(ROW()-4,50)=0</formula>
    </cfRule>
  </conditionalFormatting>
  <conditionalFormatting sqref="O154:O155">
    <cfRule type="expression" dxfId="7" priority="20">
      <formula>MOD(ROW()-4,50)=0</formula>
    </cfRule>
  </conditionalFormatting>
  <conditionalFormatting sqref="O160:O161">
    <cfRule type="expression" dxfId="6" priority="19">
      <formula>MOD(ROW()-4,50)=0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2647B5A-52A2-4101-AD46-D390384AAEAF}">
          <x14:formula1>
            <xm:f>Database!$A$4:$A$1021</xm:f>
          </x14:formula1>
          <xm:sqref>C12:E12</xm:sqref>
        </x14:dataValidation>
        <x14:dataValidation type="list" allowBlank="1" showInputMessage="1" showErrorMessage="1" xr:uid="{329F04C1-76FB-4558-81CB-6D433177DEAA}">
          <x14:formula1>
            <xm:f>Database!$AW$28:$AW$29</xm:f>
          </x14:formula1>
          <xm:sqref>C14 C47 C81 C148 C178 C116</xm:sqref>
        </x14:dataValidation>
        <x14:dataValidation type="list" allowBlank="1" showInputMessage="1" showErrorMessage="1" xr:uid="{26335014-8DBD-416D-808E-5B6CC7007C4F}">
          <x14:formula1>
            <xm:f>Database!$AR$21:$AR$25</xm:f>
          </x14:formula1>
          <xm:sqref>C15:E15 C48:E48 E82 E117 E149 C82:D83 C117:D118 C149:D150 C179:D180 E179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AS1021"/>
  <sheetViews>
    <sheetView zoomScaleNormal="100" workbookViewId="0">
      <pane ySplit="3" topLeftCell="A4" activePane="bottomLeft" state="frozen"/>
      <selection pane="bottomLeft" activeCell="X1021" sqref="X4:Z1021"/>
    </sheetView>
  </sheetViews>
  <sheetFormatPr defaultRowHeight="14.5" x14ac:dyDescent="0.35"/>
  <cols>
    <col min="1" max="1" width="13.26953125" style="2" bestFit="1" customWidth="1"/>
    <col min="2" max="2" width="9.7265625" bestFit="1" customWidth="1"/>
    <col min="3" max="3" width="10.453125" style="2" customWidth="1"/>
    <col min="4" max="4" width="12.81640625" style="2" customWidth="1"/>
    <col min="5" max="5" width="11.54296875" style="2" customWidth="1"/>
    <col min="6" max="21" width="13" style="2" hidden="1" customWidth="1"/>
    <col min="22" max="23" width="13" hidden="1" customWidth="1"/>
  </cols>
  <sheetData>
    <row r="1" spans="1:26" ht="43.5" customHeight="1" x14ac:dyDescent="0.35">
      <c r="A1" s="1"/>
      <c r="C1" s="1" t="s">
        <v>0</v>
      </c>
      <c r="D1" s="1" t="s">
        <v>1</v>
      </c>
      <c r="E1" s="1" t="s">
        <v>2</v>
      </c>
      <c r="F1" s="124" t="s">
        <v>3</v>
      </c>
      <c r="G1" s="125"/>
      <c r="H1" s="1" t="s">
        <v>4</v>
      </c>
      <c r="I1" s="29" t="s">
        <v>5</v>
      </c>
      <c r="J1" s="29" t="s">
        <v>6</v>
      </c>
      <c r="K1" s="131" t="s">
        <v>7</v>
      </c>
      <c r="L1" s="125"/>
      <c r="M1" s="29" t="s">
        <v>8</v>
      </c>
      <c r="N1" s="128" t="s">
        <v>9</v>
      </c>
      <c r="O1" s="125"/>
      <c r="P1" s="128" t="s">
        <v>10</v>
      </c>
      <c r="Q1" s="125"/>
      <c r="R1" s="124" t="s">
        <v>11</v>
      </c>
      <c r="S1" s="125"/>
      <c r="T1" s="130" t="s">
        <v>12</v>
      </c>
      <c r="U1" s="125"/>
    </row>
    <row r="2" spans="1:26" ht="15" customHeight="1" x14ac:dyDescent="0.35">
      <c r="A2" s="1"/>
      <c r="C2" s="1"/>
      <c r="D2" s="1" t="s">
        <v>16</v>
      </c>
      <c r="E2" s="1" t="s">
        <v>17</v>
      </c>
      <c r="F2" s="30" t="s">
        <v>18</v>
      </c>
      <c r="G2" s="30" t="s">
        <v>19</v>
      </c>
      <c r="H2" s="1" t="s">
        <v>20</v>
      </c>
      <c r="I2" s="1" t="s">
        <v>21</v>
      </c>
      <c r="J2" s="1" t="s">
        <v>22</v>
      </c>
      <c r="K2" s="1" t="s">
        <v>23</v>
      </c>
      <c r="L2" s="1" t="s">
        <v>24</v>
      </c>
      <c r="M2" s="32"/>
      <c r="N2" s="33" t="s">
        <v>25</v>
      </c>
      <c r="O2" s="33" t="s">
        <v>26</v>
      </c>
      <c r="P2" s="31" t="s">
        <v>27</v>
      </c>
      <c r="Q2" s="31" t="s">
        <v>28</v>
      </c>
      <c r="R2" s="31" t="s">
        <v>29</v>
      </c>
      <c r="S2" s="31" t="s">
        <v>30</v>
      </c>
      <c r="T2" s="31" t="s">
        <v>31</v>
      </c>
      <c r="U2" s="31" t="s">
        <v>32</v>
      </c>
    </row>
    <row r="3" spans="1:26" ht="16.5" customHeight="1" x14ac:dyDescent="0.35">
      <c r="A3" s="1" t="s">
        <v>36</v>
      </c>
      <c r="B3" s="46" t="s">
        <v>37</v>
      </c>
      <c r="C3" s="1" t="s">
        <v>38</v>
      </c>
      <c r="D3" s="1" t="s">
        <v>39</v>
      </c>
      <c r="E3" s="1" t="s">
        <v>39</v>
      </c>
      <c r="F3" s="30" t="s">
        <v>39</v>
      </c>
      <c r="G3" s="30" t="s">
        <v>39</v>
      </c>
      <c r="H3" s="1" t="s">
        <v>39</v>
      </c>
      <c r="I3" s="1" t="s">
        <v>39</v>
      </c>
      <c r="J3" s="1" t="s">
        <v>40</v>
      </c>
      <c r="K3" s="1" t="s">
        <v>41</v>
      </c>
      <c r="L3" s="1" t="s">
        <v>42</v>
      </c>
      <c r="M3" s="1" t="s">
        <v>43</v>
      </c>
      <c r="N3" s="33" t="s">
        <v>44</v>
      </c>
      <c r="O3" s="33" t="s">
        <v>44</v>
      </c>
      <c r="P3" s="1" t="s">
        <v>45</v>
      </c>
      <c r="Q3" s="1" t="s">
        <v>45</v>
      </c>
      <c r="R3" s="1" t="s">
        <v>46</v>
      </c>
      <c r="S3" s="1" t="s">
        <v>46</v>
      </c>
      <c r="T3" s="1" t="s">
        <v>46</v>
      </c>
      <c r="U3" s="1" t="s">
        <v>46</v>
      </c>
    </row>
    <row r="4" spans="1:26" x14ac:dyDescent="0.35">
      <c r="A4" s="2" t="s">
        <v>47</v>
      </c>
      <c r="B4" s="3" t="s">
        <v>33</v>
      </c>
      <c r="C4" s="2">
        <v>19.399999999999999</v>
      </c>
      <c r="D4" s="2">
        <v>105.7</v>
      </c>
      <c r="E4" s="2">
        <v>103.1</v>
      </c>
      <c r="F4" s="2">
        <v>8.8000000000000007</v>
      </c>
      <c r="G4" s="2">
        <v>7.1</v>
      </c>
      <c r="H4" s="2">
        <v>6.4</v>
      </c>
      <c r="I4" s="2">
        <v>75.5</v>
      </c>
      <c r="J4" s="2">
        <v>24.7</v>
      </c>
      <c r="K4" s="2">
        <v>5.88</v>
      </c>
      <c r="L4" s="2">
        <v>10.6</v>
      </c>
      <c r="M4" s="2">
        <v>0.59899999999999998</v>
      </c>
      <c r="N4" s="2">
        <v>472</v>
      </c>
      <c r="O4" s="2">
        <v>160</v>
      </c>
      <c r="P4" s="2">
        <v>4.38</v>
      </c>
      <c r="Q4" s="2">
        <v>2.5499999999999998</v>
      </c>
      <c r="R4" s="2">
        <v>89.4</v>
      </c>
      <c r="S4" s="2">
        <v>31.1</v>
      </c>
      <c r="T4" s="2">
        <f t="shared" ref="T4:T67" si="0">(((E4*D4*D4)/4)-(((E4-G4)*(D4-F4-F4)*(D4-F4-F4))/4)+(4*(H4*H4*(D4/2-F4-(H4/2))-((PI()*H4*H4)/4*((D4/2)-F4-(H4-((4*H4)/(3*PI()))))))))/1000</f>
        <v>103.19084015548908</v>
      </c>
      <c r="U4" s="2">
        <f t="shared" ref="U4:U67" si="1">(((D4*E4*E4)/4)-(2*((D4-F4-F4)*(E4/2-(G4/2))*(((E4/2-(G4/2))/2)+(G4/2))))+(4*(((H4*H4)-(((PI()*H4*H4)/4)))*((H4-((4*H4)/(3*PI())))+(G4/2)))))/1000</f>
        <v>48.134905737890762</v>
      </c>
      <c r="V4" s="2">
        <v>103</v>
      </c>
      <c r="W4" s="2">
        <v>47.8</v>
      </c>
      <c r="X4" t="str">
        <f>Beam_Check!C12</f>
        <v>W4X13</v>
      </c>
      <c r="Y4">
        <f t="shared" ref="Y4:Y67" si="2">SQRT((((VLOOKUP($X$4,$A$4:$D$1021,4,FALSE))-D4)^2)+(((VLOOKUP($X$4,$A$4:$E$1021,5,FALSE))-E4)^2))</f>
        <v>0</v>
      </c>
      <c r="Z4">
        <f>_xlfn.MINIFS(Y4:Y1021,Y4:Y1021,"&gt;0")</f>
        <v>3.3615472627943159</v>
      </c>
    </row>
    <row r="5" spans="1:26" x14ac:dyDescent="0.35">
      <c r="A5" s="2" t="s">
        <v>49</v>
      </c>
      <c r="B5" s="3" t="s">
        <v>33</v>
      </c>
      <c r="C5" s="2">
        <v>21</v>
      </c>
      <c r="D5" s="2">
        <v>102</v>
      </c>
      <c r="E5" s="2">
        <v>102</v>
      </c>
      <c r="F5" s="2">
        <v>9.4</v>
      </c>
      <c r="G5" s="2">
        <v>8</v>
      </c>
      <c r="H5" s="2">
        <v>6</v>
      </c>
      <c r="I5" s="2">
        <v>71.2</v>
      </c>
      <c r="J5" s="2">
        <v>26.1</v>
      </c>
      <c r="K5" s="2">
        <v>5.43</v>
      </c>
      <c r="L5" s="2">
        <v>8.9</v>
      </c>
      <c r="M5" s="2">
        <v>0.58599999999999997</v>
      </c>
      <c r="N5" s="2">
        <v>456</v>
      </c>
      <c r="O5" s="2">
        <v>167</v>
      </c>
      <c r="P5" s="2">
        <v>4.18</v>
      </c>
      <c r="Q5" s="2">
        <v>2.5299999999999998</v>
      </c>
      <c r="R5" s="2">
        <v>89.4</v>
      </c>
      <c r="S5" s="2">
        <v>32.700000000000003</v>
      </c>
      <c r="T5" s="2">
        <f t="shared" si="0"/>
        <v>103.87349485515936</v>
      </c>
      <c r="U5" s="2">
        <f t="shared" si="1"/>
        <v>50.460333655823973</v>
      </c>
      <c r="V5" s="2">
        <v>104</v>
      </c>
      <c r="W5" s="2">
        <v>50.4</v>
      </c>
      <c r="Y5">
        <f t="shared" si="2"/>
        <v>3.8600518131237576</v>
      </c>
    </row>
    <row r="6" spans="1:26" x14ac:dyDescent="0.35">
      <c r="A6" s="3" t="s">
        <v>51</v>
      </c>
      <c r="B6" s="3" t="s">
        <v>33</v>
      </c>
      <c r="C6" s="2">
        <v>24</v>
      </c>
      <c r="D6" s="2">
        <v>107</v>
      </c>
      <c r="E6" s="2">
        <v>100</v>
      </c>
      <c r="F6" s="2">
        <v>12</v>
      </c>
      <c r="G6" s="2">
        <v>7.9</v>
      </c>
      <c r="H6" s="2">
        <v>6</v>
      </c>
      <c r="I6" s="2">
        <v>71</v>
      </c>
      <c r="J6" s="2">
        <v>30.9</v>
      </c>
      <c r="K6" s="2">
        <v>4.17</v>
      </c>
      <c r="L6" s="2">
        <v>8.99</v>
      </c>
      <c r="M6" s="2">
        <v>0.58799999999999997</v>
      </c>
      <c r="N6" s="2">
        <v>587</v>
      </c>
      <c r="O6" s="2">
        <v>200</v>
      </c>
      <c r="P6" s="2">
        <v>4.3600000000000003</v>
      </c>
      <c r="Q6" s="2">
        <v>2.5499999999999998</v>
      </c>
      <c r="R6" s="2">
        <v>110</v>
      </c>
      <c r="S6" s="2">
        <v>40.1</v>
      </c>
      <c r="T6" s="2">
        <f t="shared" si="0"/>
        <v>128.84681958871226</v>
      </c>
      <c r="U6" s="2">
        <f t="shared" si="1"/>
        <v>61.523796022600443</v>
      </c>
      <c r="V6" s="2">
        <v>129</v>
      </c>
      <c r="W6" s="2">
        <v>61.5</v>
      </c>
      <c r="Y6">
        <f t="shared" si="2"/>
        <v>3.3615472627943159</v>
      </c>
    </row>
    <row r="7" spans="1:26" x14ac:dyDescent="0.35">
      <c r="A7" s="2" t="s">
        <v>52</v>
      </c>
      <c r="B7" s="3" t="s">
        <v>33</v>
      </c>
      <c r="C7" s="2">
        <v>13</v>
      </c>
      <c r="D7" s="2">
        <v>127</v>
      </c>
      <c r="E7" s="2">
        <v>76</v>
      </c>
      <c r="F7" s="2">
        <v>7.6</v>
      </c>
      <c r="G7" s="2">
        <v>4</v>
      </c>
      <c r="H7" s="2">
        <v>7.6</v>
      </c>
      <c r="I7" s="2">
        <v>96.6</v>
      </c>
      <c r="J7" s="2">
        <v>16.5</v>
      </c>
      <c r="K7" s="2">
        <v>5</v>
      </c>
      <c r="L7" s="2">
        <v>24.2</v>
      </c>
      <c r="M7" s="2">
        <v>0.53700000000000003</v>
      </c>
      <c r="N7" s="2">
        <v>473</v>
      </c>
      <c r="O7" s="2">
        <v>55.8</v>
      </c>
      <c r="P7" s="2">
        <v>5.35</v>
      </c>
      <c r="Q7" s="2">
        <v>1.84</v>
      </c>
      <c r="R7" s="2">
        <v>74.599999999999994</v>
      </c>
      <c r="S7" s="2">
        <v>14.7</v>
      </c>
      <c r="T7" s="2">
        <f t="shared" si="0"/>
        <v>84.152122348940594</v>
      </c>
      <c r="U7" s="2">
        <f t="shared" si="1"/>
        <v>22.712055970102192</v>
      </c>
      <c r="V7" s="2">
        <v>84.2</v>
      </c>
      <c r="W7" s="2">
        <v>22.6</v>
      </c>
      <c r="Y7">
        <f t="shared" si="2"/>
        <v>34.46882649583533</v>
      </c>
    </row>
    <row r="8" spans="1:26" x14ac:dyDescent="0.35">
      <c r="A8" s="2" t="s">
        <v>54</v>
      </c>
      <c r="B8" s="3" t="s">
        <v>33</v>
      </c>
      <c r="C8" s="2">
        <v>23.8</v>
      </c>
      <c r="D8" s="2">
        <v>127.3</v>
      </c>
      <c r="E8" s="2">
        <v>127</v>
      </c>
      <c r="F8" s="2">
        <v>9.1</v>
      </c>
      <c r="G8" s="2">
        <v>6.1</v>
      </c>
      <c r="H8" s="2">
        <v>7.6</v>
      </c>
      <c r="I8" s="2">
        <v>93.8</v>
      </c>
      <c r="J8" s="2">
        <v>30.4</v>
      </c>
      <c r="K8" s="2">
        <v>6.95</v>
      </c>
      <c r="L8" s="2">
        <v>15.4</v>
      </c>
      <c r="M8" s="2">
        <v>0.73699999999999999</v>
      </c>
      <c r="N8" s="2">
        <v>892</v>
      </c>
      <c r="O8" s="2">
        <v>312</v>
      </c>
      <c r="P8" s="2">
        <v>5.42</v>
      </c>
      <c r="Q8" s="2">
        <v>3.21</v>
      </c>
      <c r="R8" s="2">
        <v>140</v>
      </c>
      <c r="S8" s="2">
        <v>49.2</v>
      </c>
      <c r="T8" s="2">
        <f t="shared" si="0"/>
        <v>157.37603242769688</v>
      </c>
      <c r="U8" s="2">
        <f t="shared" si="1"/>
        <v>74.769969408847174</v>
      </c>
      <c r="V8" s="2">
        <v>158</v>
      </c>
      <c r="W8" s="2">
        <v>75</v>
      </c>
      <c r="Y8">
        <f t="shared" si="2"/>
        <v>32.214437757005783</v>
      </c>
    </row>
    <row r="9" spans="1:26" x14ac:dyDescent="0.35">
      <c r="A9" s="2" t="s">
        <v>56</v>
      </c>
      <c r="B9" s="3" t="s">
        <v>33</v>
      </c>
      <c r="C9" s="2">
        <v>28.3</v>
      </c>
      <c r="D9" s="2">
        <v>130.80000000000001</v>
      </c>
      <c r="E9" s="2">
        <v>127.8</v>
      </c>
      <c r="F9" s="2">
        <v>10.9</v>
      </c>
      <c r="G9" s="2">
        <v>6.9</v>
      </c>
      <c r="H9" s="2">
        <v>7.6</v>
      </c>
      <c r="I9" s="2">
        <v>93.8</v>
      </c>
      <c r="J9" s="2">
        <v>35.799999999999997</v>
      </c>
      <c r="K9" s="2">
        <v>5.86</v>
      </c>
      <c r="L9" s="2">
        <v>13.7</v>
      </c>
      <c r="M9" s="2">
        <v>0.746</v>
      </c>
      <c r="N9" s="2">
        <v>1092</v>
      </c>
      <c r="O9" s="2">
        <v>380</v>
      </c>
      <c r="P9" s="2">
        <v>5.52</v>
      </c>
      <c r="Q9" s="2">
        <v>3.25</v>
      </c>
      <c r="R9" s="2">
        <v>167</v>
      </c>
      <c r="S9" s="2">
        <v>59.4</v>
      </c>
      <c r="T9" s="2">
        <f t="shared" si="0"/>
        <v>190.13585109728064</v>
      </c>
      <c r="U9" s="2">
        <f t="shared" si="1"/>
        <v>90.699299802178857</v>
      </c>
      <c r="V9" s="2">
        <v>190</v>
      </c>
      <c r="W9" s="2">
        <v>90.6</v>
      </c>
      <c r="Y9">
        <f t="shared" si="2"/>
        <v>35.215053599277688</v>
      </c>
    </row>
    <row r="10" spans="1:26" x14ac:dyDescent="0.35">
      <c r="A10" s="2" t="s">
        <v>58</v>
      </c>
      <c r="B10" s="3" t="s">
        <v>33</v>
      </c>
      <c r="C10" s="2">
        <v>14</v>
      </c>
      <c r="D10" s="2">
        <v>150</v>
      </c>
      <c r="E10" s="2">
        <v>75</v>
      </c>
      <c r="F10" s="2">
        <v>7</v>
      </c>
      <c r="G10" s="2">
        <v>5</v>
      </c>
      <c r="H10" s="2">
        <v>8</v>
      </c>
      <c r="I10" s="2">
        <v>120</v>
      </c>
      <c r="J10" s="2">
        <v>17.8</v>
      </c>
      <c r="K10" s="2">
        <v>5.36</v>
      </c>
      <c r="L10" s="2">
        <v>24</v>
      </c>
      <c r="M10" s="2">
        <v>0.57599999999999996</v>
      </c>
      <c r="N10" s="2">
        <v>666</v>
      </c>
      <c r="O10" s="2">
        <v>49.5</v>
      </c>
      <c r="P10" s="2">
        <v>6.11</v>
      </c>
      <c r="Q10" s="2">
        <v>1.67</v>
      </c>
      <c r="R10" s="2">
        <v>88.8</v>
      </c>
      <c r="S10" s="2">
        <v>13.2</v>
      </c>
      <c r="T10" s="2">
        <f t="shared" si="0"/>
        <v>101.83261754354852</v>
      </c>
      <c r="U10" s="2">
        <f t="shared" si="1"/>
        <v>20.92781820758179</v>
      </c>
      <c r="V10" s="2">
        <v>102</v>
      </c>
      <c r="W10" s="2">
        <v>20.8</v>
      </c>
      <c r="Y10">
        <f t="shared" si="2"/>
        <v>52.460461301822342</v>
      </c>
    </row>
    <row r="11" spans="1:26" x14ac:dyDescent="0.35">
      <c r="A11" s="2" t="s">
        <v>60</v>
      </c>
      <c r="B11" s="3" t="s">
        <v>33</v>
      </c>
      <c r="C11" s="2">
        <v>18</v>
      </c>
      <c r="D11" s="2">
        <v>155</v>
      </c>
      <c r="E11" s="2">
        <v>75</v>
      </c>
      <c r="F11" s="2">
        <v>8.5</v>
      </c>
      <c r="G11" s="2">
        <v>6</v>
      </c>
      <c r="H11" s="2">
        <v>8</v>
      </c>
      <c r="I11" s="2">
        <v>122</v>
      </c>
      <c r="J11" s="2">
        <v>21.6</v>
      </c>
      <c r="K11" s="2">
        <v>4.41</v>
      </c>
      <c r="L11" s="2">
        <v>20.3</v>
      </c>
      <c r="M11" s="2">
        <v>0.58399999999999996</v>
      </c>
      <c r="N11" s="2">
        <v>841</v>
      </c>
      <c r="O11" s="2">
        <v>60.2</v>
      </c>
      <c r="P11" s="2">
        <v>6.24</v>
      </c>
      <c r="Q11" s="2">
        <v>1.67</v>
      </c>
      <c r="R11" s="2">
        <v>109</v>
      </c>
      <c r="S11" s="2">
        <v>16</v>
      </c>
      <c r="T11" s="2">
        <f t="shared" si="0"/>
        <v>125.65230561371878</v>
      </c>
      <c r="U11" s="2">
        <f t="shared" si="1"/>
        <v>25.566037242666912</v>
      </c>
      <c r="V11" s="2">
        <v>126</v>
      </c>
      <c r="W11" s="2">
        <v>25.4</v>
      </c>
      <c r="Y11">
        <f t="shared" si="2"/>
        <v>56.745924963824493</v>
      </c>
    </row>
    <row r="12" spans="1:26" x14ac:dyDescent="0.35">
      <c r="A12" s="2" t="s">
        <v>62</v>
      </c>
      <c r="B12" s="3" t="s">
        <v>33</v>
      </c>
      <c r="C12" s="2">
        <v>16</v>
      </c>
      <c r="D12" s="2">
        <v>152.4</v>
      </c>
      <c r="E12" s="2">
        <v>88.7</v>
      </c>
      <c r="F12" s="2">
        <v>7.7</v>
      </c>
      <c r="G12" s="2">
        <v>4.5</v>
      </c>
      <c r="H12" s="2">
        <v>7.6</v>
      </c>
      <c r="I12" s="2">
        <v>121.8</v>
      </c>
      <c r="J12" s="2">
        <v>20.3</v>
      </c>
      <c r="K12" s="2">
        <v>5.76</v>
      </c>
      <c r="L12" s="2">
        <v>27.1</v>
      </c>
      <c r="M12" s="2">
        <v>0.63800000000000001</v>
      </c>
      <c r="N12" s="2">
        <v>834</v>
      </c>
      <c r="O12" s="2">
        <v>89.8</v>
      </c>
      <c r="P12" s="2">
        <v>6.41</v>
      </c>
      <c r="Q12" s="2">
        <v>2.1</v>
      </c>
      <c r="R12" s="2">
        <v>109</v>
      </c>
      <c r="S12" s="2">
        <v>20.2</v>
      </c>
      <c r="T12" s="2">
        <f t="shared" si="0"/>
        <v>123.25594861388154</v>
      </c>
      <c r="U12" s="2">
        <f t="shared" si="1"/>
        <v>31.312620372184348</v>
      </c>
      <c r="V12" s="2">
        <v>123</v>
      </c>
      <c r="W12" s="2">
        <v>31.2</v>
      </c>
      <c r="Y12">
        <f t="shared" si="2"/>
        <v>48.869724779253666</v>
      </c>
    </row>
    <row r="13" spans="1:26" x14ac:dyDescent="0.35">
      <c r="A13" s="2" t="s">
        <v>64</v>
      </c>
      <c r="B13" s="3" t="s">
        <v>33</v>
      </c>
      <c r="C13" s="2">
        <v>13.4</v>
      </c>
      <c r="D13" s="2">
        <v>149.9</v>
      </c>
      <c r="E13" s="2">
        <v>100.1</v>
      </c>
      <c r="F13" s="2">
        <v>5.5</v>
      </c>
      <c r="G13" s="2">
        <v>4.3</v>
      </c>
      <c r="H13" s="2">
        <v>6.4</v>
      </c>
      <c r="I13" s="2">
        <v>126.3</v>
      </c>
      <c r="J13" s="2">
        <v>17.3</v>
      </c>
      <c r="K13" s="2">
        <v>9.17</v>
      </c>
      <c r="L13" s="2">
        <v>29.2</v>
      </c>
      <c r="M13" s="2">
        <v>0.68100000000000005</v>
      </c>
      <c r="N13" s="2">
        <v>683</v>
      </c>
      <c r="O13" s="2">
        <v>91.4</v>
      </c>
      <c r="P13" s="2">
        <v>6.29</v>
      </c>
      <c r="Q13" s="2">
        <v>2.2999999999999998</v>
      </c>
      <c r="R13" s="2">
        <v>91.1</v>
      </c>
      <c r="S13" s="2">
        <v>18.3</v>
      </c>
      <c r="T13" s="2">
        <f t="shared" si="0"/>
        <v>102.63124442417673</v>
      </c>
      <c r="U13" s="2">
        <f t="shared" si="1"/>
        <v>28.402209727018175</v>
      </c>
      <c r="V13" s="2">
        <v>102</v>
      </c>
      <c r="W13" s="2">
        <v>28.1</v>
      </c>
      <c r="Y13">
        <f t="shared" si="2"/>
        <v>44.301692969908046</v>
      </c>
    </row>
    <row r="14" spans="1:26" x14ac:dyDescent="0.35">
      <c r="A14" s="2" t="s">
        <v>65</v>
      </c>
      <c r="B14" s="3" t="s">
        <v>33</v>
      </c>
      <c r="C14" s="2">
        <v>17.899999999999999</v>
      </c>
      <c r="D14" s="2">
        <v>153.19999999999999</v>
      </c>
      <c r="E14" s="2">
        <v>101.6</v>
      </c>
      <c r="F14" s="2">
        <v>7.1</v>
      </c>
      <c r="G14" s="2">
        <v>5.8</v>
      </c>
      <c r="H14" s="2">
        <v>6.4</v>
      </c>
      <c r="I14" s="2">
        <v>126.3</v>
      </c>
      <c r="J14" s="2">
        <v>22.9</v>
      </c>
      <c r="K14" s="2">
        <v>7.14</v>
      </c>
      <c r="L14" s="2">
        <v>21.6</v>
      </c>
      <c r="M14" s="2">
        <v>0.69</v>
      </c>
      <c r="N14" s="2">
        <v>918</v>
      </c>
      <c r="O14" s="2">
        <v>125</v>
      </c>
      <c r="P14" s="2">
        <v>6.33</v>
      </c>
      <c r="Q14" s="2">
        <v>2.33</v>
      </c>
      <c r="R14" s="2">
        <v>120</v>
      </c>
      <c r="S14" s="2">
        <v>24.5</v>
      </c>
      <c r="T14" s="2">
        <f t="shared" si="0"/>
        <v>135.79952769242212</v>
      </c>
      <c r="U14" s="2">
        <f t="shared" si="1"/>
        <v>38.045565250699916</v>
      </c>
      <c r="V14" s="2">
        <v>136</v>
      </c>
      <c r="W14" s="2">
        <v>38</v>
      </c>
      <c r="Y14">
        <f t="shared" si="2"/>
        <v>47.523678308817793</v>
      </c>
    </row>
    <row r="15" spans="1:26" x14ac:dyDescent="0.35">
      <c r="A15" s="2" t="s">
        <v>67</v>
      </c>
      <c r="B15" s="3" t="s">
        <v>33</v>
      </c>
      <c r="C15" s="2">
        <v>23.8</v>
      </c>
      <c r="D15" s="2">
        <v>159.5</v>
      </c>
      <c r="E15" s="2">
        <v>102.4</v>
      </c>
      <c r="F15" s="2">
        <v>10.199999999999999</v>
      </c>
      <c r="G15" s="2">
        <v>6.6</v>
      </c>
      <c r="H15" s="2">
        <v>6.4</v>
      </c>
      <c r="I15" s="2">
        <v>126.4</v>
      </c>
      <c r="J15" s="2">
        <v>30.4</v>
      </c>
      <c r="K15" s="2">
        <v>5.0199999999999996</v>
      </c>
      <c r="L15" s="2">
        <v>19.2</v>
      </c>
      <c r="M15" s="2">
        <v>0.70399999999999996</v>
      </c>
      <c r="N15" s="2">
        <v>1330</v>
      </c>
      <c r="O15" s="2">
        <v>183</v>
      </c>
      <c r="P15" s="2">
        <v>6.61</v>
      </c>
      <c r="Q15" s="2">
        <v>2.4500000000000002</v>
      </c>
      <c r="R15" s="2">
        <v>167</v>
      </c>
      <c r="S15" s="2">
        <v>35.700000000000003</v>
      </c>
      <c r="T15" s="2">
        <f t="shared" si="0"/>
        <v>190.26154021066745</v>
      </c>
      <c r="U15" s="2">
        <f t="shared" si="1"/>
        <v>55.237726396663398</v>
      </c>
      <c r="V15" s="2">
        <v>190</v>
      </c>
      <c r="W15" s="2">
        <v>55.2</v>
      </c>
      <c r="Y15">
        <f t="shared" si="2"/>
        <v>53.804553710629357</v>
      </c>
    </row>
    <row r="16" spans="1:26" x14ac:dyDescent="0.35">
      <c r="A16" s="2" t="s">
        <v>68</v>
      </c>
      <c r="B16" s="3" t="s">
        <v>33</v>
      </c>
      <c r="C16" s="2">
        <v>22.3</v>
      </c>
      <c r="D16" s="2">
        <v>152.1</v>
      </c>
      <c r="E16" s="2">
        <v>152.1</v>
      </c>
      <c r="F16" s="2">
        <v>6.6</v>
      </c>
      <c r="G16" s="2">
        <v>5.8</v>
      </c>
      <c r="H16" s="2">
        <v>6.4</v>
      </c>
      <c r="I16" s="2">
        <v>126.2</v>
      </c>
      <c r="J16" s="2">
        <v>28.5</v>
      </c>
      <c r="K16" s="2">
        <v>11.5</v>
      </c>
      <c r="L16" s="2">
        <v>21.6</v>
      </c>
      <c r="M16" s="2">
        <v>0.89</v>
      </c>
      <c r="N16" s="2">
        <v>1210</v>
      </c>
      <c r="O16" s="2">
        <v>387</v>
      </c>
      <c r="P16" s="2">
        <v>6.51</v>
      </c>
      <c r="Q16" s="2">
        <v>3.68</v>
      </c>
      <c r="R16" s="2">
        <v>159</v>
      </c>
      <c r="S16" s="2">
        <v>50.9</v>
      </c>
      <c r="T16" s="2">
        <f t="shared" si="0"/>
        <v>176.42840817417667</v>
      </c>
      <c r="U16" s="2">
        <f t="shared" si="1"/>
        <v>77.743189250700098</v>
      </c>
      <c r="V16" s="2">
        <v>177</v>
      </c>
      <c r="W16" s="2">
        <v>77.7</v>
      </c>
      <c r="Y16">
        <f t="shared" si="2"/>
        <v>67.483034905078171</v>
      </c>
    </row>
    <row r="17" spans="1:25" x14ac:dyDescent="0.35">
      <c r="A17" s="2" t="s">
        <v>69</v>
      </c>
      <c r="B17" s="3" t="s">
        <v>33</v>
      </c>
      <c r="C17" s="2">
        <v>23</v>
      </c>
      <c r="D17" s="2">
        <v>152.4</v>
      </c>
      <c r="E17" s="2">
        <v>152.19999999999999</v>
      </c>
      <c r="F17" s="2">
        <v>6.8</v>
      </c>
      <c r="G17" s="2">
        <v>5.8</v>
      </c>
      <c r="H17" s="2">
        <v>7.6</v>
      </c>
      <c r="I17" s="2">
        <v>123.6</v>
      </c>
      <c r="J17" s="2">
        <v>29.2</v>
      </c>
      <c r="K17" s="2">
        <v>11.2</v>
      </c>
      <c r="L17" s="2">
        <v>21.3</v>
      </c>
      <c r="M17" s="2">
        <v>0.88900000000000001</v>
      </c>
      <c r="N17" s="2">
        <v>1250</v>
      </c>
      <c r="O17" s="2">
        <v>400</v>
      </c>
      <c r="P17" s="2">
        <v>6.54</v>
      </c>
      <c r="Q17" s="2">
        <v>3.7</v>
      </c>
      <c r="R17" s="2">
        <v>164</v>
      </c>
      <c r="S17" s="2">
        <v>52.6</v>
      </c>
      <c r="T17" s="2">
        <f t="shared" si="0"/>
        <v>181.98185806137761</v>
      </c>
      <c r="U17" s="2">
        <f t="shared" si="1"/>
        <v>80.288443417598174</v>
      </c>
      <c r="V17" s="2">
        <v>182</v>
      </c>
      <c r="W17" s="2">
        <v>80.2</v>
      </c>
      <c r="Y17">
        <f t="shared" si="2"/>
        <v>67.762083793224662</v>
      </c>
    </row>
    <row r="18" spans="1:25" x14ac:dyDescent="0.35">
      <c r="A18" s="2" t="s">
        <v>70</v>
      </c>
      <c r="B18" s="3" t="s">
        <v>33</v>
      </c>
      <c r="C18" s="2">
        <v>30</v>
      </c>
      <c r="D18" s="2">
        <v>157.6</v>
      </c>
      <c r="E18" s="2">
        <v>152.9</v>
      </c>
      <c r="F18" s="2">
        <v>9.4</v>
      </c>
      <c r="G18" s="2">
        <v>6.5</v>
      </c>
      <c r="H18" s="2">
        <v>7.6</v>
      </c>
      <c r="I18" s="2">
        <v>123.6</v>
      </c>
      <c r="J18" s="2">
        <v>38.299999999999997</v>
      </c>
      <c r="K18" s="2">
        <v>8.1300000000000008</v>
      </c>
      <c r="L18" s="2">
        <v>19</v>
      </c>
      <c r="M18" s="2">
        <v>0.90100000000000002</v>
      </c>
      <c r="N18" s="2">
        <v>1748</v>
      </c>
      <c r="O18" s="2">
        <v>560</v>
      </c>
      <c r="P18" s="2">
        <v>6.76</v>
      </c>
      <c r="Q18" s="2">
        <v>3.83</v>
      </c>
      <c r="R18" s="2">
        <v>222</v>
      </c>
      <c r="S18" s="2">
        <v>73.3</v>
      </c>
      <c r="T18" s="2">
        <f t="shared" si="0"/>
        <v>247.66506606137759</v>
      </c>
      <c r="U18" s="2">
        <f t="shared" si="1"/>
        <v>111.72263498051308</v>
      </c>
      <c r="V18" s="2">
        <v>248</v>
      </c>
      <c r="W18" s="2">
        <v>112</v>
      </c>
      <c r="Y18">
        <f t="shared" si="2"/>
        <v>71.928089089033918</v>
      </c>
    </row>
    <row r="19" spans="1:25" x14ac:dyDescent="0.35">
      <c r="A19" s="2" t="s">
        <v>71</v>
      </c>
      <c r="B19" s="3" t="s">
        <v>33</v>
      </c>
      <c r="C19" s="2">
        <v>37</v>
      </c>
      <c r="D19" s="2">
        <v>161.80000000000001</v>
      </c>
      <c r="E19" s="2">
        <v>154.4</v>
      </c>
      <c r="F19" s="2">
        <v>11.5</v>
      </c>
      <c r="G19" s="2">
        <v>8</v>
      </c>
      <c r="H19" s="2">
        <v>7.6</v>
      </c>
      <c r="I19" s="2">
        <v>123.6</v>
      </c>
      <c r="J19" s="2">
        <v>47.1</v>
      </c>
      <c r="K19" s="2">
        <v>6.71</v>
      </c>
      <c r="L19" s="2">
        <v>15.5</v>
      </c>
      <c r="M19" s="2">
        <v>0.91200000000000003</v>
      </c>
      <c r="N19" s="2">
        <v>2210</v>
      </c>
      <c r="O19" s="2">
        <v>706</v>
      </c>
      <c r="P19" s="2">
        <v>6.85</v>
      </c>
      <c r="Q19" s="2">
        <v>3.87</v>
      </c>
      <c r="R19" s="2">
        <v>273</v>
      </c>
      <c r="S19" s="2">
        <v>91.5</v>
      </c>
      <c r="T19" s="2">
        <f t="shared" si="0"/>
        <v>308.76035406137743</v>
      </c>
      <c r="U19" s="2">
        <f t="shared" si="1"/>
        <v>139.71233918675938</v>
      </c>
      <c r="V19" s="2">
        <v>309</v>
      </c>
      <c r="W19" s="2">
        <v>140</v>
      </c>
      <c r="Y19">
        <f t="shared" si="2"/>
        <v>76.019076553191582</v>
      </c>
    </row>
    <row r="20" spans="1:25" x14ac:dyDescent="0.35">
      <c r="A20" s="2" t="s">
        <v>72</v>
      </c>
      <c r="B20" s="3" t="s">
        <v>33</v>
      </c>
      <c r="C20" s="2">
        <v>16.100000000000001</v>
      </c>
      <c r="D20" s="2">
        <v>173</v>
      </c>
      <c r="E20" s="2">
        <v>90</v>
      </c>
      <c r="F20" s="2">
        <v>7</v>
      </c>
      <c r="G20" s="2">
        <v>4.5</v>
      </c>
      <c r="H20" s="2">
        <v>8.9</v>
      </c>
      <c r="I20" s="2">
        <v>141.19999999999999</v>
      </c>
      <c r="J20" s="2">
        <v>20.399999999999999</v>
      </c>
      <c r="K20" s="2">
        <v>6.43</v>
      </c>
      <c r="L20" s="2">
        <v>31.4</v>
      </c>
      <c r="M20" s="2">
        <v>0.68200000000000005</v>
      </c>
      <c r="N20" s="2">
        <v>1060</v>
      </c>
      <c r="O20" s="2">
        <v>85.4</v>
      </c>
      <c r="P20" s="2">
        <v>7.2</v>
      </c>
      <c r="Q20" s="2">
        <v>2.04</v>
      </c>
      <c r="R20" s="2">
        <v>123</v>
      </c>
      <c r="S20" s="2">
        <v>19</v>
      </c>
      <c r="T20" s="2">
        <f t="shared" si="0"/>
        <v>138.29151221451949</v>
      </c>
      <c r="U20" s="2">
        <f t="shared" si="1"/>
        <v>29.656241693737179</v>
      </c>
      <c r="V20" s="2">
        <v>138</v>
      </c>
      <c r="W20" s="2">
        <v>29.4</v>
      </c>
      <c r="Y20">
        <f t="shared" si="2"/>
        <v>68.563109614427489</v>
      </c>
    </row>
    <row r="21" spans="1:25" x14ac:dyDescent="0.35">
      <c r="A21" s="2" t="s">
        <v>73</v>
      </c>
      <c r="B21" s="3" t="s">
        <v>33</v>
      </c>
      <c r="C21" s="2">
        <v>18.100000000000001</v>
      </c>
      <c r="D21" s="2">
        <v>175</v>
      </c>
      <c r="E21" s="2">
        <v>90</v>
      </c>
      <c r="F21" s="2">
        <v>8</v>
      </c>
      <c r="G21" s="2">
        <v>5</v>
      </c>
      <c r="H21" s="2">
        <v>8.9</v>
      </c>
      <c r="I21" s="2">
        <v>141.19999999999999</v>
      </c>
      <c r="J21" s="2">
        <v>23</v>
      </c>
      <c r="K21" s="2">
        <v>5.63</v>
      </c>
      <c r="L21" s="2">
        <v>28.2</v>
      </c>
      <c r="M21" s="2">
        <v>0.68500000000000005</v>
      </c>
      <c r="N21" s="2">
        <v>1213</v>
      </c>
      <c r="O21" s="2">
        <v>97.6</v>
      </c>
      <c r="P21" s="2">
        <v>7.26</v>
      </c>
      <c r="Q21" s="2">
        <v>2.06</v>
      </c>
      <c r="R21" s="2">
        <v>139</v>
      </c>
      <c r="S21" s="2">
        <v>21.7</v>
      </c>
      <c r="T21" s="2">
        <f t="shared" si="0"/>
        <v>157.1116372145195</v>
      </c>
      <c r="U21" s="2">
        <f t="shared" si="1"/>
        <v>33.912052805214465</v>
      </c>
      <c r="V21" s="2">
        <v>157</v>
      </c>
      <c r="W21" s="2">
        <v>33.700000000000003</v>
      </c>
      <c r="Y21">
        <f t="shared" si="2"/>
        <v>70.527299678918652</v>
      </c>
    </row>
    <row r="22" spans="1:25" x14ac:dyDescent="0.35">
      <c r="A22" s="2" t="s">
        <v>76</v>
      </c>
      <c r="B22" s="3" t="s">
        <v>33</v>
      </c>
      <c r="C22" s="2">
        <v>22.2</v>
      </c>
      <c r="D22" s="2">
        <v>179</v>
      </c>
      <c r="E22" s="2">
        <v>90</v>
      </c>
      <c r="F22" s="2">
        <v>10</v>
      </c>
      <c r="G22" s="2">
        <v>6</v>
      </c>
      <c r="H22" s="2">
        <v>8.9</v>
      </c>
      <c r="I22" s="2">
        <v>141.19999999999999</v>
      </c>
      <c r="J22" s="2">
        <v>28.2</v>
      </c>
      <c r="K22" s="2">
        <v>4.5</v>
      </c>
      <c r="L22" s="2">
        <v>23.5</v>
      </c>
      <c r="M22" s="2">
        <v>0.69099999999999995</v>
      </c>
      <c r="N22" s="2">
        <v>1529</v>
      </c>
      <c r="O22" s="2">
        <v>122</v>
      </c>
      <c r="P22" s="2">
        <v>7.36</v>
      </c>
      <c r="Q22" s="2">
        <v>2.08</v>
      </c>
      <c r="R22" s="2">
        <v>171</v>
      </c>
      <c r="S22" s="2">
        <v>27.1</v>
      </c>
      <c r="T22" s="2">
        <f t="shared" si="0"/>
        <v>195.29188721451948</v>
      </c>
      <c r="U22" s="2">
        <f t="shared" si="1"/>
        <v>42.483300028169047</v>
      </c>
      <c r="V22" s="2">
        <v>195</v>
      </c>
      <c r="W22" s="2">
        <v>42.3</v>
      </c>
      <c r="Y22">
        <f t="shared" si="2"/>
        <v>74.461399395928623</v>
      </c>
    </row>
    <row r="23" spans="1:25" x14ac:dyDescent="0.35">
      <c r="A23" s="2" t="s">
        <v>77</v>
      </c>
      <c r="B23" s="3" t="s">
        <v>33</v>
      </c>
      <c r="C23" s="2">
        <v>19</v>
      </c>
      <c r="D23" s="2">
        <v>177.8</v>
      </c>
      <c r="E23" s="2">
        <v>101.2</v>
      </c>
      <c r="F23" s="2">
        <v>7.9</v>
      </c>
      <c r="G23" s="2">
        <v>4.8</v>
      </c>
      <c r="H23" s="2">
        <v>7.6</v>
      </c>
      <c r="I23" s="2">
        <v>146.80000000000001</v>
      </c>
      <c r="J23" s="2">
        <v>24.3</v>
      </c>
      <c r="K23" s="2">
        <v>6.41</v>
      </c>
      <c r="L23" s="2">
        <v>30.6</v>
      </c>
      <c r="M23" s="2">
        <v>0.73799999999999999</v>
      </c>
      <c r="N23" s="2">
        <v>1356</v>
      </c>
      <c r="O23" s="2">
        <v>137</v>
      </c>
      <c r="P23" s="2">
        <v>7.48</v>
      </c>
      <c r="Q23" s="2">
        <v>2.37</v>
      </c>
      <c r="R23" s="2">
        <v>153</v>
      </c>
      <c r="S23" s="2">
        <v>27</v>
      </c>
      <c r="T23" s="2">
        <f t="shared" si="0"/>
        <v>171.25639271798988</v>
      </c>
      <c r="U23" s="2">
        <f t="shared" si="1"/>
        <v>41.722696613433669</v>
      </c>
      <c r="V23" s="2">
        <v>171</v>
      </c>
      <c r="W23" s="2">
        <v>41.6</v>
      </c>
      <c r="Y23">
        <f t="shared" si="2"/>
        <v>72.125030329283064</v>
      </c>
    </row>
    <row r="24" spans="1:25" x14ac:dyDescent="0.35">
      <c r="A24" s="2" t="s">
        <v>78</v>
      </c>
      <c r="B24" s="3" t="s">
        <v>33</v>
      </c>
      <c r="C24" s="2">
        <v>14.9</v>
      </c>
      <c r="D24" s="2">
        <v>200.4</v>
      </c>
      <c r="E24" s="2">
        <v>100.1</v>
      </c>
      <c r="F24" s="2">
        <v>5.2</v>
      </c>
      <c r="G24" s="2">
        <v>4.3</v>
      </c>
      <c r="H24" s="2">
        <v>7.6</v>
      </c>
      <c r="I24" s="2">
        <v>174.7</v>
      </c>
      <c r="J24" s="2">
        <v>19.100000000000001</v>
      </c>
      <c r="K24" s="2">
        <v>9.61</v>
      </c>
      <c r="L24" s="2">
        <v>40.4</v>
      </c>
      <c r="M24" s="2">
        <v>0.77900000000000003</v>
      </c>
      <c r="N24" s="2">
        <v>1284</v>
      </c>
      <c r="O24" s="2">
        <v>87.3</v>
      </c>
      <c r="P24" s="2">
        <v>8.19</v>
      </c>
      <c r="Q24" s="2">
        <v>2.14</v>
      </c>
      <c r="R24" s="2">
        <v>128</v>
      </c>
      <c r="S24" s="2">
        <v>17.399999999999999</v>
      </c>
      <c r="T24" s="2">
        <f t="shared" si="0"/>
        <v>145.03908723459074</v>
      </c>
      <c r="U24" s="2">
        <f t="shared" si="1"/>
        <v>27.253794211351408</v>
      </c>
      <c r="V24" s="2">
        <v>145</v>
      </c>
      <c r="W24" s="2">
        <v>27.2</v>
      </c>
      <c r="Y24">
        <f t="shared" si="2"/>
        <v>94.747506563497495</v>
      </c>
    </row>
    <row r="25" spans="1:25" x14ac:dyDescent="0.35">
      <c r="A25" s="2" t="s">
        <v>79</v>
      </c>
      <c r="B25" s="3" t="s">
        <v>33</v>
      </c>
      <c r="C25" s="2">
        <v>19.399999999999999</v>
      </c>
      <c r="D25" s="2">
        <v>202.9</v>
      </c>
      <c r="E25" s="2">
        <v>101.6</v>
      </c>
      <c r="F25" s="2">
        <v>6.5</v>
      </c>
      <c r="G25" s="2">
        <v>5.8</v>
      </c>
      <c r="H25" s="2">
        <v>7.6</v>
      </c>
      <c r="I25" s="2">
        <v>174.7</v>
      </c>
      <c r="J25" s="2">
        <v>24.8</v>
      </c>
      <c r="K25" s="2">
        <v>7.84</v>
      </c>
      <c r="L25" s="2">
        <v>29.9</v>
      </c>
      <c r="M25" s="2">
        <v>0.78700000000000003</v>
      </c>
      <c r="N25" s="2">
        <v>1647</v>
      </c>
      <c r="O25" s="2">
        <v>114</v>
      </c>
      <c r="P25" s="2">
        <v>8.16</v>
      </c>
      <c r="Q25" s="2">
        <v>2.14</v>
      </c>
      <c r="R25" s="2">
        <v>162</v>
      </c>
      <c r="S25" s="2">
        <v>22.4</v>
      </c>
      <c r="T25" s="2">
        <f t="shared" si="0"/>
        <v>186.61607865417457</v>
      </c>
      <c r="U25" s="2">
        <f t="shared" si="1"/>
        <v>35.506058417598055</v>
      </c>
      <c r="V25" s="2">
        <v>187</v>
      </c>
      <c r="W25" s="2">
        <v>35.299999999999997</v>
      </c>
      <c r="Y25">
        <f t="shared" si="2"/>
        <v>97.211573385065634</v>
      </c>
    </row>
    <row r="26" spans="1:25" x14ac:dyDescent="0.35">
      <c r="A26" s="2" t="s">
        <v>80</v>
      </c>
      <c r="B26" s="3" t="s">
        <v>33</v>
      </c>
      <c r="C26" s="2">
        <v>22.3</v>
      </c>
      <c r="D26" s="2">
        <v>206</v>
      </c>
      <c r="E26" s="2">
        <v>102</v>
      </c>
      <c r="F26" s="2">
        <v>8</v>
      </c>
      <c r="G26" s="2">
        <v>6.2</v>
      </c>
      <c r="H26" s="2">
        <v>7.6</v>
      </c>
      <c r="I26" s="2">
        <v>174.8</v>
      </c>
      <c r="J26" s="2">
        <v>28.6</v>
      </c>
      <c r="K26" s="2">
        <v>6.38</v>
      </c>
      <c r="L26" s="2">
        <v>28.1</v>
      </c>
      <c r="M26" s="2">
        <v>0.79400000000000004</v>
      </c>
      <c r="N26" s="2">
        <v>1999</v>
      </c>
      <c r="O26" s="2">
        <v>142</v>
      </c>
      <c r="P26" s="2">
        <v>8.36</v>
      </c>
      <c r="Q26" s="2">
        <v>2.23</v>
      </c>
      <c r="R26" s="2">
        <v>194</v>
      </c>
      <c r="S26" s="2">
        <v>27.8</v>
      </c>
      <c r="T26" s="2">
        <f t="shared" si="0"/>
        <v>222.14908323459099</v>
      </c>
      <c r="U26" s="2">
        <f t="shared" si="1"/>
        <v>43.812495739263674</v>
      </c>
      <c r="V26" s="2">
        <v>222</v>
      </c>
      <c r="W26" s="2">
        <v>43.7</v>
      </c>
      <c r="Y26">
        <f t="shared" si="2"/>
        <v>100.30603172292282</v>
      </c>
    </row>
    <row r="27" spans="1:25" x14ac:dyDescent="0.35">
      <c r="A27" s="2" t="s">
        <v>81</v>
      </c>
      <c r="B27" s="3" t="s">
        <v>33</v>
      </c>
      <c r="C27" s="2">
        <v>23.1</v>
      </c>
      <c r="D27" s="2">
        <v>203.2</v>
      </c>
      <c r="E27" s="2">
        <v>101.8</v>
      </c>
      <c r="F27" s="2">
        <v>9.3000000000000007</v>
      </c>
      <c r="G27" s="2">
        <v>5.4</v>
      </c>
      <c r="H27" s="2">
        <v>7.6</v>
      </c>
      <c r="I27" s="2">
        <v>169.4</v>
      </c>
      <c r="J27" s="2">
        <v>29.4</v>
      </c>
      <c r="K27" s="2">
        <v>5.47</v>
      </c>
      <c r="L27" s="2">
        <v>31.4</v>
      </c>
      <c r="M27" s="2">
        <v>0.79</v>
      </c>
      <c r="N27" s="2">
        <v>2105</v>
      </c>
      <c r="O27" s="2">
        <v>164</v>
      </c>
      <c r="P27" s="2">
        <v>8.4600000000000009</v>
      </c>
      <c r="Q27" s="2">
        <v>2.36</v>
      </c>
      <c r="R27" s="2">
        <v>207</v>
      </c>
      <c r="S27" s="2">
        <v>32.200000000000003</v>
      </c>
      <c r="T27" s="2">
        <f t="shared" si="0"/>
        <v>234.06926489210377</v>
      </c>
      <c r="U27" s="2">
        <f t="shared" si="1"/>
        <v>49.885563095932355</v>
      </c>
      <c r="V27" s="2">
        <v>234</v>
      </c>
      <c r="W27" s="2">
        <v>49.8</v>
      </c>
      <c r="Y27">
        <f t="shared" si="2"/>
        <v>97.508666281515701</v>
      </c>
    </row>
    <row r="28" spans="1:25" x14ac:dyDescent="0.35">
      <c r="A28" s="2" t="s">
        <v>82</v>
      </c>
      <c r="B28" s="3" t="s">
        <v>33</v>
      </c>
      <c r="C28" s="2">
        <v>21</v>
      </c>
      <c r="D28" s="2">
        <v>203</v>
      </c>
      <c r="E28" s="2">
        <v>133</v>
      </c>
      <c r="F28" s="2">
        <v>6.4</v>
      </c>
      <c r="G28" s="2">
        <v>5</v>
      </c>
      <c r="H28" s="2">
        <v>8</v>
      </c>
      <c r="I28" s="2">
        <v>174.2</v>
      </c>
      <c r="J28" s="2">
        <v>27.1</v>
      </c>
      <c r="K28" s="2">
        <v>10.39</v>
      </c>
      <c r="L28" s="2">
        <v>34.799999999999997</v>
      </c>
      <c r="M28" s="2">
        <v>0.91400000000000003</v>
      </c>
      <c r="N28" s="2">
        <v>1980</v>
      </c>
      <c r="O28" s="2">
        <v>251</v>
      </c>
      <c r="P28" s="2">
        <v>8.5500000000000007</v>
      </c>
      <c r="Q28" s="2">
        <v>3.05</v>
      </c>
      <c r="R28" s="2">
        <v>195</v>
      </c>
      <c r="S28" s="2">
        <v>37.799999999999997</v>
      </c>
      <c r="T28" s="2">
        <f t="shared" si="0"/>
        <v>217.69240924516259</v>
      </c>
      <c r="U28" s="2">
        <f t="shared" si="1"/>
        <v>58.183868207581838</v>
      </c>
      <c r="V28" s="2">
        <v>218</v>
      </c>
      <c r="W28" s="2">
        <v>58</v>
      </c>
      <c r="Y28">
        <f t="shared" si="2"/>
        <v>101.79047106679485</v>
      </c>
    </row>
    <row r="29" spans="1:25" x14ac:dyDescent="0.35">
      <c r="A29" s="2" t="s">
        <v>83</v>
      </c>
      <c r="B29" s="3" t="s">
        <v>33</v>
      </c>
      <c r="C29" s="2">
        <v>22.3</v>
      </c>
      <c r="D29" s="2">
        <v>202</v>
      </c>
      <c r="E29" s="2">
        <v>133</v>
      </c>
      <c r="F29" s="2">
        <v>7</v>
      </c>
      <c r="G29" s="2">
        <v>5</v>
      </c>
      <c r="H29" s="2">
        <v>8.9</v>
      </c>
      <c r="I29" s="2">
        <v>170.2</v>
      </c>
      <c r="J29" s="2">
        <v>28.7</v>
      </c>
      <c r="K29" s="2">
        <v>9.5</v>
      </c>
      <c r="L29" s="2">
        <v>34</v>
      </c>
      <c r="M29" s="2">
        <v>0.91100000000000003</v>
      </c>
      <c r="N29" s="2">
        <v>2105</v>
      </c>
      <c r="O29" s="2">
        <v>275</v>
      </c>
      <c r="P29" s="2">
        <v>8.56</v>
      </c>
      <c r="Q29" s="2">
        <v>3.09</v>
      </c>
      <c r="R29" s="2">
        <v>208</v>
      </c>
      <c r="S29" s="2">
        <v>41.3</v>
      </c>
      <c r="T29" s="2">
        <f t="shared" si="0"/>
        <v>231.98130668020218</v>
      </c>
      <c r="U29" s="2">
        <f t="shared" si="1"/>
        <v>63.604802805214469</v>
      </c>
      <c r="V29" s="2">
        <v>232</v>
      </c>
      <c r="W29" s="2">
        <v>63.4</v>
      </c>
      <c r="Y29">
        <f t="shared" si="2"/>
        <v>100.8350137601022</v>
      </c>
    </row>
    <row r="30" spans="1:25" x14ac:dyDescent="0.35">
      <c r="A30" s="2" t="s">
        <v>84</v>
      </c>
      <c r="B30" s="3" t="s">
        <v>33</v>
      </c>
      <c r="C30" s="2">
        <v>25.1</v>
      </c>
      <c r="D30" s="2">
        <v>203.2</v>
      </c>
      <c r="E30" s="2">
        <v>133.19999999999999</v>
      </c>
      <c r="F30" s="2">
        <v>7.8</v>
      </c>
      <c r="G30" s="2">
        <v>5.7</v>
      </c>
      <c r="H30" s="2">
        <v>7.6</v>
      </c>
      <c r="I30" s="2">
        <v>172.4</v>
      </c>
      <c r="J30" s="2">
        <v>32</v>
      </c>
      <c r="K30" s="2">
        <v>8.5399999999999991</v>
      </c>
      <c r="L30" s="2">
        <v>30.2</v>
      </c>
      <c r="M30" s="2">
        <v>0.91500000000000004</v>
      </c>
      <c r="N30" s="2">
        <v>2340</v>
      </c>
      <c r="O30" s="2">
        <v>308</v>
      </c>
      <c r="P30" s="2">
        <v>8.56</v>
      </c>
      <c r="Q30" s="2">
        <v>3.1</v>
      </c>
      <c r="R30" s="2">
        <v>230</v>
      </c>
      <c r="S30" s="2">
        <v>46.2</v>
      </c>
      <c r="T30" s="2">
        <f t="shared" si="0"/>
        <v>257.73047730459706</v>
      </c>
      <c r="U30" s="2">
        <f t="shared" si="1"/>
        <v>71.07671733718189</v>
      </c>
      <c r="V30" s="2">
        <v>258</v>
      </c>
      <c r="W30" s="2">
        <v>70.900000000000006</v>
      </c>
      <c r="Y30">
        <f t="shared" si="2"/>
        <v>102.04048216271813</v>
      </c>
    </row>
    <row r="31" spans="1:25" x14ac:dyDescent="0.35">
      <c r="A31" s="2" t="s">
        <v>85</v>
      </c>
      <c r="B31" s="3" t="s">
        <v>33</v>
      </c>
      <c r="C31" s="2">
        <v>26.8</v>
      </c>
      <c r="D31" s="2">
        <v>206.8</v>
      </c>
      <c r="E31" s="2">
        <v>133.30000000000001</v>
      </c>
      <c r="F31" s="2">
        <v>8.4</v>
      </c>
      <c r="G31" s="2">
        <v>5.8</v>
      </c>
      <c r="H31" s="2">
        <v>7.6</v>
      </c>
      <c r="I31" s="2">
        <v>174.8</v>
      </c>
      <c r="J31" s="2">
        <v>33.9</v>
      </c>
      <c r="K31" s="2">
        <v>7.95</v>
      </c>
      <c r="L31" s="2">
        <v>29.9</v>
      </c>
      <c r="M31" s="2">
        <v>0.92200000000000004</v>
      </c>
      <c r="N31" s="2">
        <v>2578</v>
      </c>
      <c r="O31" s="2">
        <v>331</v>
      </c>
      <c r="P31" s="2">
        <v>8.7200000000000006</v>
      </c>
      <c r="Q31" s="2">
        <v>3.12</v>
      </c>
      <c r="R31" s="2">
        <v>249</v>
      </c>
      <c r="S31" s="2">
        <v>49.7</v>
      </c>
      <c r="T31" s="2">
        <f t="shared" si="0"/>
        <v>279.12353123459087</v>
      </c>
      <c r="U31" s="2">
        <f t="shared" si="1"/>
        <v>76.587917417597865</v>
      </c>
      <c r="V31" s="2">
        <v>279</v>
      </c>
      <c r="W31" s="2">
        <v>76.3</v>
      </c>
      <c r="Y31">
        <f t="shared" si="2"/>
        <v>105.5142170515424</v>
      </c>
    </row>
    <row r="32" spans="1:25" x14ac:dyDescent="0.35">
      <c r="A32" s="2" t="s">
        <v>86</v>
      </c>
      <c r="B32" s="3" t="s">
        <v>33</v>
      </c>
      <c r="C32" s="2">
        <v>30</v>
      </c>
      <c r="D32" s="2">
        <v>206.8</v>
      </c>
      <c r="E32" s="2">
        <v>133.9</v>
      </c>
      <c r="F32" s="2">
        <v>9.6</v>
      </c>
      <c r="G32" s="2">
        <v>6.4</v>
      </c>
      <c r="H32" s="2">
        <v>7.6</v>
      </c>
      <c r="I32" s="2">
        <v>172.4</v>
      </c>
      <c r="J32" s="2">
        <v>38.200000000000003</v>
      </c>
      <c r="K32" s="2">
        <v>6.97</v>
      </c>
      <c r="L32" s="2">
        <v>26.9</v>
      </c>
      <c r="M32" s="2">
        <v>0.92300000000000004</v>
      </c>
      <c r="N32" s="2">
        <v>2896</v>
      </c>
      <c r="O32" s="2">
        <v>385</v>
      </c>
      <c r="P32" s="2">
        <v>8.7100000000000009</v>
      </c>
      <c r="Q32" s="2">
        <v>3.17</v>
      </c>
      <c r="R32" s="2">
        <v>280</v>
      </c>
      <c r="S32" s="2">
        <v>57.5</v>
      </c>
      <c r="T32" s="2">
        <f t="shared" si="0"/>
        <v>314.36536930459658</v>
      </c>
      <c r="U32" s="2">
        <f t="shared" si="1"/>
        <v>88.35678590009654</v>
      </c>
      <c r="V32" s="2">
        <v>314</v>
      </c>
      <c r="W32" s="2">
        <v>88.2</v>
      </c>
      <c r="Y32">
        <f t="shared" si="2"/>
        <v>105.68751108811297</v>
      </c>
    </row>
    <row r="33" spans="1:42" x14ac:dyDescent="0.35">
      <c r="A33" s="2" t="s">
        <v>87</v>
      </c>
      <c r="B33" s="3" t="s">
        <v>33</v>
      </c>
      <c r="C33" s="2">
        <v>31.3</v>
      </c>
      <c r="D33" s="2">
        <v>210.3</v>
      </c>
      <c r="E33" s="2">
        <v>133.9</v>
      </c>
      <c r="F33" s="2">
        <v>10.1</v>
      </c>
      <c r="G33" s="2">
        <v>6.4</v>
      </c>
      <c r="H33" s="2">
        <v>7.6</v>
      </c>
      <c r="I33" s="2">
        <v>174.9</v>
      </c>
      <c r="J33" s="2">
        <v>39.6</v>
      </c>
      <c r="K33" s="2">
        <v>6.63</v>
      </c>
      <c r="L33" s="2">
        <v>27.5</v>
      </c>
      <c r="M33" s="2">
        <v>0.93</v>
      </c>
      <c r="N33" s="2">
        <v>3119</v>
      </c>
      <c r="O33" s="2">
        <v>405</v>
      </c>
      <c r="P33" s="2">
        <v>8.8699999999999992</v>
      </c>
      <c r="Q33" s="2">
        <v>3.2</v>
      </c>
      <c r="R33" s="2">
        <v>297</v>
      </c>
      <c r="S33" s="2">
        <v>60.4</v>
      </c>
      <c r="T33" s="2">
        <f t="shared" si="0"/>
        <v>333.19785631500719</v>
      </c>
      <c r="U33" s="2">
        <f t="shared" si="1"/>
        <v>92.864688400096512</v>
      </c>
      <c r="V33" s="2">
        <v>333</v>
      </c>
      <c r="W33" s="2">
        <v>92.7</v>
      </c>
      <c r="Y33">
        <f t="shared" si="2"/>
        <v>109.0403595005079</v>
      </c>
    </row>
    <row r="34" spans="1:42" x14ac:dyDescent="0.35">
      <c r="A34" s="2" t="s">
        <v>88</v>
      </c>
      <c r="B34" s="3" t="s">
        <v>33</v>
      </c>
      <c r="C34" s="2">
        <v>35.700000000000003</v>
      </c>
      <c r="D34" s="2">
        <v>201.4</v>
      </c>
      <c r="E34" s="2">
        <v>165</v>
      </c>
      <c r="F34" s="2">
        <v>10.1</v>
      </c>
      <c r="G34" s="2">
        <v>6.2</v>
      </c>
      <c r="H34" s="2">
        <v>10.199999999999999</v>
      </c>
      <c r="I34" s="2">
        <v>160.80000000000001</v>
      </c>
      <c r="J34" s="2">
        <v>45.5</v>
      </c>
      <c r="K34" s="2">
        <v>8.17</v>
      </c>
      <c r="L34" s="2">
        <v>25.9</v>
      </c>
      <c r="M34" s="2">
        <v>1.03</v>
      </c>
      <c r="N34" s="2">
        <v>3430</v>
      </c>
      <c r="O34" s="2">
        <v>757</v>
      </c>
      <c r="P34" s="2">
        <v>8.68</v>
      </c>
      <c r="Q34" s="2">
        <v>4.08</v>
      </c>
      <c r="R34" s="2">
        <v>341</v>
      </c>
      <c r="S34" s="2">
        <v>91.7</v>
      </c>
      <c r="T34" s="2">
        <f t="shared" si="0"/>
        <v>377.5811735057693</v>
      </c>
      <c r="U34" s="2">
        <f t="shared" si="1"/>
        <v>140.02876905987685</v>
      </c>
      <c r="V34" s="2">
        <v>378</v>
      </c>
      <c r="W34" s="2">
        <v>140</v>
      </c>
      <c r="Y34">
        <f t="shared" si="2"/>
        <v>113.97411986938087</v>
      </c>
    </row>
    <row r="35" spans="1:42" x14ac:dyDescent="0.35">
      <c r="A35" s="2" t="s">
        <v>89</v>
      </c>
      <c r="B35" s="3" t="s">
        <v>33</v>
      </c>
      <c r="C35" s="2">
        <v>41.7</v>
      </c>
      <c r="D35" s="2">
        <v>204.7</v>
      </c>
      <c r="E35" s="2">
        <v>166</v>
      </c>
      <c r="F35" s="2">
        <v>11.8</v>
      </c>
      <c r="G35" s="2">
        <v>7.2</v>
      </c>
      <c r="H35" s="2">
        <v>10.199999999999999</v>
      </c>
      <c r="I35" s="2">
        <v>160.69999999999999</v>
      </c>
      <c r="J35" s="2">
        <v>53.2</v>
      </c>
      <c r="K35" s="2">
        <v>7.03</v>
      </c>
      <c r="L35" s="2">
        <v>22.2</v>
      </c>
      <c r="M35" s="2">
        <v>1.04</v>
      </c>
      <c r="N35" s="2">
        <v>4077</v>
      </c>
      <c r="O35" s="2">
        <v>901</v>
      </c>
      <c r="P35" s="2">
        <v>8.76</v>
      </c>
      <c r="Q35" s="2">
        <v>4.12</v>
      </c>
      <c r="R35" s="2">
        <v>398</v>
      </c>
      <c r="S35" s="2">
        <v>109</v>
      </c>
      <c r="T35" s="2">
        <f t="shared" si="0"/>
        <v>444.77092407075395</v>
      </c>
      <c r="U35" s="2">
        <f t="shared" si="1"/>
        <v>165.77329741003717</v>
      </c>
      <c r="V35" s="2">
        <v>445</v>
      </c>
      <c r="W35" s="2">
        <v>165</v>
      </c>
      <c r="Y35">
        <f t="shared" si="2"/>
        <v>117.29198608600673</v>
      </c>
    </row>
    <row r="36" spans="1:42" x14ac:dyDescent="0.35">
      <c r="A36" s="2" t="s">
        <v>90</v>
      </c>
      <c r="B36" s="3" t="s">
        <v>33</v>
      </c>
      <c r="C36" s="2">
        <v>46.1</v>
      </c>
      <c r="D36" s="2">
        <v>203.2</v>
      </c>
      <c r="E36" s="2">
        <v>203.6</v>
      </c>
      <c r="F36" s="2">
        <v>11</v>
      </c>
      <c r="G36" s="2">
        <v>7.2</v>
      </c>
      <c r="H36" s="2">
        <v>10.199999999999999</v>
      </c>
      <c r="I36" s="2">
        <v>160.80000000000001</v>
      </c>
      <c r="J36" s="2">
        <v>58.7</v>
      </c>
      <c r="K36" s="2">
        <v>9.25</v>
      </c>
      <c r="L36" s="2">
        <v>22.3</v>
      </c>
      <c r="M36" s="2">
        <v>1.19</v>
      </c>
      <c r="N36" s="2">
        <v>4568</v>
      </c>
      <c r="O36" s="2">
        <v>1548</v>
      </c>
      <c r="P36" s="2">
        <v>8.82</v>
      </c>
      <c r="Q36" s="2">
        <v>5.13</v>
      </c>
      <c r="R36" s="2">
        <v>450</v>
      </c>
      <c r="S36" s="2">
        <v>152</v>
      </c>
      <c r="T36" s="2">
        <f t="shared" si="0"/>
        <v>497.43920350576934</v>
      </c>
      <c r="U36" s="2">
        <f t="shared" si="1"/>
        <v>231.18547341003713</v>
      </c>
      <c r="V36" s="2">
        <v>497</v>
      </c>
      <c r="W36" s="2">
        <v>231</v>
      </c>
      <c r="Y36">
        <f t="shared" si="2"/>
        <v>140.02321236137956</v>
      </c>
    </row>
    <row r="37" spans="1:42" x14ac:dyDescent="0.35">
      <c r="A37" s="2" t="s">
        <v>91</v>
      </c>
      <c r="B37" s="3" t="s">
        <v>33</v>
      </c>
      <c r="C37" s="2">
        <v>52</v>
      </c>
      <c r="D37" s="2">
        <v>206.2</v>
      </c>
      <c r="E37" s="2">
        <v>204.3</v>
      </c>
      <c r="F37" s="2">
        <v>12.5</v>
      </c>
      <c r="G37" s="2">
        <v>7.9</v>
      </c>
      <c r="H37" s="2">
        <v>10.199999999999999</v>
      </c>
      <c r="I37" s="2">
        <v>160.80000000000001</v>
      </c>
      <c r="J37" s="2">
        <v>66.3</v>
      </c>
      <c r="K37" s="2">
        <v>8.17</v>
      </c>
      <c r="L37" s="2">
        <v>20.399999999999999</v>
      </c>
      <c r="M37" s="2">
        <v>1.2</v>
      </c>
      <c r="N37" s="2">
        <v>5259</v>
      </c>
      <c r="O37" s="2">
        <v>1778</v>
      </c>
      <c r="P37" s="2">
        <v>8.91</v>
      </c>
      <c r="Q37" s="2">
        <v>5.18</v>
      </c>
      <c r="R37" s="2">
        <v>510</v>
      </c>
      <c r="S37" s="2">
        <v>174</v>
      </c>
      <c r="T37" s="2">
        <f t="shared" si="0"/>
        <v>567.39531050576966</v>
      </c>
      <c r="U37" s="2">
        <f t="shared" si="1"/>
        <v>264.56983495514953</v>
      </c>
      <c r="V37" s="2">
        <v>567</v>
      </c>
      <c r="W37" s="2">
        <v>264</v>
      </c>
      <c r="Y37">
        <f t="shared" si="2"/>
        <v>142.62429666785391</v>
      </c>
    </row>
    <row r="38" spans="1:42" x14ac:dyDescent="0.35">
      <c r="A38" s="2" t="s">
        <v>92</v>
      </c>
      <c r="B38" s="3" t="s">
        <v>33</v>
      </c>
      <c r="C38" s="2">
        <v>60</v>
      </c>
      <c r="D38" s="2">
        <v>209.6</v>
      </c>
      <c r="E38" s="2">
        <v>205.8</v>
      </c>
      <c r="F38" s="2">
        <v>14.2</v>
      </c>
      <c r="G38" s="2">
        <v>9.4</v>
      </c>
      <c r="H38" s="2">
        <v>10.199999999999999</v>
      </c>
      <c r="I38" s="2">
        <v>160.80000000000001</v>
      </c>
      <c r="J38" s="2">
        <v>76.400000000000006</v>
      </c>
      <c r="K38" s="2">
        <v>7.25</v>
      </c>
      <c r="L38" s="2">
        <v>17.100000000000001</v>
      </c>
      <c r="M38" s="2">
        <v>1.21</v>
      </c>
      <c r="N38" s="2">
        <v>6125</v>
      </c>
      <c r="O38" s="2">
        <v>2065</v>
      </c>
      <c r="P38" s="2">
        <v>8.9600000000000009</v>
      </c>
      <c r="Q38" s="2">
        <v>5.2</v>
      </c>
      <c r="R38" s="2">
        <v>584</v>
      </c>
      <c r="S38" s="2">
        <v>201</v>
      </c>
      <c r="T38" s="2">
        <f t="shared" si="0"/>
        <v>656.07561950576883</v>
      </c>
      <c r="U38" s="2">
        <f t="shared" si="1"/>
        <v>305.65763298038939</v>
      </c>
      <c r="V38" s="2">
        <v>656</v>
      </c>
      <c r="W38" s="2">
        <v>305</v>
      </c>
      <c r="Y38">
        <f t="shared" si="2"/>
        <v>146.09072523606693</v>
      </c>
    </row>
    <row r="39" spans="1:42" x14ac:dyDescent="0.35">
      <c r="A39" s="2" t="s">
        <v>93</v>
      </c>
      <c r="B39" s="3" t="s">
        <v>33</v>
      </c>
      <c r="C39" s="2">
        <v>71</v>
      </c>
      <c r="D39" s="2">
        <v>215.8</v>
      </c>
      <c r="E39" s="2">
        <v>206.4</v>
      </c>
      <c r="F39" s="2">
        <v>17.3</v>
      </c>
      <c r="G39" s="2">
        <v>10</v>
      </c>
      <c r="H39" s="2">
        <v>10.199999999999999</v>
      </c>
      <c r="I39" s="2">
        <v>160.80000000000001</v>
      </c>
      <c r="J39" s="2">
        <v>90.4</v>
      </c>
      <c r="K39" s="2">
        <v>5.97</v>
      </c>
      <c r="L39" s="2">
        <v>16.100000000000001</v>
      </c>
      <c r="M39" s="2">
        <v>1.22</v>
      </c>
      <c r="N39" s="2">
        <v>7618</v>
      </c>
      <c r="O39" s="2">
        <v>2537</v>
      </c>
      <c r="P39" s="2">
        <v>9.18</v>
      </c>
      <c r="Q39" s="2">
        <v>5.3</v>
      </c>
      <c r="R39" s="2">
        <v>706</v>
      </c>
      <c r="S39" s="2">
        <v>246</v>
      </c>
      <c r="T39" s="2">
        <f t="shared" si="0"/>
        <v>798.75941150576989</v>
      </c>
      <c r="U39" s="2">
        <f t="shared" si="1"/>
        <v>373.99917759048634</v>
      </c>
      <c r="V39" s="2">
        <v>799</v>
      </c>
      <c r="W39" s="2">
        <v>374</v>
      </c>
      <c r="Y39">
        <f t="shared" si="2"/>
        <v>150.97317642548296</v>
      </c>
    </row>
    <row r="40" spans="1:42" x14ac:dyDescent="0.35">
      <c r="A40" s="2" t="s">
        <v>94</v>
      </c>
      <c r="B40" s="3" t="s">
        <v>33</v>
      </c>
      <c r="C40" s="2">
        <v>86.1</v>
      </c>
      <c r="D40" s="2">
        <v>222.2</v>
      </c>
      <c r="E40" s="2">
        <v>209.1</v>
      </c>
      <c r="F40" s="2">
        <v>20.5</v>
      </c>
      <c r="G40" s="2">
        <v>12.7</v>
      </c>
      <c r="H40" s="2">
        <v>10.199999999999999</v>
      </c>
      <c r="I40" s="2">
        <v>160.80000000000001</v>
      </c>
      <c r="J40" s="2">
        <v>110</v>
      </c>
      <c r="K40" s="2">
        <v>5.0999999999999996</v>
      </c>
      <c r="L40" s="2">
        <v>12.7</v>
      </c>
      <c r="M40" s="2">
        <v>1.24</v>
      </c>
      <c r="N40" s="2">
        <v>9449</v>
      </c>
      <c r="O40" s="2">
        <v>3128</v>
      </c>
      <c r="P40" s="2">
        <v>9.2799999999999994</v>
      </c>
      <c r="Q40" s="2">
        <v>5.34</v>
      </c>
      <c r="R40" s="2">
        <v>850</v>
      </c>
      <c r="S40" s="2">
        <v>299</v>
      </c>
      <c r="T40" s="2">
        <f t="shared" si="0"/>
        <v>976.7311985057695</v>
      </c>
      <c r="U40" s="2">
        <f t="shared" si="1"/>
        <v>456.55667983591849</v>
      </c>
      <c r="V40" s="2">
        <v>977</v>
      </c>
      <c r="W40" s="2">
        <v>456</v>
      </c>
      <c r="Y40">
        <f t="shared" si="2"/>
        <v>157.50634907837841</v>
      </c>
    </row>
    <row r="41" spans="1:42" x14ac:dyDescent="0.35">
      <c r="A41" s="2" t="s">
        <v>95</v>
      </c>
      <c r="B41" s="3" t="s">
        <v>33</v>
      </c>
      <c r="C41" s="2">
        <v>99.7</v>
      </c>
      <c r="D41" s="2">
        <v>228.6</v>
      </c>
      <c r="E41" s="2">
        <v>210.3</v>
      </c>
      <c r="F41" s="2">
        <v>23.8</v>
      </c>
      <c r="G41" s="2">
        <v>14.5</v>
      </c>
      <c r="H41" s="2">
        <v>10.199999999999999</v>
      </c>
      <c r="I41" s="2">
        <v>160.69999999999999</v>
      </c>
      <c r="J41" s="2">
        <v>127</v>
      </c>
      <c r="K41" s="2">
        <v>4.43</v>
      </c>
      <c r="L41" s="2">
        <v>11.1</v>
      </c>
      <c r="M41" s="2">
        <v>1.25</v>
      </c>
      <c r="N41" s="2">
        <v>11310</v>
      </c>
      <c r="O41" s="2">
        <v>3687</v>
      </c>
      <c r="P41" s="2">
        <v>9.44</v>
      </c>
      <c r="Q41" s="2">
        <v>5.39</v>
      </c>
      <c r="R41" s="2">
        <v>990</v>
      </c>
      <c r="S41" s="2">
        <v>351</v>
      </c>
      <c r="T41" s="2">
        <f t="shared" si="0"/>
        <v>1151.6902576357379</v>
      </c>
      <c r="U41" s="2">
        <f t="shared" si="1"/>
        <v>536.97610166620768</v>
      </c>
      <c r="V41" s="2">
        <v>1150</v>
      </c>
      <c r="W41" s="2">
        <v>536</v>
      </c>
      <c r="X41" s="2"/>
      <c r="Y41">
        <f t="shared" si="2"/>
        <v>163.08356753517504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</row>
    <row r="42" spans="1:42" x14ac:dyDescent="0.35">
      <c r="A42" s="2" t="s">
        <v>96</v>
      </c>
      <c r="B42" s="3" t="s">
        <v>33</v>
      </c>
      <c r="C42" s="2">
        <v>17.899999999999999</v>
      </c>
      <c r="D42" s="2">
        <v>250.7</v>
      </c>
      <c r="E42" s="2">
        <v>100.6</v>
      </c>
      <c r="F42" s="2">
        <v>5.3</v>
      </c>
      <c r="G42" s="2">
        <v>4.8</v>
      </c>
      <c r="H42" s="2">
        <v>7.6</v>
      </c>
      <c r="I42" s="2">
        <v>224.8</v>
      </c>
      <c r="J42" s="2">
        <v>22.8</v>
      </c>
      <c r="K42" s="2">
        <v>9.44</v>
      </c>
      <c r="L42" s="2">
        <v>46.5</v>
      </c>
      <c r="M42" s="2">
        <v>0.88100000000000001</v>
      </c>
      <c r="N42" s="2">
        <v>2241</v>
      </c>
      <c r="O42" s="2">
        <v>90.8</v>
      </c>
      <c r="P42" s="2">
        <v>9.91</v>
      </c>
      <c r="Q42" s="2">
        <v>1.99</v>
      </c>
      <c r="R42" s="2">
        <v>179</v>
      </c>
      <c r="S42" s="2">
        <v>18</v>
      </c>
      <c r="T42" s="2">
        <f t="shared" si="0"/>
        <v>205.88808652322393</v>
      </c>
      <c r="U42" s="2">
        <f t="shared" si="1"/>
        <v>28.537818613433821</v>
      </c>
      <c r="V42" s="2">
        <v>207</v>
      </c>
      <c r="W42" s="2">
        <v>28.6</v>
      </c>
      <c r="X42" s="2"/>
      <c r="Y42">
        <f t="shared" si="2"/>
        <v>145.02155012273175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</row>
    <row r="43" spans="1:42" x14ac:dyDescent="0.35">
      <c r="A43" s="2" t="s">
        <v>97</v>
      </c>
      <c r="B43" s="3" t="s">
        <v>33</v>
      </c>
      <c r="C43" s="2">
        <v>22</v>
      </c>
      <c r="D43" s="2">
        <v>254</v>
      </c>
      <c r="E43" s="2">
        <v>101.6</v>
      </c>
      <c r="F43" s="2">
        <v>6.8</v>
      </c>
      <c r="G43" s="2">
        <v>5.7</v>
      </c>
      <c r="H43" s="2">
        <v>7.6</v>
      </c>
      <c r="I43" s="2">
        <v>225.2</v>
      </c>
      <c r="J43" s="2">
        <v>28</v>
      </c>
      <c r="K43" s="2">
        <v>7.47</v>
      </c>
      <c r="L43" s="2">
        <v>39.5</v>
      </c>
      <c r="M43" s="2">
        <v>0.89</v>
      </c>
      <c r="N43" s="2">
        <v>2841</v>
      </c>
      <c r="O43" s="2">
        <v>119</v>
      </c>
      <c r="P43" s="2">
        <v>10.1</v>
      </c>
      <c r="Q43" s="2">
        <v>2.06</v>
      </c>
      <c r="R43" s="2">
        <v>224</v>
      </c>
      <c r="S43" s="2">
        <v>23.5</v>
      </c>
      <c r="T43" s="2">
        <f t="shared" si="0"/>
        <v>259.01490376447333</v>
      </c>
      <c r="U43" s="2">
        <f t="shared" si="1"/>
        <v>37.407553337181547</v>
      </c>
      <c r="V43" s="2">
        <v>259</v>
      </c>
      <c r="W43" s="2">
        <v>37.299999999999997</v>
      </c>
      <c r="X43" s="2"/>
      <c r="Y43">
        <f t="shared" si="2"/>
        <v>148.30758578036392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</row>
    <row r="44" spans="1:42" x14ac:dyDescent="0.35">
      <c r="A44" s="2" t="s">
        <v>98</v>
      </c>
      <c r="B44" s="3" t="s">
        <v>33</v>
      </c>
      <c r="C44" s="2">
        <v>25.2</v>
      </c>
      <c r="D44" s="2">
        <v>257.2</v>
      </c>
      <c r="E44" s="2">
        <v>101.9</v>
      </c>
      <c r="F44" s="2">
        <v>8.4</v>
      </c>
      <c r="G44" s="2">
        <v>6</v>
      </c>
      <c r="H44" s="2">
        <v>7.6</v>
      </c>
      <c r="I44" s="2">
        <v>225.2</v>
      </c>
      <c r="J44" s="2">
        <v>32</v>
      </c>
      <c r="K44" s="2">
        <v>6.07</v>
      </c>
      <c r="L44" s="2">
        <v>37.5</v>
      </c>
      <c r="M44" s="2">
        <v>0.89700000000000002</v>
      </c>
      <c r="N44" s="2">
        <v>3415</v>
      </c>
      <c r="O44" s="2">
        <v>149</v>
      </c>
      <c r="P44" s="2">
        <v>10.3</v>
      </c>
      <c r="Q44" s="2">
        <v>2.15</v>
      </c>
      <c r="R44" s="2">
        <v>266</v>
      </c>
      <c r="S44" s="2">
        <v>29.2</v>
      </c>
      <c r="T44" s="2">
        <f t="shared" si="0"/>
        <v>305.52662776447301</v>
      </c>
      <c r="U44" s="2">
        <f t="shared" si="1"/>
        <v>46.140399578430838</v>
      </c>
      <c r="V44" s="2">
        <v>306</v>
      </c>
      <c r="W44" s="2">
        <v>46</v>
      </c>
      <c r="X44" s="2"/>
      <c r="Y44">
        <f t="shared" si="2"/>
        <v>151.50475240070853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</row>
    <row r="45" spans="1:42" x14ac:dyDescent="0.35">
      <c r="A45" s="2" t="s">
        <v>99</v>
      </c>
      <c r="B45" s="3" t="s">
        <v>33</v>
      </c>
      <c r="C45" s="2">
        <v>28.3</v>
      </c>
      <c r="D45" s="2">
        <v>260.39999999999998</v>
      </c>
      <c r="E45" s="2">
        <v>102.2</v>
      </c>
      <c r="F45" s="2">
        <v>10</v>
      </c>
      <c r="G45" s="2">
        <v>6.3</v>
      </c>
      <c r="H45" s="2">
        <v>7.6</v>
      </c>
      <c r="I45" s="2">
        <v>225.2</v>
      </c>
      <c r="J45" s="2">
        <v>36.1</v>
      </c>
      <c r="K45" s="2">
        <v>5.1100000000000003</v>
      </c>
      <c r="L45" s="2">
        <v>35.700000000000003</v>
      </c>
      <c r="M45" s="2">
        <v>0.90400000000000003</v>
      </c>
      <c r="N45" s="2">
        <v>4005</v>
      </c>
      <c r="O45" s="2">
        <v>179</v>
      </c>
      <c r="P45" s="2">
        <v>10.5</v>
      </c>
      <c r="Q45" s="2">
        <v>2.2200000000000002</v>
      </c>
      <c r="R45" s="2">
        <v>308</v>
      </c>
      <c r="S45" s="2">
        <v>34.9</v>
      </c>
      <c r="T45" s="2">
        <f t="shared" si="0"/>
        <v>352.80699176447285</v>
      </c>
      <c r="U45" s="2">
        <f t="shared" si="1"/>
        <v>54.982643819680042</v>
      </c>
      <c r="V45" s="2">
        <v>353</v>
      </c>
      <c r="W45" s="2">
        <v>54.8</v>
      </c>
      <c r="X45" s="2"/>
      <c r="Y45">
        <f t="shared" si="2"/>
        <v>154.70261794811358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</row>
    <row r="46" spans="1:42" x14ac:dyDescent="0.35">
      <c r="A46" s="2" t="s">
        <v>100</v>
      </c>
      <c r="B46" s="3" t="s">
        <v>33</v>
      </c>
      <c r="C46" s="2">
        <v>24</v>
      </c>
      <c r="D46" s="2">
        <v>253</v>
      </c>
      <c r="E46" s="2">
        <v>145</v>
      </c>
      <c r="F46" s="2">
        <v>6.4</v>
      </c>
      <c r="G46" s="2">
        <v>5</v>
      </c>
      <c r="H46" s="2">
        <v>7.6</v>
      </c>
      <c r="I46" s="2">
        <v>224.2</v>
      </c>
      <c r="J46" s="2">
        <v>31.1</v>
      </c>
      <c r="K46" s="2">
        <v>11.33</v>
      </c>
      <c r="L46" s="2">
        <v>44.8</v>
      </c>
      <c r="M46" s="2">
        <v>1.06</v>
      </c>
      <c r="N46" s="2">
        <v>3477</v>
      </c>
      <c r="O46" s="2">
        <v>326</v>
      </c>
      <c r="P46" s="2">
        <v>10.6</v>
      </c>
      <c r="Q46" s="2">
        <v>3.23</v>
      </c>
      <c r="R46" s="2">
        <v>275</v>
      </c>
      <c r="S46" s="2">
        <v>44.9</v>
      </c>
      <c r="T46" s="2">
        <f t="shared" si="0"/>
        <v>306.83543160364025</v>
      </c>
      <c r="U46" s="2">
        <f t="shared" si="1"/>
        <v>69.122096774266524</v>
      </c>
      <c r="V46" s="2">
        <v>308</v>
      </c>
      <c r="W46" s="2">
        <v>69</v>
      </c>
      <c r="X46" s="2"/>
      <c r="Y46">
        <f t="shared" si="2"/>
        <v>153.14339685405963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</row>
    <row r="47" spans="1:42" x14ac:dyDescent="0.35">
      <c r="A47" s="2" t="s">
        <v>101</v>
      </c>
      <c r="B47" s="3" t="s">
        <v>33</v>
      </c>
      <c r="C47" s="2">
        <v>31.1</v>
      </c>
      <c r="D47" s="2">
        <v>251.4</v>
      </c>
      <c r="E47" s="2">
        <v>146.1</v>
      </c>
      <c r="F47" s="2">
        <v>8.6</v>
      </c>
      <c r="G47" s="2">
        <v>6</v>
      </c>
      <c r="H47" s="2">
        <v>7.6</v>
      </c>
      <c r="I47" s="2">
        <v>219</v>
      </c>
      <c r="J47" s="2">
        <v>39.700000000000003</v>
      </c>
      <c r="K47" s="2">
        <v>8.49</v>
      </c>
      <c r="L47" s="2">
        <v>36.5</v>
      </c>
      <c r="M47" s="2">
        <v>1.06</v>
      </c>
      <c r="N47" s="2">
        <v>4413</v>
      </c>
      <c r="O47" s="2">
        <v>448</v>
      </c>
      <c r="P47" s="2">
        <v>10.5</v>
      </c>
      <c r="Q47" s="2">
        <v>3.36</v>
      </c>
      <c r="R47" s="2">
        <v>351</v>
      </c>
      <c r="S47" s="2">
        <v>61.3</v>
      </c>
      <c r="T47" s="2">
        <f t="shared" si="0"/>
        <v>393.06478477865437</v>
      </c>
      <c r="U47" s="2">
        <f t="shared" si="1"/>
        <v>94.25784057843083</v>
      </c>
      <c r="V47" s="2">
        <v>393</v>
      </c>
      <c r="W47" s="2">
        <v>94.1</v>
      </c>
      <c r="X47" s="2"/>
      <c r="Y47">
        <f t="shared" si="2"/>
        <v>151.91277102337381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</row>
    <row r="48" spans="1:42" x14ac:dyDescent="0.35">
      <c r="A48" s="2" t="s">
        <v>102</v>
      </c>
      <c r="B48" s="3" t="s">
        <v>33</v>
      </c>
      <c r="C48" s="2">
        <v>32.700000000000003</v>
      </c>
      <c r="D48" s="2">
        <v>258.3</v>
      </c>
      <c r="E48" s="2">
        <v>146</v>
      </c>
      <c r="F48" s="2">
        <v>9.1</v>
      </c>
      <c r="G48" s="2">
        <v>6.1</v>
      </c>
      <c r="H48" s="2">
        <v>7.6</v>
      </c>
      <c r="I48" s="2">
        <v>224.8</v>
      </c>
      <c r="J48" s="2">
        <v>41.8</v>
      </c>
      <c r="K48" s="2">
        <v>7.99</v>
      </c>
      <c r="L48" s="2">
        <v>36.799999999999997</v>
      </c>
      <c r="M48" s="2">
        <v>1.08</v>
      </c>
      <c r="N48" s="2">
        <v>4917</v>
      </c>
      <c r="O48" s="2">
        <v>475</v>
      </c>
      <c r="P48" s="2">
        <v>10.8</v>
      </c>
      <c r="Q48" s="2">
        <v>3.37</v>
      </c>
      <c r="R48" s="2">
        <v>381</v>
      </c>
      <c r="S48" s="2">
        <v>65</v>
      </c>
      <c r="T48" s="2">
        <f t="shared" si="0"/>
        <v>424.86843777322349</v>
      </c>
      <c r="U48" s="2">
        <f t="shared" si="1"/>
        <v>99.589446908847378</v>
      </c>
      <c r="V48" s="2">
        <v>426</v>
      </c>
      <c r="W48" s="2">
        <v>100</v>
      </c>
      <c r="X48" s="2"/>
      <c r="Y48">
        <f t="shared" si="2"/>
        <v>158.51551974491332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</row>
    <row r="49" spans="1:42" x14ac:dyDescent="0.35">
      <c r="A49" s="2" t="s">
        <v>103</v>
      </c>
      <c r="B49" s="3" t="s">
        <v>33</v>
      </c>
      <c r="C49" s="2">
        <v>37</v>
      </c>
      <c r="D49" s="2">
        <v>256</v>
      </c>
      <c r="E49" s="2">
        <v>146.4</v>
      </c>
      <c r="F49" s="2">
        <v>10.9</v>
      </c>
      <c r="G49" s="2">
        <v>6.3</v>
      </c>
      <c r="H49" s="2">
        <v>7.6</v>
      </c>
      <c r="I49" s="2">
        <v>219</v>
      </c>
      <c r="J49" s="2">
        <v>47.2</v>
      </c>
      <c r="K49" s="2">
        <v>6.72</v>
      </c>
      <c r="L49" s="2">
        <v>34.799999999999997</v>
      </c>
      <c r="M49" s="2">
        <v>1.07</v>
      </c>
      <c r="N49" s="2">
        <v>5537</v>
      </c>
      <c r="O49" s="2">
        <v>571</v>
      </c>
      <c r="P49" s="2">
        <v>10.8</v>
      </c>
      <c r="Q49" s="2">
        <v>3.48</v>
      </c>
      <c r="R49" s="2">
        <v>433</v>
      </c>
      <c r="S49" s="2">
        <v>78</v>
      </c>
      <c r="T49" s="2">
        <f t="shared" si="0"/>
        <v>483.23079577865451</v>
      </c>
      <c r="U49" s="2">
        <f t="shared" si="1"/>
        <v>119.50655631968037</v>
      </c>
      <c r="V49" s="2">
        <v>483</v>
      </c>
      <c r="W49" s="2">
        <v>119</v>
      </c>
      <c r="X49" s="2"/>
      <c r="Y49">
        <f t="shared" si="2"/>
        <v>156.41285113442567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</row>
    <row r="50" spans="1:42" x14ac:dyDescent="0.35">
      <c r="A50" s="2" t="s">
        <v>104</v>
      </c>
      <c r="B50" s="3" t="s">
        <v>33</v>
      </c>
      <c r="C50" s="2">
        <v>38.700000000000003</v>
      </c>
      <c r="D50" s="2">
        <v>262.39999999999998</v>
      </c>
      <c r="E50" s="2">
        <v>146.6</v>
      </c>
      <c r="F50" s="2">
        <v>11.1</v>
      </c>
      <c r="G50" s="2">
        <v>6.6</v>
      </c>
      <c r="H50" s="2">
        <v>7.6</v>
      </c>
      <c r="I50" s="2">
        <v>225</v>
      </c>
      <c r="J50" s="2">
        <v>48.9</v>
      </c>
      <c r="K50" s="2">
        <v>6.6</v>
      </c>
      <c r="L50" s="2">
        <v>34.1</v>
      </c>
      <c r="M50" s="2">
        <v>1.08</v>
      </c>
      <c r="N50" s="2">
        <v>5974</v>
      </c>
      <c r="O50" s="2">
        <v>584</v>
      </c>
      <c r="P50" s="2">
        <v>11.1</v>
      </c>
      <c r="Q50" s="2">
        <v>3.45</v>
      </c>
      <c r="R50" s="2">
        <v>455</v>
      </c>
      <c r="S50" s="2">
        <v>79.599999999999994</v>
      </c>
      <c r="T50" s="2">
        <f t="shared" si="0"/>
        <v>509.99948560363981</v>
      </c>
      <c r="U50" s="2">
        <f t="shared" si="1"/>
        <v>122.27444806092943</v>
      </c>
      <c r="V50" s="2">
        <v>510</v>
      </c>
      <c r="W50" s="2">
        <v>122</v>
      </c>
      <c r="Y50">
        <f t="shared" si="2"/>
        <v>162.62576671610191</v>
      </c>
    </row>
    <row r="51" spans="1:42" x14ac:dyDescent="0.35">
      <c r="A51" s="2" t="s">
        <v>105</v>
      </c>
      <c r="B51" s="3" t="s">
        <v>33</v>
      </c>
      <c r="C51" s="2">
        <v>43</v>
      </c>
      <c r="D51" s="2">
        <v>259.60000000000002</v>
      </c>
      <c r="E51" s="2">
        <v>147.30000000000001</v>
      </c>
      <c r="F51" s="2">
        <v>12.7</v>
      </c>
      <c r="G51" s="2">
        <v>7.2</v>
      </c>
      <c r="H51" s="2">
        <v>7.6</v>
      </c>
      <c r="I51" s="2">
        <v>219</v>
      </c>
      <c r="J51" s="2">
        <v>54.8</v>
      </c>
      <c r="K51" s="2">
        <v>5.8</v>
      </c>
      <c r="L51" s="2">
        <v>30.4</v>
      </c>
      <c r="M51" s="2">
        <v>1.08</v>
      </c>
      <c r="N51" s="2">
        <v>6544</v>
      </c>
      <c r="O51" s="2">
        <v>677</v>
      </c>
      <c r="P51" s="2">
        <v>10.9</v>
      </c>
      <c r="Q51" s="2">
        <v>3.52</v>
      </c>
      <c r="R51" s="2">
        <v>504</v>
      </c>
      <c r="S51" s="2">
        <v>92</v>
      </c>
      <c r="T51" s="2">
        <f t="shared" si="0"/>
        <v>566.32948777865386</v>
      </c>
      <c r="U51" s="2">
        <f t="shared" si="1"/>
        <v>141.20841004342793</v>
      </c>
      <c r="V51" s="2">
        <v>566</v>
      </c>
      <c r="W51" s="2">
        <v>141</v>
      </c>
      <c r="Y51">
        <f t="shared" si="2"/>
        <v>160.12136022405011</v>
      </c>
    </row>
    <row r="52" spans="1:42" x14ac:dyDescent="0.35">
      <c r="A52" s="2" t="s">
        <v>106</v>
      </c>
      <c r="B52" s="3" t="s">
        <v>33</v>
      </c>
      <c r="C52" s="2">
        <v>44.6</v>
      </c>
      <c r="D52" s="2">
        <v>265.89999999999998</v>
      </c>
      <c r="E52" s="2">
        <v>147.6</v>
      </c>
      <c r="F52" s="2">
        <v>12.9</v>
      </c>
      <c r="G52" s="2">
        <v>7.6</v>
      </c>
      <c r="H52" s="2">
        <v>7.6</v>
      </c>
      <c r="I52" s="2">
        <v>224.9</v>
      </c>
      <c r="J52" s="2">
        <v>56.9</v>
      </c>
      <c r="K52" s="2">
        <v>5.72</v>
      </c>
      <c r="L52" s="2">
        <v>29.5</v>
      </c>
      <c r="M52" s="2">
        <v>1.0900000000000001</v>
      </c>
      <c r="N52" s="2">
        <v>7048</v>
      </c>
      <c r="O52" s="2">
        <v>692</v>
      </c>
      <c r="P52" s="2">
        <v>11.1</v>
      </c>
      <c r="Q52" s="2">
        <v>3.49</v>
      </c>
      <c r="R52" s="2">
        <v>530</v>
      </c>
      <c r="S52" s="2">
        <v>93.8</v>
      </c>
      <c r="T52" s="2">
        <f t="shared" si="0"/>
        <v>597.12144152322389</v>
      </c>
      <c r="U52" s="2">
        <f t="shared" si="1"/>
        <v>144.39049886509378</v>
      </c>
      <c r="V52" s="2">
        <v>597</v>
      </c>
      <c r="W52" s="2">
        <v>144</v>
      </c>
      <c r="Y52">
        <f t="shared" si="2"/>
        <v>166.2657210611977</v>
      </c>
    </row>
    <row r="53" spans="1:42" x14ac:dyDescent="0.35">
      <c r="A53" s="2" t="s">
        <v>107</v>
      </c>
      <c r="B53" s="3" t="s">
        <v>33</v>
      </c>
      <c r="C53" s="2">
        <v>49.1</v>
      </c>
      <c r="D53" s="2">
        <v>247.1</v>
      </c>
      <c r="E53" s="2">
        <v>202.2</v>
      </c>
      <c r="F53" s="2">
        <v>11</v>
      </c>
      <c r="G53" s="2">
        <v>7.4</v>
      </c>
      <c r="H53" s="2">
        <v>12.7</v>
      </c>
      <c r="I53" s="2">
        <v>199.7</v>
      </c>
      <c r="J53" s="2">
        <v>62.5</v>
      </c>
      <c r="K53" s="2">
        <v>9.19</v>
      </c>
      <c r="L53" s="2">
        <v>27.1</v>
      </c>
      <c r="M53" s="2">
        <v>1.27</v>
      </c>
      <c r="N53" s="2">
        <v>7071</v>
      </c>
      <c r="O53" s="2">
        <v>1517</v>
      </c>
      <c r="P53" s="2">
        <v>10.6</v>
      </c>
      <c r="Q53" s="2">
        <v>4.93</v>
      </c>
      <c r="R53" s="2">
        <v>572</v>
      </c>
      <c r="S53" s="2">
        <v>150</v>
      </c>
      <c r="T53" s="2">
        <f t="shared" si="0"/>
        <v>634.06321137878138</v>
      </c>
      <c r="U53" s="2">
        <f t="shared" si="1"/>
        <v>229.47259469164962</v>
      </c>
      <c r="V53" s="2">
        <v>634</v>
      </c>
      <c r="W53" s="2">
        <v>229</v>
      </c>
      <c r="Y53">
        <f t="shared" si="2"/>
        <v>172.66953987313451</v>
      </c>
    </row>
    <row r="54" spans="1:42" x14ac:dyDescent="0.35">
      <c r="A54" s="2" t="s">
        <v>108</v>
      </c>
      <c r="B54" s="3" t="s">
        <v>33</v>
      </c>
      <c r="C54" s="2">
        <v>58</v>
      </c>
      <c r="D54" s="2">
        <v>252</v>
      </c>
      <c r="E54" s="2">
        <v>202.8</v>
      </c>
      <c r="F54" s="2">
        <v>13.4</v>
      </c>
      <c r="G54" s="2">
        <v>8</v>
      </c>
      <c r="H54" s="2">
        <v>12.7</v>
      </c>
      <c r="I54" s="2">
        <v>199.8</v>
      </c>
      <c r="J54" s="2">
        <v>73.8</v>
      </c>
      <c r="K54" s="2">
        <v>7.57</v>
      </c>
      <c r="L54" s="2">
        <v>25</v>
      </c>
      <c r="M54" s="2">
        <v>1.28</v>
      </c>
      <c r="N54" s="2">
        <v>8672</v>
      </c>
      <c r="O54" s="2">
        <v>1865</v>
      </c>
      <c r="P54" s="2">
        <v>10.8</v>
      </c>
      <c r="Q54" s="2">
        <v>5.03</v>
      </c>
      <c r="R54" s="2">
        <v>688</v>
      </c>
      <c r="S54" s="2">
        <v>184</v>
      </c>
      <c r="T54" s="2">
        <f t="shared" si="0"/>
        <v>765.02734750482705</v>
      </c>
      <c r="U54" s="2">
        <f t="shared" si="1"/>
        <v>280.72561944792096</v>
      </c>
      <c r="V54" s="2">
        <v>765</v>
      </c>
      <c r="W54" s="2">
        <v>280</v>
      </c>
      <c r="Y54">
        <f t="shared" si="2"/>
        <v>177.04174648935208</v>
      </c>
    </row>
    <row r="55" spans="1:42" x14ac:dyDescent="0.35">
      <c r="A55" s="2" t="s">
        <v>109</v>
      </c>
      <c r="B55" s="3" t="s">
        <v>33</v>
      </c>
      <c r="C55" s="2">
        <v>62.5</v>
      </c>
      <c r="D55" s="2">
        <v>249.4</v>
      </c>
      <c r="E55" s="2">
        <v>207</v>
      </c>
      <c r="F55" s="2">
        <v>12.2</v>
      </c>
      <c r="G55" s="2">
        <v>12.2</v>
      </c>
      <c r="H55" s="2">
        <v>12.7</v>
      </c>
      <c r="I55" s="2">
        <v>199.6</v>
      </c>
      <c r="J55" s="2">
        <v>79.3</v>
      </c>
      <c r="K55" s="2">
        <v>8.49</v>
      </c>
      <c r="L55" s="2">
        <v>16.399999999999999</v>
      </c>
      <c r="M55" s="2">
        <v>1.25</v>
      </c>
      <c r="N55" s="2">
        <v>8430</v>
      </c>
      <c r="O55" s="2">
        <v>1807</v>
      </c>
      <c r="P55" s="2">
        <v>10.3</v>
      </c>
      <c r="Q55" s="2">
        <v>4.7699999999999996</v>
      </c>
      <c r="R55" s="2">
        <v>676</v>
      </c>
      <c r="S55" s="2">
        <v>175</v>
      </c>
      <c r="T55" s="2">
        <f t="shared" si="0"/>
        <v>768.61428025273585</v>
      </c>
      <c r="U55" s="2">
        <f t="shared" si="1"/>
        <v>271.60779174181596</v>
      </c>
      <c r="V55" s="2">
        <v>768</v>
      </c>
      <c r="W55" s="2">
        <v>271</v>
      </c>
      <c r="Y55">
        <f t="shared" si="2"/>
        <v>177.32709888790262</v>
      </c>
    </row>
    <row r="56" spans="1:42" x14ac:dyDescent="0.35">
      <c r="A56" s="2" t="s">
        <v>110</v>
      </c>
      <c r="B56" s="3" t="s">
        <v>33</v>
      </c>
      <c r="C56" s="2">
        <v>67</v>
      </c>
      <c r="D56" s="2">
        <v>256.5</v>
      </c>
      <c r="E56" s="2">
        <v>203.7</v>
      </c>
      <c r="F56" s="2">
        <v>15.7</v>
      </c>
      <c r="G56" s="2">
        <v>8.9</v>
      </c>
      <c r="H56" s="2">
        <v>12.7</v>
      </c>
      <c r="I56" s="2">
        <v>199.7</v>
      </c>
      <c r="J56" s="2">
        <v>85.4</v>
      </c>
      <c r="K56" s="2">
        <v>6.49</v>
      </c>
      <c r="L56" s="2">
        <v>22.5</v>
      </c>
      <c r="M56" s="2">
        <v>1.29</v>
      </c>
      <c r="N56" s="2">
        <v>10300</v>
      </c>
      <c r="O56" s="2">
        <v>2214</v>
      </c>
      <c r="P56" s="2">
        <v>11</v>
      </c>
      <c r="Q56" s="2">
        <v>5.09</v>
      </c>
      <c r="R56" s="2">
        <v>803</v>
      </c>
      <c r="S56" s="2">
        <v>217</v>
      </c>
      <c r="T56" s="2">
        <f t="shared" si="0"/>
        <v>898.03091712878108</v>
      </c>
      <c r="U56" s="2">
        <f t="shared" si="1"/>
        <v>331.81120433232661</v>
      </c>
      <c r="V56" s="2">
        <v>898</v>
      </c>
      <c r="W56" s="2">
        <v>331</v>
      </c>
      <c r="Y56">
        <f t="shared" si="2"/>
        <v>181.27603261324978</v>
      </c>
    </row>
    <row r="57" spans="1:42" x14ac:dyDescent="0.35">
      <c r="A57" s="2" t="s">
        <v>111</v>
      </c>
      <c r="B57" s="3" t="s">
        <v>33</v>
      </c>
      <c r="C57" s="2">
        <v>84.8</v>
      </c>
      <c r="D57" s="2">
        <v>258.10000000000002</v>
      </c>
      <c r="E57" s="2">
        <v>211.3</v>
      </c>
      <c r="F57" s="2">
        <v>16.5</v>
      </c>
      <c r="G57" s="2">
        <v>16.5</v>
      </c>
      <c r="H57" s="2">
        <v>12.7</v>
      </c>
      <c r="I57" s="2">
        <v>199.7</v>
      </c>
      <c r="J57" s="2">
        <v>108</v>
      </c>
      <c r="K57" s="2">
        <v>6.4</v>
      </c>
      <c r="L57" s="2">
        <v>12.1</v>
      </c>
      <c r="M57" s="2">
        <v>1.31</v>
      </c>
      <c r="N57" s="2">
        <v>11930</v>
      </c>
      <c r="O57" s="2">
        <v>2606</v>
      </c>
      <c r="P57" s="2">
        <v>10.5</v>
      </c>
      <c r="Q57" s="2">
        <v>4.91</v>
      </c>
      <c r="R57" s="2">
        <v>925</v>
      </c>
      <c r="S57" s="2">
        <v>247</v>
      </c>
      <c r="T57" s="2">
        <f t="shared" si="0"/>
        <v>1066.5301841287815</v>
      </c>
      <c r="U57" s="2">
        <f t="shared" si="1"/>
        <v>385.81862591175627</v>
      </c>
      <c r="V57" s="2">
        <v>1067</v>
      </c>
      <c r="W57" s="2">
        <v>385</v>
      </c>
      <c r="Y57">
        <f t="shared" si="2"/>
        <v>186.90371852908655</v>
      </c>
    </row>
    <row r="58" spans="1:42" x14ac:dyDescent="0.35">
      <c r="A58" s="2" t="s">
        <v>112</v>
      </c>
      <c r="B58" s="3" t="s">
        <v>33</v>
      </c>
      <c r="C58" s="2">
        <v>73.099999999999994</v>
      </c>
      <c r="D58" s="2">
        <v>254.1</v>
      </c>
      <c r="E58" s="2">
        <v>254.6</v>
      </c>
      <c r="F58" s="2">
        <v>14.2</v>
      </c>
      <c r="G58" s="2">
        <v>8.6</v>
      </c>
      <c r="H58" s="2">
        <v>12.7</v>
      </c>
      <c r="I58" s="2">
        <v>200.3</v>
      </c>
      <c r="J58" s="2">
        <v>93.1</v>
      </c>
      <c r="K58" s="2">
        <v>8.9600000000000009</v>
      </c>
      <c r="L58" s="2">
        <v>23.3</v>
      </c>
      <c r="M58" s="2">
        <v>1.49</v>
      </c>
      <c r="N58" s="2">
        <v>11410</v>
      </c>
      <c r="O58" s="2">
        <v>3908</v>
      </c>
      <c r="P58" s="2">
        <v>11.1</v>
      </c>
      <c r="Q58" s="2">
        <v>6.48</v>
      </c>
      <c r="R58" s="2">
        <v>898</v>
      </c>
      <c r="S58" s="2">
        <v>307</v>
      </c>
      <c r="T58" s="2">
        <f t="shared" si="0"/>
        <v>992.06893013505135</v>
      </c>
      <c r="U58" s="2">
        <f t="shared" si="1"/>
        <v>466.0108562041911</v>
      </c>
      <c r="V58" s="2">
        <v>992</v>
      </c>
      <c r="W58" s="2">
        <v>465</v>
      </c>
      <c r="Y58">
        <f t="shared" si="2"/>
        <v>212.07265264526683</v>
      </c>
    </row>
    <row r="59" spans="1:42" x14ac:dyDescent="0.35">
      <c r="A59" s="2" t="s">
        <v>113</v>
      </c>
      <c r="B59" s="3" t="s">
        <v>33</v>
      </c>
      <c r="C59" s="2">
        <v>80.400000000000006</v>
      </c>
      <c r="D59" s="2">
        <v>256.3</v>
      </c>
      <c r="E59" s="2">
        <v>254.8</v>
      </c>
      <c r="F59" s="2">
        <v>15.6</v>
      </c>
      <c r="G59" s="2">
        <v>9.4</v>
      </c>
      <c r="H59" s="2">
        <v>12.7</v>
      </c>
      <c r="I59" s="2">
        <v>199.7</v>
      </c>
      <c r="J59" s="2">
        <v>102</v>
      </c>
      <c r="K59" s="2">
        <v>8.17</v>
      </c>
      <c r="L59" s="2">
        <v>21.2</v>
      </c>
      <c r="M59" s="2">
        <v>1.49</v>
      </c>
      <c r="N59" s="2">
        <v>12590</v>
      </c>
      <c r="O59" s="2">
        <v>4304</v>
      </c>
      <c r="P59" s="2">
        <v>11.1</v>
      </c>
      <c r="Q59" s="2">
        <v>6.49</v>
      </c>
      <c r="R59" s="2">
        <v>983</v>
      </c>
      <c r="S59" s="2">
        <v>338</v>
      </c>
      <c r="T59" s="2">
        <f t="shared" si="0"/>
        <v>1091.0182123787811</v>
      </c>
      <c r="U59" s="2">
        <f t="shared" si="1"/>
        <v>513.03497921255268</v>
      </c>
      <c r="V59" s="2">
        <v>1091</v>
      </c>
      <c r="W59" s="2">
        <v>512</v>
      </c>
      <c r="Y59">
        <f t="shared" si="2"/>
        <v>213.75979509720722</v>
      </c>
    </row>
    <row r="60" spans="1:42" x14ac:dyDescent="0.35">
      <c r="A60" s="2" t="s">
        <v>114</v>
      </c>
      <c r="B60" s="3" t="s">
        <v>33</v>
      </c>
      <c r="C60" s="2">
        <v>88.9</v>
      </c>
      <c r="D60" s="2">
        <v>260.3</v>
      </c>
      <c r="E60" s="2">
        <v>256.3</v>
      </c>
      <c r="F60" s="2">
        <v>17.3</v>
      </c>
      <c r="G60" s="2">
        <v>10.3</v>
      </c>
      <c r="H60" s="2">
        <v>12.7</v>
      </c>
      <c r="I60" s="2">
        <v>200.3</v>
      </c>
      <c r="J60" s="2">
        <v>113</v>
      </c>
      <c r="K60" s="2">
        <v>7.41</v>
      </c>
      <c r="L60" s="2">
        <v>19.399999999999999</v>
      </c>
      <c r="M60" s="2">
        <v>1.5</v>
      </c>
      <c r="N60" s="2">
        <v>14270</v>
      </c>
      <c r="O60" s="2">
        <v>4858</v>
      </c>
      <c r="P60" s="2">
        <v>11.2</v>
      </c>
      <c r="Q60" s="2">
        <v>6.55</v>
      </c>
      <c r="R60" s="2">
        <v>1096</v>
      </c>
      <c r="S60" s="2">
        <v>379</v>
      </c>
      <c r="T60" s="2">
        <f t="shared" si="0"/>
        <v>1223.8629403850532</v>
      </c>
      <c r="U60" s="2">
        <f t="shared" si="1"/>
        <v>575.92705859695832</v>
      </c>
      <c r="V60" s="2">
        <v>1224</v>
      </c>
      <c r="W60" s="2">
        <v>575</v>
      </c>
      <c r="Y60">
        <f t="shared" si="2"/>
        <v>217.64971858470207</v>
      </c>
    </row>
    <row r="61" spans="1:42" x14ac:dyDescent="0.35">
      <c r="A61" s="2" t="s">
        <v>115</v>
      </c>
      <c r="B61" s="3" t="s">
        <v>33</v>
      </c>
      <c r="C61" s="2">
        <v>101.2</v>
      </c>
      <c r="D61" s="2">
        <v>264.2</v>
      </c>
      <c r="E61" s="2">
        <v>257.3</v>
      </c>
      <c r="F61" s="2">
        <v>19.600000000000001</v>
      </c>
      <c r="G61" s="2">
        <v>11.9</v>
      </c>
      <c r="H61" s="2">
        <v>12.7</v>
      </c>
      <c r="I61" s="2">
        <v>199.7</v>
      </c>
      <c r="J61" s="2">
        <v>129</v>
      </c>
      <c r="K61" s="2">
        <v>6.58</v>
      </c>
      <c r="L61" s="2">
        <v>16.7</v>
      </c>
      <c r="M61" s="2">
        <v>1.51</v>
      </c>
      <c r="N61" s="2">
        <v>16390</v>
      </c>
      <c r="O61" s="2">
        <v>5558</v>
      </c>
      <c r="P61" s="2">
        <v>11.3</v>
      </c>
      <c r="Q61" s="2">
        <v>6.57</v>
      </c>
      <c r="R61" s="2">
        <v>1241</v>
      </c>
      <c r="S61" s="2">
        <v>432</v>
      </c>
      <c r="T61" s="2">
        <f t="shared" si="0"/>
        <v>1399.3298932527362</v>
      </c>
      <c r="U61" s="2">
        <f t="shared" si="1"/>
        <v>658.59367836368119</v>
      </c>
      <c r="V61" s="2">
        <v>1398</v>
      </c>
      <c r="W61" s="2">
        <v>657</v>
      </c>
      <c r="Y61">
        <f t="shared" si="2"/>
        <v>221.13319515622254</v>
      </c>
    </row>
    <row r="62" spans="1:42" x14ac:dyDescent="0.35">
      <c r="A62" s="2" t="s">
        <v>116</v>
      </c>
      <c r="B62" s="3" t="s">
        <v>33</v>
      </c>
      <c r="C62" s="2">
        <v>107.1</v>
      </c>
      <c r="D62" s="2">
        <v>266.7</v>
      </c>
      <c r="E62" s="2">
        <v>258.8</v>
      </c>
      <c r="F62" s="2">
        <v>20.5</v>
      </c>
      <c r="G62" s="2">
        <v>12.8</v>
      </c>
      <c r="H62" s="2">
        <v>12.7</v>
      </c>
      <c r="I62" s="2">
        <v>200.3</v>
      </c>
      <c r="J62" s="2">
        <v>136</v>
      </c>
      <c r="K62" s="2">
        <v>6.31</v>
      </c>
      <c r="L62" s="2">
        <v>15.6</v>
      </c>
      <c r="M62" s="2">
        <v>1.52</v>
      </c>
      <c r="N62" s="2">
        <v>17510</v>
      </c>
      <c r="O62" s="2">
        <v>5928</v>
      </c>
      <c r="P62" s="2">
        <v>11.3</v>
      </c>
      <c r="Q62" s="2">
        <v>6.59</v>
      </c>
      <c r="R62" s="2">
        <v>1313</v>
      </c>
      <c r="S62" s="2">
        <v>458</v>
      </c>
      <c r="T62" s="2">
        <f t="shared" si="0"/>
        <v>1484.4306566350529</v>
      </c>
      <c r="U62" s="2">
        <f t="shared" si="1"/>
        <v>697.66160949808773</v>
      </c>
      <c r="V62" s="2">
        <v>1484</v>
      </c>
      <c r="W62" s="2">
        <v>697</v>
      </c>
      <c r="Y62">
        <f t="shared" si="2"/>
        <v>223.97207415211389</v>
      </c>
    </row>
    <row r="63" spans="1:42" x14ac:dyDescent="0.35">
      <c r="A63" s="2" t="s">
        <v>117</v>
      </c>
      <c r="B63" s="3" t="s">
        <v>33</v>
      </c>
      <c r="C63" s="2">
        <v>114.6</v>
      </c>
      <c r="D63" s="2">
        <v>269.2</v>
      </c>
      <c r="E63" s="2">
        <v>258.8</v>
      </c>
      <c r="F63" s="2">
        <v>22.1</v>
      </c>
      <c r="G63" s="2">
        <v>13.5</v>
      </c>
      <c r="H63" s="2">
        <v>12.7</v>
      </c>
      <c r="I63" s="2">
        <v>199.6</v>
      </c>
      <c r="J63" s="2">
        <v>146</v>
      </c>
      <c r="K63" s="2">
        <v>5.86</v>
      </c>
      <c r="L63" s="2">
        <v>14.8</v>
      </c>
      <c r="M63" s="2">
        <v>1.52</v>
      </c>
      <c r="N63" s="2">
        <v>18950</v>
      </c>
      <c r="O63" s="2">
        <v>6391</v>
      </c>
      <c r="P63" s="2">
        <v>11.4</v>
      </c>
      <c r="Q63" s="2">
        <v>6.61</v>
      </c>
      <c r="R63" s="2">
        <v>1408</v>
      </c>
      <c r="S63" s="2">
        <v>494</v>
      </c>
      <c r="T63" s="2">
        <f t="shared" si="0"/>
        <v>1599.3260332527368</v>
      </c>
      <c r="U63" s="2">
        <f t="shared" si="1"/>
        <v>752.29891038040296</v>
      </c>
      <c r="V63" s="2">
        <v>1599</v>
      </c>
      <c r="W63" s="2">
        <v>752</v>
      </c>
      <c r="Y63">
        <f t="shared" si="2"/>
        <v>225.77586230596043</v>
      </c>
    </row>
    <row r="64" spans="1:42" x14ac:dyDescent="0.35">
      <c r="A64" s="2" t="s">
        <v>118</v>
      </c>
      <c r="B64" s="3" t="s">
        <v>33</v>
      </c>
      <c r="C64" s="2">
        <v>131</v>
      </c>
      <c r="D64" s="2">
        <v>275.3</v>
      </c>
      <c r="E64" s="2">
        <v>260.7</v>
      </c>
      <c r="F64" s="2">
        <v>25.2</v>
      </c>
      <c r="G64" s="2">
        <v>15.4</v>
      </c>
      <c r="H64" s="2">
        <v>12.7</v>
      </c>
      <c r="I64" s="2">
        <v>199.6</v>
      </c>
      <c r="J64" s="2">
        <v>167</v>
      </c>
      <c r="K64" s="2">
        <v>5.18</v>
      </c>
      <c r="L64" s="2">
        <v>13</v>
      </c>
      <c r="M64" s="2">
        <v>1.54</v>
      </c>
      <c r="N64" s="2">
        <v>22210</v>
      </c>
      <c r="O64" s="2">
        <v>7436</v>
      </c>
      <c r="P64" s="2">
        <v>11.5</v>
      </c>
      <c r="Q64" s="2">
        <v>6.67</v>
      </c>
      <c r="R64" s="2">
        <v>1613</v>
      </c>
      <c r="S64" s="2">
        <v>570</v>
      </c>
      <c r="T64" s="2">
        <f t="shared" si="0"/>
        <v>1852.9762301266917</v>
      </c>
      <c r="U64" s="2">
        <f t="shared" si="1"/>
        <v>871.76506077526005</v>
      </c>
      <c r="V64" s="2">
        <v>1850</v>
      </c>
      <c r="W64" s="2">
        <v>869</v>
      </c>
      <c r="Y64">
        <f t="shared" si="2"/>
        <v>231.52088458711452</v>
      </c>
    </row>
    <row r="65" spans="1:25" x14ac:dyDescent="0.35">
      <c r="A65" s="2" t="s">
        <v>119</v>
      </c>
      <c r="B65" s="3" t="s">
        <v>33</v>
      </c>
      <c r="C65" s="2">
        <v>132</v>
      </c>
      <c r="D65" s="2">
        <v>276.3</v>
      </c>
      <c r="E65" s="2">
        <v>261.3</v>
      </c>
      <c r="F65" s="2">
        <v>25.3</v>
      </c>
      <c r="G65" s="2">
        <v>15.3</v>
      </c>
      <c r="H65" s="2">
        <v>12.7</v>
      </c>
      <c r="I65" s="2">
        <v>200.3</v>
      </c>
      <c r="J65" s="2">
        <v>168</v>
      </c>
      <c r="K65" s="2">
        <v>5.16</v>
      </c>
      <c r="L65" s="2">
        <v>13.1</v>
      </c>
      <c r="M65" s="2">
        <v>1.55</v>
      </c>
      <c r="N65" s="2">
        <v>22530</v>
      </c>
      <c r="O65" s="2">
        <v>7531</v>
      </c>
      <c r="P65" s="2">
        <v>11.6</v>
      </c>
      <c r="Q65" s="2">
        <v>6.69</v>
      </c>
      <c r="R65" s="2">
        <v>1631</v>
      </c>
      <c r="S65" s="2">
        <v>576</v>
      </c>
      <c r="T65" s="2">
        <f t="shared" si="0"/>
        <v>1869.4123728850532</v>
      </c>
      <c r="U65" s="2">
        <f t="shared" si="1"/>
        <v>878.99254989921531</v>
      </c>
      <c r="V65" s="2">
        <v>1869</v>
      </c>
      <c r="W65" s="2">
        <v>878</v>
      </c>
      <c r="Y65">
        <f t="shared" si="2"/>
        <v>232.6619865813924</v>
      </c>
    </row>
    <row r="66" spans="1:25" x14ac:dyDescent="0.35">
      <c r="A66" s="2" t="s">
        <v>120</v>
      </c>
      <c r="B66" s="3" t="s">
        <v>33</v>
      </c>
      <c r="C66" s="2">
        <v>148.80000000000001</v>
      </c>
      <c r="D66" s="2">
        <v>281.89999999999998</v>
      </c>
      <c r="E66" s="2">
        <v>262.60000000000002</v>
      </c>
      <c r="F66" s="2">
        <v>28.5</v>
      </c>
      <c r="G66" s="2">
        <v>17.3</v>
      </c>
      <c r="H66" s="2">
        <v>12.7</v>
      </c>
      <c r="I66" s="2">
        <v>199.6</v>
      </c>
      <c r="J66" s="2">
        <v>190</v>
      </c>
      <c r="K66" s="2">
        <v>4.62</v>
      </c>
      <c r="L66" s="2">
        <v>11.6</v>
      </c>
      <c r="M66" s="2">
        <v>1.56</v>
      </c>
      <c r="N66" s="2">
        <v>25900</v>
      </c>
      <c r="O66" s="2">
        <v>8598</v>
      </c>
      <c r="P66" s="2">
        <v>11.7</v>
      </c>
      <c r="Q66" s="2">
        <v>6.73</v>
      </c>
      <c r="R66" s="2">
        <v>1838</v>
      </c>
      <c r="S66" s="2">
        <v>655</v>
      </c>
      <c r="T66" s="2">
        <f t="shared" si="0"/>
        <v>2130.4057108766915</v>
      </c>
      <c r="U66" s="2">
        <f t="shared" si="1"/>
        <v>1001.6996059201181</v>
      </c>
      <c r="V66" s="2">
        <v>2127</v>
      </c>
      <c r="W66" s="2">
        <v>999</v>
      </c>
      <c r="Y66">
        <f t="shared" si="2"/>
        <v>237.66928703557807</v>
      </c>
    </row>
    <row r="67" spans="1:25" x14ac:dyDescent="0.35">
      <c r="A67" s="2" t="s">
        <v>121</v>
      </c>
      <c r="B67" s="3" t="s">
        <v>33</v>
      </c>
      <c r="C67" s="2">
        <v>167.1</v>
      </c>
      <c r="D67" s="2">
        <v>289.10000000000002</v>
      </c>
      <c r="E67" s="2">
        <v>265.2</v>
      </c>
      <c r="F67" s="2">
        <v>31.7</v>
      </c>
      <c r="G67" s="2">
        <v>19.2</v>
      </c>
      <c r="H67" s="2">
        <v>12.7</v>
      </c>
      <c r="I67" s="2">
        <v>200.3</v>
      </c>
      <c r="J67" s="2">
        <v>213</v>
      </c>
      <c r="K67" s="2">
        <v>4.18</v>
      </c>
      <c r="L67" s="2">
        <v>10.4</v>
      </c>
      <c r="M67" s="2">
        <v>1.58</v>
      </c>
      <c r="N67" s="2">
        <v>30000</v>
      </c>
      <c r="O67" s="2">
        <v>9870</v>
      </c>
      <c r="P67" s="2">
        <v>11.9</v>
      </c>
      <c r="Q67" s="2">
        <v>6.81</v>
      </c>
      <c r="R67" s="2">
        <v>2075</v>
      </c>
      <c r="S67" s="2">
        <v>744</v>
      </c>
      <c r="T67" s="2">
        <f t="shared" si="0"/>
        <v>2423.666576635052</v>
      </c>
      <c r="U67" s="2">
        <f t="shared" si="1"/>
        <v>1137.8887215649747</v>
      </c>
      <c r="V67" s="2">
        <v>2424</v>
      </c>
      <c r="W67" s="2">
        <v>1137</v>
      </c>
      <c r="Y67">
        <f t="shared" si="2"/>
        <v>244.76921783590356</v>
      </c>
    </row>
    <row r="68" spans="1:25" x14ac:dyDescent="0.35">
      <c r="A68" s="2" t="s">
        <v>122</v>
      </c>
      <c r="B68" s="3" t="s">
        <v>33</v>
      </c>
      <c r="C68" s="2">
        <v>20.8</v>
      </c>
      <c r="D68" s="2">
        <v>302.5</v>
      </c>
      <c r="E68" s="2">
        <v>100.8</v>
      </c>
      <c r="F68" s="2">
        <v>5.7</v>
      </c>
      <c r="G68" s="3">
        <v>5.0999999999999996</v>
      </c>
      <c r="H68" s="2">
        <v>7.6</v>
      </c>
      <c r="I68" s="2">
        <v>275.8</v>
      </c>
      <c r="J68" s="2">
        <v>26.8</v>
      </c>
      <c r="K68" s="2">
        <v>8.83</v>
      </c>
      <c r="L68" s="2">
        <v>54.3</v>
      </c>
      <c r="M68" s="2">
        <v>0.98499999999999999</v>
      </c>
      <c r="N68" s="2">
        <v>3682</v>
      </c>
      <c r="O68" s="2">
        <v>97.9</v>
      </c>
      <c r="P68" s="2">
        <v>11.7</v>
      </c>
      <c r="Q68" s="2">
        <v>1.91</v>
      </c>
      <c r="R68" s="2">
        <v>243</v>
      </c>
      <c r="S68" s="2">
        <v>19.399999999999999</v>
      </c>
      <c r="T68" s="2">
        <f t="shared" ref="T68:T131" si="3">(((E68*D68*D68)/4)-(((E68-G68)*(D68-F68-F68)*(D68-F68-F68))/4)+(4*(H68*H68*(D68/2-F68-(H68/2))-((PI()*H68*H68)/4*((D68/2)-F68-(H68-((4*H68)/(3*PI()))))))))/1000</f>
        <v>285.70433428560403</v>
      </c>
      <c r="U68" s="2">
        <f t="shared" ref="U68:U131" si="4">(((D68*E68*E68)/4)-(2*((D68-F68-F68)*(E68/2-(G68/2))*(((E68/2-(G68/2))/2)+(G68/2))))+(4*(((H68*H68)-(((PI()*H68*H68)/4)))*((H68-((4*H68)/(3*PI())))+(G68/2)))))/1000</f>
        <v>31.194027604682841</v>
      </c>
      <c r="V68" s="2">
        <v>286</v>
      </c>
      <c r="W68" s="2">
        <v>31.1</v>
      </c>
      <c r="Y68">
        <f t="shared" ref="Y68:Y131" si="5">SQRT((((VLOOKUP($X$4,$A$4:$D$1021,4,FALSE))-D68)^2)+(((VLOOKUP($X$4,$A$4:$E$1021,5,FALSE))-E68)^2))</f>
        <v>196.81343958175216</v>
      </c>
    </row>
    <row r="69" spans="1:25" x14ac:dyDescent="0.35">
      <c r="A69" s="2" t="s">
        <v>123</v>
      </c>
      <c r="B69" s="3" t="s">
        <v>33</v>
      </c>
      <c r="C69" s="2">
        <v>23.8</v>
      </c>
      <c r="D69" s="2">
        <v>304.5</v>
      </c>
      <c r="E69" s="2">
        <v>101.3</v>
      </c>
      <c r="F69" s="2">
        <v>6.7</v>
      </c>
      <c r="G69" s="2">
        <v>5.6</v>
      </c>
      <c r="H69" s="2">
        <v>7.6</v>
      </c>
      <c r="I69" s="2">
        <v>275.8</v>
      </c>
      <c r="J69" s="2">
        <v>30.4</v>
      </c>
      <c r="K69" s="2">
        <v>7.53</v>
      </c>
      <c r="L69" s="2">
        <v>49.3</v>
      </c>
      <c r="M69" s="2">
        <v>0.99</v>
      </c>
      <c r="N69" s="2">
        <v>4274</v>
      </c>
      <c r="O69" s="2">
        <v>117</v>
      </c>
      <c r="P69" s="2">
        <v>11.9</v>
      </c>
      <c r="Q69" s="2">
        <v>1.96</v>
      </c>
      <c r="R69" s="2">
        <v>281</v>
      </c>
      <c r="S69" s="2">
        <v>23.1</v>
      </c>
      <c r="T69" s="2">
        <f t="shared" si="3"/>
        <v>327.8871655356038</v>
      </c>
      <c r="U69" s="2">
        <f t="shared" si="4"/>
        <v>37.014606756764977</v>
      </c>
      <c r="V69" s="2">
        <v>329</v>
      </c>
      <c r="W69" s="2">
        <v>37</v>
      </c>
      <c r="Y69">
        <f t="shared" si="5"/>
        <v>198.80814872635378</v>
      </c>
    </row>
    <row r="70" spans="1:25" x14ac:dyDescent="0.35">
      <c r="A70" s="2" t="s">
        <v>124</v>
      </c>
      <c r="B70" s="3" t="s">
        <v>33</v>
      </c>
      <c r="C70" s="2">
        <v>24.8</v>
      </c>
      <c r="D70" s="2">
        <v>305.10000000000002</v>
      </c>
      <c r="E70" s="2">
        <v>101.6</v>
      </c>
      <c r="F70" s="2">
        <v>7</v>
      </c>
      <c r="G70" s="2">
        <v>5.8</v>
      </c>
      <c r="H70" s="2">
        <v>7.6</v>
      </c>
      <c r="I70" s="2">
        <v>275.89999999999998</v>
      </c>
      <c r="J70" s="2">
        <v>31.6</v>
      </c>
      <c r="K70" s="2">
        <v>7.26</v>
      </c>
      <c r="L70" s="2">
        <v>47.6</v>
      </c>
      <c r="M70" s="2">
        <v>0.99199999999999999</v>
      </c>
      <c r="N70" s="2">
        <v>4455</v>
      </c>
      <c r="O70" s="2">
        <v>123</v>
      </c>
      <c r="P70" s="2">
        <v>11.9</v>
      </c>
      <c r="Q70" s="2">
        <v>1.97</v>
      </c>
      <c r="R70" s="2">
        <v>292</v>
      </c>
      <c r="S70" s="2">
        <v>24.2</v>
      </c>
      <c r="T70" s="2">
        <f t="shared" si="3"/>
        <v>342.01300803560434</v>
      </c>
      <c r="U70" s="2">
        <f t="shared" si="4"/>
        <v>38.937790417598016</v>
      </c>
      <c r="V70" s="2">
        <v>342</v>
      </c>
      <c r="W70" s="2">
        <v>38.799999999999997</v>
      </c>
      <c r="Y70">
        <f t="shared" si="5"/>
        <v>199.40564184596187</v>
      </c>
    </row>
    <row r="71" spans="1:25" x14ac:dyDescent="0.35">
      <c r="A71" s="2" t="s">
        <v>125</v>
      </c>
      <c r="B71" s="3" t="s">
        <v>33</v>
      </c>
      <c r="C71" s="2">
        <v>28.2</v>
      </c>
      <c r="D71" s="2">
        <v>308.7</v>
      </c>
      <c r="E71" s="2">
        <v>101.8</v>
      </c>
      <c r="F71" s="2">
        <v>8.8000000000000007</v>
      </c>
      <c r="G71" s="2">
        <v>6</v>
      </c>
      <c r="H71" s="2">
        <v>7.6</v>
      </c>
      <c r="I71" s="2">
        <v>275.89999999999998</v>
      </c>
      <c r="J71" s="2">
        <v>35.9</v>
      </c>
      <c r="K71" s="2">
        <v>5.78</v>
      </c>
      <c r="L71" s="2">
        <v>46</v>
      </c>
      <c r="M71" s="2">
        <v>1</v>
      </c>
      <c r="N71" s="2">
        <v>5366</v>
      </c>
      <c r="O71" s="2">
        <v>155</v>
      </c>
      <c r="P71" s="2">
        <v>12.2</v>
      </c>
      <c r="Q71" s="2">
        <v>2.08</v>
      </c>
      <c r="R71" s="2">
        <v>348</v>
      </c>
      <c r="S71" s="2">
        <v>30.5</v>
      </c>
      <c r="T71" s="2">
        <f t="shared" si="3"/>
        <v>402.90366453560461</v>
      </c>
      <c r="U71" s="2">
        <f t="shared" si="4"/>
        <v>48.583793578430807</v>
      </c>
      <c r="V71" s="2">
        <v>403</v>
      </c>
      <c r="W71" s="2">
        <v>48.5</v>
      </c>
      <c r="Y71">
        <f t="shared" si="5"/>
        <v>203.0041625189001</v>
      </c>
    </row>
    <row r="72" spans="1:25" x14ac:dyDescent="0.35">
      <c r="A72" s="2" t="s">
        <v>126</v>
      </c>
      <c r="B72" s="3" t="s">
        <v>33</v>
      </c>
      <c r="C72" s="2">
        <v>32.799999999999997</v>
      </c>
      <c r="D72" s="2">
        <v>312.7</v>
      </c>
      <c r="E72" s="2">
        <v>102.4</v>
      </c>
      <c r="F72" s="2">
        <v>10.8</v>
      </c>
      <c r="G72" s="2">
        <v>6.6</v>
      </c>
      <c r="H72" s="2">
        <v>7.6</v>
      </c>
      <c r="I72" s="2">
        <v>275.89999999999998</v>
      </c>
      <c r="J72" s="2">
        <v>41.8</v>
      </c>
      <c r="K72" s="2">
        <v>4.74</v>
      </c>
      <c r="L72" s="2">
        <v>41.8</v>
      </c>
      <c r="M72" s="2">
        <v>1.01</v>
      </c>
      <c r="N72" s="2">
        <v>6501</v>
      </c>
      <c r="O72" s="2">
        <v>194</v>
      </c>
      <c r="P72" s="2">
        <v>12.5</v>
      </c>
      <c r="Q72" s="2">
        <v>2.15</v>
      </c>
      <c r="R72" s="2">
        <v>416</v>
      </c>
      <c r="S72" s="2">
        <v>37.9</v>
      </c>
      <c r="T72" s="2">
        <f t="shared" si="3"/>
        <v>480.82937803560441</v>
      </c>
      <c r="U72" s="2">
        <f t="shared" si="4"/>
        <v>60.173695060929397</v>
      </c>
      <c r="V72" s="2">
        <v>481</v>
      </c>
      <c r="W72" s="2">
        <v>60</v>
      </c>
      <c r="Y72">
        <f t="shared" si="5"/>
        <v>207.00118357149555</v>
      </c>
    </row>
    <row r="73" spans="1:25" x14ac:dyDescent="0.35">
      <c r="A73" s="2" t="s">
        <v>127</v>
      </c>
      <c r="B73" s="3" t="s">
        <v>33</v>
      </c>
      <c r="C73" s="2">
        <v>37</v>
      </c>
      <c r="D73" s="2">
        <v>304.39999999999998</v>
      </c>
      <c r="E73" s="2">
        <v>123.3</v>
      </c>
      <c r="F73" s="2">
        <v>10.7</v>
      </c>
      <c r="G73" s="2">
        <v>7.1</v>
      </c>
      <c r="H73" s="2">
        <v>8.9</v>
      </c>
      <c r="I73" s="2">
        <v>265.2</v>
      </c>
      <c r="J73" s="2">
        <v>47.2</v>
      </c>
      <c r="K73" s="2">
        <v>5.76</v>
      </c>
      <c r="L73" s="2">
        <v>37.4</v>
      </c>
      <c r="M73" s="2">
        <v>1.07</v>
      </c>
      <c r="N73" s="2">
        <v>7166</v>
      </c>
      <c r="O73" s="2">
        <v>335</v>
      </c>
      <c r="P73" s="2">
        <v>12.3</v>
      </c>
      <c r="Q73" s="2">
        <v>2.67</v>
      </c>
      <c r="R73" s="2">
        <v>471</v>
      </c>
      <c r="S73" s="2">
        <v>54.4</v>
      </c>
      <c r="T73" s="2">
        <f t="shared" si="3"/>
        <v>539.12536486088675</v>
      </c>
      <c r="U73" s="2">
        <f t="shared" si="4"/>
        <v>85.49166597341889</v>
      </c>
      <c r="V73" s="2">
        <v>539</v>
      </c>
      <c r="W73" s="2">
        <v>85.3</v>
      </c>
      <c r="Y73">
        <f t="shared" si="5"/>
        <v>199.72413474590394</v>
      </c>
    </row>
    <row r="74" spans="1:25" x14ac:dyDescent="0.35">
      <c r="A74" s="2" t="s">
        <v>128</v>
      </c>
      <c r="B74" s="3" t="s">
        <v>33</v>
      </c>
      <c r="C74" s="2">
        <v>41.9</v>
      </c>
      <c r="D74" s="2">
        <v>307.2</v>
      </c>
      <c r="E74" s="2">
        <v>124.3</v>
      </c>
      <c r="F74" s="2">
        <v>12.1</v>
      </c>
      <c r="G74" s="2">
        <v>8</v>
      </c>
      <c r="H74" s="2">
        <v>8.9</v>
      </c>
      <c r="I74" s="2">
        <v>265.2</v>
      </c>
      <c r="J74" s="2">
        <v>53.4</v>
      </c>
      <c r="K74" s="2">
        <v>5.14</v>
      </c>
      <c r="L74" s="2">
        <v>33.200000000000003</v>
      </c>
      <c r="M74" s="2">
        <v>1.08</v>
      </c>
      <c r="N74" s="2">
        <v>8196</v>
      </c>
      <c r="O74" s="2">
        <v>389</v>
      </c>
      <c r="P74" s="2">
        <v>12.4</v>
      </c>
      <c r="Q74" s="2">
        <v>2.7</v>
      </c>
      <c r="R74" s="2">
        <v>534</v>
      </c>
      <c r="S74" s="2">
        <v>62.6</v>
      </c>
      <c r="T74" s="2">
        <f t="shared" si="3"/>
        <v>613.50329586088753</v>
      </c>
      <c r="U74" s="2">
        <f t="shared" si="4"/>
        <v>98.6237589740782</v>
      </c>
      <c r="V74" s="2">
        <v>614</v>
      </c>
      <c r="W74" s="2">
        <v>98.4</v>
      </c>
      <c r="Y74">
        <f t="shared" si="5"/>
        <v>202.61216646588625</v>
      </c>
    </row>
    <row r="75" spans="1:25" x14ac:dyDescent="0.35">
      <c r="A75" s="2" t="s">
        <v>129</v>
      </c>
      <c r="B75" s="3" t="s">
        <v>33</v>
      </c>
      <c r="C75" s="2">
        <v>48.1</v>
      </c>
      <c r="D75" s="2">
        <v>311</v>
      </c>
      <c r="E75" s="2">
        <v>125.3</v>
      </c>
      <c r="F75" s="2">
        <v>14</v>
      </c>
      <c r="G75" s="2">
        <v>9</v>
      </c>
      <c r="H75" s="2">
        <v>8.9</v>
      </c>
      <c r="I75" s="2">
        <v>265.2</v>
      </c>
      <c r="J75" s="2">
        <v>61.2</v>
      </c>
      <c r="K75" s="2">
        <v>4.4800000000000004</v>
      </c>
      <c r="L75" s="2">
        <v>29.5</v>
      </c>
      <c r="M75" s="2">
        <v>1.0900000000000001</v>
      </c>
      <c r="N75" s="2">
        <v>9575</v>
      </c>
      <c r="O75" s="2">
        <v>461</v>
      </c>
      <c r="P75" s="2">
        <v>12.5</v>
      </c>
      <c r="Q75" s="2">
        <v>2.74</v>
      </c>
      <c r="R75" s="2">
        <v>616</v>
      </c>
      <c r="S75" s="2">
        <v>73.599999999999994</v>
      </c>
      <c r="T75" s="2">
        <f t="shared" si="3"/>
        <v>710.68369286088648</v>
      </c>
      <c r="U75" s="2">
        <f t="shared" si="4"/>
        <v>116.28567169703243</v>
      </c>
      <c r="V75" s="2">
        <v>711</v>
      </c>
      <c r="W75" s="2">
        <v>116</v>
      </c>
      <c r="Y75">
        <f t="shared" si="5"/>
        <v>206.49680384935746</v>
      </c>
    </row>
    <row r="76" spans="1:25" x14ac:dyDescent="0.35">
      <c r="A76" s="2" t="s">
        <v>130</v>
      </c>
      <c r="B76" s="3" t="s">
        <v>33</v>
      </c>
      <c r="C76" s="2">
        <v>31</v>
      </c>
      <c r="D76" s="2">
        <v>306</v>
      </c>
      <c r="E76" s="2">
        <v>164</v>
      </c>
      <c r="F76" s="2">
        <v>7.4</v>
      </c>
      <c r="G76" s="2">
        <v>5</v>
      </c>
      <c r="H76" s="2">
        <v>7.6</v>
      </c>
      <c r="I76" s="2">
        <v>275.2</v>
      </c>
      <c r="J76" s="2">
        <v>39.4</v>
      </c>
      <c r="K76" s="2">
        <v>11.08</v>
      </c>
      <c r="L76" s="2">
        <v>55</v>
      </c>
      <c r="M76" s="2">
        <v>1.24</v>
      </c>
      <c r="N76" s="2">
        <v>6554</v>
      </c>
      <c r="O76" s="2">
        <v>544</v>
      </c>
      <c r="P76" s="2">
        <v>12.9</v>
      </c>
      <c r="Q76" s="2">
        <v>3.72</v>
      </c>
      <c r="R76" s="2">
        <v>428</v>
      </c>
      <c r="S76" s="2">
        <v>66.400000000000006</v>
      </c>
      <c r="T76" s="2">
        <f t="shared" si="3"/>
        <v>475.51267261601976</v>
      </c>
      <c r="U76" s="2">
        <f t="shared" si="4"/>
        <v>101.67604677426601</v>
      </c>
      <c r="V76" s="2">
        <v>476</v>
      </c>
      <c r="W76" s="2">
        <v>102</v>
      </c>
      <c r="Y76">
        <f t="shared" si="5"/>
        <v>209.35352874981592</v>
      </c>
    </row>
    <row r="77" spans="1:25" x14ac:dyDescent="0.35">
      <c r="A77" s="2" t="s">
        <v>131</v>
      </c>
      <c r="B77" s="3" t="s">
        <v>33</v>
      </c>
      <c r="C77" s="2">
        <v>38.700000000000003</v>
      </c>
      <c r="D77" s="2">
        <v>310.39999999999998</v>
      </c>
      <c r="E77" s="2">
        <v>164.8</v>
      </c>
      <c r="F77" s="2">
        <v>9.6999999999999993</v>
      </c>
      <c r="G77" s="2">
        <v>5.8</v>
      </c>
      <c r="H77" s="2">
        <v>7.6</v>
      </c>
      <c r="I77" s="2">
        <v>275.89999999999998</v>
      </c>
      <c r="J77" s="2">
        <v>49.3</v>
      </c>
      <c r="K77" s="2">
        <v>8.5399999999999991</v>
      </c>
      <c r="L77" s="2">
        <v>47.2</v>
      </c>
      <c r="M77" s="2">
        <v>1.26</v>
      </c>
      <c r="N77" s="2">
        <v>8498</v>
      </c>
      <c r="O77" s="2">
        <v>720</v>
      </c>
      <c r="P77" s="2">
        <v>13.1</v>
      </c>
      <c r="Q77" s="2">
        <v>3.82</v>
      </c>
      <c r="R77" s="2">
        <v>548</v>
      </c>
      <c r="S77" s="2">
        <v>87.4</v>
      </c>
      <c r="T77" s="2">
        <f t="shared" si="3"/>
        <v>610.60439645518784</v>
      </c>
      <c r="U77" s="2">
        <f t="shared" si="4"/>
        <v>134.52933341759831</v>
      </c>
      <c r="V77" s="2">
        <v>609</v>
      </c>
      <c r="W77" s="2">
        <v>134</v>
      </c>
      <c r="Y77">
        <f t="shared" si="5"/>
        <v>213.79658556674846</v>
      </c>
    </row>
    <row r="78" spans="1:25" x14ac:dyDescent="0.35">
      <c r="A78" s="2" t="s">
        <v>132</v>
      </c>
      <c r="B78" s="3" t="s">
        <v>33</v>
      </c>
      <c r="C78" s="2">
        <v>40.299999999999997</v>
      </c>
      <c r="D78" s="2">
        <v>303.39999999999998</v>
      </c>
      <c r="E78" s="2">
        <v>165</v>
      </c>
      <c r="F78" s="2">
        <v>10.199999999999999</v>
      </c>
      <c r="G78" s="2">
        <v>6</v>
      </c>
      <c r="H78" s="2">
        <v>8.9</v>
      </c>
      <c r="I78" s="2">
        <v>265.2</v>
      </c>
      <c r="J78" s="2">
        <v>51.3</v>
      </c>
      <c r="K78" s="2">
        <v>8.09</v>
      </c>
      <c r="L78" s="2">
        <v>44.2</v>
      </c>
      <c r="M78" s="2">
        <v>1.24</v>
      </c>
      <c r="N78" s="2">
        <v>8503</v>
      </c>
      <c r="O78" s="2">
        <v>764</v>
      </c>
      <c r="P78" s="2">
        <v>12.9</v>
      </c>
      <c r="Q78" s="2">
        <v>3.86</v>
      </c>
      <c r="R78" s="2">
        <v>560</v>
      </c>
      <c r="S78" s="2">
        <v>92.7</v>
      </c>
      <c r="T78" s="2">
        <f t="shared" si="3"/>
        <v>623.07514286088622</v>
      </c>
      <c r="U78" s="2">
        <f t="shared" si="4"/>
        <v>141.94680002816881</v>
      </c>
      <c r="V78" s="2">
        <v>623</v>
      </c>
      <c r="W78" s="2">
        <v>142</v>
      </c>
      <c r="Y78">
        <f t="shared" si="5"/>
        <v>207.16394473942611</v>
      </c>
    </row>
    <row r="79" spans="1:25" x14ac:dyDescent="0.35">
      <c r="A79" s="2" t="s">
        <v>133</v>
      </c>
      <c r="B79" s="3" t="s">
        <v>33</v>
      </c>
      <c r="C79" s="2">
        <v>44.6</v>
      </c>
      <c r="D79" s="2">
        <v>313.39999999999998</v>
      </c>
      <c r="E79" s="2">
        <v>165.6</v>
      </c>
      <c r="F79" s="2">
        <v>11.1</v>
      </c>
      <c r="G79" s="2">
        <v>6.6</v>
      </c>
      <c r="H79" s="2">
        <v>7.6</v>
      </c>
      <c r="I79" s="2">
        <v>276</v>
      </c>
      <c r="J79" s="2">
        <v>56.5</v>
      </c>
      <c r="K79" s="2">
        <v>7.46</v>
      </c>
      <c r="L79" s="2">
        <v>41.8</v>
      </c>
      <c r="M79" s="2">
        <v>1.26</v>
      </c>
      <c r="N79" s="2">
        <v>9864</v>
      </c>
      <c r="O79" s="2">
        <v>841</v>
      </c>
      <c r="P79" s="2">
        <v>13.2</v>
      </c>
      <c r="Q79" s="2">
        <v>3.86</v>
      </c>
      <c r="R79" s="2">
        <v>629</v>
      </c>
      <c r="S79" s="2">
        <v>102</v>
      </c>
      <c r="T79" s="2">
        <f t="shared" si="3"/>
        <v>702.72645661602155</v>
      </c>
      <c r="U79" s="2">
        <f t="shared" si="4"/>
        <v>155.75132806092955</v>
      </c>
      <c r="V79" s="2">
        <v>703</v>
      </c>
      <c r="W79" s="2">
        <v>156</v>
      </c>
      <c r="Y79">
        <f t="shared" si="5"/>
        <v>216.89983863525578</v>
      </c>
    </row>
    <row r="80" spans="1:25" x14ac:dyDescent="0.35">
      <c r="A80" s="2" t="s">
        <v>134</v>
      </c>
      <c r="B80" s="3" t="s">
        <v>33</v>
      </c>
      <c r="C80" s="2">
        <v>46.1</v>
      </c>
      <c r="D80" s="2">
        <v>306.60000000000002</v>
      </c>
      <c r="E80" s="2">
        <v>165.7</v>
      </c>
      <c r="F80" s="2">
        <v>11.8</v>
      </c>
      <c r="G80" s="2">
        <v>6.7</v>
      </c>
      <c r="H80" s="2">
        <v>8.9</v>
      </c>
      <c r="I80" s="2">
        <v>265.2</v>
      </c>
      <c r="J80" s="2">
        <v>58.7</v>
      </c>
      <c r="K80" s="2">
        <v>7.02</v>
      </c>
      <c r="L80" s="2">
        <v>39.6</v>
      </c>
      <c r="M80" s="2">
        <v>1.25</v>
      </c>
      <c r="N80" s="2">
        <v>9899</v>
      </c>
      <c r="O80" s="2">
        <v>896</v>
      </c>
      <c r="P80" s="2">
        <v>13</v>
      </c>
      <c r="Q80" s="2">
        <v>3.9</v>
      </c>
      <c r="R80" s="2">
        <v>646</v>
      </c>
      <c r="S80" s="2">
        <v>108</v>
      </c>
      <c r="T80" s="2">
        <f t="shared" si="3"/>
        <v>720.04576586088774</v>
      </c>
      <c r="U80" s="2">
        <f t="shared" si="4"/>
        <v>165.74535658423747</v>
      </c>
      <c r="V80" s="2">
        <v>720</v>
      </c>
      <c r="W80" s="2">
        <v>166</v>
      </c>
      <c r="Y80">
        <f t="shared" si="5"/>
        <v>210.42711327203065</v>
      </c>
    </row>
    <row r="81" spans="1:45" x14ac:dyDescent="0.35">
      <c r="A81" s="2" t="s">
        <v>135</v>
      </c>
      <c r="B81" s="3" t="s">
        <v>33</v>
      </c>
      <c r="C81" s="2">
        <v>52.1</v>
      </c>
      <c r="D81" s="2">
        <v>317.5</v>
      </c>
      <c r="E81" s="2">
        <v>166.6</v>
      </c>
      <c r="F81" s="2">
        <v>13.2</v>
      </c>
      <c r="G81" s="2">
        <v>7.6</v>
      </c>
      <c r="H81" s="2">
        <v>7.6</v>
      </c>
      <c r="I81" s="2">
        <v>275.89999999999998</v>
      </c>
      <c r="J81" s="2">
        <v>66.7</v>
      </c>
      <c r="K81" s="2">
        <v>6.31</v>
      </c>
      <c r="L81" s="2">
        <v>36.200000000000003</v>
      </c>
      <c r="M81" s="2">
        <v>1.27</v>
      </c>
      <c r="N81" s="2">
        <v>11860</v>
      </c>
      <c r="O81" s="2">
        <v>1019</v>
      </c>
      <c r="P81" s="2">
        <v>13.3</v>
      </c>
      <c r="Q81" s="2">
        <v>3.91</v>
      </c>
      <c r="R81" s="2">
        <v>747</v>
      </c>
      <c r="S81" s="2">
        <v>122</v>
      </c>
      <c r="T81" s="2">
        <f t="shared" si="3"/>
        <v>837.32914853560419</v>
      </c>
      <c r="U81" s="2">
        <f t="shared" si="4"/>
        <v>187.79548286509348</v>
      </c>
      <c r="V81" s="2">
        <v>838</v>
      </c>
      <c r="W81" s="2">
        <v>188</v>
      </c>
      <c r="Y81">
        <f t="shared" si="5"/>
        <v>221.11420126260549</v>
      </c>
    </row>
    <row r="82" spans="1:45" x14ac:dyDescent="0.35">
      <c r="A82" s="2" t="s">
        <v>136</v>
      </c>
      <c r="B82" s="3" t="s">
        <v>33</v>
      </c>
      <c r="C82" s="2">
        <v>54</v>
      </c>
      <c r="D82" s="2">
        <v>310.39999999999998</v>
      </c>
      <c r="E82" s="2">
        <v>166.9</v>
      </c>
      <c r="F82" s="2">
        <v>13.7</v>
      </c>
      <c r="G82" s="2">
        <v>7.9</v>
      </c>
      <c r="H82" s="2">
        <v>8.9</v>
      </c>
      <c r="I82" s="2">
        <v>265.2</v>
      </c>
      <c r="J82" s="2">
        <v>68.8</v>
      </c>
      <c r="K82" s="2">
        <v>6.09</v>
      </c>
      <c r="L82" s="2">
        <v>33.6</v>
      </c>
      <c r="M82" s="2">
        <v>1.26</v>
      </c>
      <c r="N82" s="2">
        <v>11700</v>
      </c>
      <c r="O82" s="2">
        <v>1063</v>
      </c>
      <c r="P82" s="2">
        <v>13</v>
      </c>
      <c r="Q82" s="2">
        <v>3.93</v>
      </c>
      <c r="R82" s="2">
        <v>754</v>
      </c>
      <c r="S82" s="2">
        <v>127</v>
      </c>
      <c r="T82" s="2">
        <f t="shared" si="3"/>
        <v>846.07526886088635</v>
      </c>
      <c r="U82" s="2">
        <f t="shared" si="4"/>
        <v>195.84333075178225</v>
      </c>
      <c r="V82" s="2">
        <v>846</v>
      </c>
      <c r="W82" s="2">
        <v>196</v>
      </c>
      <c r="Y82">
        <f t="shared" si="5"/>
        <v>214.41205656399083</v>
      </c>
    </row>
    <row r="83" spans="1:45" x14ac:dyDescent="0.35">
      <c r="A83" s="2" t="s">
        <v>137</v>
      </c>
      <c r="B83" s="3" t="s">
        <v>33</v>
      </c>
      <c r="C83" s="2">
        <v>59.5</v>
      </c>
      <c r="D83" s="2">
        <v>303.3</v>
      </c>
      <c r="E83" s="2">
        <v>203.3</v>
      </c>
      <c r="F83" s="2">
        <v>13</v>
      </c>
      <c r="G83" s="2">
        <v>8.5</v>
      </c>
      <c r="H83" s="2">
        <v>15.2</v>
      </c>
      <c r="I83" s="2">
        <v>246.9</v>
      </c>
      <c r="J83" s="2">
        <v>75.599999999999994</v>
      </c>
      <c r="K83" s="2">
        <v>7.82</v>
      </c>
      <c r="L83" s="2">
        <v>33</v>
      </c>
      <c r="M83" s="2">
        <v>1.38</v>
      </c>
      <c r="N83" s="2">
        <v>12840</v>
      </c>
      <c r="O83" s="2">
        <v>1823</v>
      </c>
      <c r="P83" s="2">
        <v>13</v>
      </c>
      <c r="Q83" s="2">
        <v>4.91</v>
      </c>
      <c r="R83" s="2">
        <v>847</v>
      </c>
      <c r="S83" s="2">
        <v>179</v>
      </c>
      <c r="T83" s="2">
        <f t="shared" si="3"/>
        <v>957.46096477602248</v>
      </c>
      <c r="U83" s="2">
        <f t="shared" si="4"/>
        <v>276.23754561914603</v>
      </c>
      <c r="V83" s="2">
        <v>938</v>
      </c>
      <c r="W83" s="2">
        <v>274</v>
      </c>
      <c r="Y83">
        <f t="shared" si="5"/>
        <v>221.55315389314595</v>
      </c>
    </row>
    <row r="84" spans="1:45" x14ac:dyDescent="0.35">
      <c r="A84" s="2" t="s">
        <v>138</v>
      </c>
      <c r="B84" s="3" t="s">
        <v>33</v>
      </c>
      <c r="C84" s="2">
        <v>67</v>
      </c>
      <c r="D84" s="2">
        <v>306.3</v>
      </c>
      <c r="E84" s="2">
        <v>204.3</v>
      </c>
      <c r="F84" s="2">
        <v>14.6</v>
      </c>
      <c r="G84" s="2">
        <v>8.5</v>
      </c>
      <c r="H84" s="2">
        <v>15.2</v>
      </c>
      <c r="I84" s="2">
        <v>246.7</v>
      </c>
      <c r="J84" s="2">
        <v>85.2</v>
      </c>
      <c r="K84" s="2">
        <v>7</v>
      </c>
      <c r="L84" s="2">
        <v>29</v>
      </c>
      <c r="M84" s="2">
        <v>1.39</v>
      </c>
      <c r="N84" s="2">
        <v>14570</v>
      </c>
      <c r="O84" s="2">
        <v>2078</v>
      </c>
      <c r="P84" s="2">
        <v>13.1</v>
      </c>
      <c r="Q84" s="2">
        <v>4.9400000000000004</v>
      </c>
      <c r="R84" s="2">
        <v>952</v>
      </c>
      <c r="S84" s="2">
        <v>203</v>
      </c>
      <c r="T84" s="2">
        <f t="shared" si="3"/>
        <v>1060.0485681326927</v>
      </c>
      <c r="U84" s="2">
        <f t="shared" si="4"/>
        <v>312.27412511914696</v>
      </c>
      <c r="V84" s="2">
        <v>1060</v>
      </c>
      <c r="W84" s="2">
        <v>311</v>
      </c>
      <c r="Y84">
        <f t="shared" si="5"/>
        <v>224.68155242475964</v>
      </c>
    </row>
    <row r="85" spans="1:45" x14ac:dyDescent="0.35">
      <c r="A85" s="2" t="s">
        <v>139</v>
      </c>
      <c r="B85" s="3" t="s">
        <v>33</v>
      </c>
      <c r="C85" s="2">
        <v>74.400000000000006</v>
      </c>
      <c r="D85" s="2">
        <v>309.60000000000002</v>
      </c>
      <c r="E85" s="2">
        <v>205.2</v>
      </c>
      <c r="F85" s="2">
        <v>16.2</v>
      </c>
      <c r="G85" s="2">
        <v>9.4</v>
      </c>
      <c r="H85" s="2">
        <v>15.2</v>
      </c>
      <c r="I85" s="2">
        <v>246.8</v>
      </c>
      <c r="J85" s="2">
        <v>94.5</v>
      </c>
      <c r="K85" s="2">
        <v>6.33</v>
      </c>
      <c r="L85" s="2">
        <v>26.3</v>
      </c>
      <c r="M85" s="2">
        <v>1.4</v>
      </c>
      <c r="N85" s="2">
        <v>16350</v>
      </c>
      <c r="O85" s="2">
        <v>2337</v>
      </c>
      <c r="P85" s="2">
        <v>13.2</v>
      </c>
      <c r="Q85" s="2">
        <v>4.97</v>
      </c>
      <c r="R85" s="2">
        <v>1056</v>
      </c>
      <c r="S85" s="2">
        <v>228</v>
      </c>
      <c r="T85" s="2">
        <f t="shared" si="3"/>
        <v>1182.7203272043564</v>
      </c>
      <c r="U85" s="2">
        <f t="shared" si="4"/>
        <v>349.85764826413725</v>
      </c>
      <c r="V85" s="2">
        <v>1183</v>
      </c>
      <c r="W85" s="2">
        <v>349</v>
      </c>
      <c r="Y85">
        <f t="shared" si="5"/>
        <v>228.03425181318707</v>
      </c>
    </row>
    <row r="86" spans="1:45" x14ac:dyDescent="0.35">
      <c r="A86" s="2" t="s">
        <v>140</v>
      </c>
      <c r="B86" s="3" t="s">
        <v>33</v>
      </c>
      <c r="C86" s="2">
        <v>78.900000000000006</v>
      </c>
      <c r="D86" s="2">
        <v>306.3</v>
      </c>
      <c r="E86" s="2">
        <v>253.9</v>
      </c>
      <c r="F86" s="2">
        <v>14.6</v>
      </c>
      <c r="G86" s="2">
        <v>8.8000000000000007</v>
      </c>
      <c r="H86" s="2">
        <v>15.2</v>
      </c>
      <c r="I86" s="2">
        <v>246.7</v>
      </c>
      <c r="J86" s="2">
        <v>100</v>
      </c>
      <c r="K86" s="2">
        <v>8.6999999999999993</v>
      </c>
      <c r="L86" s="2">
        <v>28.2</v>
      </c>
      <c r="M86" s="2">
        <v>1.58</v>
      </c>
      <c r="N86" s="2">
        <v>17700</v>
      </c>
      <c r="O86" s="2">
        <v>3986</v>
      </c>
      <c r="P86" s="2">
        <v>13.3</v>
      </c>
      <c r="Q86" s="2">
        <v>6.3</v>
      </c>
      <c r="R86" s="2">
        <v>1156</v>
      </c>
      <c r="S86" s="2">
        <v>314</v>
      </c>
      <c r="T86" s="2">
        <f t="shared" si="3"/>
        <v>1277.0448708826934</v>
      </c>
      <c r="U86" s="2">
        <f t="shared" si="4"/>
        <v>478.5684673341446</v>
      </c>
      <c r="V86" s="2">
        <v>1276</v>
      </c>
      <c r="W86" s="2">
        <v>477</v>
      </c>
      <c r="Y86">
        <f t="shared" si="5"/>
        <v>250.96015620014268</v>
      </c>
    </row>
    <row r="87" spans="1:45" x14ac:dyDescent="0.35">
      <c r="A87" s="2" t="s">
        <v>141</v>
      </c>
      <c r="B87" s="3" t="s">
        <v>33</v>
      </c>
      <c r="C87" s="2">
        <v>86.3</v>
      </c>
      <c r="D87" s="2">
        <v>309.60000000000002</v>
      </c>
      <c r="E87" s="2">
        <v>254.3</v>
      </c>
      <c r="F87" s="2">
        <v>16.2</v>
      </c>
      <c r="G87" s="2">
        <v>9.1</v>
      </c>
      <c r="H87" s="2">
        <v>15.2</v>
      </c>
      <c r="I87" s="2">
        <v>246.8</v>
      </c>
      <c r="J87" s="2">
        <v>110</v>
      </c>
      <c r="K87" s="2">
        <v>7.85</v>
      </c>
      <c r="L87" s="2">
        <v>27</v>
      </c>
      <c r="M87" s="2">
        <v>1.59</v>
      </c>
      <c r="N87" s="2">
        <v>19740</v>
      </c>
      <c r="O87" s="2">
        <v>4444</v>
      </c>
      <c r="P87" s="2">
        <v>13.4</v>
      </c>
      <c r="Q87" s="2">
        <v>6.36</v>
      </c>
      <c r="R87" s="2">
        <v>1275</v>
      </c>
      <c r="S87" s="2">
        <v>349</v>
      </c>
      <c r="T87" s="2">
        <f t="shared" si="3"/>
        <v>1410.3335672043568</v>
      </c>
      <c r="U87" s="2">
        <f t="shared" si="4"/>
        <v>532.19102929913993</v>
      </c>
      <c r="V87" s="2">
        <v>1411</v>
      </c>
      <c r="W87" s="2">
        <v>531</v>
      </c>
      <c r="Y87">
        <f t="shared" si="5"/>
        <v>253.8437511541303</v>
      </c>
    </row>
    <row r="88" spans="1:45" x14ac:dyDescent="0.35">
      <c r="A88" s="2" t="s">
        <v>142</v>
      </c>
      <c r="B88" s="3" t="s">
        <v>33</v>
      </c>
      <c r="C88" s="2">
        <v>96.9</v>
      </c>
      <c r="D88" s="2">
        <v>307.89999999999998</v>
      </c>
      <c r="E88" s="2">
        <v>305.3</v>
      </c>
      <c r="F88" s="2">
        <v>15.4</v>
      </c>
      <c r="G88" s="2">
        <v>9.9</v>
      </c>
      <c r="H88" s="2">
        <v>15.2</v>
      </c>
      <c r="I88" s="2">
        <v>246.7</v>
      </c>
      <c r="J88" s="2">
        <v>123</v>
      </c>
      <c r="K88" s="2">
        <v>9.91</v>
      </c>
      <c r="L88" s="2">
        <v>24.9</v>
      </c>
      <c r="M88" s="2">
        <v>1.79</v>
      </c>
      <c r="N88" s="2">
        <v>22250</v>
      </c>
      <c r="O88" s="2">
        <v>7308</v>
      </c>
      <c r="P88" s="2">
        <v>13.4</v>
      </c>
      <c r="Q88" s="2">
        <v>7.69</v>
      </c>
      <c r="R88" s="2">
        <v>1445</v>
      </c>
      <c r="S88" s="2">
        <v>479</v>
      </c>
      <c r="T88" s="2">
        <f t="shared" si="3"/>
        <v>1592.0700356326893</v>
      </c>
      <c r="U88" s="2">
        <f t="shared" si="4"/>
        <v>727.20879362246387</v>
      </c>
      <c r="V88" s="2">
        <v>1592</v>
      </c>
      <c r="W88" s="2">
        <v>726</v>
      </c>
      <c r="Y88">
        <f t="shared" si="5"/>
        <v>285.95398231183981</v>
      </c>
    </row>
    <row r="89" spans="1:45" x14ac:dyDescent="0.35">
      <c r="A89" s="2" t="s">
        <v>143</v>
      </c>
      <c r="B89" s="3" t="s">
        <v>33</v>
      </c>
      <c r="C89" s="2">
        <v>107.1</v>
      </c>
      <c r="D89" s="2">
        <v>311.10000000000002</v>
      </c>
      <c r="E89" s="2">
        <v>305.8</v>
      </c>
      <c r="F89" s="2">
        <v>17</v>
      </c>
      <c r="G89" s="2">
        <v>10.9</v>
      </c>
      <c r="H89" s="2">
        <v>15.2</v>
      </c>
      <c r="I89" s="2">
        <v>246.7</v>
      </c>
      <c r="J89" s="2">
        <v>136</v>
      </c>
      <c r="K89" s="2">
        <v>8.98</v>
      </c>
      <c r="L89" s="2">
        <v>22.6</v>
      </c>
      <c r="M89" s="2">
        <v>1.8</v>
      </c>
      <c r="N89" s="2">
        <v>24830</v>
      </c>
      <c r="O89" s="2">
        <v>8117</v>
      </c>
      <c r="P89" s="2">
        <v>13.5</v>
      </c>
      <c r="Q89" s="2">
        <v>7.72</v>
      </c>
      <c r="R89" s="2">
        <v>1596</v>
      </c>
      <c r="S89" s="2">
        <v>531</v>
      </c>
      <c r="T89" s="2">
        <f t="shared" si="3"/>
        <v>1764.9505481326903</v>
      </c>
      <c r="U89" s="2">
        <f t="shared" si="4"/>
        <v>805.91252383912183</v>
      </c>
      <c r="V89" s="2">
        <v>1767</v>
      </c>
      <c r="W89" s="2">
        <v>806</v>
      </c>
      <c r="Y89">
        <f t="shared" si="5"/>
        <v>288.57659295237374</v>
      </c>
    </row>
    <row r="90" spans="1:45" x14ac:dyDescent="0.35">
      <c r="A90" s="2" t="s">
        <v>144</v>
      </c>
      <c r="B90" s="3" t="s">
        <v>33</v>
      </c>
      <c r="C90" s="2">
        <v>117.9</v>
      </c>
      <c r="D90" s="2">
        <v>314.5</v>
      </c>
      <c r="E90" s="2">
        <v>307.39999999999998</v>
      </c>
      <c r="F90" s="2">
        <v>18.7</v>
      </c>
      <c r="G90" s="2">
        <v>12</v>
      </c>
      <c r="H90" s="2">
        <v>15.2</v>
      </c>
      <c r="I90" s="2">
        <v>246.7</v>
      </c>
      <c r="J90" s="2">
        <v>150</v>
      </c>
      <c r="K90" s="2">
        <v>8.2200000000000006</v>
      </c>
      <c r="L90" s="2">
        <v>20.6</v>
      </c>
      <c r="M90" s="2">
        <v>1.81</v>
      </c>
      <c r="N90" s="2">
        <v>27670</v>
      </c>
      <c r="O90" s="2">
        <v>9060</v>
      </c>
      <c r="P90" s="2">
        <v>13.6</v>
      </c>
      <c r="Q90" s="2">
        <v>7.77</v>
      </c>
      <c r="R90" s="2">
        <v>1760</v>
      </c>
      <c r="S90" s="2">
        <v>589</v>
      </c>
      <c r="T90" s="2">
        <f t="shared" si="3"/>
        <v>1957.5288048826901</v>
      </c>
      <c r="U90" s="2">
        <f t="shared" si="4"/>
        <v>896.42670662744649</v>
      </c>
      <c r="V90" s="2">
        <v>1958</v>
      </c>
      <c r="W90" s="2">
        <v>895</v>
      </c>
      <c r="Y90">
        <f t="shared" si="5"/>
        <v>292.12314184261402</v>
      </c>
    </row>
    <row r="91" spans="1:45" x14ac:dyDescent="0.35">
      <c r="A91" s="2" t="s">
        <v>145</v>
      </c>
      <c r="B91" s="3" t="s">
        <v>33</v>
      </c>
      <c r="C91" s="2">
        <v>129.5</v>
      </c>
      <c r="D91" s="2">
        <v>318.3</v>
      </c>
      <c r="E91" s="2">
        <v>308</v>
      </c>
      <c r="F91" s="2">
        <v>20.6</v>
      </c>
      <c r="G91" s="2">
        <v>13.1</v>
      </c>
      <c r="H91" s="2">
        <v>15.2</v>
      </c>
      <c r="I91" s="2">
        <v>246.8</v>
      </c>
      <c r="J91" s="2">
        <v>165</v>
      </c>
      <c r="K91" s="2">
        <v>7.49</v>
      </c>
      <c r="L91" s="2">
        <v>18.899999999999999</v>
      </c>
      <c r="M91" s="2">
        <v>1.82</v>
      </c>
      <c r="N91" s="2">
        <v>30810</v>
      </c>
      <c r="O91" s="2">
        <v>10030</v>
      </c>
      <c r="P91" s="2">
        <v>13.7</v>
      </c>
      <c r="Q91" s="2">
        <v>7.8</v>
      </c>
      <c r="R91" s="2">
        <v>1936</v>
      </c>
      <c r="S91" s="2">
        <v>651</v>
      </c>
      <c r="T91" s="2">
        <f t="shared" si="3"/>
        <v>2167.120673632694</v>
      </c>
      <c r="U91" s="2">
        <f t="shared" si="4"/>
        <v>992.02166291577294</v>
      </c>
      <c r="V91" s="2">
        <v>2164</v>
      </c>
      <c r="W91" s="2">
        <v>990</v>
      </c>
      <c r="Y91">
        <f t="shared" si="5"/>
        <v>295.26728569213356</v>
      </c>
    </row>
    <row r="92" spans="1:45" x14ac:dyDescent="0.35">
      <c r="A92" s="2" t="s">
        <v>146</v>
      </c>
      <c r="B92" s="3" t="s">
        <v>33</v>
      </c>
      <c r="C92" s="2">
        <v>136.9</v>
      </c>
      <c r="D92" s="2">
        <v>320.5</v>
      </c>
      <c r="E92" s="2">
        <v>309.2</v>
      </c>
      <c r="F92" s="2">
        <v>21.7</v>
      </c>
      <c r="G92" s="2">
        <v>13.8</v>
      </c>
      <c r="H92" s="2">
        <v>15.2</v>
      </c>
      <c r="I92" s="2">
        <v>246.7</v>
      </c>
      <c r="J92" s="2">
        <v>174</v>
      </c>
      <c r="K92" s="2">
        <v>7.12</v>
      </c>
      <c r="L92" s="2">
        <v>17.899999999999999</v>
      </c>
      <c r="M92" s="2">
        <v>1.82</v>
      </c>
      <c r="N92" s="2">
        <v>32820</v>
      </c>
      <c r="O92" s="2">
        <v>10700</v>
      </c>
      <c r="P92" s="2">
        <v>13.7</v>
      </c>
      <c r="Q92" s="2">
        <v>7.83</v>
      </c>
      <c r="R92" s="2">
        <v>2048</v>
      </c>
      <c r="S92" s="2">
        <v>692</v>
      </c>
      <c r="T92" s="2">
        <f t="shared" si="3"/>
        <v>2296.5514173826896</v>
      </c>
      <c r="U92" s="2">
        <f t="shared" si="4"/>
        <v>1053.6066694174292</v>
      </c>
      <c r="V92" s="2">
        <v>2297</v>
      </c>
      <c r="W92" s="2">
        <v>1053</v>
      </c>
      <c r="Y92">
        <f t="shared" si="5"/>
        <v>297.68481654259762</v>
      </c>
    </row>
    <row r="93" spans="1:45" x14ac:dyDescent="0.35">
      <c r="A93" s="2" t="s">
        <v>147</v>
      </c>
      <c r="B93" s="3" t="s">
        <v>33</v>
      </c>
      <c r="C93" s="2">
        <v>142.80000000000001</v>
      </c>
      <c r="D93" s="2">
        <v>322.8</v>
      </c>
      <c r="E93" s="2">
        <v>308.89999999999998</v>
      </c>
      <c r="F93" s="2">
        <v>22.9</v>
      </c>
      <c r="G93" s="2">
        <v>14</v>
      </c>
      <c r="H93" s="2">
        <v>15.2</v>
      </c>
      <c r="I93" s="2">
        <v>246.7</v>
      </c>
      <c r="J93" s="2">
        <v>182</v>
      </c>
      <c r="K93" s="2">
        <v>6.76</v>
      </c>
      <c r="L93" s="2">
        <v>17.7</v>
      </c>
      <c r="M93" s="2">
        <v>1.83</v>
      </c>
      <c r="N93" s="2">
        <v>34670</v>
      </c>
      <c r="O93" s="2">
        <v>11240</v>
      </c>
      <c r="P93" s="2">
        <v>13.8</v>
      </c>
      <c r="Q93" s="2">
        <v>7.86</v>
      </c>
      <c r="R93" s="2">
        <v>2148</v>
      </c>
      <c r="S93" s="2">
        <v>728</v>
      </c>
      <c r="T93" s="2">
        <f t="shared" si="3"/>
        <v>2416.7819735610233</v>
      </c>
      <c r="U93" s="2">
        <f t="shared" si="4"/>
        <v>1109.2463815607593</v>
      </c>
      <c r="V93" s="2">
        <v>2413</v>
      </c>
      <c r="W93" s="2">
        <v>1106</v>
      </c>
      <c r="Y93">
        <f t="shared" si="5"/>
        <v>299.14219027078076</v>
      </c>
    </row>
    <row r="94" spans="1:45" x14ac:dyDescent="0.35">
      <c r="A94" s="2" t="s">
        <v>148</v>
      </c>
      <c r="B94" s="3" t="s">
        <v>33</v>
      </c>
      <c r="C94" s="2">
        <v>158.1</v>
      </c>
      <c r="D94" s="2">
        <v>327.10000000000002</v>
      </c>
      <c r="E94" s="2">
        <v>311.2</v>
      </c>
      <c r="F94" s="2">
        <v>25</v>
      </c>
      <c r="G94" s="2">
        <v>15.8</v>
      </c>
      <c r="H94" s="2">
        <v>15.2</v>
      </c>
      <c r="I94" s="2">
        <v>246.7</v>
      </c>
      <c r="J94" s="2">
        <v>201</v>
      </c>
      <c r="K94" s="2">
        <v>6.22</v>
      </c>
      <c r="L94" s="2">
        <v>15.6</v>
      </c>
      <c r="M94" s="2">
        <v>1.84</v>
      </c>
      <c r="N94" s="2">
        <v>38750</v>
      </c>
      <c r="O94" s="2">
        <v>12570</v>
      </c>
      <c r="P94" s="2">
        <v>13.9</v>
      </c>
      <c r="Q94" s="2">
        <v>7.9</v>
      </c>
      <c r="R94" s="2">
        <v>2369</v>
      </c>
      <c r="S94" s="2">
        <v>808</v>
      </c>
      <c r="T94" s="2">
        <f t="shared" si="3"/>
        <v>2680.4411903826917</v>
      </c>
      <c r="U94" s="2">
        <f t="shared" si="4"/>
        <v>1231.1637318507442</v>
      </c>
      <c r="V94" s="2">
        <v>2680</v>
      </c>
      <c r="W94" s="2">
        <v>1230</v>
      </c>
      <c r="Y94">
        <f t="shared" si="5"/>
        <v>303.84793894314964</v>
      </c>
    </row>
    <row r="95" spans="1:45" x14ac:dyDescent="0.35">
      <c r="A95" s="2" t="s">
        <v>149</v>
      </c>
      <c r="B95" s="3" t="s">
        <v>33</v>
      </c>
      <c r="C95" s="2">
        <v>178.6</v>
      </c>
      <c r="D95" s="2">
        <v>333.2</v>
      </c>
      <c r="E95" s="2">
        <v>312.89999999999998</v>
      </c>
      <c r="F95" s="2">
        <v>28.1</v>
      </c>
      <c r="G95" s="2">
        <v>18</v>
      </c>
      <c r="H95" s="2">
        <v>15.2</v>
      </c>
      <c r="I95" s="2">
        <v>246.7</v>
      </c>
      <c r="J95" s="2">
        <v>228</v>
      </c>
      <c r="K95" s="2">
        <v>5.57</v>
      </c>
      <c r="L95" s="2">
        <v>13.7</v>
      </c>
      <c r="M95" s="2">
        <v>1.86</v>
      </c>
      <c r="N95" s="2">
        <v>44560</v>
      </c>
      <c r="O95" s="2">
        <v>14350</v>
      </c>
      <c r="P95" s="2">
        <v>14</v>
      </c>
      <c r="Q95" s="2">
        <v>7.94</v>
      </c>
      <c r="R95" s="2">
        <v>2675</v>
      </c>
      <c r="S95" s="2">
        <v>917</v>
      </c>
      <c r="T95" s="2">
        <f t="shared" si="3"/>
        <v>3054.6640535610263</v>
      </c>
      <c r="U95" s="2">
        <f t="shared" si="4"/>
        <v>1401.5421404273914</v>
      </c>
      <c r="V95" s="2">
        <v>3053</v>
      </c>
      <c r="W95" s="2">
        <v>1399</v>
      </c>
      <c r="Y95">
        <f t="shared" si="5"/>
        <v>309.47098410028684</v>
      </c>
    </row>
    <row r="96" spans="1:45" x14ac:dyDescent="0.35">
      <c r="A96" s="2" t="s">
        <v>150</v>
      </c>
      <c r="B96" s="3" t="s">
        <v>33</v>
      </c>
      <c r="C96" s="2">
        <v>198.1</v>
      </c>
      <c r="D96" s="2">
        <v>339.9</v>
      </c>
      <c r="E96" s="2">
        <v>314.5</v>
      </c>
      <c r="F96" s="2">
        <v>31.4</v>
      </c>
      <c r="G96" s="2">
        <v>19.100000000000001</v>
      </c>
      <c r="H96" s="2">
        <v>15.2</v>
      </c>
      <c r="I96" s="2">
        <v>246.7</v>
      </c>
      <c r="J96" s="2">
        <v>252</v>
      </c>
      <c r="K96" s="2">
        <v>5.01</v>
      </c>
      <c r="L96" s="2">
        <v>12.9</v>
      </c>
      <c r="M96" s="2">
        <v>1.87</v>
      </c>
      <c r="N96" s="2">
        <v>50900</v>
      </c>
      <c r="O96" s="2">
        <v>16300</v>
      </c>
      <c r="P96" s="2">
        <v>14.2</v>
      </c>
      <c r="Q96" s="2">
        <v>8.0399999999999991</v>
      </c>
      <c r="R96" s="2">
        <v>2995</v>
      </c>
      <c r="S96" s="2">
        <v>1037</v>
      </c>
      <c r="T96" s="2">
        <f t="shared" si="3"/>
        <v>3439.9803786326893</v>
      </c>
      <c r="U96" s="2">
        <f t="shared" si="4"/>
        <v>1581.7922972157135</v>
      </c>
      <c r="V96" s="2">
        <v>3440</v>
      </c>
      <c r="W96" s="2">
        <v>1581</v>
      </c>
      <c r="X96" s="4"/>
      <c r="Y96">
        <f t="shared" si="5"/>
        <v>315.49896988738328</v>
      </c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</row>
    <row r="97" spans="1:45" x14ac:dyDescent="0.35">
      <c r="A97" s="2" t="s">
        <v>151</v>
      </c>
      <c r="B97" s="3" t="s">
        <v>33</v>
      </c>
      <c r="C97" s="2">
        <v>202.4</v>
      </c>
      <c r="D97" s="2">
        <v>340.6</v>
      </c>
      <c r="E97" s="2">
        <v>315</v>
      </c>
      <c r="F97" s="2">
        <v>31.8</v>
      </c>
      <c r="G97" s="2">
        <v>20.100000000000001</v>
      </c>
      <c r="H97" s="2">
        <v>15.2</v>
      </c>
      <c r="I97" s="2">
        <v>246.7</v>
      </c>
      <c r="J97" s="2">
        <v>258</v>
      </c>
      <c r="K97" s="2">
        <v>4.96</v>
      </c>
      <c r="L97" s="2">
        <v>12.3</v>
      </c>
      <c r="M97" s="2">
        <v>1.87</v>
      </c>
      <c r="N97" s="2">
        <v>51790</v>
      </c>
      <c r="O97" s="2">
        <v>16560</v>
      </c>
      <c r="P97" s="2">
        <v>14.2</v>
      </c>
      <c r="Q97" s="2">
        <v>8.02</v>
      </c>
      <c r="R97" s="2">
        <v>3041</v>
      </c>
      <c r="S97" s="2">
        <v>1052</v>
      </c>
      <c r="T97" s="2">
        <f t="shared" si="3"/>
        <v>3505.6076795610275</v>
      </c>
      <c r="U97" s="2">
        <f t="shared" si="4"/>
        <v>1609.3835151823725</v>
      </c>
      <c r="V97" s="2">
        <v>3501</v>
      </c>
      <c r="W97" s="2">
        <v>1606</v>
      </c>
      <c r="X97" s="4"/>
      <c r="Y97">
        <f t="shared" si="5"/>
        <v>316.35363124200114</v>
      </c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</row>
    <row r="98" spans="1:45" x14ac:dyDescent="0.35">
      <c r="A98" s="2" t="s">
        <v>152</v>
      </c>
      <c r="B98" s="3" t="s">
        <v>33</v>
      </c>
      <c r="C98" s="2">
        <v>226.2</v>
      </c>
      <c r="D98" s="2">
        <v>348.2</v>
      </c>
      <c r="E98" s="2">
        <v>317</v>
      </c>
      <c r="F98" s="2">
        <v>35.6</v>
      </c>
      <c r="G98" s="2">
        <v>22.1</v>
      </c>
      <c r="H98" s="2">
        <v>15.2</v>
      </c>
      <c r="I98" s="2">
        <v>246.7</v>
      </c>
      <c r="J98" s="2">
        <v>289</v>
      </c>
      <c r="K98" s="2">
        <v>4.46</v>
      </c>
      <c r="L98" s="2">
        <v>11.2</v>
      </c>
      <c r="M98" s="2">
        <v>1.89</v>
      </c>
      <c r="N98" s="2">
        <v>59610</v>
      </c>
      <c r="O98" s="2">
        <v>18910</v>
      </c>
      <c r="P98" s="2">
        <v>14.4</v>
      </c>
      <c r="Q98" s="2">
        <v>8.09</v>
      </c>
      <c r="R98" s="2">
        <v>3424</v>
      </c>
      <c r="S98" s="2">
        <v>1193</v>
      </c>
      <c r="T98" s="2">
        <f t="shared" si="3"/>
        <v>3978.4760995610281</v>
      </c>
      <c r="U98" s="2">
        <f t="shared" si="4"/>
        <v>1826.4532416156878</v>
      </c>
      <c r="V98" s="2">
        <v>3975</v>
      </c>
      <c r="W98" s="2">
        <v>1823</v>
      </c>
      <c r="X98" s="4"/>
      <c r="Y98">
        <f t="shared" si="5"/>
        <v>323.35655243090406</v>
      </c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</row>
    <row r="99" spans="1:45" x14ac:dyDescent="0.35">
      <c r="A99" s="2" t="s">
        <v>153</v>
      </c>
      <c r="B99" s="3" t="s">
        <v>33</v>
      </c>
      <c r="C99" s="2">
        <v>240</v>
      </c>
      <c r="D99" s="2">
        <v>352.5</v>
      </c>
      <c r="E99" s="2">
        <v>318.39999999999998</v>
      </c>
      <c r="F99" s="2">
        <v>37.700000000000003</v>
      </c>
      <c r="G99" s="2">
        <v>23</v>
      </c>
      <c r="H99" s="2">
        <v>15.2</v>
      </c>
      <c r="I99" s="2">
        <v>246.7</v>
      </c>
      <c r="J99" s="2">
        <v>306</v>
      </c>
      <c r="K99" s="2">
        <v>4.22</v>
      </c>
      <c r="L99" s="2">
        <v>10.7</v>
      </c>
      <c r="M99" s="2">
        <v>1.91</v>
      </c>
      <c r="N99" s="2">
        <v>64200</v>
      </c>
      <c r="O99" s="2">
        <v>20320</v>
      </c>
      <c r="P99" s="2">
        <v>14.5</v>
      </c>
      <c r="Q99" s="2">
        <v>8.15</v>
      </c>
      <c r="R99" s="2">
        <v>3643</v>
      </c>
      <c r="S99" s="2">
        <v>1276</v>
      </c>
      <c r="T99" s="2">
        <f t="shared" si="3"/>
        <v>4247.0735923826887</v>
      </c>
      <c r="U99" s="2">
        <f t="shared" si="4"/>
        <v>1951.6482270106756</v>
      </c>
      <c r="V99" s="2">
        <v>4247</v>
      </c>
      <c r="W99" s="2">
        <v>1951</v>
      </c>
      <c r="X99" s="4"/>
      <c r="Y99">
        <f t="shared" si="5"/>
        <v>327.51233564554479</v>
      </c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</row>
    <row r="100" spans="1:45" x14ac:dyDescent="0.35">
      <c r="A100" s="2" t="s">
        <v>154</v>
      </c>
      <c r="B100" s="3" t="s">
        <v>33</v>
      </c>
      <c r="C100" s="2">
        <v>253</v>
      </c>
      <c r="D100" s="2">
        <v>356.4</v>
      </c>
      <c r="E100" s="2">
        <v>319.3</v>
      </c>
      <c r="F100" s="2">
        <v>39.6</v>
      </c>
      <c r="G100" s="2">
        <v>24.4</v>
      </c>
      <c r="H100" s="2">
        <v>15.2</v>
      </c>
      <c r="I100" s="2">
        <v>246.8</v>
      </c>
      <c r="J100" s="2">
        <v>323</v>
      </c>
      <c r="K100" s="2">
        <v>4.03</v>
      </c>
      <c r="L100" s="2">
        <v>10.1</v>
      </c>
      <c r="M100" s="2">
        <v>1.92</v>
      </c>
      <c r="N100" s="2">
        <v>68490</v>
      </c>
      <c r="O100" s="2">
        <v>21540</v>
      </c>
      <c r="P100" s="2">
        <v>14.6</v>
      </c>
      <c r="Q100" s="2">
        <v>8.17</v>
      </c>
      <c r="R100" s="2">
        <v>3844</v>
      </c>
      <c r="S100" s="2">
        <v>1349</v>
      </c>
      <c r="T100" s="2">
        <f t="shared" si="3"/>
        <v>4501.2456152043587</v>
      </c>
      <c r="U100" s="2">
        <f t="shared" si="4"/>
        <v>2064.0724745139973</v>
      </c>
      <c r="V100" s="2">
        <v>4502</v>
      </c>
      <c r="W100" s="2">
        <v>2064</v>
      </c>
      <c r="X100" s="4"/>
      <c r="Y100">
        <f t="shared" si="5"/>
        <v>331.04822911473184</v>
      </c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</row>
    <row r="101" spans="1:45" x14ac:dyDescent="0.35">
      <c r="A101" s="2" t="s">
        <v>155</v>
      </c>
      <c r="B101" s="3" t="s">
        <v>33</v>
      </c>
      <c r="C101" s="2">
        <v>282.89999999999998</v>
      </c>
      <c r="D101" s="2">
        <v>365.3</v>
      </c>
      <c r="E101" s="2">
        <v>322.2</v>
      </c>
      <c r="F101" s="2">
        <v>44.1</v>
      </c>
      <c r="G101" s="2">
        <v>26.8</v>
      </c>
      <c r="H101" s="2">
        <v>15.2</v>
      </c>
      <c r="I101" s="2">
        <v>246.7</v>
      </c>
      <c r="J101" s="2">
        <v>360</v>
      </c>
      <c r="K101" s="2">
        <v>3.65</v>
      </c>
      <c r="L101" s="2">
        <v>9.2100000000000009</v>
      </c>
      <c r="M101" s="2">
        <v>1.94</v>
      </c>
      <c r="N101" s="2">
        <v>78870</v>
      </c>
      <c r="O101" s="2">
        <v>24640</v>
      </c>
      <c r="P101" s="2">
        <v>14.8</v>
      </c>
      <c r="Q101" s="2">
        <v>8.27</v>
      </c>
      <c r="R101" s="2">
        <v>4318</v>
      </c>
      <c r="S101" s="2">
        <v>1529</v>
      </c>
      <c r="T101" s="2">
        <f t="shared" si="3"/>
        <v>5105.1975418826942</v>
      </c>
      <c r="U101" s="2">
        <f t="shared" si="4"/>
        <v>2343.2219142339763</v>
      </c>
      <c r="V101" s="2">
        <v>5105</v>
      </c>
      <c r="W101" s="2">
        <v>2342</v>
      </c>
      <c r="X101" s="4"/>
      <c r="Y101">
        <f t="shared" si="5"/>
        <v>339.70129525805464</v>
      </c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</row>
    <row r="102" spans="1:45" x14ac:dyDescent="0.35">
      <c r="A102" s="2" t="s">
        <v>156</v>
      </c>
      <c r="B102" s="3" t="s">
        <v>33</v>
      </c>
      <c r="C102" s="2">
        <v>312.5</v>
      </c>
      <c r="D102" s="2">
        <v>373.6</v>
      </c>
      <c r="E102" s="2">
        <v>324.89999999999998</v>
      </c>
      <c r="F102" s="2">
        <v>48.3</v>
      </c>
      <c r="G102" s="2">
        <v>30</v>
      </c>
      <c r="H102" s="2">
        <v>15.2</v>
      </c>
      <c r="I102" s="2">
        <v>246.7</v>
      </c>
      <c r="J102" s="2">
        <v>399</v>
      </c>
      <c r="K102" s="2">
        <v>3.37</v>
      </c>
      <c r="L102" s="2">
        <v>8.23</v>
      </c>
      <c r="M102" s="2">
        <v>1.96</v>
      </c>
      <c r="N102" s="2">
        <v>89270</v>
      </c>
      <c r="O102" s="2">
        <v>27660</v>
      </c>
      <c r="P102" s="2">
        <v>15</v>
      </c>
      <c r="Q102" s="2">
        <v>8.33</v>
      </c>
      <c r="R102" s="2">
        <v>4779</v>
      </c>
      <c r="S102" s="2">
        <v>1702</v>
      </c>
      <c r="T102" s="2">
        <f t="shared" si="3"/>
        <v>5707.0879055610267</v>
      </c>
      <c r="U102" s="2">
        <f t="shared" si="4"/>
        <v>2616.309280027278</v>
      </c>
      <c r="V102" s="2">
        <v>5703</v>
      </c>
      <c r="W102" s="2">
        <v>2613</v>
      </c>
      <c r="X102" s="4"/>
      <c r="Y102">
        <f t="shared" si="5"/>
        <v>347.80116446038534</v>
      </c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</row>
    <row r="103" spans="1:45" x14ac:dyDescent="0.35">
      <c r="A103" s="2" t="s">
        <v>157</v>
      </c>
      <c r="B103" s="3" t="s">
        <v>33</v>
      </c>
      <c r="C103" s="2">
        <v>342</v>
      </c>
      <c r="D103" s="2">
        <v>382.3</v>
      </c>
      <c r="E103" s="2">
        <v>327.5</v>
      </c>
      <c r="F103" s="2">
        <v>52.6</v>
      </c>
      <c r="G103" s="2">
        <v>32.6</v>
      </c>
      <c r="H103" s="2">
        <v>15.2</v>
      </c>
      <c r="I103" s="2">
        <v>246.7</v>
      </c>
      <c r="J103" s="2">
        <v>437</v>
      </c>
      <c r="K103" s="2">
        <v>3.11</v>
      </c>
      <c r="L103" s="2">
        <v>7.57</v>
      </c>
      <c r="M103" s="2">
        <v>1.98</v>
      </c>
      <c r="N103" s="2">
        <v>100600</v>
      </c>
      <c r="O103" s="2">
        <v>30880</v>
      </c>
      <c r="P103" s="2">
        <v>15.2</v>
      </c>
      <c r="Q103" s="2">
        <v>8.41</v>
      </c>
      <c r="R103" s="2">
        <v>5261</v>
      </c>
      <c r="S103" s="2">
        <v>1886</v>
      </c>
      <c r="T103" s="2">
        <f t="shared" si="3"/>
        <v>6332.1747623826932</v>
      </c>
      <c r="U103" s="2">
        <f t="shared" si="4"/>
        <v>2899.4299368905899</v>
      </c>
      <c r="V103" s="2">
        <v>6332</v>
      </c>
      <c r="W103" s="2">
        <v>2898</v>
      </c>
      <c r="X103" s="4"/>
      <c r="Y103">
        <f t="shared" si="5"/>
        <v>356.1782138199921</v>
      </c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</row>
    <row r="104" spans="1:45" x14ac:dyDescent="0.35">
      <c r="A104" s="2" t="s">
        <v>158</v>
      </c>
      <c r="B104" s="3" t="s">
        <v>33</v>
      </c>
      <c r="C104" s="2">
        <v>375</v>
      </c>
      <c r="D104" s="2">
        <v>391.4</v>
      </c>
      <c r="E104" s="2">
        <v>330.3</v>
      </c>
      <c r="F104" s="2">
        <v>57.2</v>
      </c>
      <c r="G104" s="2">
        <v>35.4</v>
      </c>
      <c r="H104" s="2">
        <v>15.2</v>
      </c>
      <c r="I104" s="2">
        <v>246.6</v>
      </c>
      <c r="J104" s="2">
        <v>478</v>
      </c>
      <c r="K104" s="2">
        <v>2.89</v>
      </c>
      <c r="L104" s="2">
        <v>6.97</v>
      </c>
      <c r="M104" s="2">
        <v>2.0099999999999998</v>
      </c>
      <c r="N104" s="2">
        <v>113200</v>
      </c>
      <c r="O104" s="2">
        <v>34470</v>
      </c>
      <c r="P104" s="2">
        <v>15.4</v>
      </c>
      <c r="Q104" s="2">
        <v>8.49</v>
      </c>
      <c r="R104" s="2">
        <v>5783</v>
      </c>
      <c r="S104" s="2">
        <v>2087</v>
      </c>
      <c r="T104" s="2">
        <f t="shared" si="3"/>
        <v>7019.9405765610245</v>
      </c>
      <c r="U104" s="2">
        <f t="shared" si="4"/>
        <v>3212.2322238972265</v>
      </c>
      <c r="V104" s="2">
        <v>7020</v>
      </c>
      <c r="W104" s="2">
        <v>3211</v>
      </c>
      <c r="X104" s="4"/>
      <c r="Y104">
        <f t="shared" si="5"/>
        <v>365.02647849162946</v>
      </c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</row>
    <row r="105" spans="1:45" x14ac:dyDescent="0.35">
      <c r="A105" s="2" t="s">
        <v>159</v>
      </c>
      <c r="B105" s="3" t="s">
        <v>33</v>
      </c>
      <c r="C105" s="2">
        <v>413.7</v>
      </c>
      <c r="D105" s="2">
        <v>402.6</v>
      </c>
      <c r="E105" s="2">
        <v>333.8</v>
      </c>
      <c r="F105" s="2">
        <v>62.7</v>
      </c>
      <c r="G105" s="2">
        <v>38.9</v>
      </c>
      <c r="H105" s="2">
        <v>15.2</v>
      </c>
      <c r="I105" s="2">
        <v>246.7</v>
      </c>
      <c r="J105" s="2">
        <v>529</v>
      </c>
      <c r="K105" s="2">
        <v>2.66</v>
      </c>
      <c r="L105" s="2">
        <v>6.35</v>
      </c>
      <c r="M105" s="2">
        <v>2.04</v>
      </c>
      <c r="N105" s="2">
        <v>129600</v>
      </c>
      <c r="O105" s="2">
        <v>39040</v>
      </c>
      <c r="P105" s="2">
        <v>15.7</v>
      </c>
      <c r="Q105" s="2">
        <v>8.59</v>
      </c>
      <c r="R105" s="2">
        <v>6437</v>
      </c>
      <c r="S105" s="2">
        <v>2339</v>
      </c>
      <c r="T105" s="2">
        <f t="shared" si="3"/>
        <v>7887.9376052043553</v>
      </c>
      <c r="U105" s="2">
        <f t="shared" si="4"/>
        <v>3603.551538155526</v>
      </c>
      <c r="V105" s="2">
        <v>7890</v>
      </c>
      <c r="W105" s="2">
        <v>3604</v>
      </c>
      <c r="X105" s="4"/>
      <c r="Y105">
        <f t="shared" si="5"/>
        <v>375.99481379402033</v>
      </c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</row>
    <row r="106" spans="1:45" x14ac:dyDescent="0.35">
      <c r="A106" s="2" t="s">
        <v>160</v>
      </c>
      <c r="B106" s="3" t="s">
        <v>33</v>
      </c>
      <c r="C106" s="2">
        <v>415</v>
      </c>
      <c r="D106" s="2">
        <v>402.6</v>
      </c>
      <c r="E106" s="2">
        <v>333.8</v>
      </c>
      <c r="F106" s="2">
        <v>62.7</v>
      </c>
      <c r="G106" s="2">
        <v>38.9</v>
      </c>
      <c r="H106" s="2">
        <v>15.2</v>
      </c>
      <c r="I106" s="2">
        <v>246.8</v>
      </c>
      <c r="J106" s="2">
        <v>528</v>
      </c>
      <c r="K106" s="2">
        <v>2.66</v>
      </c>
      <c r="L106" s="2">
        <v>6.34</v>
      </c>
      <c r="M106" s="2">
        <v>2.04</v>
      </c>
      <c r="N106" s="2">
        <v>129500</v>
      </c>
      <c r="O106" s="2">
        <v>39010</v>
      </c>
      <c r="P106" s="2">
        <v>15.7</v>
      </c>
      <c r="Q106" s="2">
        <v>8.59</v>
      </c>
      <c r="R106" s="2">
        <v>6435</v>
      </c>
      <c r="S106" s="2">
        <v>2338</v>
      </c>
      <c r="T106" s="2">
        <f t="shared" si="3"/>
        <v>7887.9376052043553</v>
      </c>
      <c r="U106" s="2">
        <f t="shared" si="4"/>
        <v>3603.551538155526</v>
      </c>
      <c r="V106" s="2">
        <v>7888</v>
      </c>
      <c r="W106" s="2">
        <v>3602</v>
      </c>
      <c r="Y106">
        <f t="shared" si="5"/>
        <v>375.99481379402033</v>
      </c>
    </row>
    <row r="107" spans="1:45" x14ac:dyDescent="0.35">
      <c r="A107" s="2" t="s">
        <v>161</v>
      </c>
      <c r="B107" s="3" t="s">
        <v>33</v>
      </c>
      <c r="C107" s="2">
        <v>454</v>
      </c>
      <c r="D107" s="2">
        <v>414.5</v>
      </c>
      <c r="E107" s="2">
        <v>336.2</v>
      </c>
      <c r="F107" s="2">
        <v>68.7</v>
      </c>
      <c r="G107" s="2">
        <v>41.3</v>
      </c>
      <c r="H107" s="2">
        <v>15.2</v>
      </c>
      <c r="I107" s="2">
        <v>246.7</v>
      </c>
      <c r="J107" s="2">
        <v>578</v>
      </c>
      <c r="K107" s="2">
        <v>2.4500000000000002</v>
      </c>
      <c r="L107" s="2">
        <v>5.97</v>
      </c>
      <c r="M107" s="2">
        <v>2.0699999999999998</v>
      </c>
      <c r="N107" s="2">
        <v>147600</v>
      </c>
      <c r="O107" s="2">
        <v>43690</v>
      </c>
      <c r="P107" s="2">
        <v>16</v>
      </c>
      <c r="Q107" s="2">
        <v>8.69</v>
      </c>
      <c r="R107" s="2">
        <v>7122</v>
      </c>
      <c r="S107" s="2">
        <v>2599</v>
      </c>
      <c r="T107" s="2">
        <f t="shared" si="3"/>
        <v>8806.5256561326896</v>
      </c>
      <c r="U107" s="2">
        <f t="shared" si="4"/>
        <v>4006.5878716255056</v>
      </c>
      <c r="V107" s="2">
        <v>8807</v>
      </c>
      <c r="W107" s="2">
        <v>4006</v>
      </c>
      <c r="Y107">
        <f t="shared" si="5"/>
        <v>386.90186094150539</v>
      </c>
    </row>
    <row r="108" spans="1:45" x14ac:dyDescent="0.35">
      <c r="A108" s="2" t="s">
        <v>162</v>
      </c>
      <c r="B108" s="3" t="s">
        <v>33</v>
      </c>
      <c r="C108" s="2">
        <v>500</v>
      </c>
      <c r="D108" s="2">
        <v>427.2</v>
      </c>
      <c r="E108" s="2">
        <v>340</v>
      </c>
      <c r="F108" s="2">
        <v>75.099999999999994</v>
      </c>
      <c r="G108" s="2">
        <v>45.1</v>
      </c>
      <c r="H108" s="2">
        <v>15.2</v>
      </c>
      <c r="I108" s="2">
        <v>246.6</v>
      </c>
      <c r="J108" s="2">
        <v>638</v>
      </c>
      <c r="K108" s="2">
        <v>2.2599999999999998</v>
      </c>
      <c r="L108" s="2">
        <v>5.47</v>
      </c>
      <c r="M108" s="2">
        <v>2.1</v>
      </c>
      <c r="N108" s="2">
        <v>169000</v>
      </c>
      <c r="O108" s="2">
        <v>49420</v>
      </c>
      <c r="P108" s="2">
        <v>16.3</v>
      </c>
      <c r="Q108" s="2">
        <v>8.8000000000000007</v>
      </c>
      <c r="R108" s="2">
        <v>7913</v>
      </c>
      <c r="S108" s="2">
        <v>2907</v>
      </c>
      <c r="T108" s="2">
        <f t="shared" si="3"/>
        <v>9882.4357295610262</v>
      </c>
      <c r="U108" s="2">
        <f t="shared" si="4"/>
        <v>4487.8425955988059</v>
      </c>
      <c r="V108" s="2">
        <v>9882</v>
      </c>
      <c r="W108" s="2">
        <v>4487</v>
      </c>
      <c r="Y108">
        <f t="shared" si="5"/>
        <v>399.35430384559521</v>
      </c>
    </row>
    <row r="109" spans="1:45" x14ac:dyDescent="0.35">
      <c r="A109" s="2" t="s">
        <v>163</v>
      </c>
      <c r="B109" s="3" t="s">
        <v>33</v>
      </c>
      <c r="C109" s="2">
        <v>33.1</v>
      </c>
      <c r="D109" s="2">
        <v>349</v>
      </c>
      <c r="E109" s="2">
        <v>125.4</v>
      </c>
      <c r="F109" s="2">
        <v>8.5</v>
      </c>
      <c r="G109" s="2">
        <v>6</v>
      </c>
      <c r="H109" s="2">
        <v>10.199999999999999</v>
      </c>
      <c r="I109" s="2">
        <v>311.60000000000002</v>
      </c>
      <c r="J109" s="2">
        <v>42.1</v>
      </c>
      <c r="K109" s="2">
        <v>7.38</v>
      </c>
      <c r="L109" s="2">
        <v>51.9</v>
      </c>
      <c r="M109" s="2">
        <v>1.17</v>
      </c>
      <c r="N109" s="2">
        <v>8250</v>
      </c>
      <c r="O109" s="2">
        <v>280</v>
      </c>
      <c r="P109" s="2">
        <v>14</v>
      </c>
      <c r="Q109" s="2">
        <v>2.58</v>
      </c>
      <c r="R109" s="2">
        <v>473</v>
      </c>
      <c r="S109" s="2">
        <v>44.7</v>
      </c>
      <c r="T109" s="2">
        <f t="shared" si="3"/>
        <v>542.89671750993648</v>
      </c>
      <c r="U109" s="2">
        <f t="shared" si="4"/>
        <v>70.612186189844778</v>
      </c>
      <c r="V109" s="2">
        <v>543</v>
      </c>
      <c r="W109" s="2">
        <v>70.3</v>
      </c>
      <c r="Y109">
        <f t="shared" si="5"/>
        <v>244.3198313686386</v>
      </c>
    </row>
    <row r="110" spans="1:45" x14ac:dyDescent="0.35">
      <c r="A110" s="2" t="s">
        <v>164</v>
      </c>
      <c r="B110" s="3" t="s">
        <v>33</v>
      </c>
      <c r="C110" s="2">
        <v>39.1</v>
      </c>
      <c r="D110" s="2">
        <v>353.4</v>
      </c>
      <c r="E110" s="2">
        <v>126</v>
      </c>
      <c r="F110" s="2">
        <v>10.7</v>
      </c>
      <c r="G110" s="2">
        <v>6.6</v>
      </c>
      <c r="H110" s="2">
        <v>10.199999999999999</v>
      </c>
      <c r="I110" s="2">
        <v>311.60000000000002</v>
      </c>
      <c r="J110" s="2">
        <v>49.8</v>
      </c>
      <c r="K110" s="2">
        <v>5.89</v>
      </c>
      <c r="L110" s="2">
        <v>47.2</v>
      </c>
      <c r="M110" s="2">
        <v>1.18</v>
      </c>
      <c r="N110" s="2">
        <v>10170</v>
      </c>
      <c r="O110" s="2">
        <v>358</v>
      </c>
      <c r="P110" s="2">
        <v>14.3</v>
      </c>
      <c r="Q110" s="2">
        <v>2.68</v>
      </c>
      <c r="R110" s="2">
        <v>576</v>
      </c>
      <c r="S110" s="2">
        <v>56.8</v>
      </c>
      <c r="T110" s="2">
        <f t="shared" si="3"/>
        <v>658.51950750993558</v>
      </c>
      <c r="U110" s="2">
        <f t="shared" si="4"/>
        <v>89.37112879994109</v>
      </c>
      <c r="V110" s="2">
        <v>659</v>
      </c>
      <c r="W110" s="2">
        <v>89.1</v>
      </c>
      <c r="Y110">
        <f t="shared" si="5"/>
        <v>248.75630645272091</v>
      </c>
    </row>
    <row r="111" spans="1:45" x14ac:dyDescent="0.35">
      <c r="A111" s="2" t="s">
        <v>165</v>
      </c>
      <c r="B111" s="3" t="s">
        <v>33</v>
      </c>
      <c r="C111" s="2">
        <v>45</v>
      </c>
      <c r="D111" s="2">
        <v>351.4</v>
      </c>
      <c r="E111" s="2">
        <v>171.1</v>
      </c>
      <c r="F111" s="2">
        <v>9.6999999999999993</v>
      </c>
      <c r="G111" s="2">
        <v>7</v>
      </c>
      <c r="H111" s="2">
        <v>10.199999999999999</v>
      </c>
      <c r="I111" s="2">
        <v>311.60000000000002</v>
      </c>
      <c r="J111" s="2">
        <v>57.3</v>
      </c>
      <c r="K111" s="2">
        <v>8.82</v>
      </c>
      <c r="L111" s="2">
        <v>44.5</v>
      </c>
      <c r="M111" s="2">
        <v>1.36</v>
      </c>
      <c r="N111" s="2">
        <v>12070</v>
      </c>
      <c r="O111" s="2">
        <v>811</v>
      </c>
      <c r="P111" s="2">
        <v>14.5</v>
      </c>
      <c r="Q111" s="2">
        <v>3.76</v>
      </c>
      <c r="R111" s="2">
        <v>687</v>
      </c>
      <c r="S111" s="2">
        <v>94.8</v>
      </c>
      <c r="T111" s="2">
        <f t="shared" si="3"/>
        <v>774.62300650993586</v>
      </c>
      <c r="U111" s="2">
        <f t="shared" si="4"/>
        <v>146.88867904000512</v>
      </c>
      <c r="V111" s="2">
        <v>775</v>
      </c>
      <c r="W111" s="2">
        <v>147</v>
      </c>
      <c r="Y111">
        <f t="shared" si="5"/>
        <v>254.93624693244388</v>
      </c>
    </row>
    <row r="112" spans="1:45" x14ac:dyDescent="0.35">
      <c r="A112" s="2" t="s">
        <v>166</v>
      </c>
      <c r="B112" s="3" t="s">
        <v>33</v>
      </c>
      <c r="C112" s="2">
        <v>51</v>
      </c>
      <c r="D112" s="2">
        <v>355</v>
      </c>
      <c r="E112" s="2">
        <v>171.5</v>
      </c>
      <c r="F112" s="2">
        <v>11.5</v>
      </c>
      <c r="G112" s="2">
        <v>7.4</v>
      </c>
      <c r="H112" s="2">
        <v>10.199999999999999</v>
      </c>
      <c r="I112" s="2">
        <v>311.60000000000002</v>
      </c>
      <c r="J112" s="2">
        <v>64.900000000000006</v>
      </c>
      <c r="K112" s="2">
        <v>7.46</v>
      </c>
      <c r="L112" s="2">
        <v>42.1</v>
      </c>
      <c r="M112" s="2">
        <v>1.36</v>
      </c>
      <c r="N112" s="2">
        <v>14140</v>
      </c>
      <c r="O112" s="2">
        <v>968</v>
      </c>
      <c r="P112" s="2">
        <v>14.8</v>
      </c>
      <c r="Q112" s="2">
        <v>3.86</v>
      </c>
      <c r="R112" s="2">
        <v>796</v>
      </c>
      <c r="S112" s="2">
        <v>113</v>
      </c>
      <c r="T112" s="2">
        <f t="shared" si="3"/>
        <v>896.00404250993711</v>
      </c>
      <c r="U112" s="2">
        <f t="shared" si="4"/>
        <v>174.52028978006953</v>
      </c>
      <c r="V112" s="2">
        <v>896</v>
      </c>
      <c r="W112" s="2">
        <v>174</v>
      </c>
      <c r="Y112">
        <f t="shared" si="5"/>
        <v>258.51315247004356</v>
      </c>
    </row>
    <row r="113" spans="1:25" x14ac:dyDescent="0.35">
      <c r="A113" s="2" t="s">
        <v>167</v>
      </c>
      <c r="B113" s="3" t="s">
        <v>33</v>
      </c>
      <c r="C113" s="2">
        <v>57</v>
      </c>
      <c r="D113" s="2">
        <v>358</v>
      </c>
      <c r="E113" s="2">
        <v>172.2</v>
      </c>
      <c r="F113" s="2">
        <v>13</v>
      </c>
      <c r="G113" s="2">
        <v>8.1</v>
      </c>
      <c r="H113" s="2">
        <v>10.199999999999999</v>
      </c>
      <c r="I113" s="2">
        <v>311.60000000000002</v>
      </c>
      <c r="J113" s="2">
        <v>72.599999999999994</v>
      </c>
      <c r="K113" s="2">
        <v>6.62</v>
      </c>
      <c r="L113" s="2">
        <v>38.5</v>
      </c>
      <c r="M113" s="2">
        <v>1.37</v>
      </c>
      <c r="N113" s="2">
        <v>16040</v>
      </c>
      <c r="O113" s="2">
        <v>1108</v>
      </c>
      <c r="P113" s="2">
        <v>14.9</v>
      </c>
      <c r="Q113" s="2">
        <v>3.91</v>
      </c>
      <c r="R113" s="2">
        <v>896</v>
      </c>
      <c r="S113" s="2">
        <v>129</v>
      </c>
      <c r="T113" s="2">
        <f t="shared" si="3"/>
        <v>1010.1423675099372</v>
      </c>
      <c r="U113" s="2">
        <f t="shared" si="4"/>
        <v>199.0751203251815</v>
      </c>
      <c r="V113" s="2">
        <v>1010</v>
      </c>
      <c r="W113" s="2">
        <v>199</v>
      </c>
      <c r="Y113">
        <f t="shared" si="5"/>
        <v>261.59147539627509</v>
      </c>
    </row>
    <row r="114" spans="1:25" x14ac:dyDescent="0.35">
      <c r="A114" s="2" t="s">
        <v>168</v>
      </c>
      <c r="B114" s="3" t="s">
        <v>33</v>
      </c>
      <c r="C114" s="2">
        <v>67.099999999999994</v>
      </c>
      <c r="D114" s="2">
        <v>363.4</v>
      </c>
      <c r="E114" s="2">
        <v>173.2</v>
      </c>
      <c r="F114" s="2">
        <v>15.7</v>
      </c>
      <c r="G114" s="2">
        <v>9.1</v>
      </c>
      <c r="H114" s="2">
        <v>10.199999999999999</v>
      </c>
      <c r="I114" s="2">
        <v>311.60000000000002</v>
      </c>
      <c r="J114" s="2">
        <v>85.5</v>
      </c>
      <c r="K114" s="2">
        <v>5.52</v>
      </c>
      <c r="L114" s="2">
        <v>34.200000000000003</v>
      </c>
      <c r="M114" s="2">
        <v>1.38</v>
      </c>
      <c r="N114" s="2">
        <v>19460</v>
      </c>
      <c r="O114" s="2">
        <v>1362</v>
      </c>
      <c r="P114" s="2">
        <v>15.1</v>
      </c>
      <c r="Q114" s="2">
        <v>3.99</v>
      </c>
      <c r="R114" s="2">
        <v>1071</v>
      </c>
      <c r="S114" s="2">
        <v>157</v>
      </c>
      <c r="T114" s="2">
        <f t="shared" si="3"/>
        <v>1210.8611155099359</v>
      </c>
      <c r="U114" s="2">
        <f t="shared" si="4"/>
        <v>243.29009867534177</v>
      </c>
      <c r="V114" s="2">
        <v>1211</v>
      </c>
      <c r="W114" s="2">
        <v>243</v>
      </c>
      <c r="Y114">
        <f t="shared" si="5"/>
        <v>267.06422448542219</v>
      </c>
    </row>
    <row r="115" spans="1:25" x14ac:dyDescent="0.35">
      <c r="A115" s="2" t="s">
        <v>169</v>
      </c>
      <c r="B115" s="3" t="s">
        <v>33</v>
      </c>
      <c r="C115" s="2">
        <v>64</v>
      </c>
      <c r="D115" s="2">
        <v>347</v>
      </c>
      <c r="E115" s="2">
        <v>203.1</v>
      </c>
      <c r="F115" s="2">
        <v>13.4</v>
      </c>
      <c r="G115" s="2">
        <v>7.8</v>
      </c>
      <c r="H115" s="2">
        <v>15.2</v>
      </c>
      <c r="I115" s="2">
        <v>289.8</v>
      </c>
      <c r="J115" s="2">
        <v>81.2</v>
      </c>
      <c r="K115" s="2">
        <v>7.58</v>
      </c>
      <c r="L115" s="2">
        <v>37.4</v>
      </c>
      <c r="M115" s="2">
        <v>1.46</v>
      </c>
      <c r="N115" s="2">
        <v>17760</v>
      </c>
      <c r="O115" s="2">
        <v>1874</v>
      </c>
      <c r="P115" s="2">
        <v>14.8</v>
      </c>
      <c r="Q115" s="2">
        <v>4.8</v>
      </c>
      <c r="R115" s="2">
        <v>1024</v>
      </c>
      <c r="S115" s="2">
        <v>185</v>
      </c>
      <c r="T115" s="2">
        <f t="shared" si="3"/>
        <v>1138.9141275206193</v>
      </c>
      <c r="U115" s="2">
        <f t="shared" si="4"/>
        <v>283.75124411748624</v>
      </c>
      <c r="V115" s="2">
        <v>1138</v>
      </c>
      <c r="W115" s="2">
        <v>283</v>
      </c>
      <c r="Y115">
        <f t="shared" si="5"/>
        <v>261.20047856005164</v>
      </c>
    </row>
    <row r="116" spans="1:25" x14ac:dyDescent="0.35">
      <c r="A116" s="2" t="s">
        <v>170</v>
      </c>
      <c r="B116" s="3" t="s">
        <v>33</v>
      </c>
      <c r="C116" s="2">
        <v>71.400000000000006</v>
      </c>
      <c r="D116" s="2">
        <v>350.3</v>
      </c>
      <c r="E116" s="2">
        <v>204</v>
      </c>
      <c r="F116" s="2">
        <v>15.1</v>
      </c>
      <c r="G116" s="2">
        <v>8.6</v>
      </c>
      <c r="H116" s="2">
        <v>15.2</v>
      </c>
      <c r="I116" s="2">
        <v>289.7</v>
      </c>
      <c r="J116" s="2">
        <v>91.2</v>
      </c>
      <c r="K116" s="2">
        <v>6.75</v>
      </c>
      <c r="L116" s="2">
        <v>33.5</v>
      </c>
      <c r="M116" s="2">
        <v>1.47</v>
      </c>
      <c r="N116" s="2">
        <v>20170</v>
      </c>
      <c r="O116" s="2">
        <v>2140</v>
      </c>
      <c r="P116" s="2">
        <v>14.9</v>
      </c>
      <c r="Q116" s="2">
        <v>4.84</v>
      </c>
      <c r="R116" s="2">
        <v>1151</v>
      </c>
      <c r="S116" s="2">
        <v>210</v>
      </c>
      <c r="T116" s="2">
        <f t="shared" si="3"/>
        <v>1283.9164906989556</v>
      </c>
      <c r="U116" s="2">
        <f t="shared" si="4"/>
        <v>322.70739469081195</v>
      </c>
      <c r="V116" s="2">
        <v>1285</v>
      </c>
      <c r="W116" s="2">
        <v>322</v>
      </c>
      <c r="Y116">
        <f t="shared" si="5"/>
        <v>264.59397196459338</v>
      </c>
    </row>
    <row r="117" spans="1:25" x14ac:dyDescent="0.35">
      <c r="A117" s="2" t="s">
        <v>171</v>
      </c>
      <c r="B117" s="3" t="s">
        <v>33</v>
      </c>
      <c r="C117" s="2">
        <v>78.900000000000006</v>
      </c>
      <c r="D117" s="2">
        <v>353.6</v>
      </c>
      <c r="E117" s="2">
        <v>204.7</v>
      </c>
      <c r="F117" s="2">
        <v>16.7</v>
      </c>
      <c r="G117" s="2">
        <v>9.4</v>
      </c>
      <c r="H117" s="2">
        <v>15.2</v>
      </c>
      <c r="I117" s="2">
        <v>289.8</v>
      </c>
      <c r="J117" s="2">
        <v>100</v>
      </c>
      <c r="K117" s="2">
        <v>6.13</v>
      </c>
      <c r="L117" s="2">
        <v>30.8</v>
      </c>
      <c r="M117" s="2">
        <v>1.48</v>
      </c>
      <c r="N117" s="2">
        <v>22480</v>
      </c>
      <c r="O117" s="2">
        <v>2391</v>
      </c>
      <c r="P117" s="2">
        <v>15</v>
      </c>
      <c r="Q117" s="2">
        <v>4.88</v>
      </c>
      <c r="R117" s="2">
        <v>1271</v>
      </c>
      <c r="S117" s="2">
        <v>234</v>
      </c>
      <c r="T117" s="2">
        <f t="shared" si="3"/>
        <v>1423.7088805206199</v>
      </c>
      <c r="U117" s="2">
        <f t="shared" si="4"/>
        <v>359.62294576413711</v>
      </c>
      <c r="V117" s="2">
        <v>1424</v>
      </c>
      <c r="W117" s="2">
        <v>359</v>
      </c>
      <c r="Y117">
        <f t="shared" si="5"/>
        <v>267.91224309463729</v>
      </c>
    </row>
    <row r="118" spans="1:25" x14ac:dyDescent="0.35">
      <c r="A118" s="2" t="s">
        <v>172</v>
      </c>
      <c r="B118" s="3" t="s">
        <v>33</v>
      </c>
      <c r="C118" s="2">
        <v>90.8</v>
      </c>
      <c r="D118" s="2">
        <v>352.8</v>
      </c>
      <c r="E118" s="2">
        <v>253.9</v>
      </c>
      <c r="F118" s="2">
        <v>16.3</v>
      </c>
      <c r="G118" s="2">
        <v>9.5</v>
      </c>
      <c r="H118" s="2">
        <v>15.2</v>
      </c>
      <c r="I118" s="2">
        <v>289.8</v>
      </c>
      <c r="J118" s="2">
        <v>115</v>
      </c>
      <c r="K118" s="2">
        <v>7.79</v>
      </c>
      <c r="L118" s="2">
        <v>30.4</v>
      </c>
      <c r="M118" s="2">
        <v>1.68</v>
      </c>
      <c r="N118" s="2">
        <v>26540</v>
      </c>
      <c r="O118" s="2">
        <v>4451</v>
      </c>
      <c r="P118" s="2">
        <v>15.2</v>
      </c>
      <c r="Q118" s="2">
        <v>6.21</v>
      </c>
      <c r="R118" s="2">
        <v>1505</v>
      </c>
      <c r="S118" s="2">
        <v>351</v>
      </c>
      <c r="T118" s="2">
        <f t="shared" si="3"/>
        <v>1667.2116055206213</v>
      </c>
      <c r="U118" s="2">
        <f t="shared" si="4"/>
        <v>535.29316658580387</v>
      </c>
      <c r="V118" s="2">
        <v>1668</v>
      </c>
      <c r="W118" s="2">
        <v>534</v>
      </c>
      <c r="Y118">
        <f t="shared" si="5"/>
        <v>289.48065565767951</v>
      </c>
    </row>
    <row r="119" spans="1:25" x14ac:dyDescent="0.35">
      <c r="A119" s="2" t="s">
        <v>173</v>
      </c>
      <c r="B119" s="3" t="s">
        <v>33</v>
      </c>
      <c r="C119" s="2">
        <v>101.2</v>
      </c>
      <c r="D119" s="2">
        <v>356.6</v>
      </c>
      <c r="E119" s="2">
        <v>254.8</v>
      </c>
      <c r="F119" s="2">
        <v>18.3</v>
      </c>
      <c r="G119" s="2">
        <v>10.5</v>
      </c>
      <c r="H119" s="2">
        <v>15.2</v>
      </c>
      <c r="I119" s="2">
        <v>289.60000000000002</v>
      </c>
      <c r="J119" s="2">
        <v>129</v>
      </c>
      <c r="K119" s="2">
        <v>6.97</v>
      </c>
      <c r="L119" s="2">
        <v>27.5</v>
      </c>
      <c r="M119" s="2">
        <v>1.69</v>
      </c>
      <c r="N119" s="2">
        <v>30060</v>
      </c>
      <c r="O119" s="2">
        <v>5048</v>
      </c>
      <c r="P119" s="2">
        <v>15.3</v>
      </c>
      <c r="Q119" s="2">
        <v>6.26</v>
      </c>
      <c r="R119" s="2">
        <v>1686</v>
      </c>
      <c r="S119" s="2">
        <v>396</v>
      </c>
      <c r="T119" s="2">
        <f t="shared" si="3"/>
        <v>1877.2976448772904</v>
      </c>
      <c r="U119" s="2">
        <f t="shared" si="4"/>
        <v>605.64217180246135</v>
      </c>
      <c r="V119" s="2">
        <v>1878</v>
      </c>
      <c r="W119" s="2">
        <v>604</v>
      </c>
      <c r="Y119">
        <f t="shared" si="5"/>
        <v>293.19566845367962</v>
      </c>
    </row>
    <row r="120" spans="1:25" x14ac:dyDescent="0.35">
      <c r="A120" s="2" t="s">
        <v>174</v>
      </c>
      <c r="B120" s="3" t="s">
        <v>33</v>
      </c>
      <c r="C120" s="2">
        <v>110.1</v>
      </c>
      <c r="D120" s="2">
        <v>359.9</v>
      </c>
      <c r="E120" s="2">
        <v>255.8</v>
      </c>
      <c r="F120" s="2">
        <v>19.899999999999999</v>
      </c>
      <c r="G120" s="2">
        <v>11.4</v>
      </c>
      <c r="H120" s="2">
        <v>15.2</v>
      </c>
      <c r="I120" s="2">
        <v>289.60000000000002</v>
      </c>
      <c r="J120" s="2">
        <v>141</v>
      </c>
      <c r="K120" s="2">
        <v>6.41</v>
      </c>
      <c r="L120" s="2">
        <v>25.3</v>
      </c>
      <c r="M120" s="2">
        <v>1.69</v>
      </c>
      <c r="N120" s="2">
        <v>33120</v>
      </c>
      <c r="O120" s="2">
        <v>5569</v>
      </c>
      <c r="P120" s="2">
        <v>15.3</v>
      </c>
      <c r="Q120" s="2">
        <v>6.29</v>
      </c>
      <c r="R120" s="2">
        <v>1840</v>
      </c>
      <c r="S120" s="2">
        <v>435</v>
      </c>
      <c r="T120" s="2">
        <f t="shared" si="3"/>
        <v>2053.8340176989536</v>
      </c>
      <c r="U120" s="2">
        <f t="shared" si="4"/>
        <v>664.33036969745331</v>
      </c>
      <c r="V120" s="2">
        <v>2058</v>
      </c>
      <c r="W120" s="2">
        <v>665</v>
      </c>
      <c r="Y120">
        <f t="shared" si="5"/>
        <v>296.5382437393194</v>
      </c>
    </row>
    <row r="121" spans="1:25" x14ac:dyDescent="0.35">
      <c r="A121" s="2" t="s">
        <v>175</v>
      </c>
      <c r="B121" s="3" t="s">
        <v>33</v>
      </c>
      <c r="C121" s="2">
        <v>122</v>
      </c>
      <c r="D121" s="2">
        <v>363.5</v>
      </c>
      <c r="E121" s="2">
        <v>257.3</v>
      </c>
      <c r="F121" s="2">
        <v>21.7</v>
      </c>
      <c r="G121" s="2">
        <v>12.9</v>
      </c>
      <c r="H121" s="2">
        <v>15.2</v>
      </c>
      <c r="I121" s="2">
        <v>289.7</v>
      </c>
      <c r="J121" s="2">
        <v>155</v>
      </c>
      <c r="K121" s="2">
        <v>5.92</v>
      </c>
      <c r="L121" s="2">
        <v>22.5</v>
      </c>
      <c r="M121" s="2">
        <v>1.7</v>
      </c>
      <c r="N121" s="2">
        <v>36680</v>
      </c>
      <c r="O121" s="2">
        <v>6175</v>
      </c>
      <c r="P121" s="2">
        <v>15.4</v>
      </c>
      <c r="Q121" s="2">
        <v>6.31</v>
      </c>
      <c r="R121" s="2">
        <v>2018</v>
      </c>
      <c r="S121" s="2">
        <v>480</v>
      </c>
      <c r="T121" s="2">
        <f t="shared" si="3"/>
        <v>2269.9247594489552</v>
      </c>
      <c r="U121" s="2">
        <f t="shared" si="4"/>
        <v>734.6370042724393</v>
      </c>
      <c r="V121" s="2">
        <v>2270</v>
      </c>
      <c r="W121" s="2">
        <v>734</v>
      </c>
      <c r="Y121">
        <f t="shared" si="5"/>
        <v>300.39720371534753</v>
      </c>
    </row>
    <row r="122" spans="1:25" x14ac:dyDescent="0.35">
      <c r="A122" s="2" t="s">
        <v>176</v>
      </c>
      <c r="B122" s="3" t="s">
        <v>33</v>
      </c>
      <c r="C122" s="2">
        <v>129</v>
      </c>
      <c r="D122" s="2">
        <v>355.6</v>
      </c>
      <c r="E122" s="2">
        <v>368.6</v>
      </c>
      <c r="F122" s="2">
        <v>17.5</v>
      </c>
      <c r="G122" s="2">
        <v>10.4</v>
      </c>
      <c r="H122" s="2">
        <v>15.2</v>
      </c>
      <c r="I122" s="2">
        <v>290.2</v>
      </c>
      <c r="J122" s="2">
        <v>164</v>
      </c>
      <c r="K122" s="2">
        <v>10.5</v>
      </c>
      <c r="L122" s="2">
        <v>27.9</v>
      </c>
      <c r="M122" s="2">
        <v>2.14</v>
      </c>
      <c r="N122" s="2">
        <v>40250</v>
      </c>
      <c r="O122" s="2">
        <v>14610</v>
      </c>
      <c r="P122" s="2">
        <v>15.6</v>
      </c>
      <c r="Q122" s="2">
        <v>9.43</v>
      </c>
      <c r="R122" s="2">
        <v>2264</v>
      </c>
      <c r="S122" s="2">
        <v>793</v>
      </c>
      <c r="T122" s="2">
        <f t="shared" si="3"/>
        <v>2479.2717568072821</v>
      </c>
      <c r="U122" s="2">
        <f t="shared" si="4"/>
        <v>1200.262613480792</v>
      </c>
      <c r="V122" s="2">
        <v>2479</v>
      </c>
      <c r="W122" s="2">
        <v>1199</v>
      </c>
      <c r="Y122">
        <f t="shared" si="5"/>
        <v>364.60973656774445</v>
      </c>
    </row>
    <row r="123" spans="1:25" x14ac:dyDescent="0.35">
      <c r="A123" s="2" t="s">
        <v>177</v>
      </c>
      <c r="B123" s="3" t="s">
        <v>33</v>
      </c>
      <c r="C123" s="2">
        <v>133.9</v>
      </c>
      <c r="D123" s="2">
        <v>356.1</v>
      </c>
      <c r="E123" s="2">
        <v>368.8</v>
      </c>
      <c r="F123" s="2">
        <v>18</v>
      </c>
      <c r="G123" s="2">
        <v>11.2</v>
      </c>
      <c r="H123" s="2">
        <v>15.2</v>
      </c>
      <c r="I123" s="2">
        <v>289.60000000000002</v>
      </c>
      <c r="J123" s="2">
        <v>171</v>
      </c>
      <c r="K123" s="2">
        <v>10.199999999999999</v>
      </c>
      <c r="L123" s="2">
        <v>25.9</v>
      </c>
      <c r="M123" s="2">
        <v>2.14</v>
      </c>
      <c r="N123" s="2">
        <v>41580</v>
      </c>
      <c r="O123" s="2">
        <v>15080</v>
      </c>
      <c r="P123" s="2">
        <v>15.6</v>
      </c>
      <c r="Q123" s="2">
        <v>9.4</v>
      </c>
      <c r="R123" s="2">
        <v>2335</v>
      </c>
      <c r="S123" s="2">
        <v>818</v>
      </c>
      <c r="T123" s="2">
        <f t="shared" si="3"/>
        <v>2562.4110571989563</v>
      </c>
      <c r="U123" s="2">
        <f t="shared" si="4"/>
        <v>1237.0050660541228</v>
      </c>
      <c r="V123" s="2">
        <v>2565</v>
      </c>
      <c r="W123" s="2">
        <v>1238</v>
      </c>
      <c r="Y123">
        <f t="shared" si="5"/>
        <v>365.09813749182564</v>
      </c>
    </row>
    <row r="124" spans="1:25" x14ac:dyDescent="0.35">
      <c r="A124" s="2" t="s">
        <v>178</v>
      </c>
      <c r="B124" s="3" t="s">
        <v>33</v>
      </c>
      <c r="C124" s="2">
        <v>147.30000000000001</v>
      </c>
      <c r="D124" s="2">
        <v>359.7</v>
      </c>
      <c r="E124" s="2">
        <v>370</v>
      </c>
      <c r="F124" s="2">
        <v>19.8</v>
      </c>
      <c r="G124" s="2">
        <v>12.3</v>
      </c>
      <c r="H124" s="2">
        <v>15.2</v>
      </c>
      <c r="I124" s="2">
        <v>289.7</v>
      </c>
      <c r="J124" s="2">
        <v>188</v>
      </c>
      <c r="K124" s="2">
        <v>9.34</v>
      </c>
      <c r="L124" s="2">
        <v>23.5</v>
      </c>
      <c r="M124" s="2">
        <v>2.15</v>
      </c>
      <c r="N124" s="2">
        <v>46240</v>
      </c>
      <c r="O124" s="2">
        <v>16730</v>
      </c>
      <c r="P124" s="2">
        <v>15.7</v>
      </c>
      <c r="Q124" s="2">
        <v>9.43</v>
      </c>
      <c r="R124" s="2">
        <v>2571</v>
      </c>
      <c r="S124" s="2">
        <v>904</v>
      </c>
      <c r="T124" s="2">
        <f t="shared" si="3"/>
        <v>2836.253019948957</v>
      </c>
      <c r="U124" s="2">
        <f t="shared" si="4"/>
        <v>1370.3718318424453</v>
      </c>
      <c r="V124" s="2">
        <v>2838</v>
      </c>
      <c r="W124" s="2">
        <v>1370</v>
      </c>
      <c r="Y124">
        <f t="shared" si="5"/>
        <v>368.44485340414241</v>
      </c>
    </row>
    <row r="125" spans="1:25" x14ac:dyDescent="0.35">
      <c r="A125" s="2" t="s">
        <v>179</v>
      </c>
      <c r="B125" s="3" t="s">
        <v>33</v>
      </c>
      <c r="C125" s="2">
        <v>152.9</v>
      </c>
      <c r="D125" s="2">
        <v>362</v>
      </c>
      <c r="E125" s="2">
        <v>370.5</v>
      </c>
      <c r="F125" s="2">
        <v>20.7</v>
      </c>
      <c r="G125" s="2">
        <v>12.3</v>
      </c>
      <c r="H125" s="2">
        <v>15.2</v>
      </c>
      <c r="I125" s="2">
        <v>290.2</v>
      </c>
      <c r="J125" s="2">
        <v>195</v>
      </c>
      <c r="K125" s="2">
        <v>8.9499999999999993</v>
      </c>
      <c r="L125" s="2">
        <v>23.6</v>
      </c>
      <c r="M125" s="2">
        <v>2.16</v>
      </c>
      <c r="N125" s="2">
        <v>48590</v>
      </c>
      <c r="O125" s="2">
        <v>17550</v>
      </c>
      <c r="P125" s="2">
        <v>15.8</v>
      </c>
      <c r="Q125" s="2">
        <v>9.49</v>
      </c>
      <c r="R125" s="2">
        <v>2685</v>
      </c>
      <c r="S125" s="2">
        <v>948</v>
      </c>
      <c r="T125" s="2">
        <f t="shared" si="3"/>
        <v>2964.729432807283</v>
      </c>
      <c r="U125" s="2">
        <f t="shared" si="4"/>
        <v>1435.8278305924446</v>
      </c>
      <c r="V125" s="2">
        <v>2965</v>
      </c>
      <c r="W125" s="2">
        <v>1435</v>
      </c>
      <c r="Y125">
        <f t="shared" si="5"/>
        <v>370.3949918667908</v>
      </c>
    </row>
    <row r="126" spans="1:25" x14ac:dyDescent="0.35">
      <c r="A126" s="2" t="s">
        <v>180</v>
      </c>
      <c r="B126" s="3" t="s">
        <v>33</v>
      </c>
      <c r="C126" s="2">
        <v>162.19999999999999</v>
      </c>
      <c r="D126" s="2">
        <v>363.7</v>
      </c>
      <c r="E126" s="2">
        <v>371</v>
      </c>
      <c r="F126" s="2">
        <v>21.8</v>
      </c>
      <c r="G126" s="2">
        <v>13.3</v>
      </c>
      <c r="H126" s="2">
        <v>15.2</v>
      </c>
      <c r="I126" s="2">
        <v>289.60000000000002</v>
      </c>
      <c r="J126" s="2">
        <v>207</v>
      </c>
      <c r="K126" s="2">
        <v>8.49</v>
      </c>
      <c r="L126" s="2">
        <v>21.7</v>
      </c>
      <c r="M126" s="2">
        <v>2.16</v>
      </c>
      <c r="N126" s="2">
        <v>51540</v>
      </c>
      <c r="O126" s="2">
        <v>18600</v>
      </c>
      <c r="P126" s="2">
        <v>15.8</v>
      </c>
      <c r="Q126" s="2">
        <v>9.49</v>
      </c>
      <c r="R126" s="2">
        <v>2834</v>
      </c>
      <c r="S126" s="2">
        <v>1003</v>
      </c>
      <c r="T126" s="2">
        <f t="shared" si="3"/>
        <v>3136.9804424489566</v>
      </c>
      <c r="U126" s="2">
        <f t="shared" si="4"/>
        <v>1517.4965350591017</v>
      </c>
      <c r="V126" s="2">
        <v>3142</v>
      </c>
      <c r="W126" s="2">
        <v>1519</v>
      </c>
      <c r="Y126">
        <f t="shared" si="5"/>
        <v>371.9333408018162</v>
      </c>
    </row>
    <row r="127" spans="1:25" x14ac:dyDescent="0.35">
      <c r="A127" s="2" t="s">
        <v>181</v>
      </c>
      <c r="B127" s="3" t="s">
        <v>33</v>
      </c>
      <c r="C127" s="2">
        <v>177</v>
      </c>
      <c r="D127" s="2">
        <v>368.2</v>
      </c>
      <c r="E127" s="2">
        <v>372.6</v>
      </c>
      <c r="F127" s="2">
        <v>23.8</v>
      </c>
      <c r="G127" s="2">
        <v>14.4</v>
      </c>
      <c r="H127" s="2">
        <v>15.2</v>
      </c>
      <c r="I127" s="2">
        <v>290.2</v>
      </c>
      <c r="J127" s="2">
        <v>226</v>
      </c>
      <c r="K127" s="2">
        <v>7.83</v>
      </c>
      <c r="L127" s="2">
        <v>20.2</v>
      </c>
      <c r="M127" s="2">
        <v>2.17</v>
      </c>
      <c r="N127" s="2">
        <v>57120</v>
      </c>
      <c r="O127" s="2">
        <v>20530</v>
      </c>
      <c r="P127" s="2">
        <v>15.9</v>
      </c>
      <c r="Q127" s="2">
        <v>9.5399999999999991</v>
      </c>
      <c r="R127" s="2">
        <v>3103</v>
      </c>
      <c r="S127" s="2">
        <v>1102</v>
      </c>
      <c r="T127" s="2">
        <f t="shared" si="3"/>
        <v>3455.2399388072859</v>
      </c>
      <c r="U127" s="2">
        <f t="shared" si="4"/>
        <v>1671.8690403474232</v>
      </c>
      <c r="V127" s="2">
        <v>3455</v>
      </c>
      <c r="W127" s="2">
        <v>1671</v>
      </c>
      <c r="Y127">
        <f t="shared" si="5"/>
        <v>376.21337030998779</v>
      </c>
    </row>
    <row r="128" spans="1:25" x14ac:dyDescent="0.35">
      <c r="A128" s="2" t="s">
        <v>182</v>
      </c>
      <c r="B128" s="3" t="s">
        <v>33</v>
      </c>
      <c r="C128" s="2">
        <v>178.6</v>
      </c>
      <c r="D128" s="2">
        <v>367.8</v>
      </c>
      <c r="E128" s="2">
        <v>372.6</v>
      </c>
      <c r="F128" s="2">
        <v>23.9</v>
      </c>
      <c r="G128" s="2">
        <v>15</v>
      </c>
      <c r="H128" s="2">
        <v>15.2</v>
      </c>
      <c r="I128" s="2">
        <v>289.60000000000002</v>
      </c>
      <c r="J128" s="2">
        <v>228</v>
      </c>
      <c r="K128" s="2">
        <v>7.8</v>
      </c>
      <c r="L128" s="2">
        <v>19.3</v>
      </c>
      <c r="M128" s="2">
        <v>2.17</v>
      </c>
      <c r="N128" s="2">
        <v>57290</v>
      </c>
      <c r="O128" s="2">
        <v>20600</v>
      </c>
      <c r="P128" s="2">
        <v>15.9</v>
      </c>
      <c r="Q128" s="2">
        <v>9.51</v>
      </c>
      <c r="R128" s="2">
        <v>3115</v>
      </c>
      <c r="S128" s="2">
        <v>1106</v>
      </c>
      <c r="T128" s="2">
        <f t="shared" si="3"/>
        <v>3477.5365188772857</v>
      </c>
      <c r="U128" s="2">
        <f t="shared" si="4"/>
        <v>1680.2501722774173</v>
      </c>
      <c r="V128" s="2">
        <v>3475</v>
      </c>
      <c r="W128" s="2">
        <v>1678</v>
      </c>
      <c r="Y128">
        <f t="shared" si="5"/>
        <v>375.9343825722782</v>
      </c>
    </row>
    <row r="129" spans="1:25" x14ac:dyDescent="0.35">
      <c r="A129" s="2" t="s">
        <v>183</v>
      </c>
      <c r="B129" s="3" t="s">
        <v>33</v>
      </c>
      <c r="C129" s="2">
        <v>196.4</v>
      </c>
      <c r="D129" s="2">
        <v>372.4</v>
      </c>
      <c r="E129" s="2">
        <v>374</v>
      </c>
      <c r="F129" s="2">
        <v>26.2</v>
      </c>
      <c r="G129" s="2">
        <v>16.399999999999999</v>
      </c>
      <c r="H129" s="2">
        <v>15.2</v>
      </c>
      <c r="I129" s="2">
        <v>289.7</v>
      </c>
      <c r="J129" s="2">
        <v>250</v>
      </c>
      <c r="K129" s="2">
        <v>7.15</v>
      </c>
      <c r="L129" s="2">
        <v>17.7</v>
      </c>
      <c r="M129" s="2">
        <v>2.1800000000000002</v>
      </c>
      <c r="N129" s="2">
        <v>63720</v>
      </c>
      <c r="O129" s="2">
        <v>22820</v>
      </c>
      <c r="P129" s="2">
        <v>16</v>
      </c>
      <c r="Q129" s="2">
        <v>9.5500000000000007</v>
      </c>
      <c r="R129" s="2">
        <v>3422</v>
      </c>
      <c r="S129" s="2">
        <v>1221</v>
      </c>
      <c r="T129" s="2">
        <f t="shared" si="3"/>
        <v>3843.2434328772902</v>
      </c>
      <c r="U129" s="2">
        <f t="shared" si="4"/>
        <v>1857.2538187807374</v>
      </c>
      <c r="V129" s="2">
        <v>3838</v>
      </c>
      <c r="W129" s="2">
        <v>1853</v>
      </c>
      <c r="Y129">
        <f t="shared" si="5"/>
        <v>380.15220635950539</v>
      </c>
    </row>
    <row r="130" spans="1:25" x14ac:dyDescent="0.35">
      <c r="A130" s="2" t="s">
        <v>184</v>
      </c>
      <c r="B130" s="3" t="s">
        <v>33</v>
      </c>
      <c r="C130" s="2">
        <v>201.9</v>
      </c>
      <c r="D130" s="2">
        <v>374.6</v>
      </c>
      <c r="E130" s="2">
        <v>374.7</v>
      </c>
      <c r="F130" s="2">
        <v>27</v>
      </c>
      <c r="G130" s="2">
        <v>16.5</v>
      </c>
      <c r="H130" s="2">
        <v>15.2</v>
      </c>
      <c r="I130" s="2">
        <v>290.2</v>
      </c>
      <c r="J130" s="2">
        <v>257</v>
      </c>
      <c r="K130" s="2">
        <v>6.94</v>
      </c>
      <c r="L130" s="2">
        <v>17.600000000000001</v>
      </c>
      <c r="M130" s="2">
        <v>2.19</v>
      </c>
      <c r="N130" s="2">
        <v>66260</v>
      </c>
      <c r="O130" s="2">
        <v>23690</v>
      </c>
      <c r="P130" s="2">
        <v>16.100000000000001</v>
      </c>
      <c r="Q130" s="2">
        <v>9.6</v>
      </c>
      <c r="R130" s="2">
        <v>3538</v>
      </c>
      <c r="S130" s="2">
        <v>1264</v>
      </c>
      <c r="T130" s="2">
        <f t="shared" si="3"/>
        <v>3971.7382958072831</v>
      </c>
      <c r="U130" s="2">
        <f t="shared" si="4"/>
        <v>1920.593387602403</v>
      </c>
      <c r="V130" s="2">
        <v>3972</v>
      </c>
      <c r="W130" s="2">
        <v>1920</v>
      </c>
      <c r="Y130">
        <f t="shared" si="5"/>
        <v>382.19598375702486</v>
      </c>
    </row>
    <row r="131" spans="1:25" x14ac:dyDescent="0.35">
      <c r="A131" s="2" t="s">
        <v>185</v>
      </c>
      <c r="B131" s="3" t="s">
        <v>33</v>
      </c>
      <c r="C131" s="2">
        <v>175.6</v>
      </c>
      <c r="D131" s="2">
        <v>360</v>
      </c>
      <c r="E131" s="2">
        <v>396</v>
      </c>
      <c r="F131" s="2">
        <v>20</v>
      </c>
      <c r="G131" s="2">
        <v>20</v>
      </c>
      <c r="H131" s="2">
        <v>15</v>
      </c>
      <c r="I131" s="2">
        <v>290</v>
      </c>
      <c r="J131" s="2">
        <v>224</v>
      </c>
      <c r="K131" s="2">
        <v>9.9</v>
      </c>
      <c r="L131" s="2">
        <v>14.5</v>
      </c>
      <c r="M131" s="2">
        <v>2.2400000000000002</v>
      </c>
      <c r="N131" s="2">
        <v>51770</v>
      </c>
      <c r="O131" s="2">
        <v>20730</v>
      </c>
      <c r="P131" s="2">
        <v>15.2</v>
      </c>
      <c r="Q131" s="2">
        <v>9.61</v>
      </c>
      <c r="R131" s="2">
        <v>2876</v>
      </c>
      <c r="S131" s="2">
        <v>1047</v>
      </c>
      <c r="T131" s="2">
        <f t="shared" si="3"/>
        <v>3235.0555396766331</v>
      </c>
      <c r="U131" s="2">
        <f t="shared" si="4"/>
        <v>1603.7589633722491</v>
      </c>
      <c r="V131" s="2">
        <v>3235</v>
      </c>
      <c r="W131" s="2">
        <v>1603</v>
      </c>
      <c r="Y131">
        <f t="shared" si="5"/>
        <v>387.89031954922513</v>
      </c>
    </row>
    <row r="132" spans="1:25" x14ac:dyDescent="0.35">
      <c r="A132" s="2" t="s">
        <v>186</v>
      </c>
      <c r="B132" s="3" t="s">
        <v>33</v>
      </c>
      <c r="C132" s="2">
        <v>215.8</v>
      </c>
      <c r="D132" s="2">
        <v>375.4</v>
      </c>
      <c r="E132" s="2">
        <v>393.7</v>
      </c>
      <c r="F132" s="2">
        <v>27.7</v>
      </c>
      <c r="G132" s="2">
        <v>17.3</v>
      </c>
      <c r="H132" s="2">
        <v>15.2</v>
      </c>
      <c r="I132" s="2">
        <v>289.60000000000002</v>
      </c>
      <c r="J132" s="2">
        <v>275</v>
      </c>
      <c r="K132" s="2">
        <v>7.11</v>
      </c>
      <c r="L132" s="2">
        <v>16.8</v>
      </c>
      <c r="M132" s="2">
        <v>2.2599999999999998</v>
      </c>
      <c r="N132" s="2">
        <v>71240</v>
      </c>
      <c r="O132" s="2">
        <v>28180</v>
      </c>
      <c r="P132" s="2">
        <v>16.100000000000001</v>
      </c>
      <c r="Q132" s="2">
        <v>10.1</v>
      </c>
      <c r="R132" s="2">
        <v>3796</v>
      </c>
      <c r="S132" s="2">
        <v>1432</v>
      </c>
      <c r="T132" s="2">
        <f t="shared" ref="T132:T195" si="6">(((E132*D132*D132)/4)-(((E132-G132)*(D132-F132-F132)*(D132-F132-F132))/4)+(4*(H132*H132*(D132/2-F132-(H132/2))-((PI()*H132*H132)/4*((D132/2)-F132-(H132-((4*H132)/(3*PI()))))))))/1000</f>
        <v>4265.7777458772871</v>
      </c>
      <c r="U132" s="2">
        <f t="shared" ref="U132:U195" si="7">(((D132*E132*E132)/4)-(2*((D132-F132-F132)*(E132/2-(G132/2))*(((E132/2-(G132/2))/2)+(G132/2))))+(4*(((H132*H132)-(((PI()*H132*H132)/4)))*((H132-((4*H132)/(3*PI())))+(G132/2)))))/1000</f>
        <v>2174.139572175729</v>
      </c>
      <c r="V132" s="2">
        <v>4264</v>
      </c>
      <c r="W132" s="2">
        <v>2172</v>
      </c>
      <c r="Y132">
        <f t="shared" ref="Y132:Y195" si="8">SQRT((((VLOOKUP($X$4,$A$4:$D$1021,4,FALSE))-D132)^2)+(((VLOOKUP($X$4,$A$4:$E$1021,5,FALSE))-E132)^2))</f>
        <v>396.46746398664294</v>
      </c>
    </row>
    <row r="133" spans="1:25" x14ac:dyDescent="0.35">
      <c r="A133" s="2" t="s">
        <v>187</v>
      </c>
      <c r="B133" s="3" t="s">
        <v>33</v>
      </c>
      <c r="C133" s="2">
        <v>235.1</v>
      </c>
      <c r="D133" s="2">
        <v>381</v>
      </c>
      <c r="E133" s="2">
        <v>394.8</v>
      </c>
      <c r="F133" s="2">
        <v>30.2</v>
      </c>
      <c r="G133" s="2">
        <v>18.399999999999999</v>
      </c>
      <c r="H133" s="2">
        <v>15.2</v>
      </c>
      <c r="I133" s="2">
        <v>290.2</v>
      </c>
      <c r="J133" s="2">
        <v>299</v>
      </c>
      <c r="K133" s="2">
        <v>6.54</v>
      </c>
      <c r="L133" s="2">
        <v>15.8</v>
      </c>
      <c r="M133" s="2">
        <v>2.2799999999999998</v>
      </c>
      <c r="N133" s="2">
        <v>79090</v>
      </c>
      <c r="O133" s="2">
        <v>30990</v>
      </c>
      <c r="P133" s="2">
        <v>16.3</v>
      </c>
      <c r="Q133" s="2">
        <v>10.199999999999999</v>
      </c>
      <c r="R133" s="2">
        <v>4151</v>
      </c>
      <c r="S133" s="2">
        <v>1570</v>
      </c>
      <c r="T133" s="2">
        <f t="shared" si="6"/>
        <v>4686.5007948072825</v>
      </c>
      <c r="U133" s="2">
        <f t="shared" si="7"/>
        <v>2384.2876332140518</v>
      </c>
      <c r="V133" s="2">
        <v>4687</v>
      </c>
      <c r="W133" s="2">
        <v>2383</v>
      </c>
      <c r="Y133">
        <f t="shared" si="8"/>
        <v>401.09722013496935</v>
      </c>
    </row>
    <row r="134" spans="1:25" x14ac:dyDescent="0.35">
      <c r="A134" s="2" t="s">
        <v>188</v>
      </c>
      <c r="B134" s="3" t="s">
        <v>33</v>
      </c>
      <c r="C134" s="2">
        <v>236.6</v>
      </c>
      <c r="D134" s="2">
        <v>380.5</v>
      </c>
      <c r="E134" s="2">
        <v>395.4</v>
      </c>
      <c r="F134" s="2">
        <v>30.2</v>
      </c>
      <c r="G134" s="2">
        <v>18.899999999999999</v>
      </c>
      <c r="H134" s="2">
        <v>15.2</v>
      </c>
      <c r="I134" s="2">
        <v>289.60000000000002</v>
      </c>
      <c r="J134" s="2">
        <v>302</v>
      </c>
      <c r="K134" s="2">
        <v>6.54</v>
      </c>
      <c r="L134" s="2">
        <v>15.3</v>
      </c>
      <c r="M134" s="2">
        <v>2.2799999999999998</v>
      </c>
      <c r="N134" s="2">
        <v>79160</v>
      </c>
      <c r="O134" s="2">
        <v>31170</v>
      </c>
      <c r="P134" s="2">
        <v>16.2</v>
      </c>
      <c r="Q134" s="2">
        <v>10.199999999999999</v>
      </c>
      <c r="R134" s="2">
        <v>4161</v>
      </c>
      <c r="S134" s="2">
        <v>1577</v>
      </c>
      <c r="T134" s="2">
        <f t="shared" si="6"/>
        <v>4698.1715604489518</v>
      </c>
      <c r="U134" s="2">
        <f t="shared" si="7"/>
        <v>2392.9465730723787</v>
      </c>
      <c r="V134" s="2">
        <v>4702</v>
      </c>
      <c r="W134" s="2">
        <v>2394</v>
      </c>
      <c r="Y134">
        <f t="shared" si="8"/>
        <v>401.19113898489832</v>
      </c>
    </row>
    <row r="135" spans="1:25" x14ac:dyDescent="0.35">
      <c r="A135" s="2" t="s">
        <v>189</v>
      </c>
      <c r="B135" s="3" t="s">
        <v>33</v>
      </c>
      <c r="C135" s="2">
        <v>261.89999999999998</v>
      </c>
      <c r="D135" s="2">
        <v>386.6</v>
      </c>
      <c r="E135" s="2">
        <v>397.5</v>
      </c>
      <c r="F135" s="2">
        <v>33.299999999999997</v>
      </c>
      <c r="G135" s="2">
        <v>21.1</v>
      </c>
      <c r="H135" s="2">
        <v>15.2</v>
      </c>
      <c r="I135" s="2">
        <v>289.7</v>
      </c>
      <c r="J135" s="2">
        <v>334</v>
      </c>
      <c r="K135" s="2">
        <v>5.97</v>
      </c>
      <c r="L135" s="2">
        <v>13.7</v>
      </c>
      <c r="M135" s="2">
        <v>2.29</v>
      </c>
      <c r="N135" s="2">
        <v>89040</v>
      </c>
      <c r="O135" s="2">
        <v>34860</v>
      </c>
      <c r="P135" s="2">
        <v>16.3</v>
      </c>
      <c r="Q135" s="2">
        <v>10.199999999999999</v>
      </c>
      <c r="R135" s="2">
        <v>4606</v>
      </c>
      <c r="S135" s="2">
        <v>1754</v>
      </c>
      <c r="T135" s="2">
        <f t="shared" si="6"/>
        <v>5247.76264787729</v>
      </c>
      <c r="U135" s="2">
        <f t="shared" si="7"/>
        <v>2670.2483483990291</v>
      </c>
      <c r="V135" s="2">
        <v>5244</v>
      </c>
      <c r="W135" s="2">
        <v>2667</v>
      </c>
      <c r="Y135">
        <f t="shared" si="8"/>
        <v>406.91051841897621</v>
      </c>
    </row>
    <row r="136" spans="1:25" x14ac:dyDescent="0.35">
      <c r="A136" s="2" t="s">
        <v>190</v>
      </c>
      <c r="B136" s="3" t="s">
        <v>33</v>
      </c>
      <c r="C136" s="2">
        <v>287.10000000000002</v>
      </c>
      <c r="D136" s="2">
        <v>393.6</v>
      </c>
      <c r="E136" s="2">
        <v>399</v>
      </c>
      <c r="F136" s="2">
        <v>36.5</v>
      </c>
      <c r="G136" s="2">
        <v>22.6</v>
      </c>
      <c r="H136" s="2">
        <v>15.2</v>
      </c>
      <c r="I136" s="2">
        <v>290.2</v>
      </c>
      <c r="J136" s="2">
        <v>366</v>
      </c>
      <c r="K136" s="2">
        <v>5.47</v>
      </c>
      <c r="L136" s="2">
        <v>12.8</v>
      </c>
      <c r="M136" s="2">
        <v>2.31</v>
      </c>
      <c r="N136" s="2">
        <v>99880</v>
      </c>
      <c r="O136" s="2">
        <v>38680</v>
      </c>
      <c r="P136" s="2">
        <v>16.5</v>
      </c>
      <c r="Q136" s="2">
        <v>10.3</v>
      </c>
      <c r="R136" s="2">
        <v>5075</v>
      </c>
      <c r="S136" s="2">
        <v>1939</v>
      </c>
      <c r="T136" s="2">
        <f t="shared" si="6"/>
        <v>5812.4758548072869</v>
      </c>
      <c r="U136" s="2">
        <f t="shared" si="7"/>
        <v>2950.3318947240191</v>
      </c>
      <c r="V136" s="2">
        <v>5812</v>
      </c>
      <c r="W136" s="2">
        <v>2949</v>
      </c>
      <c r="Y136">
        <f t="shared" si="8"/>
        <v>412.84769588796303</v>
      </c>
    </row>
    <row r="137" spans="1:25" x14ac:dyDescent="0.35">
      <c r="A137" s="2" t="s">
        <v>191</v>
      </c>
      <c r="B137" s="3" t="s">
        <v>33</v>
      </c>
      <c r="C137" s="2">
        <v>314</v>
      </c>
      <c r="D137" s="2">
        <v>399.3</v>
      </c>
      <c r="E137" s="2">
        <v>401.3</v>
      </c>
      <c r="F137" s="2">
        <v>39.6</v>
      </c>
      <c r="G137" s="2">
        <v>24.9</v>
      </c>
      <c r="H137" s="2">
        <v>15.2</v>
      </c>
      <c r="I137" s="2">
        <v>289.7</v>
      </c>
      <c r="J137" s="2">
        <v>400</v>
      </c>
      <c r="K137" s="2">
        <v>5.0599999999999996</v>
      </c>
      <c r="L137" s="2">
        <v>11.6</v>
      </c>
      <c r="M137" s="2">
        <v>2.33</v>
      </c>
      <c r="N137" s="2">
        <v>110500</v>
      </c>
      <c r="O137" s="2">
        <v>42720</v>
      </c>
      <c r="P137" s="2">
        <v>16.600000000000001</v>
      </c>
      <c r="Q137" s="2">
        <v>10.3</v>
      </c>
      <c r="R137" s="2">
        <v>5537</v>
      </c>
      <c r="S137" s="2">
        <v>2129</v>
      </c>
      <c r="T137" s="2">
        <f t="shared" si="6"/>
        <v>6385.0726074489576</v>
      </c>
      <c r="U137" s="2">
        <f t="shared" si="7"/>
        <v>3242.4460683723246</v>
      </c>
      <c r="V137" s="2">
        <v>6387</v>
      </c>
      <c r="W137" s="2">
        <v>3243</v>
      </c>
      <c r="Y137">
        <f t="shared" si="8"/>
        <v>418.47843433085058</v>
      </c>
    </row>
    <row r="138" spans="1:25" x14ac:dyDescent="0.35">
      <c r="A138" s="2" t="s">
        <v>192</v>
      </c>
      <c r="B138" s="3" t="s">
        <v>33</v>
      </c>
      <c r="C138" s="2">
        <v>326</v>
      </c>
      <c r="D138" s="2">
        <v>403.1</v>
      </c>
      <c r="E138" s="2">
        <v>402</v>
      </c>
      <c r="F138" s="2">
        <v>41.2</v>
      </c>
      <c r="G138" s="2">
        <v>25.5</v>
      </c>
      <c r="H138" s="2">
        <v>15.2</v>
      </c>
      <c r="I138" s="2">
        <v>290.3</v>
      </c>
      <c r="J138" s="2">
        <v>415</v>
      </c>
      <c r="K138" s="2">
        <v>4.88</v>
      </c>
      <c r="L138" s="2">
        <v>11.4</v>
      </c>
      <c r="M138" s="2">
        <v>2.34</v>
      </c>
      <c r="N138" s="2">
        <v>116400</v>
      </c>
      <c r="O138" s="2">
        <v>44660</v>
      </c>
      <c r="P138" s="2">
        <v>16.7</v>
      </c>
      <c r="Q138" s="2">
        <v>10.4</v>
      </c>
      <c r="R138" s="2">
        <v>5777</v>
      </c>
      <c r="S138" s="2">
        <v>2222</v>
      </c>
      <c r="T138" s="2">
        <f t="shared" si="6"/>
        <v>6680.7199708789476</v>
      </c>
      <c r="U138" s="2">
        <f t="shared" si="7"/>
        <v>3385.4399978023198</v>
      </c>
      <c r="V138" s="2">
        <v>6681</v>
      </c>
      <c r="W138" s="2">
        <v>3384</v>
      </c>
      <c r="Y138">
        <f t="shared" si="8"/>
        <v>421.64910767129584</v>
      </c>
    </row>
    <row r="139" spans="1:25" x14ac:dyDescent="0.35">
      <c r="A139" s="2" t="s">
        <v>193</v>
      </c>
      <c r="B139" s="3" t="s">
        <v>33</v>
      </c>
      <c r="C139" s="2">
        <v>339.9</v>
      </c>
      <c r="D139" s="2">
        <v>406.4</v>
      </c>
      <c r="E139" s="2">
        <v>403</v>
      </c>
      <c r="F139" s="2">
        <v>42.9</v>
      </c>
      <c r="G139" s="2">
        <v>26.6</v>
      </c>
      <c r="H139" s="2">
        <v>15.2</v>
      </c>
      <c r="I139" s="2">
        <v>290.2</v>
      </c>
      <c r="J139" s="2">
        <v>433</v>
      </c>
      <c r="K139" s="2">
        <v>4.7</v>
      </c>
      <c r="L139" s="2">
        <v>10.9</v>
      </c>
      <c r="M139" s="2">
        <v>2.35</v>
      </c>
      <c r="N139" s="2">
        <v>122500</v>
      </c>
      <c r="O139" s="2">
        <v>46850</v>
      </c>
      <c r="P139" s="2">
        <v>16.8</v>
      </c>
      <c r="Q139" s="2">
        <v>10.4</v>
      </c>
      <c r="R139" s="2">
        <v>6031</v>
      </c>
      <c r="S139" s="2">
        <v>2325</v>
      </c>
      <c r="T139" s="2">
        <f t="shared" si="6"/>
        <v>6999.0768148072802</v>
      </c>
      <c r="U139" s="2">
        <f t="shared" si="7"/>
        <v>3544.7568675906427</v>
      </c>
      <c r="V139" s="2">
        <v>6999</v>
      </c>
      <c r="W139" s="2">
        <v>3544</v>
      </c>
      <c r="Y139">
        <f t="shared" si="8"/>
        <v>424.68870952734306</v>
      </c>
    </row>
    <row r="140" spans="1:25" x14ac:dyDescent="0.35">
      <c r="A140" s="2" t="s">
        <v>194</v>
      </c>
      <c r="B140" s="3" t="s">
        <v>33</v>
      </c>
      <c r="C140" s="2">
        <v>346.7</v>
      </c>
      <c r="D140" s="2">
        <v>407.4</v>
      </c>
      <c r="E140" s="2">
        <v>403.6</v>
      </c>
      <c r="F140" s="2">
        <v>43.7</v>
      </c>
      <c r="G140" s="2">
        <v>27.2</v>
      </c>
      <c r="H140" s="2">
        <v>15.2</v>
      </c>
      <c r="I140" s="2">
        <v>289.60000000000002</v>
      </c>
      <c r="J140" s="2">
        <v>442</v>
      </c>
      <c r="K140" s="2">
        <v>4.62</v>
      </c>
      <c r="L140" s="2">
        <v>10.7</v>
      </c>
      <c r="M140" s="2">
        <v>2.35</v>
      </c>
      <c r="N140" s="2">
        <v>125100</v>
      </c>
      <c r="O140" s="2">
        <v>47930</v>
      </c>
      <c r="P140" s="2">
        <v>16.8</v>
      </c>
      <c r="Q140" s="2">
        <v>10.4</v>
      </c>
      <c r="R140" s="2">
        <v>6141</v>
      </c>
      <c r="S140" s="2">
        <v>2375</v>
      </c>
      <c r="T140" s="2">
        <f t="shared" si="6"/>
        <v>7142.0721568772879</v>
      </c>
      <c r="U140" s="2">
        <f t="shared" si="7"/>
        <v>3622.8307575206381</v>
      </c>
      <c r="V140" s="2">
        <v>7140</v>
      </c>
      <c r="W140" s="2">
        <v>3621</v>
      </c>
      <c r="Y140">
        <f t="shared" si="8"/>
        <v>425.82054905793359</v>
      </c>
    </row>
    <row r="141" spans="1:25" x14ac:dyDescent="0.35">
      <c r="A141" s="2" t="s">
        <v>195</v>
      </c>
      <c r="B141" s="3" t="s">
        <v>33</v>
      </c>
      <c r="C141" s="2">
        <v>382.5</v>
      </c>
      <c r="D141" s="2">
        <v>416.1</v>
      </c>
      <c r="E141" s="2">
        <v>406.3</v>
      </c>
      <c r="F141" s="2">
        <v>48</v>
      </c>
      <c r="G141" s="2">
        <v>29.8</v>
      </c>
      <c r="H141" s="2">
        <v>15.2</v>
      </c>
      <c r="I141" s="2">
        <v>289.7</v>
      </c>
      <c r="J141" s="2">
        <v>488</v>
      </c>
      <c r="K141" s="2">
        <v>4.2300000000000004</v>
      </c>
      <c r="L141" s="2">
        <v>9.7100000000000009</v>
      </c>
      <c r="M141" s="2">
        <v>2.37</v>
      </c>
      <c r="N141" s="2">
        <v>141500</v>
      </c>
      <c r="O141" s="2">
        <v>53750</v>
      </c>
      <c r="P141" s="2">
        <v>17</v>
      </c>
      <c r="Q141" s="2">
        <v>10.5</v>
      </c>
      <c r="R141" s="2">
        <v>6803</v>
      </c>
      <c r="S141" s="2">
        <v>2646</v>
      </c>
      <c r="T141" s="2">
        <f t="shared" si="6"/>
        <v>7973.2591036989579</v>
      </c>
      <c r="U141" s="2">
        <f t="shared" si="7"/>
        <v>4037.6681668839497</v>
      </c>
      <c r="V141" s="2">
        <v>7975</v>
      </c>
      <c r="W141" s="2">
        <v>4038</v>
      </c>
      <c r="Y141">
        <f t="shared" si="8"/>
        <v>433.91058986846593</v>
      </c>
    </row>
    <row r="142" spans="1:25" x14ac:dyDescent="0.35">
      <c r="A142" s="2" t="s">
        <v>196</v>
      </c>
      <c r="B142" s="3" t="s">
        <v>33</v>
      </c>
      <c r="C142" s="2">
        <v>393</v>
      </c>
      <c r="D142" s="2">
        <v>419</v>
      </c>
      <c r="E142" s="2">
        <v>407</v>
      </c>
      <c r="F142" s="2">
        <v>49.2</v>
      </c>
      <c r="G142" s="2">
        <v>30.6</v>
      </c>
      <c r="H142" s="2">
        <v>15.2</v>
      </c>
      <c r="I142" s="2">
        <v>290.2</v>
      </c>
      <c r="J142" s="2">
        <v>501</v>
      </c>
      <c r="K142" s="2">
        <v>4.1399999999999997</v>
      </c>
      <c r="L142" s="2">
        <v>9.48</v>
      </c>
      <c r="M142" s="2">
        <v>2.38</v>
      </c>
      <c r="N142" s="2">
        <v>146600</v>
      </c>
      <c r="O142" s="2">
        <v>55370</v>
      </c>
      <c r="P142" s="2">
        <v>17.100000000000001</v>
      </c>
      <c r="Q142" s="2">
        <v>10.5</v>
      </c>
      <c r="R142" s="2">
        <v>6998</v>
      </c>
      <c r="S142" s="2">
        <v>2721</v>
      </c>
      <c r="T142" s="2">
        <f t="shared" si="6"/>
        <v>8222.4418448072829</v>
      </c>
      <c r="U142" s="2">
        <f t="shared" si="7"/>
        <v>4154.7841904572733</v>
      </c>
      <c r="V142" s="2">
        <v>8222</v>
      </c>
      <c r="W142" s="2">
        <v>4154</v>
      </c>
      <c r="Y142">
        <f t="shared" si="8"/>
        <v>436.47691806096691</v>
      </c>
    </row>
    <row r="143" spans="1:25" x14ac:dyDescent="0.35">
      <c r="A143" s="2" t="s">
        <v>197</v>
      </c>
      <c r="B143" s="3" t="s">
        <v>33</v>
      </c>
      <c r="C143" s="2">
        <v>421.1</v>
      </c>
      <c r="D143" s="2">
        <v>425.2</v>
      </c>
      <c r="E143" s="2">
        <v>409.2</v>
      </c>
      <c r="F143" s="2">
        <v>52.6</v>
      </c>
      <c r="G143" s="2">
        <v>32.799999999999997</v>
      </c>
      <c r="H143" s="2">
        <v>15.2</v>
      </c>
      <c r="I143" s="2">
        <v>289.60000000000002</v>
      </c>
      <c r="J143" s="2">
        <v>537</v>
      </c>
      <c r="K143" s="2">
        <v>3.89</v>
      </c>
      <c r="L143" s="2">
        <v>8.84</v>
      </c>
      <c r="M143" s="2">
        <v>2.4</v>
      </c>
      <c r="N143" s="2">
        <v>159800</v>
      </c>
      <c r="O143" s="2">
        <v>60150</v>
      </c>
      <c r="P143" s="2">
        <v>17.2</v>
      </c>
      <c r="Q143" s="2">
        <v>10.6</v>
      </c>
      <c r="R143" s="2">
        <v>7516</v>
      </c>
      <c r="S143" s="2">
        <v>2940</v>
      </c>
      <c r="T143" s="2">
        <f t="shared" si="6"/>
        <v>8890.5514648772933</v>
      </c>
      <c r="U143" s="2">
        <f t="shared" si="7"/>
        <v>4494.8489275339234</v>
      </c>
      <c r="V143" s="2">
        <v>8887</v>
      </c>
      <c r="W143" s="2">
        <v>4492</v>
      </c>
      <c r="Y143">
        <f t="shared" si="8"/>
        <v>442.46746773067963</v>
      </c>
    </row>
    <row r="144" spans="1:25" x14ac:dyDescent="0.35">
      <c r="A144" s="2" t="s">
        <v>198</v>
      </c>
      <c r="B144" s="3" t="s">
        <v>33</v>
      </c>
      <c r="C144" s="2">
        <v>462.8</v>
      </c>
      <c r="D144" s="2">
        <v>434.8</v>
      </c>
      <c r="E144" s="2">
        <v>412.2</v>
      </c>
      <c r="F144" s="2">
        <v>57.4</v>
      </c>
      <c r="G144" s="2">
        <v>35.799999999999997</v>
      </c>
      <c r="H144" s="2">
        <v>15.2</v>
      </c>
      <c r="I144" s="2">
        <v>289.60000000000002</v>
      </c>
      <c r="J144" s="2">
        <v>590</v>
      </c>
      <c r="K144" s="2">
        <v>3.59</v>
      </c>
      <c r="L144" s="2">
        <v>8.09</v>
      </c>
      <c r="M144" s="2">
        <v>2.42</v>
      </c>
      <c r="N144" s="2">
        <v>180100</v>
      </c>
      <c r="O144" s="2">
        <v>67130</v>
      </c>
      <c r="P144" s="2">
        <v>17.5</v>
      </c>
      <c r="Q144" s="2">
        <v>10.7</v>
      </c>
      <c r="R144" s="2">
        <v>8283</v>
      </c>
      <c r="S144" s="2">
        <v>3257</v>
      </c>
      <c r="T144" s="2">
        <f t="shared" si="6"/>
        <v>9876.9285448772862</v>
      </c>
      <c r="U144" s="2">
        <f t="shared" si="7"/>
        <v>4984.2000931838893</v>
      </c>
      <c r="V144" s="2">
        <v>9877</v>
      </c>
      <c r="W144" s="2">
        <v>4983</v>
      </c>
      <c r="Y144">
        <f t="shared" si="8"/>
        <v>451.49708747676328</v>
      </c>
    </row>
    <row r="145" spans="1:25" x14ac:dyDescent="0.35">
      <c r="A145" s="2" t="s">
        <v>199</v>
      </c>
      <c r="B145" s="3" t="s">
        <v>33</v>
      </c>
      <c r="C145" s="2">
        <v>467</v>
      </c>
      <c r="D145" s="2">
        <v>436.6</v>
      </c>
      <c r="E145" s="2">
        <v>412.2</v>
      </c>
      <c r="F145" s="2">
        <v>58</v>
      </c>
      <c r="G145" s="2">
        <v>35.799999999999997</v>
      </c>
      <c r="H145" s="2">
        <v>15.2</v>
      </c>
      <c r="I145" s="2">
        <v>290.2</v>
      </c>
      <c r="J145" s="2">
        <v>595</v>
      </c>
      <c r="K145" s="2">
        <v>3.55</v>
      </c>
      <c r="L145" s="2">
        <v>8.11</v>
      </c>
      <c r="M145" s="2">
        <v>2.42</v>
      </c>
      <c r="N145" s="2">
        <v>183000</v>
      </c>
      <c r="O145" s="2">
        <v>67830</v>
      </c>
      <c r="P145" s="2">
        <v>17.5</v>
      </c>
      <c r="Q145" s="2">
        <v>10.7</v>
      </c>
      <c r="R145" s="2">
        <v>8383</v>
      </c>
      <c r="S145" s="2">
        <v>3291</v>
      </c>
      <c r="T145" s="2">
        <f t="shared" si="6"/>
        <v>10002.455752807287</v>
      </c>
      <c r="U145" s="2">
        <f t="shared" si="7"/>
        <v>5035.3649911838911</v>
      </c>
      <c r="V145" s="2">
        <v>10000</v>
      </c>
      <c r="W145" s="2">
        <v>5034</v>
      </c>
      <c r="Y145">
        <f t="shared" si="8"/>
        <v>452.81079934118185</v>
      </c>
    </row>
    <row r="146" spans="1:25" x14ac:dyDescent="0.35">
      <c r="A146" s="2" t="s">
        <v>200</v>
      </c>
      <c r="B146" s="3" t="s">
        <v>33</v>
      </c>
      <c r="C146" s="2">
        <v>509</v>
      </c>
      <c r="D146" s="2">
        <v>445.5</v>
      </c>
      <c r="E146" s="2">
        <v>415.5</v>
      </c>
      <c r="F146" s="2">
        <v>62.7</v>
      </c>
      <c r="G146" s="2">
        <v>39.1</v>
      </c>
      <c r="H146" s="2">
        <v>15.2</v>
      </c>
      <c r="I146" s="2">
        <v>289.60000000000002</v>
      </c>
      <c r="J146" s="2">
        <v>649</v>
      </c>
      <c r="K146" s="2">
        <v>3.31</v>
      </c>
      <c r="L146" s="2">
        <v>7.4</v>
      </c>
      <c r="M146" s="2">
        <v>2.4500000000000002</v>
      </c>
      <c r="N146" s="2">
        <v>203800</v>
      </c>
      <c r="O146" s="2">
        <v>75180</v>
      </c>
      <c r="P146" s="2">
        <v>17.7</v>
      </c>
      <c r="Q146" s="2">
        <v>10.8</v>
      </c>
      <c r="R146" s="2">
        <v>9151</v>
      </c>
      <c r="S146" s="2">
        <v>3619</v>
      </c>
      <c r="T146" s="2">
        <f t="shared" si="6"/>
        <v>11005.302666948955</v>
      </c>
      <c r="U146" s="2">
        <f t="shared" si="7"/>
        <v>5540.2272815488604</v>
      </c>
      <c r="V146" s="2">
        <v>11010</v>
      </c>
      <c r="W146" s="2">
        <v>5543</v>
      </c>
      <c r="Y146">
        <f t="shared" si="8"/>
        <v>461.58184539689165</v>
      </c>
    </row>
    <row r="147" spans="1:25" x14ac:dyDescent="0.35">
      <c r="A147" s="2" t="s">
        <v>201</v>
      </c>
      <c r="B147" s="3" t="s">
        <v>33</v>
      </c>
      <c r="C147" s="2">
        <v>551</v>
      </c>
      <c r="D147" s="2">
        <v>455.6</v>
      </c>
      <c r="E147" s="2">
        <v>418.5</v>
      </c>
      <c r="F147" s="2">
        <v>67.5</v>
      </c>
      <c r="G147" s="2">
        <v>42.1</v>
      </c>
      <c r="H147" s="2">
        <v>15.2</v>
      </c>
      <c r="I147" s="2">
        <v>290.2</v>
      </c>
      <c r="J147" s="2">
        <v>702</v>
      </c>
      <c r="K147" s="2">
        <v>3.1</v>
      </c>
      <c r="L147" s="2">
        <v>6.89</v>
      </c>
      <c r="M147" s="2">
        <v>2.4700000000000002</v>
      </c>
      <c r="N147" s="2">
        <v>226900</v>
      </c>
      <c r="O147" s="2">
        <v>82670</v>
      </c>
      <c r="P147" s="2">
        <v>18</v>
      </c>
      <c r="Q147" s="2">
        <v>10.9</v>
      </c>
      <c r="R147" s="2">
        <v>9962</v>
      </c>
      <c r="S147" s="2">
        <v>3951</v>
      </c>
      <c r="T147" s="2">
        <f t="shared" si="6"/>
        <v>12076.263634807287</v>
      </c>
      <c r="U147" s="2">
        <f t="shared" si="7"/>
        <v>6059.0195124488355</v>
      </c>
      <c r="V147" s="2">
        <v>12080</v>
      </c>
      <c r="W147" s="2">
        <v>6058</v>
      </c>
      <c r="Y147">
        <f t="shared" si="8"/>
        <v>471.0702389240908</v>
      </c>
    </row>
    <row r="148" spans="1:25" x14ac:dyDescent="0.35">
      <c r="A148" s="2" t="s">
        <v>202</v>
      </c>
      <c r="B148" s="3" t="s">
        <v>33</v>
      </c>
      <c r="C148" s="2">
        <v>592.29999999999995</v>
      </c>
      <c r="D148" s="2">
        <v>464.6</v>
      </c>
      <c r="E148" s="2">
        <v>421.4</v>
      </c>
      <c r="F148" s="2">
        <v>72.3</v>
      </c>
      <c r="G148" s="2">
        <v>45</v>
      </c>
      <c r="H148" s="2">
        <v>15.2</v>
      </c>
      <c r="I148" s="2">
        <v>289.7</v>
      </c>
      <c r="J148" s="2">
        <v>755</v>
      </c>
      <c r="K148" s="2">
        <v>2.92</v>
      </c>
      <c r="L148" s="2">
        <v>6.44</v>
      </c>
      <c r="M148" s="2">
        <v>2.5</v>
      </c>
      <c r="N148" s="2">
        <v>249800</v>
      </c>
      <c r="O148" s="2">
        <v>90380</v>
      </c>
      <c r="P148" s="2">
        <v>18.2</v>
      </c>
      <c r="Q148" s="2">
        <v>10.9</v>
      </c>
      <c r="R148" s="2">
        <v>10750</v>
      </c>
      <c r="S148" s="2">
        <v>4289</v>
      </c>
      <c r="T148" s="2">
        <f t="shared" si="6"/>
        <v>13135.349278877291</v>
      </c>
      <c r="U148" s="2">
        <f t="shared" si="7"/>
        <v>6587.6407407771367</v>
      </c>
      <c r="V148" s="2">
        <v>13130</v>
      </c>
      <c r="W148" s="2">
        <v>6583</v>
      </c>
      <c r="Y148">
        <f t="shared" si="8"/>
        <v>479.71251807723337</v>
      </c>
    </row>
    <row r="149" spans="1:25" x14ac:dyDescent="0.35">
      <c r="A149" s="2" t="s">
        <v>203</v>
      </c>
      <c r="B149" s="3" t="s">
        <v>33</v>
      </c>
      <c r="C149" s="2">
        <v>633.9</v>
      </c>
      <c r="D149" s="2">
        <v>474.6</v>
      </c>
      <c r="E149" s="2">
        <v>424</v>
      </c>
      <c r="F149" s="2">
        <v>77</v>
      </c>
      <c r="G149" s="2">
        <v>47.6</v>
      </c>
      <c r="H149" s="2">
        <v>15.2</v>
      </c>
      <c r="I149" s="2">
        <v>290.2</v>
      </c>
      <c r="J149" s="2">
        <v>808</v>
      </c>
      <c r="K149" s="2">
        <v>2.75</v>
      </c>
      <c r="L149" s="2">
        <v>6.1</v>
      </c>
      <c r="M149" s="2">
        <v>2.52</v>
      </c>
      <c r="N149" s="2">
        <v>274800</v>
      </c>
      <c r="O149" s="2">
        <v>98130</v>
      </c>
      <c r="P149" s="2">
        <v>18.399999999999999</v>
      </c>
      <c r="Q149" s="2">
        <v>11</v>
      </c>
      <c r="R149" s="2">
        <v>11580</v>
      </c>
      <c r="S149" s="2">
        <v>4629</v>
      </c>
      <c r="T149" s="2">
        <f t="shared" si="6"/>
        <v>14235.097054807289</v>
      </c>
      <c r="U149" s="2">
        <f t="shared" si="7"/>
        <v>7109.4319751404519</v>
      </c>
      <c r="V149" s="2">
        <v>14240</v>
      </c>
      <c r="W149" s="2">
        <v>7108</v>
      </c>
      <c r="Y149">
        <f t="shared" si="8"/>
        <v>488.94173477010531</v>
      </c>
    </row>
    <row r="150" spans="1:25" x14ac:dyDescent="0.35">
      <c r="A150" s="2" t="s">
        <v>204</v>
      </c>
      <c r="B150" s="3" t="s">
        <v>33</v>
      </c>
      <c r="C150" s="2">
        <v>677.1</v>
      </c>
      <c r="D150" s="2">
        <v>483.1</v>
      </c>
      <c r="E150" s="2">
        <v>427.6</v>
      </c>
      <c r="F150" s="2">
        <v>81.5</v>
      </c>
      <c r="G150" s="2">
        <v>51.2</v>
      </c>
      <c r="H150" s="2">
        <v>15.2</v>
      </c>
      <c r="I150" s="2">
        <v>289.60000000000002</v>
      </c>
      <c r="J150" s="2">
        <v>863</v>
      </c>
      <c r="K150" s="2">
        <v>2.62</v>
      </c>
      <c r="L150" s="2">
        <v>5.66</v>
      </c>
      <c r="M150" s="2">
        <v>2.5499999999999998</v>
      </c>
      <c r="N150" s="2">
        <v>299400</v>
      </c>
      <c r="O150" s="2">
        <v>106600</v>
      </c>
      <c r="P150" s="2">
        <v>18.600000000000001</v>
      </c>
      <c r="Q150" s="2">
        <v>11.1</v>
      </c>
      <c r="R150" s="2">
        <v>12400</v>
      </c>
      <c r="S150" s="2">
        <v>4987</v>
      </c>
      <c r="T150" s="2">
        <f t="shared" si="6"/>
        <v>15338.127157198956</v>
      </c>
      <c r="U150" s="2">
        <f t="shared" si="7"/>
        <v>7667.3947547204134</v>
      </c>
      <c r="V150" s="2">
        <v>15340</v>
      </c>
      <c r="W150" s="2">
        <v>7669</v>
      </c>
      <c r="Y150">
        <f t="shared" si="8"/>
        <v>497.7258381880531</v>
      </c>
    </row>
    <row r="151" spans="1:25" x14ac:dyDescent="0.35">
      <c r="A151" s="2" t="s">
        <v>205</v>
      </c>
      <c r="B151" s="3" t="s">
        <v>33</v>
      </c>
      <c r="C151" s="2">
        <v>744.1</v>
      </c>
      <c r="D151" s="2">
        <v>497.8</v>
      </c>
      <c r="E151" s="2">
        <v>432.1</v>
      </c>
      <c r="F151" s="2">
        <v>88.9</v>
      </c>
      <c r="G151" s="2">
        <v>55.6</v>
      </c>
      <c r="H151" s="2">
        <v>15.2</v>
      </c>
      <c r="I151" s="2">
        <v>289.60000000000002</v>
      </c>
      <c r="J151" s="2">
        <v>948</v>
      </c>
      <c r="K151" s="2">
        <v>2.4300000000000002</v>
      </c>
      <c r="L151" s="2">
        <v>5.21</v>
      </c>
      <c r="M151" s="2">
        <v>2.59</v>
      </c>
      <c r="N151" s="2">
        <v>341900</v>
      </c>
      <c r="O151" s="2">
        <v>120000</v>
      </c>
      <c r="P151" s="2">
        <v>19</v>
      </c>
      <c r="Q151" s="2">
        <v>11.3</v>
      </c>
      <c r="R151" s="2">
        <v>13740</v>
      </c>
      <c r="S151" s="2">
        <v>5555</v>
      </c>
      <c r="T151" s="2">
        <f t="shared" si="6"/>
        <v>17161.776713877291</v>
      </c>
      <c r="U151" s="2">
        <f t="shared" si="7"/>
        <v>8553.8351413737073</v>
      </c>
      <c r="V151" s="2">
        <v>17160</v>
      </c>
      <c r="W151" s="2">
        <v>8553</v>
      </c>
      <c r="Y151">
        <f t="shared" si="8"/>
        <v>511.84314980274962</v>
      </c>
    </row>
    <row r="152" spans="1:25" x14ac:dyDescent="0.35">
      <c r="A152" s="2" t="s">
        <v>206</v>
      </c>
      <c r="B152" s="3" t="s">
        <v>33</v>
      </c>
      <c r="C152" s="2">
        <v>818.5</v>
      </c>
      <c r="D152" s="2">
        <v>514.1</v>
      </c>
      <c r="E152" s="2">
        <v>436.9</v>
      </c>
      <c r="F152" s="2">
        <v>97</v>
      </c>
      <c r="G152" s="2">
        <v>60.5</v>
      </c>
      <c r="H152" s="2">
        <v>15.2</v>
      </c>
      <c r="I152" s="2">
        <v>289.60000000000002</v>
      </c>
      <c r="J152" s="2">
        <v>1043</v>
      </c>
      <c r="K152" s="2">
        <v>2.25</v>
      </c>
      <c r="L152" s="2">
        <v>4.79</v>
      </c>
      <c r="M152" s="2">
        <v>2.63</v>
      </c>
      <c r="N152" s="2">
        <v>392400</v>
      </c>
      <c r="O152" s="2">
        <v>135500</v>
      </c>
      <c r="P152" s="2">
        <v>19.399999999999999</v>
      </c>
      <c r="Q152" s="2">
        <v>11.4</v>
      </c>
      <c r="R152" s="2">
        <v>15260</v>
      </c>
      <c r="S152" s="2">
        <v>6202</v>
      </c>
      <c r="T152" s="2">
        <f t="shared" si="6"/>
        <v>19257.242970448959</v>
      </c>
      <c r="U152" s="2">
        <f t="shared" si="7"/>
        <v>9558.4041078853297</v>
      </c>
      <c r="V152" s="2">
        <v>19260</v>
      </c>
      <c r="W152" s="2">
        <v>9560</v>
      </c>
      <c r="Y152">
        <f t="shared" si="8"/>
        <v>527.45900314621611</v>
      </c>
    </row>
    <row r="153" spans="1:25" x14ac:dyDescent="0.35">
      <c r="A153" s="2" t="s">
        <v>207</v>
      </c>
      <c r="B153" s="3" t="s">
        <v>33</v>
      </c>
      <c r="C153" s="2">
        <v>900.3</v>
      </c>
      <c r="D153" s="2">
        <v>531.4</v>
      </c>
      <c r="E153" s="2">
        <v>442.3</v>
      </c>
      <c r="F153" s="2">
        <v>105.6</v>
      </c>
      <c r="G153" s="2">
        <v>65.900000000000006</v>
      </c>
      <c r="H153" s="2">
        <v>15.2</v>
      </c>
      <c r="I153" s="2">
        <v>289.8</v>
      </c>
      <c r="J153" s="2">
        <v>1147</v>
      </c>
      <c r="K153" s="2">
        <v>2.09</v>
      </c>
      <c r="L153" s="2">
        <v>4.4000000000000004</v>
      </c>
      <c r="M153" s="2">
        <v>2.67</v>
      </c>
      <c r="N153" s="2">
        <v>450600</v>
      </c>
      <c r="O153" s="2">
        <v>153100</v>
      </c>
      <c r="P153" s="2">
        <v>19.8</v>
      </c>
      <c r="Q153" s="2">
        <v>11.6</v>
      </c>
      <c r="R153" s="2">
        <v>16960</v>
      </c>
      <c r="S153" s="2">
        <v>6922</v>
      </c>
      <c r="T153" s="2">
        <f t="shared" si="6"/>
        <v>21608.017668520624</v>
      </c>
      <c r="U153" s="2">
        <f t="shared" si="7"/>
        <v>10685.138450505279</v>
      </c>
      <c r="V153" s="2">
        <v>21610</v>
      </c>
      <c r="W153" s="2">
        <v>10680</v>
      </c>
      <c r="Y153">
        <f t="shared" si="8"/>
        <v>544.31344829978252</v>
      </c>
    </row>
    <row r="154" spans="1:25" x14ac:dyDescent="0.35">
      <c r="A154" s="2" t="s">
        <v>208</v>
      </c>
      <c r="B154" s="3" t="s">
        <v>33</v>
      </c>
      <c r="C154" s="2">
        <v>989.6</v>
      </c>
      <c r="D154" s="2">
        <v>549.70000000000005</v>
      </c>
      <c r="E154" s="2">
        <v>448.3</v>
      </c>
      <c r="F154" s="2">
        <v>114.8</v>
      </c>
      <c r="G154" s="2">
        <v>71.900000000000006</v>
      </c>
      <c r="H154" s="2">
        <v>15.2</v>
      </c>
      <c r="I154" s="2">
        <v>289.7</v>
      </c>
      <c r="J154" s="2">
        <v>1261</v>
      </c>
      <c r="K154" s="2">
        <v>1.95</v>
      </c>
      <c r="L154" s="2">
        <v>4.03</v>
      </c>
      <c r="M154" s="2">
        <v>2.72</v>
      </c>
      <c r="N154" s="2">
        <v>518100</v>
      </c>
      <c r="O154" s="2">
        <v>173400</v>
      </c>
      <c r="P154" s="2">
        <v>20.3</v>
      </c>
      <c r="Q154" s="2">
        <v>11.7</v>
      </c>
      <c r="R154" s="2">
        <v>18850</v>
      </c>
      <c r="S154" s="2">
        <v>7736</v>
      </c>
      <c r="T154" s="2">
        <f t="shared" si="6"/>
        <v>24254.918284948963</v>
      </c>
      <c r="U154" s="2">
        <f t="shared" si="7"/>
        <v>11958.406903555222</v>
      </c>
      <c r="V154" s="2">
        <v>24250</v>
      </c>
      <c r="W154" s="2">
        <v>11960</v>
      </c>
      <c r="Y154">
        <f t="shared" si="8"/>
        <v>562.40469414826202</v>
      </c>
    </row>
    <row r="155" spans="1:25" x14ac:dyDescent="0.35">
      <c r="A155" s="2" t="s">
        <v>209</v>
      </c>
      <c r="B155" s="3" t="s">
        <v>33</v>
      </c>
      <c r="C155" s="2">
        <v>1086</v>
      </c>
      <c r="D155" s="2">
        <v>569.5</v>
      </c>
      <c r="E155" s="2">
        <v>454.4</v>
      </c>
      <c r="F155" s="2">
        <v>124.7</v>
      </c>
      <c r="G155" s="2">
        <v>78</v>
      </c>
      <c r="H155" s="2">
        <v>15.2</v>
      </c>
      <c r="I155" s="2">
        <v>289.7</v>
      </c>
      <c r="J155" s="2">
        <v>1385</v>
      </c>
      <c r="K155" s="2">
        <v>1.82</v>
      </c>
      <c r="L155" s="2">
        <v>3.72</v>
      </c>
      <c r="M155" s="2">
        <v>2.77</v>
      </c>
      <c r="N155" s="2">
        <v>597000</v>
      </c>
      <c r="O155" s="2">
        <v>196300</v>
      </c>
      <c r="P155" s="2">
        <v>20.8</v>
      </c>
      <c r="Q155" s="2">
        <v>11.9</v>
      </c>
      <c r="R155" s="2">
        <v>20970</v>
      </c>
      <c r="S155" s="2">
        <v>8640</v>
      </c>
      <c r="T155" s="2">
        <f t="shared" si="6"/>
        <v>27233.121848198953</v>
      </c>
      <c r="U155" s="2">
        <f t="shared" si="7"/>
        <v>13370.330068926829</v>
      </c>
      <c r="V155" s="2">
        <v>27230</v>
      </c>
      <c r="W155" s="2">
        <v>13370</v>
      </c>
      <c r="Y155">
        <f t="shared" si="8"/>
        <v>581.82654631771481</v>
      </c>
    </row>
    <row r="156" spans="1:25" x14ac:dyDescent="0.35">
      <c r="A156" s="2" t="s">
        <v>210</v>
      </c>
      <c r="B156" s="3" t="s">
        <v>33</v>
      </c>
      <c r="C156" s="2">
        <v>39</v>
      </c>
      <c r="D156" s="2">
        <v>398</v>
      </c>
      <c r="E156" s="2">
        <v>141.80000000000001</v>
      </c>
      <c r="F156" s="2">
        <v>8.6</v>
      </c>
      <c r="G156" s="2">
        <v>6.4</v>
      </c>
      <c r="H156" s="2">
        <v>10.199999999999999</v>
      </c>
      <c r="I156" s="2">
        <v>360.4</v>
      </c>
      <c r="J156" s="2">
        <v>49.7</v>
      </c>
      <c r="K156" s="2">
        <v>8.24</v>
      </c>
      <c r="L156" s="2">
        <v>56.3</v>
      </c>
      <c r="M156" s="2">
        <v>1.33</v>
      </c>
      <c r="N156" s="2">
        <v>12510</v>
      </c>
      <c r="O156" s="2">
        <v>410</v>
      </c>
      <c r="P156" s="2">
        <v>15.9</v>
      </c>
      <c r="Q156" s="2">
        <v>2.87</v>
      </c>
      <c r="R156" s="2">
        <v>629</v>
      </c>
      <c r="S156" s="2">
        <v>57.8</v>
      </c>
      <c r="T156" s="2">
        <f t="shared" si="6"/>
        <v>723.68023579775843</v>
      </c>
      <c r="U156" s="2">
        <f t="shared" si="7"/>
        <v>91.170641929909394</v>
      </c>
      <c r="V156" s="2">
        <v>724</v>
      </c>
      <c r="W156" s="2">
        <v>90.8</v>
      </c>
      <c r="Y156">
        <f t="shared" si="8"/>
        <v>294.85077581719202</v>
      </c>
    </row>
    <row r="157" spans="1:25" x14ac:dyDescent="0.35">
      <c r="A157" s="2" t="s">
        <v>211</v>
      </c>
      <c r="B157" s="3" t="s">
        <v>33</v>
      </c>
      <c r="C157" s="2">
        <v>46</v>
      </c>
      <c r="D157" s="2">
        <v>403.2</v>
      </c>
      <c r="E157" s="2">
        <v>142.19999999999999</v>
      </c>
      <c r="F157" s="2">
        <v>11.2</v>
      </c>
      <c r="G157" s="2">
        <v>6.8</v>
      </c>
      <c r="H157" s="2">
        <v>10.199999999999999</v>
      </c>
      <c r="I157" s="2">
        <v>360.4</v>
      </c>
      <c r="J157" s="2">
        <v>58.6</v>
      </c>
      <c r="K157" s="2">
        <v>6.35</v>
      </c>
      <c r="L157" s="2">
        <v>53</v>
      </c>
      <c r="M157" s="2">
        <v>1.34</v>
      </c>
      <c r="N157" s="2">
        <v>15690</v>
      </c>
      <c r="O157" s="2">
        <v>538</v>
      </c>
      <c r="P157" s="2">
        <v>16.399999999999999</v>
      </c>
      <c r="Q157" s="2">
        <v>3.03</v>
      </c>
      <c r="R157" s="2">
        <v>778</v>
      </c>
      <c r="S157" s="2">
        <v>75.7</v>
      </c>
      <c r="T157" s="2">
        <f t="shared" si="6"/>
        <v>887.63046779775732</v>
      </c>
      <c r="U157" s="2">
        <f t="shared" si="7"/>
        <v>118.4667316699734</v>
      </c>
      <c r="V157" s="2">
        <v>888</v>
      </c>
      <c r="W157" s="2">
        <v>118</v>
      </c>
      <c r="Y157">
        <f t="shared" si="8"/>
        <v>300.05842764368407</v>
      </c>
    </row>
    <row r="158" spans="1:25" x14ac:dyDescent="0.35">
      <c r="A158" s="2" t="s">
        <v>212</v>
      </c>
      <c r="B158" s="3" t="s">
        <v>33</v>
      </c>
      <c r="C158" s="2">
        <v>54.1</v>
      </c>
      <c r="D158" s="2">
        <v>402.6</v>
      </c>
      <c r="E158" s="2">
        <v>177.7</v>
      </c>
      <c r="F158" s="2">
        <v>10.9</v>
      </c>
      <c r="G158" s="2">
        <v>7.7</v>
      </c>
      <c r="H158" s="2">
        <v>10.199999999999999</v>
      </c>
      <c r="I158" s="2">
        <v>360.4</v>
      </c>
      <c r="J158" s="2">
        <v>69</v>
      </c>
      <c r="K158" s="2">
        <v>8.15</v>
      </c>
      <c r="L158" s="2">
        <v>46.8</v>
      </c>
      <c r="M158" s="2">
        <v>1.48</v>
      </c>
      <c r="N158" s="2">
        <v>18720</v>
      </c>
      <c r="O158" s="2">
        <v>1021</v>
      </c>
      <c r="P158" s="2">
        <v>16.5</v>
      </c>
      <c r="Q158" s="2">
        <v>3.85</v>
      </c>
      <c r="R158" s="2">
        <v>930</v>
      </c>
      <c r="S158" s="2">
        <v>115</v>
      </c>
      <c r="T158" s="2">
        <f t="shared" si="6"/>
        <v>1054.6380127977563</v>
      </c>
      <c r="U158" s="2">
        <f t="shared" si="7"/>
        <v>178.60880708511695</v>
      </c>
      <c r="V158" s="2">
        <v>1055</v>
      </c>
      <c r="W158" s="2">
        <v>178</v>
      </c>
      <c r="Y158">
        <f t="shared" si="8"/>
        <v>306.12868209300484</v>
      </c>
    </row>
    <row r="159" spans="1:25" x14ac:dyDescent="0.35">
      <c r="A159" s="2" t="s">
        <v>213</v>
      </c>
      <c r="B159" s="3" t="s">
        <v>33</v>
      </c>
      <c r="C159" s="2">
        <v>60.1</v>
      </c>
      <c r="D159" s="2">
        <v>406.4</v>
      </c>
      <c r="E159" s="2">
        <v>177.9</v>
      </c>
      <c r="F159" s="2">
        <v>12.8</v>
      </c>
      <c r="G159" s="2">
        <v>7.9</v>
      </c>
      <c r="H159" s="2">
        <v>10.199999999999999</v>
      </c>
      <c r="I159" s="2">
        <v>360.4</v>
      </c>
      <c r="J159" s="2">
        <v>76.5</v>
      </c>
      <c r="K159" s="2">
        <v>6.95</v>
      </c>
      <c r="L159" s="2">
        <v>45.6</v>
      </c>
      <c r="M159" s="2">
        <v>1.49</v>
      </c>
      <c r="N159" s="2">
        <v>21600</v>
      </c>
      <c r="O159" s="2">
        <v>1203</v>
      </c>
      <c r="P159" s="2">
        <v>16.8</v>
      </c>
      <c r="Q159" s="2">
        <v>3.97</v>
      </c>
      <c r="R159" s="2">
        <v>1063</v>
      </c>
      <c r="S159" s="2">
        <v>135</v>
      </c>
      <c r="T159" s="2">
        <f t="shared" si="6"/>
        <v>1199.4673957977586</v>
      </c>
      <c r="U159" s="2">
        <f t="shared" si="7"/>
        <v>209.36835545514964</v>
      </c>
      <c r="V159" s="2">
        <v>1199</v>
      </c>
      <c r="W159" s="2">
        <v>209</v>
      </c>
      <c r="Y159">
        <f t="shared" si="8"/>
        <v>309.86372811285929</v>
      </c>
    </row>
    <row r="160" spans="1:25" x14ac:dyDescent="0.35">
      <c r="A160" s="2" t="s">
        <v>214</v>
      </c>
      <c r="B160" s="3" t="s">
        <v>33</v>
      </c>
      <c r="C160" s="2">
        <v>67.099999999999994</v>
      </c>
      <c r="D160" s="2">
        <v>409.4</v>
      </c>
      <c r="E160" s="2">
        <v>178.8</v>
      </c>
      <c r="F160" s="2">
        <v>14.3</v>
      </c>
      <c r="G160" s="2">
        <v>8.8000000000000007</v>
      </c>
      <c r="H160" s="2">
        <v>10.199999999999999</v>
      </c>
      <c r="I160" s="2">
        <v>360.4</v>
      </c>
      <c r="J160" s="2">
        <v>85.5</v>
      </c>
      <c r="K160" s="2">
        <v>6.25</v>
      </c>
      <c r="L160" s="2">
        <v>41</v>
      </c>
      <c r="M160" s="2">
        <v>1.5</v>
      </c>
      <c r="N160" s="2">
        <v>24330</v>
      </c>
      <c r="O160" s="2">
        <v>1365</v>
      </c>
      <c r="P160" s="2">
        <v>16.899999999999999</v>
      </c>
      <c r="Q160" s="2">
        <v>3.99</v>
      </c>
      <c r="R160" s="2">
        <v>1189</v>
      </c>
      <c r="S160" s="2">
        <v>153</v>
      </c>
      <c r="T160" s="2">
        <f t="shared" si="6"/>
        <v>1346.0273917977588</v>
      </c>
      <c r="U160" s="2">
        <f t="shared" si="7"/>
        <v>236.87107237029471</v>
      </c>
      <c r="V160" s="2">
        <v>1346</v>
      </c>
      <c r="W160" s="2">
        <v>237</v>
      </c>
      <c r="Y160">
        <f t="shared" si="8"/>
        <v>312.9923002247819</v>
      </c>
    </row>
    <row r="161" spans="1:25" x14ac:dyDescent="0.35">
      <c r="A161" s="2" t="s">
        <v>215</v>
      </c>
      <c r="B161" s="3" t="s">
        <v>33</v>
      </c>
      <c r="C161" s="2">
        <v>74.2</v>
      </c>
      <c r="D161" s="2">
        <v>412.8</v>
      </c>
      <c r="E161" s="2">
        <v>179.5</v>
      </c>
      <c r="F161" s="2">
        <v>16</v>
      </c>
      <c r="G161" s="2">
        <v>9.5</v>
      </c>
      <c r="H161" s="2">
        <v>10.199999999999999</v>
      </c>
      <c r="I161" s="2">
        <v>360.4</v>
      </c>
      <c r="J161" s="2">
        <v>94.5</v>
      </c>
      <c r="K161" s="2">
        <v>5.61</v>
      </c>
      <c r="L161" s="2">
        <v>37.9</v>
      </c>
      <c r="M161" s="2">
        <v>1.51</v>
      </c>
      <c r="N161" s="2">
        <v>27310</v>
      </c>
      <c r="O161" s="2">
        <v>1546</v>
      </c>
      <c r="P161" s="2">
        <v>17</v>
      </c>
      <c r="Q161" s="2">
        <v>4.04</v>
      </c>
      <c r="R161" s="2">
        <v>1323</v>
      </c>
      <c r="S161" s="2">
        <v>172</v>
      </c>
      <c r="T161" s="2">
        <f t="shared" si="6"/>
        <v>1500.8060197977584</v>
      </c>
      <c r="U161" s="2">
        <f t="shared" si="7"/>
        <v>267.30234641540625</v>
      </c>
      <c r="V161" s="2">
        <v>1501</v>
      </c>
      <c r="W161" s="2">
        <v>267</v>
      </c>
      <c r="Y161">
        <f t="shared" si="8"/>
        <v>316.46069266182178</v>
      </c>
    </row>
    <row r="162" spans="1:25" x14ac:dyDescent="0.35">
      <c r="A162" s="2" t="s">
        <v>216</v>
      </c>
      <c r="B162" s="3" t="s">
        <v>33</v>
      </c>
      <c r="C162" s="2">
        <v>84.8</v>
      </c>
      <c r="D162" s="2">
        <v>417.3</v>
      </c>
      <c r="E162" s="2">
        <v>180.8</v>
      </c>
      <c r="F162" s="2">
        <v>18.2</v>
      </c>
      <c r="G162" s="2">
        <v>10.9</v>
      </c>
      <c r="H162" s="2">
        <v>10.199999999999999</v>
      </c>
      <c r="I162" s="2">
        <v>360.6</v>
      </c>
      <c r="J162" s="2">
        <v>108</v>
      </c>
      <c r="K162" s="2">
        <v>4.9800000000000004</v>
      </c>
      <c r="L162" s="2">
        <v>33</v>
      </c>
      <c r="M162" s="2">
        <v>1.52</v>
      </c>
      <c r="N162" s="2">
        <v>31520</v>
      </c>
      <c r="O162" s="2">
        <v>1794</v>
      </c>
      <c r="P162" s="2">
        <v>17.100000000000001</v>
      </c>
      <c r="Q162" s="2">
        <v>4.07</v>
      </c>
      <c r="R162" s="2">
        <v>1511</v>
      </c>
      <c r="S162" s="2">
        <v>198</v>
      </c>
      <c r="T162" s="2">
        <f t="shared" si="6"/>
        <v>1725.423968482773</v>
      </c>
      <c r="U162" s="2">
        <f t="shared" si="7"/>
        <v>309.79136875563029</v>
      </c>
      <c r="V162" s="2">
        <v>1724</v>
      </c>
      <c r="W162" s="2">
        <v>309</v>
      </c>
      <c r="Y162">
        <f t="shared" si="8"/>
        <v>321.14147972505828</v>
      </c>
    </row>
    <row r="163" spans="1:25" x14ac:dyDescent="0.35">
      <c r="A163" s="2" t="s">
        <v>217</v>
      </c>
      <c r="B163" s="3" t="s">
        <v>33</v>
      </c>
      <c r="C163" s="2">
        <v>99.7</v>
      </c>
      <c r="D163" s="2">
        <v>414.8</v>
      </c>
      <c r="E163" s="2">
        <v>260</v>
      </c>
      <c r="F163" s="2">
        <v>16.899999999999999</v>
      </c>
      <c r="G163" s="2">
        <v>10</v>
      </c>
      <c r="H163" s="2">
        <v>10.199999999999999</v>
      </c>
      <c r="I163" s="2">
        <v>360.6</v>
      </c>
      <c r="J163" s="2">
        <v>127</v>
      </c>
      <c r="K163" s="2">
        <v>7.7</v>
      </c>
      <c r="L163" s="2">
        <v>36</v>
      </c>
      <c r="M163" s="2">
        <v>1.83</v>
      </c>
      <c r="N163" s="2">
        <v>39730</v>
      </c>
      <c r="O163" s="2">
        <v>4951</v>
      </c>
      <c r="P163" s="2">
        <v>17.7</v>
      </c>
      <c r="Q163" s="2">
        <v>6.25</v>
      </c>
      <c r="R163" s="2">
        <v>1915</v>
      </c>
      <c r="S163" s="2">
        <v>381</v>
      </c>
      <c r="T163" s="2">
        <f t="shared" si="6"/>
        <v>2128.0849306677874</v>
      </c>
      <c r="U163" s="2">
        <f t="shared" si="7"/>
        <v>581.71587359048522</v>
      </c>
      <c r="V163" s="2">
        <v>2128</v>
      </c>
      <c r="W163" s="2">
        <v>581</v>
      </c>
      <c r="Y163">
        <f t="shared" si="8"/>
        <v>346.64163050620454</v>
      </c>
    </row>
    <row r="164" spans="1:25" x14ac:dyDescent="0.35">
      <c r="A164" s="2" t="s">
        <v>218</v>
      </c>
      <c r="B164" s="3" t="s">
        <v>33</v>
      </c>
      <c r="C164" s="2">
        <v>114.6</v>
      </c>
      <c r="D164" s="2">
        <v>419.6</v>
      </c>
      <c r="E164" s="2">
        <v>261.5</v>
      </c>
      <c r="F164" s="2">
        <v>19.3</v>
      </c>
      <c r="G164" s="2">
        <v>11.6</v>
      </c>
      <c r="H164" s="2">
        <v>10.199999999999999</v>
      </c>
      <c r="I164" s="2">
        <v>360.6</v>
      </c>
      <c r="J164" s="2">
        <v>146</v>
      </c>
      <c r="K164" s="2">
        <v>6.77</v>
      </c>
      <c r="L164" s="2">
        <v>31.2</v>
      </c>
      <c r="M164" s="2">
        <v>1.84</v>
      </c>
      <c r="N164" s="2">
        <v>46110</v>
      </c>
      <c r="O164" s="2">
        <v>5758</v>
      </c>
      <c r="P164" s="2">
        <v>17.8</v>
      </c>
      <c r="Q164" s="2">
        <v>6.28</v>
      </c>
      <c r="R164" s="2">
        <v>2198</v>
      </c>
      <c r="S164" s="2">
        <v>440</v>
      </c>
      <c r="T164" s="2">
        <f t="shared" si="6"/>
        <v>2458.0708156677888</v>
      </c>
      <c r="U164" s="2">
        <f t="shared" si="7"/>
        <v>673.74787305074187</v>
      </c>
      <c r="V164" s="2">
        <v>2457</v>
      </c>
      <c r="W164" s="2">
        <v>673</v>
      </c>
      <c r="Y164">
        <f t="shared" si="8"/>
        <v>351.60172070113651</v>
      </c>
    </row>
    <row r="165" spans="1:25" x14ac:dyDescent="0.35">
      <c r="A165" s="2" t="s">
        <v>219</v>
      </c>
      <c r="B165" s="3" t="s">
        <v>33</v>
      </c>
      <c r="C165" s="2">
        <v>132.4</v>
      </c>
      <c r="D165" s="2">
        <v>425.4</v>
      </c>
      <c r="E165" s="2">
        <v>263.3</v>
      </c>
      <c r="F165" s="2">
        <v>22.2</v>
      </c>
      <c r="G165" s="2">
        <v>13.3</v>
      </c>
      <c r="H165" s="2">
        <v>10.199999999999999</v>
      </c>
      <c r="I165" s="2">
        <v>360.6</v>
      </c>
      <c r="J165" s="2">
        <v>169</v>
      </c>
      <c r="K165" s="2">
        <v>5.92</v>
      </c>
      <c r="L165" s="2">
        <v>27</v>
      </c>
      <c r="M165" s="2">
        <v>1.86</v>
      </c>
      <c r="N165" s="2">
        <v>54060</v>
      </c>
      <c r="O165" s="2">
        <v>6768</v>
      </c>
      <c r="P165" s="2">
        <v>17.899999999999999</v>
      </c>
      <c r="Q165" s="2">
        <v>6.33</v>
      </c>
      <c r="R165" s="2">
        <v>2541</v>
      </c>
      <c r="S165" s="2">
        <v>514</v>
      </c>
      <c r="T165" s="2">
        <f t="shared" si="6"/>
        <v>2856.2789876677875</v>
      </c>
      <c r="U165" s="2">
        <f t="shared" si="7"/>
        <v>787.4954844460143</v>
      </c>
      <c r="V165" s="2">
        <v>2859</v>
      </c>
      <c r="W165" s="2">
        <v>788</v>
      </c>
      <c r="Y165">
        <f t="shared" si="8"/>
        <v>357.59212798941758</v>
      </c>
    </row>
    <row r="166" spans="1:25" x14ac:dyDescent="0.35">
      <c r="A166" s="2" t="s">
        <v>220</v>
      </c>
      <c r="B166" s="3" t="s">
        <v>33</v>
      </c>
      <c r="C166" s="2">
        <v>148.80000000000001</v>
      </c>
      <c r="D166" s="2">
        <v>431</v>
      </c>
      <c r="E166" s="2">
        <v>264.8</v>
      </c>
      <c r="F166" s="2">
        <v>25</v>
      </c>
      <c r="G166" s="2">
        <v>14.9</v>
      </c>
      <c r="H166" s="2">
        <v>10.199999999999999</v>
      </c>
      <c r="I166" s="2">
        <v>360.6</v>
      </c>
      <c r="J166" s="2">
        <v>190</v>
      </c>
      <c r="K166" s="2">
        <v>5.29</v>
      </c>
      <c r="L166" s="2">
        <v>24.3</v>
      </c>
      <c r="M166" s="2">
        <v>1.87</v>
      </c>
      <c r="N166" s="2">
        <v>61830</v>
      </c>
      <c r="O166" s="2">
        <v>7754</v>
      </c>
      <c r="P166" s="2">
        <v>18</v>
      </c>
      <c r="Q166" s="2">
        <v>6.39</v>
      </c>
      <c r="R166" s="2">
        <v>2869</v>
      </c>
      <c r="S166" s="2">
        <v>586</v>
      </c>
      <c r="T166" s="2">
        <f t="shared" si="6"/>
        <v>3245.2545556677892</v>
      </c>
      <c r="U166" s="2">
        <f t="shared" si="7"/>
        <v>898.82413240627204</v>
      </c>
      <c r="V166" s="2">
        <v>3246</v>
      </c>
      <c r="W166" s="2">
        <v>899</v>
      </c>
      <c r="Y166">
        <f t="shared" si="8"/>
        <v>363.27259737007415</v>
      </c>
    </row>
    <row r="167" spans="1:25" x14ac:dyDescent="0.35">
      <c r="A167" s="2" t="s">
        <v>221</v>
      </c>
      <c r="B167" s="3" t="s">
        <v>33</v>
      </c>
      <c r="C167" s="2">
        <v>52.3</v>
      </c>
      <c r="D167" s="2">
        <v>449.8</v>
      </c>
      <c r="E167" s="2">
        <v>152.4</v>
      </c>
      <c r="F167" s="2">
        <v>10.9</v>
      </c>
      <c r="G167" s="2">
        <v>7.6</v>
      </c>
      <c r="H167" s="2">
        <v>10.199999999999999</v>
      </c>
      <c r="I167" s="2">
        <v>407.6</v>
      </c>
      <c r="J167" s="2">
        <v>66.599999999999994</v>
      </c>
      <c r="K167" s="2">
        <v>6.99</v>
      </c>
      <c r="L167" s="2">
        <v>53.6</v>
      </c>
      <c r="M167" s="2">
        <v>1.48</v>
      </c>
      <c r="N167" s="2">
        <v>21370</v>
      </c>
      <c r="O167" s="2">
        <v>645</v>
      </c>
      <c r="P167" s="2">
        <v>17.899999999999999</v>
      </c>
      <c r="Q167" s="2">
        <v>3.11</v>
      </c>
      <c r="R167" s="2">
        <v>950</v>
      </c>
      <c r="S167" s="2">
        <v>84.7</v>
      </c>
      <c r="T167" s="2">
        <f t="shared" si="6"/>
        <v>1096.0413091253192</v>
      </c>
      <c r="U167" s="2">
        <f t="shared" si="7"/>
        <v>133.62441515010133</v>
      </c>
      <c r="V167" s="2">
        <v>1096</v>
      </c>
      <c r="W167" s="2">
        <v>133</v>
      </c>
      <c r="Y167">
        <f t="shared" si="8"/>
        <v>347.61372239887197</v>
      </c>
    </row>
    <row r="168" spans="1:25" x14ac:dyDescent="0.35">
      <c r="A168" s="2" t="s">
        <v>222</v>
      </c>
      <c r="B168" s="3" t="s">
        <v>33</v>
      </c>
      <c r="C168" s="2">
        <v>59.8</v>
      </c>
      <c r="D168" s="2">
        <v>454.6</v>
      </c>
      <c r="E168" s="2">
        <v>152.9</v>
      </c>
      <c r="F168" s="2">
        <v>13.3</v>
      </c>
      <c r="G168" s="2">
        <v>8.1</v>
      </c>
      <c r="H168" s="2">
        <v>10.199999999999999</v>
      </c>
      <c r="I168" s="2">
        <v>407.6</v>
      </c>
      <c r="J168" s="2">
        <v>76.2</v>
      </c>
      <c r="K168" s="2">
        <v>5.75</v>
      </c>
      <c r="L168" s="2">
        <v>50.3</v>
      </c>
      <c r="M168" s="2">
        <v>1.49</v>
      </c>
      <c r="N168" s="2">
        <v>25500</v>
      </c>
      <c r="O168" s="2">
        <v>795</v>
      </c>
      <c r="P168" s="2">
        <v>18.3</v>
      </c>
      <c r="Q168" s="2">
        <v>3.23</v>
      </c>
      <c r="R168" s="2">
        <v>1122</v>
      </c>
      <c r="S168" s="2">
        <v>104</v>
      </c>
      <c r="T168" s="2">
        <f t="shared" si="6"/>
        <v>1287.2706261253236</v>
      </c>
      <c r="U168" s="2">
        <f t="shared" si="7"/>
        <v>163.37272682518218</v>
      </c>
      <c r="V168" s="2">
        <v>1287</v>
      </c>
      <c r="W168" s="2">
        <v>163</v>
      </c>
      <c r="Y168">
        <f t="shared" si="8"/>
        <v>352.43616443265302</v>
      </c>
    </row>
    <row r="169" spans="1:25" x14ac:dyDescent="0.35">
      <c r="A169" s="2" t="s">
        <v>223</v>
      </c>
      <c r="B169" s="3" t="s">
        <v>33</v>
      </c>
      <c r="C169" s="2">
        <v>67.2</v>
      </c>
      <c r="D169" s="2">
        <v>458</v>
      </c>
      <c r="E169" s="2">
        <v>153.80000000000001</v>
      </c>
      <c r="F169" s="2">
        <v>15</v>
      </c>
      <c r="G169" s="2">
        <v>9</v>
      </c>
      <c r="H169" s="2">
        <v>10.199999999999999</v>
      </c>
      <c r="I169" s="2">
        <v>407.6</v>
      </c>
      <c r="J169" s="2">
        <v>85.6</v>
      </c>
      <c r="K169" s="2">
        <v>5.13</v>
      </c>
      <c r="L169" s="2">
        <v>45.3</v>
      </c>
      <c r="M169" s="2">
        <v>1.5</v>
      </c>
      <c r="N169" s="2">
        <v>28930</v>
      </c>
      <c r="O169" s="2">
        <v>913</v>
      </c>
      <c r="P169" s="2">
        <v>18.399999999999999</v>
      </c>
      <c r="Q169" s="2">
        <v>3.27</v>
      </c>
      <c r="R169" s="2">
        <v>1263</v>
      </c>
      <c r="S169" s="2">
        <v>119</v>
      </c>
      <c r="T169" s="2">
        <f t="shared" si="6"/>
        <v>1453.0735851253226</v>
      </c>
      <c r="U169" s="2">
        <f t="shared" si="7"/>
        <v>187.00151924032613</v>
      </c>
      <c r="V169" s="2">
        <v>1453</v>
      </c>
      <c r="W169" s="2">
        <v>187</v>
      </c>
      <c r="Y169">
        <f t="shared" si="8"/>
        <v>355.92945930338504</v>
      </c>
    </row>
    <row r="170" spans="1:25" x14ac:dyDescent="0.35">
      <c r="A170" s="2" t="s">
        <v>224</v>
      </c>
      <c r="B170" s="3" t="s">
        <v>33</v>
      </c>
      <c r="C170" s="2">
        <v>68.5</v>
      </c>
      <c r="D170" s="2">
        <v>458.7</v>
      </c>
      <c r="E170" s="2">
        <v>153.9</v>
      </c>
      <c r="F170" s="2">
        <v>15.3</v>
      </c>
      <c r="G170" s="2">
        <v>9.1</v>
      </c>
      <c r="H170" s="2">
        <v>10.199999999999999</v>
      </c>
      <c r="I170" s="2">
        <v>407.7</v>
      </c>
      <c r="J170" s="2">
        <v>87.1</v>
      </c>
      <c r="K170" s="2">
        <v>5.03</v>
      </c>
      <c r="L170" s="2">
        <v>44.6</v>
      </c>
      <c r="M170" s="2">
        <v>1.5</v>
      </c>
      <c r="N170" s="2">
        <v>29530</v>
      </c>
      <c r="O170" s="2">
        <v>933</v>
      </c>
      <c r="P170" s="2">
        <v>18.399999999999999</v>
      </c>
      <c r="Q170" s="2">
        <v>3.27</v>
      </c>
      <c r="R170" s="2">
        <v>1288</v>
      </c>
      <c r="S170" s="2">
        <v>121</v>
      </c>
      <c r="T170" s="2">
        <f t="shared" si="6"/>
        <v>1479.9120913103391</v>
      </c>
      <c r="U170" s="2">
        <f t="shared" si="7"/>
        <v>190.98528142534238</v>
      </c>
      <c r="V170" s="2">
        <v>1482</v>
      </c>
      <c r="W170" s="2">
        <v>191</v>
      </c>
      <c r="Y170">
        <f t="shared" si="8"/>
        <v>356.63656570800475</v>
      </c>
    </row>
    <row r="171" spans="1:25" x14ac:dyDescent="0.35">
      <c r="A171" s="2" t="s">
        <v>225</v>
      </c>
      <c r="B171" s="3" t="s">
        <v>33</v>
      </c>
      <c r="C171" s="2">
        <v>74.2</v>
      </c>
      <c r="D171" s="2">
        <v>462</v>
      </c>
      <c r="E171" s="2">
        <v>154.4</v>
      </c>
      <c r="F171" s="2">
        <v>17</v>
      </c>
      <c r="G171" s="2">
        <v>9.6</v>
      </c>
      <c r="H171" s="2">
        <v>10.199999999999999</v>
      </c>
      <c r="I171" s="2">
        <v>407.6</v>
      </c>
      <c r="J171" s="2">
        <v>94.5</v>
      </c>
      <c r="K171" s="2">
        <v>4.54</v>
      </c>
      <c r="L171" s="2">
        <v>42.5</v>
      </c>
      <c r="M171" s="2">
        <v>1.5</v>
      </c>
      <c r="N171" s="2">
        <v>32670</v>
      </c>
      <c r="O171" s="2">
        <v>1047</v>
      </c>
      <c r="P171" s="2">
        <v>18.600000000000001</v>
      </c>
      <c r="Q171" s="2">
        <v>3.33</v>
      </c>
      <c r="R171" s="2">
        <v>1414</v>
      </c>
      <c r="S171" s="2">
        <v>136</v>
      </c>
      <c r="T171" s="2">
        <f t="shared" si="6"/>
        <v>1626.5861851253221</v>
      </c>
      <c r="U171" s="2">
        <f t="shared" si="7"/>
        <v>213.44869185042219</v>
      </c>
      <c r="V171" s="2">
        <v>1627</v>
      </c>
      <c r="W171" s="2">
        <v>213</v>
      </c>
      <c r="Y171">
        <f t="shared" si="8"/>
        <v>359.97413795993737</v>
      </c>
    </row>
    <row r="172" spans="1:25" x14ac:dyDescent="0.35">
      <c r="A172" s="2" t="s">
        <v>226</v>
      </c>
      <c r="B172" s="3" t="s">
        <v>33</v>
      </c>
      <c r="C172" s="2">
        <v>82.1</v>
      </c>
      <c r="D172" s="2">
        <v>465.8</v>
      </c>
      <c r="E172" s="2">
        <v>155.30000000000001</v>
      </c>
      <c r="F172" s="2">
        <v>18.899999999999999</v>
      </c>
      <c r="G172" s="2">
        <v>10.5</v>
      </c>
      <c r="H172" s="2">
        <v>10.199999999999999</v>
      </c>
      <c r="I172" s="2">
        <v>407.6</v>
      </c>
      <c r="J172" s="2">
        <v>105</v>
      </c>
      <c r="K172" s="2">
        <v>4.1100000000000003</v>
      </c>
      <c r="L172" s="2">
        <v>38.799999999999997</v>
      </c>
      <c r="M172" s="2">
        <v>1.51</v>
      </c>
      <c r="N172" s="2">
        <v>36590</v>
      </c>
      <c r="O172" s="2">
        <v>1185</v>
      </c>
      <c r="P172" s="2">
        <v>18.7</v>
      </c>
      <c r="Q172" s="2">
        <v>3.37</v>
      </c>
      <c r="R172" s="2">
        <v>1571</v>
      </c>
      <c r="S172" s="2">
        <v>153</v>
      </c>
      <c r="T172" s="2">
        <f t="shared" si="6"/>
        <v>1811.494058125319</v>
      </c>
      <c r="U172" s="2">
        <f t="shared" si="7"/>
        <v>240.70590126556607</v>
      </c>
      <c r="V172" s="2">
        <v>1811</v>
      </c>
      <c r="W172" s="2">
        <v>240</v>
      </c>
      <c r="Y172">
        <f t="shared" si="8"/>
        <v>363.86377945599367</v>
      </c>
    </row>
    <row r="173" spans="1:25" x14ac:dyDescent="0.35">
      <c r="A173" s="2" t="s">
        <v>227</v>
      </c>
      <c r="B173" s="3" t="s">
        <v>33</v>
      </c>
      <c r="C173" s="2">
        <v>61</v>
      </c>
      <c r="D173" s="2">
        <v>450</v>
      </c>
      <c r="E173" s="2">
        <v>189</v>
      </c>
      <c r="F173" s="2">
        <v>10.8</v>
      </c>
      <c r="G173" s="2">
        <v>8.1</v>
      </c>
      <c r="H173" s="2">
        <v>10.199999999999999</v>
      </c>
      <c r="I173" s="2">
        <v>408.4</v>
      </c>
      <c r="J173" s="2">
        <v>76</v>
      </c>
      <c r="K173" s="2">
        <v>8.75</v>
      </c>
      <c r="L173" s="2">
        <v>50.4</v>
      </c>
      <c r="M173" s="2">
        <v>1.62</v>
      </c>
      <c r="N173" s="2">
        <v>25380</v>
      </c>
      <c r="O173" s="2">
        <v>1218</v>
      </c>
      <c r="P173" s="2">
        <v>18.2</v>
      </c>
      <c r="Q173" s="2">
        <v>3.99</v>
      </c>
      <c r="R173" s="2">
        <v>1128</v>
      </c>
      <c r="S173" s="2">
        <v>129</v>
      </c>
      <c r="T173" s="2">
        <f t="shared" si="6"/>
        <v>1287.0627708653865</v>
      </c>
      <c r="U173" s="2">
        <f t="shared" si="7"/>
        <v>200.80626132518179</v>
      </c>
      <c r="V173" s="2">
        <v>1286</v>
      </c>
      <c r="W173" s="2">
        <v>201</v>
      </c>
      <c r="Y173">
        <f t="shared" si="8"/>
        <v>354.85391360389417</v>
      </c>
    </row>
    <row r="174" spans="1:25" x14ac:dyDescent="0.35">
      <c r="A174" s="2" t="s">
        <v>228</v>
      </c>
      <c r="B174" s="3" t="s">
        <v>33</v>
      </c>
      <c r="C174" s="2">
        <v>67.099999999999994</v>
      </c>
      <c r="D174" s="2">
        <v>453.4</v>
      </c>
      <c r="E174" s="2">
        <v>189.9</v>
      </c>
      <c r="F174" s="2">
        <v>12.7</v>
      </c>
      <c r="G174" s="2">
        <v>8.5</v>
      </c>
      <c r="H174" s="2">
        <v>10.199999999999999</v>
      </c>
      <c r="I174" s="2">
        <v>407.6</v>
      </c>
      <c r="J174" s="2">
        <v>85.5</v>
      </c>
      <c r="K174" s="2">
        <v>7.48</v>
      </c>
      <c r="L174" s="2">
        <v>48</v>
      </c>
      <c r="M174" s="2">
        <v>1.63</v>
      </c>
      <c r="N174" s="2">
        <v>29380</v>
      </c>
      <c r="O174" s="2">
        <v>1452</v>
      </c>
      <c r="P174" s="2">
        <v>18.5</v>
      </c>
      <c r="Q174" s="2">
        <v>4.12</v>
      </c>
      <c r="R174" s="2">
        <v>1296</v>
      </c>
      <c r="S174" s="2">
        <v>153</v>
      </c>
      <c r="T174" s="2">
        <f t="shared" si="6"/>
        <v>1471.0239961253228</v>
      </c>
      <c r="U174" s="2">
        <f t="shared" si="7"/>
        <v>237.62840556524608</v>
      </c>
      <c r="V174" s="2">
        <v>1471</v>
      </c>
      <c r="W174" s="2">
        <v>237</v>
      </c>
      <c r="Y174">
        <f t="shared" si="8"/>
        <v>358.37066007138475</v>
      </c>
    </row>
    <row r="175" spans="1:25" x14ac:dyDescent="0.35">
      <c r="A175" s="2" t="s">
        <v>229</v>
      </c>
      <c r="B175" s="3" t="s">
        <v>33</v>
      </c>
      <c r="C175" s="2">
        <v>74.3</v>
      </c>
      <c r="D175" s="2">
        <v>457</v>
      </c>
      <c r="E175" s="2">
        <v>190.4</v>
      </c>
      <c r="F175" s="2">
        <v>14.5</v>
      </c>
      <c r="G175" s="2">
        <v>9</v>
      </c>
      <c r="H175" s="2">
        <v>10.199999999999999</v>
      </c>
      <c r="I175" s="2">
        <v>407.6</v>
      </c>
      <c r="J175" s="2">
        <v>94.6</v>
      </c>
      <c r="K175" s="2">
        <v>6.57</v>
      </c>
      <c r="L175" s="2">
        <v>45.3</v>
      </c>
      <c r="M175" s="2">
        <v>1.64</v>
      </c>
      <c r="N175" s="2">
        <v>33320</v>
      </c>
      <c r="O175" s="2">
        <v>1671</v>
      </c>
      <c r="P175" s="2">
        <v>18.8</v>
      </c>
      <c r="Q175" s="2">
        <v>4.2</v>
      </c>
      <c r="R175" s="2">
        <v>1458</v>
      </c>
      <c r="S175" s="2">
        <v>176</v>
      </c>
      <c r="T175" s="2">
        <f t="shared" si="6"/>
        <v>1652.7265851253223</v>
      </c>
      <c r="U175" s="2">
        <f t="shared" si="7"/>
        <v>272.42137924032602</v>
      </c>
      <c r="V175" s="2">
        <v>1653</v>
      </c>
      <c r="W175" s="2">
        <v>272</v>
      </c>
      <c r="Y175">
        <f t="shared" si="8"/>
        <v>361.98477868551328</v>
      </c>
    </row>
    <row r="176" spans="1:25" x14ac:dyDescent="0.35">
      <c r="A176" s="2" t="s">
        <v>230</v>
      </c>
      <c r="B176" s="3" t="s">
        <v>33</v>
      </c>
      <c r="C176" s="2">
        <v>82</v>
      </c>
      <c r="D176" s="2">
        <v>460</v>
      </c>
      <c r="E176" s="2">
        <v>191.3</v>
      </c>
      <c r="F176" s="2">
        <v>16</v>
      </c>
      <c r="G176" s="2">
        <v>9.9</v>
      </c>
      <c r="H176" s="2">
        <v>10.199999999999999</v>
      </c>
      <c r="I176" s="2">
        <v>407.6</v>
      </c>
      <c r="J176" s="2">
        <v>104</v>
      </c>
      <c r="K176" s="2">
        <v>5.98</v>
      </c>
      <c r="L176" s="2">
        <v>41.2</v>
      </c>
      <c r="M176" s="2">
        <v>1.65</v>
      </c>
      <c r="N176" s="2">
        <v>37050</v>
      </c>
      <c r="O176" s="2">
        <v>1871</v>
      </c>
      <c r="P176" s="2">
        <v>18.8</v>
      </c>
      <c r="Q176" s="2">
        <v>4.2300000000000004</v>
      </c>
      <c r="R176" s="2">
        <v>1611</v>
      </c>
      <c r="S176" s="2">
        <v>196</v>
      </c>
      <c r="T176" s="2">
        <f t="shared" si="6"/>
        <v>1831.284185125322</v>
      </c>
      <c r="U176" s="2">
        <f t="shared" si="7"/>
        <v>304.21899815547039</v>
      </c>
      <c r="V176" s="2">
        <v>1831</v>
      </c>
      <c r="W176" s="2">
        <v>304</v>
      </c>
      <c r="Y176">
        <f t="shared" si="8"/>
        <v>365.11331117887227</v>
      </c>
    </row>
    <row r="177" spans="1:25" x14ac:dyDescent="0.35">
      <c r="A177" s="2" t="s">
        <v>231</v>
      </c>
      <c r="B177" s="3" t="s">
        <v>33</v>
      </c>
      <c r="C177" s="2">
        <v>89.3</v>
      </c>
      <c r="D177" s="2">
        <v>463.4</v>
      </c>
      <c r="E177" s="2">
        <v>191.9</v>
      </c>
      <c r="F177" s="2">
        <v>17.7</v>
      </c>
      <c r="G177" s="2">
        <v>10.5</v>
      </c>
      <c r="H177" s="2">
        <v>10.199999999999999</v>
      </c>
      <c r="I177" s="2">
        <v>407.6</v>
      </c>
      <c r="J177" s="2">
        <v>114</v>
      </c>
      <c r="K177" s="2">
        <v>5.42</v>
      </c>
      <c r="L177" s="2">
        <v>38.799999999999997</v>
      </c>
      <c r="M177" s="2">
        <v>1.66</v>
      </c>
      <c r="N177" s="2">
        <v>41020</v>
      </c>
      <c r="O177" s="2">
        <v>2089</v>
      </c>
      <c r="P177" s="2">
        <v>19</v>
      </c>
      <c r="Q177" s="2">
        <v>4.29</v>
      </c>
      <c r="R177" s="2">
        <v>1770</v>
      </c>
      <c r="S177" s="2">
        <v>218</v>
      </c>
      <c r="T177" s="2">
        <f t="shared" si="6"/>
        <v>2013.644576125321</v>
      </c>
      <c r="U177" s="2">
        <f t="shared" si="7"/>
        <v>338.69659926556591</v>
      </c>
      <c r="V177" s="2">
        <v>2014</v>
      </c>
      <c r="W177" s="2">
        <v>338</v>
      </c>
      <c r="Y177">
        <f t="shared" si="8"/>
        <v>368.55763457022562</v>
      </c>
    </row>
    <row r="178" spans="1:25" x14ac:dyDescent="0.35">
      <c r="A178" s="2" t="s">
        <v>232</v>
      </c>
      <c r="B178" s="3" t="s">
        <v>33</v>
      </c>
      <c r="C178" s="2">
        <v>96.7</v>
      </c>
      <c r="D178" s="2">
        <v>466.1</v>
      </c>
      <c r="E178" s="2">
        <v>192.8</v>
      </c>
      <c r="F178" s="2">
        <v>19.100000000000001</v>
      </c>
      <c r="G178" s="2">
        <v>11.4</v>
      </c>
      <c r="H178" s="2">
        <v>10.199999999999999</v>
      </c>
      <c r="I178" s="2">
        <v>407.6</v>
      </c>
      <c r="J178" s="2">
        <v>123</v>
      </c>
      <c r="K178" s="2">
        <v>5.0599999999999996</v>
      </c>
      <c r="L178" s="2">
        <v>35.700000000000003</v>
      </c>
      <c r="M178" s="2">
        <v>1.66</v>
      </c>
      <c r="N178" s="2">
        <v>44590</v>
      </c>
      <c r="O178" s="2">
        <v>2281</v>
      </c>
      <c r="P178" s="2">
        <v>19</v>
      </c>
      <c r="Q178" s="2">
        <v>4.3</v>
      </c>
      <c r="R178" s="2">
        <v>1913</v>
      </c>
      <c r="S178" s="2">
        <v>237</v>
      </c>
      <c r="T178" s="2">
        <f t="shared" si="6"/>
        <v>2186.8031481903085</v>
      </c>
      <c r="U178" s="2">
        <f t="shared" si="7"/>
        <v>369.9269326807115</v>
      </c>
      <c r="V178" s="2">
        <v>2184</v>
      </c>
      <c r="W178" s="2">
        <v>369</v>
      </c>
      <c r="Y178">
        <f t="shared" si="8"/>
        <v>371.39500535144521</v>
      </c>
    </row>
    <row r="179" spans="1:25" x14ac:dyDescent="0.35">
      <c r="A179" s="2" t="s">
        <v>233</v>
      </c>
      <c r="B179" s="3" t="s">
        <v>33</v>
      </c>
      <c r="C179" s="2">
        <v>98.3</v>
      </c>
      <c r="D179" s="2">
        <v>467.2</v>
      </c>
      <c r="E179" s="2">
        <v>192.8</v>
      </c>
      <c r="F179" s="2">
        <v>19.600000000000001</v>
      </c>
      <c r="G179" s="2">
        <v>11.4</v>
      </c>
      <c r="H179" s="2">
        <v>10.199999999999999</v>
      </c>
      <c r="I179" s="2">
        <v>407.6</v>
      </c>
      <c r="J179" s="2">
        <v>125</v>
      </c>
      <c r="K179" s="2">
        <v>4.92</v>
      </c>
      <c r="L179" s="2">
        <v>35.799999999999997</v>
      </c>
      <c r="M179" s="2">
        <v>1.67</v>
      </c>
      <c r="N179" s="2">
        <v>45730</v>
      </c>
      <c r="O179" s="2">
        <v>2347</v>
      </c>
      <c r="P179" s="2">
        <v>19.100000000000001</v>
      </c>
      <c r="Q179" s="2">
        <v>4.33</v>
      </c>
      <c r="R179" s="2">
        <v>1957</v>
      </c>
      <c r="S179" s="2">
        <v>243</v>
      </c>
      <c r="T179" s="2">
        <f t="shared" si="6"/>
        <v>2232.409673125323</v>
      </c>
      <c r="U179" s="2">
        <f t="shared" si="7"/>
        <v>379.22314168071085</v>
      </c>
      <c r="V179" s="2">
        <v>2232</v>
      </c>
      <c r="W179" s="2">
        <v>379</v>
      </c>
      <c r="Y179">
        <f t="shared" si="8"/>
        <v>372.46253502869251</v>
      </c>
    </row>
    <row r="180" spans="1:25" x14ac:dyDescent="0.35">
      <c r="A180" s="2" t="s">
        <v>234</v>
      </c>
      <c r="B180" s="3" t="s">
        <v>33</v>
      </c>
      <c r="C180" s="2">
        <v>105.7</v>
      </c>
      <c r="D180" s="2">
        <v>469.1</v>
      </c>
      <c r="E180" s="2">
        <v>193.9</v>
      </c>
      <c r="F180" s="2">
        <v>20.6</v>
      </c>
      <c r="G180" s="2">
        <v>12.6</v>
      </c>
      <c r="H180" s="2">
        <v>10.199999999999999</v>
      </c>
      <c r="I180" s="2">
        <v>407.6</v>
      </c>
      <c r="J180" s="2">
        <v>134</v>
      </c>
      <c r="K180" s="2">
        <v>4.71</v>
      </c>
      <c r="L180" s="2">
        <v>32.4</v>
      </c>
      <c r="M180" s="2">
        <v>1.67</v>
      </c>
      <c r="N180" s="2">
        <v>48760</v>
      </c>
      <c r="O180" s="2">
        <v>2507</v>
      </c>
      <c r="P180" s="2">
        <v>19</v>
      </c>
      <c r="Q180" s="2">
        <v>4.32</v>
      </c>
      <c r="R180" s="2">
        <v>2079</v>
      </c>
      <c r="S180" s="2">
        <v>259</v>
      </c>
      <c r="T180" s="2">
        <f t="shared" si="6"/>
        <v>2387.125601190306</v>
      </c>
      <c r="U180" s="2">
        <f t="shared" si="7"/>
        <v>405.32158890090329</v>
      </c>
      <c r="V180" s="2">
        <v>2383</v>
      </c>
      <c r="W180" s="2">
        <v>404</v>
      </c>
      <c r="Y180">
        <f t="shared" si="8"/>
        <v>374.57202244695219</v>
      </c>
    </row>
    <row r="181" spans="1:25" x14ac:dyDescent="0.35">
      <c r="A181" s="2" t="s">
        <v>235</v>
      </c>
      <c r="B181" s="3" t="s">
        <v>33</v>
      </c>
      <c r="C181" s="2">
        <v>113.1</v>
      </c>
      <c r="D181" s="2">
        <v>462.5</v>
      </c>
      <c r="E181" s="2">
        <v>280.3</v>
      </c>
      <c r="F181" s="2">
        <v>17.3</v>
      </c>
      <c r="G181" s="2">
        <v>10.8</v>
      </c>
      <c r="H181" s="2">
        <v>10.199999999999999</v>
      </c>
      <c r="I181" s="2">
        <v>407.6</v>
      </c>
      <c r="J181" s="2">
        <v>144</v>
      </c>
      <c r="K181" s="2">
        <v>8.1199999999999992</v>
      </c>
      <c r="L181" s="2">
        <v>37.700000000000003</v>
      </c>
      <c r="M181" s="2">
        <v>2.0099999999999998</v>
      </c>
      <c r="N181" s="2">
        <v>55460</v>
      </c>
      <c r="O181" s="2">
        <v>6344</v>
      </c>
      <c r="P181" s="2">
        <v>19.600000000000001</v>
      </c>
      <c r="Q181" s="2">
        <v>6.64</v>
      </c>
      <c r="R181" s="2">
        <v>2398</v>
      </c>
      <c r="S181" s="2">
        <v>453</v>
      </c>
      <c r="T181" s="2">
        <f t="shared" si="6"/>
        <v>2672.1292146903079</v>
      </c>
      <c r="U181" s="2">
        <f t="shared" si="7"/>
        <v>693.09813957061476</v>
      </c>
      <c r="V181" s="2">
        <v>2669</v>
      </c>
      <c r="W181" s="2">
        <v>692</v>
      </c>
      <c r="Y181">
        <f t="shared" si="8"/>
        <v>398.37931673218179</v>
      </c>
    </row>
    <row r="182" spans="1:25" x14ac:dyDescent="0.35">
      <c r="A182" s="2" t="s">
        <v>236</v>
      </c>
      <c r="B182" s="3" t="s">
        <v>33</v>
      </c>
      <c r="C182" s="2">
        <v>128</v>
      </c>
      <c r="D182" s="2">
        <v>467.1</v>
      </c>
      <c r="E182" s="2">
        <v>281.7</v>
      </c>
      <c r="F182" s="2">
        <v>19.600000000000001</v>
      </c>
      <c r="G182" s="2">
        <v>12.1</v>
      </c>
      <c r="H182" s="2">
        <v>10.199999999999999</v>
      </c>
      <c r="I182" s="2">
        <v>407.6</v>
      </c>
      <c r="J182" s="2">
        <v>163</v>
      </c>
      <c r="K182" s="2">
        <v>7.2</v>
      </c>
      <c r="L182" s="2">
        <v>33.700000000000003</v>
      </c>
      <c r="M182" s="2">
        <v>2.02</v>
      </c>
      <c r="N182" s="2">
        <v>63520</v>
      </c>
      <c r="O182" s="2">
        <v>7295</v>
      </c>
      <c r="P182" s="2">
        <v>19.7</v>
      </c>
      <c r="Q182" s="2">
        <v>6.69</v>
      </c>
      <c r="R182" s="2">
        <v>2720</v>
      </c>
      <c r="S182" s="2">
        <v>518</v>
      </c>
      <c r="T182" s="2">
        <f t="shared" si="6"/>
        <v>3043.5675099403102</v>
      </c>
      <c r="U182" s="2">
        <f t="shared" si="7"/>
        <v>794.40477947582519</v>
      </c>
      <c r="V182" s="2">
        <v>3039</v>
      </c>
      <c r="W182" s="2">
        <v>792</v>
      </c>
      <c r="Y182">
        <f t="shared" si="8"/>
        <v>403.12271084621369</v>
      </c>
    </row>
    <row r="183" spans="1:25" x14ac:dyDescent="0.35">
      <c r="A183" s="2" t="s">
        <v>237</v>
      </c>
      <c r="B183" s="3" t="s">
        <v>33</v>
      </c>
      <c r="C183" s="2">
        <v>144.4</v>
      </c>
      <c r="D183" s="2">
        <v>472.2</v>
      </c>
      <c r="E183" s="2">
        <v>283.10000000000002</v>
      </c>
      <c r="F183" s="2">
        <v>22.1</v>
      </c>
      <c r="G183" s="2">
        <v>13.6</v>
      </c>
      <c r="H183" s="2">
        <v>10.199999999999999</v>
      </c>
      <c r="I183" s="2">
        <v>407.6</v>
      </c>
      <c r="J183" s="2">
        <v>184</v>
      </c>
      <c r="K183" s="2">
        <v>6.4</v>
      </c>
      <c r="L183" s="2">
        <v>30</v>
      </c>
      <c r="M183" s="2">
        <v>2.0299999999999998</v>
      </c>
      <c r="N183" s="2">
        <v>72710</v>
      </c>
      <c r="O183" s="2">
        <v>8367</v>
      </c>
      <c r="P183" s="2">
        <v>19.899999999999999</v>
      </c>
      <c r="Q183" s="2">
        <v>6.74</v>
      </c>
      <c r="R183" s="2">
        <v>3079</v>
      </c>
      <c r="S183" s="2">
        <v>591</v>
      </c>
      <c r="T183" s="2">
        <f t="shared" si="6"/>
        <v>3457.7893361253255</v>
      </c>
      <c r="U183" s="2">
        <f t="shared" si="7"/>
        <v>906.53133975106505</v>
      </c>
      <c r="V183" s="2">
        <v>3457</v>
      </c>
      <c r="W183" s="2">
        <v>906</v>
      </c>
      <c r="Y183">
        <f t="shared" si="8"/>
        <v>408.31636019145742</v>
      </c>
    </row>
    <row r="184" spans="1:25" x14ac:dyDescent="0.35">
      <c r="A184" s="2" t="s">
        <v>238</v>
      </c>
      <c r="B184" s="3" t="s">
        <v>33</v>
      </c>
      <c r="C184" s="2">
        <v>157.69999999999999</v>
      </c>
      <c r="D184" s="2">
        <v>475.7</v>
      </c>
      <c r="E184" s="2">
        <v>284.5</v>
      </c>
      <c r="F184" s="2">
        <v>23.9</v>
      </c>
      <c r="G184" s="2">
        <v>15</v>
      </c>
      <c r="H184" s="2">
        <v>10.199999999999999</v>
      </c>
      <c r="I184" s="2">
        <v>407.5</v>
      </c>
      <c r="J184" s="2">
        <v>201</v>
      </c>
      <c r="K184" s="2">
        <v>5.96</v>
      </c>
      <c r="L184" s="2">
        <v>27.2</v>
      </c>
      <c r="M184" s="2">
        <v>2.04</v>
      </c>
      <c r="N184" s="2">
        <v>79600</v>
      </c>
      <c r="O184" s="2">
        <v>9178</v>
      </c>
      <c r="P184" s="2">
        <v>19.899999999999999</v>
      </c>
      <c r="Q184" s="2">
        <v>6.76</v>
      </c>
      <c r="R184" s="2">
        <v>3347</v>
      </c>
      <c r="S184" s="2">
        <v>645</v>
      </c>
      <c r="T184" s="2">
        <f t="shared" si="6"/>
        <v>3777.5598471903027</v>
      </c>
      <c r="U184" s="2">
        <f t="shared" si="7"/>
        <v>992.49950784128623</v>
      </c>
      <c r="V184" s="2">
        <v>3775</v>
      </c>
      <c r="W184" s="2">
        <v>991</v>
      </c>
      <c r="Y184">
        <f t="shared" si="8"/>
        <v>412.0751873141599</v>
      </c>
    </row>
    <row r="185" spans="1:25" x14ac:dyDescent="0.35">
      <c r="A185" s="2" t="s">
        <v>239</v>
      </c>
      <c r="B185" s="3" t="s">
        <v>33</v>
      </c>
      <c r="C185" s="2">
        <v>177.1</v>
      </c>
      <c r="D185" s="2">
        <v>481.8</v>
      </c>
      <c r="E185" s="2">
        <v>286.10000000000002</v>
      </c>
      <c r="F185" s="2">
        <v>26.9</v>
      </c>
      <c r="G185" s="2">
        <v>16.600000000000001</v>
      </c>
      <c r="H185" s="2">
        <v>10.199999999999999</v>
      </c>
      <c r="I185" s="2">
        <v>407.6</v>
      </c>
      <c r="J185" s="2">
        <v>226</v>
      </c>
      <c r="K185" s="2">
        <v>5.31</v>
      </c>
      <c r="L185" s="2">
        <v>24.5</v>
      </c>
      <c r="M185" s="2">
        <v>2.06</v>
      </c>
      <c r="N185" s="2">
        <v>91040</v>
      </c>
      <c r="O185" s="2">
        <v>10530</v>
      </c>
      <c r="P185" s="2">
        <v>20.100000000000001</v>
      </c>
      <c r="Q185" s="2">
        <v>6.82</v>
      </c>
      <c r="R185" s="2">
        <v>3779</v>
      </c>
      <c r="S185" s="2">
        <v>736</v>
      </c>
      <c r="T185" s="2">
        <f t="shared" si="6"/>
        <v>4280.0735261253194</v>
      </c>
      <c r="U185" s="2">
        <f t="shared" si="7"/>
        <v>1131.6761868015453</v>
      </c>
      <c r="V185" s="2">
        <v>4284</v>
      </c>
      <c r="W185" s="2">
        <v>1132</v>
      </c>
      <c r="Y185">
        <f t="shared" si="8"/>
        <v>418.25854444350568</v>
      </c>
    </row>
    <row r="186" spans="1:25" x14ac:dyDescent="0.35">
      <c r="A186" s="2" t="s">
        <v>240</v>
      </c>
      <c r="B186" s="3" t="s">
        <v>33</v>
      </c>
      <c r="C186" s="2">
        <v>193.5</v>
      </c>
      <c r="D186" s="2">
        <v>489</v>
      </c>
      <c r="E186" s="2">
        <v>283.5</v>
      </c>
      <c r="F186" s="2">
        <v>30.5</v>
      </c>
      <c r="G186" s="2">
        <v>17</v>
      </c>
      <c r="H186" s="2">
        <v>10.199999999999999</v>
      </c>
      <c r="I186" s="2">
        <v>407.6</v>
      </c>
      <c r="J186" s="2">
        <v>247</v>
      </c>
      <c r="K186" s="2">
        <v>4.6500000000000004</v>
      </c>
      <c r="L186" s="2">
        <v>24</v>
      </c>
      <c r="M186" s="2">
        <v>2.06</v>
      </c>
      <c r="N186" s="2">
        <v>102500</v>
      </c>
      <c r="O186" s="2">
        <v>11590</v>
      </c>
      <c r="P186" s="2">
        <v>20.399999999999999</v>
      </c>
      <c r="Q186" s="2">
        <v>6.86</v>
      </c>
      <c r="R186" s="2">
        <v>4192</v>
      </c>
      <c r="S186" s="2">
        <v>818</v>
      </c>
      <c r="T186" s="2">
        <f t="shared" si="6"/>
        <v>4761.9754601253217</v>
      </c>
      <c r="U186" s="2">
        <f t="shared" si="7"/>
        <v>1257.883266541608</v>
      </c>
      <c r="V186" s="2">
        <v>4761</v>
      </c>
      <c r="W186" s="2">
        <v>1257</v>
      </c>
      <c r="Y186">
        <f t="shared" si="8"/>
        <v>423.63079444251929</v>
      </c>
    </row>
    <row r="187" spans="1:25" x14ac:dyDescent="0.35">
      <c r="A187" s="2" t="s">
        <v>241</v>
      </c>
      <c r="B187" s="3" t="s">
        <v>33</v>
      </c>
      <c r="C187" s="2">
        <v>212.8</v>
      </c>
      <c r="D187" s="2">
        <v>495</v>
      </c>
      <c r="E187" s="2">
        <v>285</v>
      </c>
      <c r="F187" s="2">
        <v>33.5</v>
      </c>
      <c r="G187" s="2">
        <v>18.5</v>
      </c>
      <c r="H187" s="2">
        <v>10.199999999999999</v>
      </c>
      <c r="I187" s="2">
        <v>407.5</v>
      </c>
      <c r="J187" s="2">
        <v>271</v>
      </c>
      <c r="K187" s="2">
        <v>4.25</v>
      </c>
      <c r="L187" s="2">
        <v>22</v>
      </c>
      <c r="M187" s="2">
        <v>2.08</v>
      </c>
      <c r="N187" s="2">
        <v>114400</v>
      </c>
      <c r="O187" s="2">
        <v>12960</v>
      </c>
      <c r="P187" s="2">
        <v>20.5</v>
      </c>
      <c r="Q187" s="2">
        <v>6.91</v>
      </c>
      <c r="R187" s="2">
        <v>4624</v>
      </c>
      <c r="S187" s="2">
        <v>910</v>
      </c>
      <c r="T187" s="2">
        <f t="shared" si="6"/>
        <v>5272.3058351253212</v>
      </c>
      <c r="U187" s="2">
        <f t="shared" si="7"/>
        <v>1398.4899355668483</v>
      </c>
      <c r="V187" s="2">
        <v>5278</v>
      </c>
      <c r="W187" s="2">
        <v>1400</v>
      </c>
      <c r="Y187">
        <f t="shared" si="8"/>
        <v>429.70001163602501</v>
      </c>
    </row>
    <row r="188" spans="1:25" x14ac:dyDescent="0.35">
      <c r="A188" s="2" t="s">
        <v>242</v>
      </c>
      <c r="B188" s="3" t="s">
        <v>33</v>
      </c>
      <c r="C188" s="2">
        <v>235</v>
      </c>
      <c r="D188" s="2">
        <v>501</v>
      </c>
      <c r="E188" s="2">
        <v>287</v>
      </c>
      <c r="F188" s="2">
        <v>36.6</v>
      </c>
      <c r="G188" s="2">
        <v>20.6</v>
      </c>
      <c r="H188" s="2">
        <v>10.199999999999999</v>
      </c>
      <c r="I188" s="2">
        <v>407.8</v>
      </c>
      <c r="J188" s="2">
        <v>299</v>
      </c>
      <c r="K188" s="2">
        <v>3.92</v>
      </c>
      <c r="L188" s="2">
        <v>19.8</v>
      </c>
      <c r="M188" s="2">
        <v>2.09</v>
      </c>
      <c r="N188" s="2">
        <v>127300</v>
      </c>
      <c r="O188" s="2">
        <v>14450</v>
      </c>
      <c r="P188" s="2">
        <v>20.6</v>
      </c>
      <c r="Q188" s="2">
        <v>6.95</v>
      </c>
      <c r="R188" s="2">
        <v>5083</v>
      </c>
      <c r="S188" s="2">
        <v>1007</v>
      </c>
      <c r="T188" s="2">
        <f t="shared" si="6"/>
        <v>5839.566260255292</v>
      </c>
      <c r="U188" s="2">
        <f t="shared" si="7"/>
        <v>1554.182211702187</v>
      </c>
      <c r="V188" s="2">
        <v>5839</v>
      </c>
      <c r="W188" s="2">
        <v>1554</v>
      </c>
      <c r="Y188">
        <f t="shared" si="8"/>
        <v>435.9831418759216</v>
      </c>
    </row>
    <row r="189" spans="1:25" x14ac:dyDescent="0.35">
      <c r="A189" s="2" t="s">
        <v>243</v>
      </c>
      <c r="B189" s="3" t="s">
        <v>33</v>
      </c>
      <c r="C189" s="2">
        <v>260</v>
      </c>
      <c r="D189" s="2">
        <v>509</v>
      </c>
      <c r="E189" s="2">
        <v>289</v>
      </c>
      <c r="F189" s="2">
        <v>40.4</v>
      </c>
      <c r="G189" s="2">
        <v>22.6</v>
      </c>
      <c r="H189" s="2">
        <v>10.199999999999999</v>
      </c>
      <c r="I189" s="2">
        <v>408.2</v>
      </c>
      <c r="J189" s="2">
        <v>331</v>
      </c>
      <c r="K189" s="2">
        <v>3.58</v>
      </c>
      <c r="L189" s="2">
        <v>18.100000000000001</v>
      </c>
      <c r="M189" s="2">
        <v>2.11</v>
      </c>
      <c r="N189" s="2">
        <v>143700</v>
      </c>
      <c r="O189" s="2">
        <v>16300</v>
      </c>
      <c r="P189" s="2">
        <v>20.8</v>
      </c>
      <c r="Q189" s="2">
        <v>7.01</v>
      </c>
      <c r="R189" s="2">
        <v>5646</v>
      </c>
      <c r="S189" s="2">
        <v>1128</v>
      </c>
      <c r="T189" s="2">
        <f t="shared" si="6"/>
        <v>6526.060781995352</v>
      </c>
      <c r="U189" s="2">
        <f t="shared" si="7"/>
        <v>1743.3345764025075</v>
      </c>
      <c r="V189" s="2">
        <v>6525</v>
      </c>
      <c r="W189" s="2">
        <v>1743</v>
      </c>
      <c r="Y189">
        <f t="shared" si="8"/>
        <v>444.0829877399043</v>
      </c>
    </row>
    <row r="190" spans="1:25" x14ac:dyDescent="0.35">
      <c r="A190" s="2" t="s">
        <v>244</v>
      </c>
      <c r="B190" s="3" t="s">
        <v>33</v>
      </c>
      <c r="C190" s="2">
        <v>65.5</v>
      </c>
      <c r="D190" s="2">
        <v>524.79999999999995</v>
      </c>
      <c r="E190" s="2">
        <v>165.1</v>
      </c>
      <c r="F190" s="2">
        <v>11.4</v>
      </c>
      <c r="G190" s="2">
        <v>8.9</v>
      </c>
      <c r="H190" s="2">
        <v>12.7</v>
      </c>
      <c r="I190" s="2">
        <v>476.6</v>
      </c>
      <c r="J190" s="2">
        <v>84</v>
      </c>
      <c r="K190" s="2">
        <v>7.24</v>
      </c>
      <c r="L190" s="2">
        <v>53.6</v>
      </c>
      <c r="M190" s="2">
        <v>1.67</v>
      </c>
      <c r="N190" s="2">
        <v>35030</v>
      </c>
      <c r="O190" s="2">
        <v>859</v>
      </c>
      <c r="P190" s="2">
        <v>20.5</v>
      </c>
      <c r="Q190" s="2">
        <v>3.2</v>
      </c>
      <c r="R190" s="2">
        <v>1335</v>
      </c>
      <c r="S190" s="2">
        <v>104</v>
      </c>
      <c r="T190" s="2">
        <f t="shared" si="6"/>
        <v>1561.3584003977323</v>
      </c>
      <c r="U190" s="2">
        <f t="shared" si="7"/>
        <v>166.93970708232655</v>
      </c>
      <c r="V190" s="2">
        <v>1561</v>
      </c>
      <c r="W190" s="2">
        <v>166</v>
      </c>
      <c r="Y190">
        <f t="shared" si="8"/>
        <v>423.66119718473152</v>
      </c>
    </row>
    <row r="191" spans="1:25" x14ac:dyDescent="0.35">
      <c r="A191" s="2" t="s">
        <v>245</v>
      </c>
      <c r="B191" s="3" t="s">
        <v>33</v>
      </c>
      <c r="C191" s="2">
        <v>74.400000000000006</v>
      </c>
      <c r="D191" s="2">
        <v>529.1</v>
      </c>
      <c r="E191" s="2">
        <v>165.9</v>
      </c>
      <c r="F191" s="2">
        <v>13.5</v>
      </c>
      <c r="G191" s="2">
        <v>9.6999999999999993</v>
      </c>
      <c r="H191" s="2">
        <v>12.7</v>
      </c>
      <c r="I191" s="2">
        <v>476.7</v>
      </c>
      <c r="J191" s="2">
        <v>95</v>
      </c>
      <c r="K191" s="2">
        <v>6.14</v>
      </c>
      <c r="L191" s="2">
        <v>49.4</v>
      </c>
      <c r="M191" s="2">
        <v>1.68</v>
      </c>
      <c r="N191" s="2">
        <v>40810</v>
      </c>
      <c r="O191" s="2">
        <v>1032</v>
      </c>
      <c r="P191" s="2">
        <v>20.8</v>
      </c>
      <c r="Q191" s="2">
        <v>3.3</v>
      </c>
      <c r="R191" s="2">
        <v>1543</v>
      </c>
      <c r="S191" s="2">
        <v>124</v>
      </c>
      <c r="T191" s="2">
        <f t="shared" si="6"/>
        <v>1800.4824812737777</v>
      </c>
      <c r="U191" s="2">
        <f t="shared" si="7"/>
        <v>199.27319084068716</v>
      </c>
      <c r="V191" s="2">
        <v>1797</v>
      </c>
      <c r="W191" s="2">
        <v>199</v>
      </c>
      <c r="Y191">
        <f t="shared" si="8"/>
        <v>428.03200814892341</v>
      </c>
    </row>
    <row r="192" spans="1:25" x14ac:dyDescent="0.35">
      <c r="A192" s="2" t="s">
        <v>246</v>
      </c>
      <c r="B192" s="3" t="s">
        <v>33</v>
      </c>
      <c r="C192" s="2">
        <v>84.8</v>
      </c>
      <c r="D192" s="2">
        <v>534.9</v>
      </c>
      <c r="E192" s="2">
        <v>166.5</v>
      </c>
      <c r="F192" s="2">
        <v>16.5</v>
      </c>
      <c r="G192" s="2">
        <v>10.3</v>
      </c>
      <c r="H192" s="2">
        <v>12.7</v>
      </c>
      <c r="I192" s="2">
        <v>476.5</v>
      </c>
      <c r="J192" s="2">
        <v>108</v>
      </c>
      <c r="K192" s="2">
        <v>5.04</v>
      </c>
      <c r="L192" s="2">
        <v>46.3</v>
      </c>
      <c r="M192" s="2">
        <v>1.69</v>
      </c>
      <c r="N192" s="2">
        <v>48640</v>
      </c>
      <c r="O192" s="2">
        <v>1276</v>
      </c>
      <c r="P192" s="2">
        <v>21.2</v>
      </c>
      <c r="Q192" s="2">
        <v>3.44</v>
      </c>
      <c r="R192" s="2">
        <v>1819</v>
      </c>
      <c r="S192" s="2">
        <v>153</v>
      </c>
      <c r="T192" s="2">
        <f t="shared" si="6"/>
        <v>2107.178097521688</v>
      </c>
      <c r="U192" s="2">
        <f t="shared" si="7"/>
        <v>243.74531709695924</v>
      </c>
      <c r="V192" s="2">
        <v>2107</v>
      </c>
      <c r="W192" s="2">
        <v>243</v>
      </c>
      <c r="Y192">
        <f t="shared" si="8"/>
        <v>433.85734982825863</v>
      </c>
    </row>
    <row r="193" spans="1:25" x14ac:dyDescent="0.35">
      <c r="A193" s="2" t="s">
        <v>247</v>
      </c>
      <c r="B193" s="3" t="s">
        <v>33</v>
      </c>
      <c r="C193" s="2">
        <v>71.400000000000006</v>
      </c>
      <c r="D193" s="2">
        <v>523.20000000000005</v>
      </c>
      <c r="E193" s="2">
        <v>206.8</v>
      </c>
      <c r="F193" s="2">
        <v>10.9</v>
      </c>
      <c r="G193" s="2">
        <v>8.9</v>
      </c>
      <c r="H193" s="2">
        <v>12.7</v>
      </c>
      <c r="I193" s="2">
        <v>476.5</v>
      </c>
      <c r="J193" s="2">
        <v>91</v>
      </c>
      <c r="K193" s="2">
        <v>11.62</v>
      </c>
      <c r="L193" s="2">
        <v>43.7</v>
      </c>
      <c r="M193" s="2">
        <v>1.85</v>
      </c>
      <c r="N193" s="2">
        <v>39917</v>
      </c>
      <c r="O193" s="2">
        <v>1611</v>
      </c>
      <c r="P193" s="2">
        <v>20.9</v>
      </c>
      <c r="Q193" s="2">
        <v>4.2</v>
      </c>
      <c r="R193" s="2">
        <v>1524</v>
      </c>
      <c r="S193" s="2">
        <v>156</v>
      </c>
      <c r="T193" s="2">
        <f t="shared" si="6"/>
        <v>1748.4723256414588</v>
      </c>
      <c r="U193" s="2">
        <f t="shared" si="7"/>
        <v>244.63317658232575</v>
      </c>
      <c r="V193" s="2">
        <v>1753</v>
      </c>
      <c r="W193" s="2">
        <v>244</v>
      </c>
      <c r="Y193">
        <f t="shared" si="8"/>
        <v>430.18593654372296</v>
      </c>
    </row>
    <row r="194" spans="1:25" x14ac:dyDescent="0.35">
      <c r="A194" s="2" t="s">
        <v>248</v>
      </c>
      <c r="B194" s="3" t="s">
        <v>33</v>
      </c>
      <c r="C194" s="2">
        <v>82.2</v>
      </c>
      <c r="D194" s="2">
        <v>528.29999999999995</v>
      </c>
      <c r="E194" s="2">
        <v>208.8</v>
      </c>
      <c r="F194" s="2">
        <v>13.2</v>
      </c>
      <c r="G194" s="2">
        <v>9.6</v>
      </c>
      <c r="H194" s="2">
        <v>12.7</v>
      </c>
      <c r="I194" s="2">
        <v>476.5</v>
      </c>
      <c r="J194" s="2">
        <v>105</v>
      </c>
      <c r="K194" s="2">
        <v>7.91</v>
      </c>
      <c r="L194" s="2">
        <v>49.6</v>
      </c>
      <c r="M194" s="2">
        <v>1.85</v>
      </c>
      <c r="N194" s="2">
        <v>47540</v>
      </c>
      <c r="O194" s="2">
        <v>2008</v>
      </c>
      <c r="P194" s="2">
        <v>21.3</v>
      </c>
      <c r="Q194" s="2">
        <v>4.38</v>
      </c>
      <c r="R194" s="2">
        <v>1800</v>
      </c>
      <c r="S194" s="2">
        <v>192</v>
      </c>
      <c r="T194" s="2">
        <f t="shared" si="6"/>
        <v>2058.6185817716896</v>
      </c>
      <c r="U194" s="2">
        <f t="shared" si="7"/>
        <v>300.98353346464273</v>
      </c>
      <c r="V194" s="2">
        <v>2059</v>
      </c>
      <c r="W194" s="2">
        <v>300</v>
      </c>
      <c r="Y194">
        <f t="shared" si="8"/>
        <v>435.61823882844936</v>
      </c>
    </row>
    <row r="195" spans="1:25" x14ac:dyDescent="0.35">
      <c r="A195" s="2" t="s">
        <v>249</v>
      </c>
      <c r="B195" s="3" t="s">
        <v>33</v>
      </c>
      <c r="C195" s="2">
        <v>92.1</v>
      </c>
      <c r="D195" s="2">
        <v>533.1</v>
      </c>
      <c r="E195" s="2">
        <v>209.3</v>
      </c>
      <c r="F195" s="2">
        <v>15.6</v>
      </c>
      <c r="G195" s="2">
        <v>10.1</v>
      </c>
      <c r="H195" s="2">
        <v>12.7</v>
      </c>
      <c r="I195" s="2">
        <v>476.5</v>
      </c>
      <c r="J195" s="2">
        <v>117</v>
      </c>
      <c r="K195" s="2">
        <v>6.71</v>
      </c>
      <c r="L195" s="2">
        <v>47.2</v>
      </c>
      <c r="M195" s="2">
        <v>1.86</v>
      </c>
      <c r="N195" s="2">
        <v>55230</v>
      </c>
      <c r="O195" s="2">
        <v>2389</v>
      </c>
      <c r="P195" s="2">
        <v>21.7</v>
      </c>
      <c r="Q195" s="2">
        <v>4.51</v>
      </c>
      <c r="R195" s="2">
        <v>2072</v>
      </c>
      <c r="S195" s="2">
        <v>228</v>
      </c>
      <c r="T195" s="2">
        <f t="shared" si="6"/>
        <v>2360.0874170216889</v>
      </c>
      <c r="U195" s="2">
        <f t="shared" si="7"/>
        <v>356.20159334486937</v>
      </c>
      <c r="V195" s="2">
        <v>2360</v>
      </c>
      <c r="W195" s="2">
        <v>356</v>
      </c>
      <c r="Y195">
        <f t="shared" si="8"/>
        <v>440.39663940588832</v>
      </c>
    </row>
    <row r="196" spans="1:25" x14ac:dyDescent="0.35">
      <c r="A196" s="2" t="s">
        <v>250</v>
      </c>
      <c r="B196" s="3" t="s">
        <v>33</v>
      </c>
      <c r="C196" s="2">
        <v>101</v>
      </c>
      <c r="D196" s="2">
        <v>536.70000000000005</v>
      </c>
      <c r="E196" s="2">
        <v>210</v>
      </c>
      <c r="F196" s="2">
        <v>17.399999999999999</v>
      </c>
      <c r="G196" s="2">
        <v>10.8</v>
      </c>
      <c r="H196" s="2">
        <v>12.7</v>
      </c>
      <c r="I196" s="2">
        <v>476.5</v>
      </c>
      <c r="J196" s="2">
        <v>129</v>
      </c>
      <c r="K196" s="2">
        <v>6.03</v>
      </c>
      <c r="L196" s="2">
        <v>44.1</v>
      </c>
      <c r="M196" s="2">
        <v>1.87</v>
      </c>
      <c r="N196" s="2">
        <v>61520</v>
      </c>
      <c r="O196" s="2">
        <v>2692</v>
      </c>
      <c r="P196" s="2">
        <v>21.9</v>
      </c>
      <c r="Q196" s="2">
        <v>4.57</v>
      </c>
      <c r="R196" s="2">
        <v>2292</v>
      </c>
      <c r="S196" s="2">
        <v>256</v>
      </c>
      <c r="T196" s="2">
        <f t="shared" ref="T196:T259" si="9">(((E196*D196*D196)/4)-(((E196-G196)*(D196-F196-F196)*(D196-F196-F196))/4)+(4*(H196*H196*(D196/2-F196-(H196/2))-((PI()*H196*H196)/4*((D196/2)-F196-(H196-((4*H196)/(3*PI()))))))))/1000</f>
        <v>2612.0138487716886</v>
      </c>
      <c r="U196" s="2">
        <f t="shared" ref="U196:U259" si="10">(((D196*E196*E196)/4)-(2*((D196-F196-F196)*(E196/2-(G196/2))*(((E196/2-(G196/2))/2)+(G196/2))))+(4*(((H196*H196)-(((PI()*H196*H196)/4)))*((H196-((4*H196)/(3*PI())))+(G196/2)))))/1000</f>
        <v>400.06512897718534</v>
      </c>
      <c r="V196" s="2">
        <v>2612</v>
      </c>
      <c r="W196" s="2">
        <v>399</v>
      </c>
      <c r="Y196">
        <f t="shared" ref="Y196:Y259" si="11">SQRT((((VLOOKUP($X$4,$A$4:$D$1021,4,FALSE))-D196)^2)+(((VLOOKUP($X$4,$A$4:$E$1021,5,FALSE))-E196)^2))</f>
        <v>444.05924154328784</v>
      </c>
    </row>
    <row r="197" spans="1:25" x14ac:dyDescent="0.35">
      <c r="A197" s="2" t="s">
        <v>251</v>
      </c>
      <c r="B197" s="3" t="s">
        <v>33</v>
      </c>
      <c r="C197" s="2">
        <v>109</v>
      </c>
      <c r="D197" s="2">
        <v>539.5</v>
      </c>
      <c r="E197" s="2">
        <v>210.8</v>
      </c>
      <c r="F197" s="2">
        <v>18.8</v>
      </c>
      <c r="G197" s="2">
        <v>11.6</v>
      </c>
      <c r="H197" s="2">
        <v>12.7</v>
      </c>
      <c r="I197" s="2">
        <v>476.5</v>
      </c>
      <c r="J197" s="2">
        <v>139</v>
      </c>
      <c r="K197" s="2">
        <v>5.61</v>
      </c>
      <c r="L197" s="2">
        <v>41.1</v>
      </c>
      <c r="M197" s="2">
        <v>1.88</v>
      </c>
      <c r="N197" s="2">
        <v>66820</v>
      </c>
      <c r="O197" s="2">
        <v>2943</v>
      </c>
      <c r="P197" s="2">
        <v>21.9</v>
      </c>
      <c r="Q197" s="2">
        <v>4.5999999999999996</v>
      </c>
      <c r="R197" s="2">
        <v>2477</v>
      </c>
      <c r="S197" s="2">
        <v>279</v>
      </c>
      <c r="T197" s="2">
        <f t="shared" si="9"/>
        <v>2828.4272987716859</v>
      </c>
      <c r="U197" s="2">
        <f t="shared" si="10"/>
        <v>436.40343798554477</v>
      </c>
      <c r="V197" s="2">
        <v>2828</v>
      </c>
      <c r="W197" s="2">
        <v>436</v>
      </c>
      <c r="Y197">
        <f t="shared" si="11"/>
        <v>446.96949560344723</v>
      </c>
    </row>
    <row r="198" spans="1:25" x14ac:dyDescent="0.35">
      <c r="A198" s="2" t="s">
        <v>252</v>
      </c>
      <c r="B198" s="3" t="s">
        <v>33</v>
      </c>
      <c r="C198" s="2">
        <v>122</v>
      </c>
      <c r="D198" s="2">
        <v>544.5</v>
      </c>
      <c r="E198" s="2">
        <v>211.9</v>
      </c>
      <c r="F198" s="2">
        <v>21.3</v>
      </c>
      <c r="G198" s="2">
        <v>12.7</v>
      </c>
      <c r="H198" s="2">
        <v>12.7</v>
      </c>
      <c r="I198" s="2">
        <v>476.5</v>
      </c>
      <c r="J198" s="2">
        <v>155</v>
      </c>
      <c r="K198" s="2">
        <v>4.97</v>
      </c>
      <c r="L198" s="2">
        <v>37.5</v>
      </c>
      <c r="M198" s="2">
        <v>1.89</v>
      </c>
      <c r="N198" s="2">
        <v>76040</v>
      </c>
      <c r="O198" s="2">
        <v>3388</v>
      </c>
      <c r="P198" s="2">
        <v>22.1</v>
      </c>
      <c r="Q198" s="2">
        <v>4.67</v>
      </c>
      <c r="R198" s="2">
        <v>2793</v>
      </c>
      <c r="S198" s="2">
        <v>320</v>
      </c>
      <c r="T198" s="2">
        <f t="shared" si="9"/>
        <v>3195.5933675216856</v>
      </c>
      <c r="U198" s="2">
        <f t="shared" si="10"/>
        <v>500.33126412204086</v>
      </c>
      <c r="V198" s="2">
        <v>3196</v>
      </c>
      <c r="W198" s="2">
        <v>500</v>
      </c>
      <c r="Y198">
        <f t="shared" si="11"/>
        <v>452.08724821653618</v>
      </c>
    </row>
    <row r="199" spans="1:25" x14ac:dyDescent="0.35">
      <c r="A199" s="2" t="s">
        <v>253</v>
      </c>
      <c r="B199" s="3" t="s">
        <v>33</v>
      </c>
      <c r="C199" s="2">
        <v>123.5</v>
      </c>
      <c r="D199" s="2">
        <v>544.29999999999995</v>
      </c>
      <c r="E199" s="2">
        <v>212.2</v>
      </c>
      <c r="F199" s="2">
        <v>21.2</v>
      </c>
      <c r="G199" s="2">
        <v>13.1</v>
      </c>
      <c r="H199" s="2">
        <v>12.7</v>
      </c>
      <c r="I199" s="2">
        <v>476.5</v>
      </c>
      <c r="J199" s="2">
        <v>157</v>
      </c>
      <c r="K199" s="2">
        <v>5</v>
      </c>
      <c r="L199" s="2">
        <v>36.4</v>
      </c>
      <c r="M199" s="2">
        <v>1.89</v>
      </c>
      <c r="N199" s="2">
        <v>76240</v>
      </c>
      <c r="O199" s="2">
        <v>3389</v>
      </c>
      <c r="P199" s="2">
        <v>22</v>
      </c>
      <c r="Q199" s="2">
        <v>4.6500000000000004</v>
      </c>
      <c r="R199" s="2">
        <v>2801</v>
      </c>
      <c r="S199" s="2">
        <v>319</v>
      </c>
      <c r="T199" s="2">
        <f t="shared" si="9"/>
        <v>3212.5748085216887</v>
      </c>
      <c r="U199" s="2">
        <f t="shared" si="10"/>
        <v>500.75741412622222</v>
      </c>
      <c r="V199" s="2">
        <v>3212</v>
      </c>
      <c r="W199" s="2">
        <v>500</v>
      </c>
      <c r="Y199">
        <f t="shared" si="11"/>
        <v>451.96545221952528</v>
      </c>
    </row>
    <row r="200" spans="1:25" x14ac:dyDescent="0.35">
      <c r="A200" s="2" t="s">
        <v>254</v>
      </c>
      <c r="B200" s="3" t="s">
        <v>33</v>
      </c>
      <c r="C200" s="2">
        <v>138.4</v>
      </c>
      <c r="D200" s="2">
        <v>549.1</v>
      </c>
      <c r="E200" s="2">
        <v>213.9</v>
      </c>
      <c r="F200" s="2">
        <v>23.6</v>
      </c>
      <c r="G200" s="2">
        <v>14.7</v>
      </c>
      <c r="H200" s="2">
        <v>12.7</v>
      </c>
      <c r="I200" s="2">
        <v>476.5</v>
      </c>
      <c r="J200" s="2">
        <v>176</v>
      </c>
      <c r="K200" s="2">
        <v>4.53</v>
      </c>
      <c r="L200" s="2">
        <v>32.299999999999997</v>
      </c>
      <c r="M200" s="2">
        <v>1.9</v>
      </c>
      <c r="N200" s="2">
        <v>86170</v>
      </c>
      <c r="O200" s="2">
        <v>3868</v>
      </c>
      <c r="P200" s="2">
        <v>22.1</v>
      </c>
      <c r="Q200" s="2">
        <v>4.68</v>
      </c>
      <c r="R200" s="2">
        <v>3139</v>
      </c>
      <c r="S200" s="2">
        <v>362</v>
      </c>
      <c r="T200" s="2">
        <f t="shared" si="9"/>
        <v>3612.8426885216877</v>
      </c>
      <c r="U200" s="2">
        <f t="shared" si="10"/>
        <v>569.03147814294334</v>
      </c>
      <c r="V200" s="2">
        <v>3617</v>
      </c>
      <c r="W200" s="2">
        <v>569</v>
      </c>
      <c r="Y200">
        <f t="shared" si="11"/>
        <v>457.03413439260754</v>
      </c>
    </row>
    <row r="201" spans="1:25" x14ac:dyDescent="0.35">
      <c r="A201" s="2" t="s">
        <v>255</v>
      </c>
      <c r="B201" s="3" t="s">
        <v>33</v>
      </c>
      <c r="C201" s="2">
        <v>150.30000000000001</v>
      </c>
      <c r="D201" s="2">
        <v>542.5</v>
      </c>
      <c r="E201" s="2">
        <v>312.2</v>
      </c>
      <c r="F201" s="2">
        <v>20.3</v>
      </c>
      <c r="G201" s="2">
        <v>12.7</v>
      </c>
      <c r="H201" s="2">
        <v>12.7</v>
      </c>
      <c r="I201" s="2">
        <v>476.5</v>
      </c>
      <c r="J201" s="2">
        <v>192</v>
      </c>
      <c r="K201" s="2">
        <v>7.68</v>
      </c>
      <c r="L201" s="2">
        <v>37.5</v>
      </c>
      <c r="M201" s="2">
        <v>2.29</v>
      </c>
      <c r="N201" s="2">
        <v>100800</v>
      </c>
      <c r="O201" s="2">
        <v>10320</v>
      </c>
      <c r="P201" s="2">
        <v>22.9</v>
      </c>
      <c r="Q201" s="2">
        <v>7.33</v>
      </c>
      <c r="R201" s="2">
        <v>3715</v>
      </c>
      <c r="S201" s="2">
        <v>661</v>
      </c>
      <c r="T201" s="2">
        <f t="shared" si="9"/>
        <v>4143.6719155216861</v>
      </c>
      <c r="U201" s="2">
        <f t="shared" si="10"/>
        <v>1011.4378436220409</v>
      </c>
      <c r="V201" s="2">
        <v>4147</v>
      </c>
      <c r="W201" s="2">
        <v>1012</v>
      </c>
      <c r="Y201">
        <f t="shared" si="11"/>
        <v>484.26960466252683</v>
      </c>
    </row>
    <row r="202" spans="1:25" x14ac:dyDescent="0.35">
      <c r="A202" s="2" t="s">
        <v>256</v>
      </c>
      <c r="B202" s="3" t="s">
        <v>33</v>
      </c>
      <c r="C202" s="2">
        <v>165.2</v>
      </c>
      <c r="D202" s="2">
        <v>546.4</v>
      </c>
      <c r="E202" s="2">
        <v>313.39999999999998</v>
      </c>
      <c r="F202" s="2">
        <v>22.2</v>
      </c>
      <c r="G202" s="2">
        <v>14</v>
      </c>
      <c r="H202" s="2">
        <v>12.7</v>
      </c>
      <c r="I202" s="2">
        <v>476.6</v>
      </c>
      <c r="J202" s="2">
        <v>211</v>
      </c>
      <c r="K202" s="2">
        <v>7.05</v>
      </c>
      <c r="L202" s="2">
        <v>34.1</v>
      </c>
      <c r="M202" s="2">
        <v>2.2999999999999998</v>
      </c>
      <c r="N202" s="2">
        <v>111300</v>
      </c>
      <c r="O202" s="2">
        <v>11410</v>
      </c>
      <c r="P202" s="2">
        <v>23</v>
      </c>
      <c r="Q202" s="2">
        <v>7.36</v>
      </c>
      <c r="R202" s="2">
        <v>4074</v>
      </c>
      <c r="S202" s="2">
        <v>728</v>
      </c>
      <c r="T202" s="2">
        <f t="shared" si="9"/>
        <v>4563.4838403977401</v>
      </c>
      <c r="U202" s="2">
        <f t="shared" si="10"/>
        <v>1116.8163650106305</v>
      </c>
      <c r="V202" s="2">
        <v>4565</v>
      </c>
      <c r="W202" s="2">
        <v>1117</v>
      </c>
      <c r="Y202">
        <f t="shared" si="11"/>
        <v>488.30582630150951</v>
      </c>
    </row>
    <row r="203" spans="1:25" x14ac:dyDescent="0.35">
      <c r="A203" s="2" t="s">
        <v>257</v>
      </c>
      <c r="B203" s="3" t="s">
        <v>33</v>
      </c>
      <c r="C203" s="2">
        <v>181.6</v>
      </c>
      <c r="D203" s="2">
        <v>550.70000000000005</v>
      </c>
      <c r="E203" s="2">
        <v>314.7</v>
      </c>
      <c r="F203" s="2">
        <v>24.4</v>
      </c>
      <c r="G203" s="2">
        <v>15.2</v>
      </c>
      <c r="H203" s="2">
        <v>12.7</v>
      </c>
      <c r="I203" s="2">
        <v>476.5</v>
      </c>
      <c r="J203" s="2">
        <v>231</v>
      </c>
      <c r="K203" s="2">
        <v>6.45</v>
      </c>
      <c r="L203" s="2">
        <v>31.3</v>
      </c>
      <c r="M203" s="2">
        <v>2.31</v>
      </c>
      <c r="N203" s="2">
        <v>123300</v>
      </c>
      <c r="O203" s="2">
        <v>12680</v>
      </c>
      <c r="P203" s="2">
        <v>23.1</v>
      </c>
      <c r="Q203" s="2">
        <v>7.4</v>
      </c>
      <c r="R203" s="2">
        <v>4476</v>
      </c>
      <c r="S203" s="2">
        <v>806</v>
      </c>
      <c r="T203" s="2">
        <f t="shared" si="9"/>
        <v>5032.8749037716843</v>
      </c>
      <c r="U203" s="2">
        <f t="shared" si="10"/>
        <v>1239.2943625231712</v>
      </c>
      <c r="V203" s="2">
        <v>5032</v>
      </c>
      <c r="W203" s="2">
        <v>1238</v>
      </c>
      <c r="Y203">
        <f t="shared" si="11"/>
        <v>492.74695331376739</v>
      </c>
    </row>
    <row r="204" spans="1:25" x14ac:dyDescent="0.35">
      <c r="A204" s="2" t="s">
        <v>258</v>
      </c>
      <c r="B204" s="3" t="s">
        <v>33</v>
      </c>
      <c r="C204" s="2">
        <v>196.4</v>
      </c>
      <c r="D204" s="2">
        <v>554.5</v>
      </c>
      <c r="E204" s="2">
        <v>316</v>
      </c>
      <c r="F204" s="2">
        <v>26.3</v>
      </c>
      <c r="G204" s="2">
        <v>16.5</v>
      </c>
      <c r="H204" s="2">
        <v>12.7</v>
      </c>
      <c r="I204" s="2">
        <v>476.5</v>
      </c>
      <c r="J204" s="2">
        <v>250</v>
      </c>
      <c r="K204" s="2">
        <v>6.01</v>
      </c>
      <c r="L204" s="2">
        <v>28.9</v>
      </c>
      <c r="M204" s="2">
        <v>2.3199999999999998</v>
      </c>
      <c r="N204" s="2">
        <v>134200</v>
      </c>
      <c r="O204" s="2">
        <v>13850</v>
      </c>
      <c r="P204" s="2">
        <v>23.2</v>
      </c>
      <c r="Q204" s="2">
        <v>7.44</v>
      </c>
      <c r="R204" s="2">
        <v>4842</v>
      </c>
      <c r="S204" s="2">
        <v>876</v>
      </c>
      <c r="T204" s="2">
        <f t="shared" si="9"/>
        <v>5463.2188530216863</v>
      </c>
      <c r="U204" s="2">
        <f t="shared" si="10"/>
        <v>1349.4212834117545</v>
      </c>
      <c r="V204" s="2">
        <v>5462</v>
      </c>
      <c r="W204" s="2">
        <v>1348</v>
      </c>
      <c r="Y204">
        <f t="shared" si="11"/>
        <v>496.73720416332822</v>
      </c>
    </row>
    <row r="205" spans="1:25" x14ac:dyDescent="0.35">
      <c r="A205" s="2" t="s">
        <v>259</v>
      </c>
      <c r="B205" s="3" t="s">
        <v>33</v>
      </c>
      <c r="C205" s="2">
        <v>218.8</v>
      </c>
      <c r="D205" s="2">
        <v>560.29999999999995</v>
      </c>
      <c r="E205" s="2">
        <v>317.8</v>
      </c>
      <c r="F205" s="2">
        <v>29.2</v>
      </c>
      <c r="G205" s="2">
        <v>18.3</v>
      </c>
      <c r="H205" s="2">
        <v>12.7</v>
      </c>
      <c r="I205" s="2">
        <v>476.5</v>
      </c>
      <c r="J205" s="2">
        <v>279</v>
      </c>
      <c r="K205" s="2">
        <v>5.44</v>
      </c>
      <c r="L205" s="2">
        <v>26.1</v>
      </c>
      <c r="M205" s="2">
        <v>2.33</v>
      </c>
      <c r="N205" s="2">
        <v>151200</v>
      </c>
      <c r="O205" s="2">
        <v>15650</v>
      </c>
      <c r="P205" s="2">
        <v>23.3</v>
      </c>
      <c r="Q205" s="2">
        <v>7.49</v>
      </c>
      <c r="R205" s="2">
        <v>5396</v>
      </c>
      <c r="S205" s="2">
        <v>985</v>
      </c>
      <c r="T205" s="2">
        <f t="shared" si="9"/>
        <v>6115.2914535216923</v>
      </c>
      <c r="U205" s="2">
        <f t="shared" si="10"/>
        <v>1518.853108680569</v>
      </c>
      <c r="V205" s="2">
        <v>6116</v>
      </c>
      <c r="W205" s="2">
        <v>1519</v>
      </c>
      <c r="Y205">
        <f t="shared" si="11"/>
        <v>502.74968920925249</v>
      </c>
    </row>
    <row r="206" spans="1:25" x14ac:dyDescent="0.35">
      <c r="A206" s="2" t="s">
        <v>260</v>
      </c>
      <c r="B206" s="3" t="s">
        <v>33</v>
      </c>
      <c r="C206" s="2">
        <v>247</v>
      </c>
      <c r="D206" s="2">
        <v>571</v>
      </c>
      <c r="E206" s="2">
        <v>315.5</v>
      </c>
      <c r="F206" s="2">
        <v>34.5</v>
      </c>
      <c r="G206" s="2">
        <v>19.100000000000001</v>
      </c>
      <c r="H206" s="2">
        <v>12.7</v>
      </c>
      <c r="I206" s="2">
        <v>476.5</v>
      </c>
      <c r="J206" s="2">
        <v>315</v>
      </c>
      <c r="K206" s="2">
        <v>4.57</v>
      </c>
      <c r="L206" s="2">
        <v>25</v>
      </c>
      <c r="M206" s="2">
        <v>2.34</v>
      </c>
      <c r="N206" s="2">
        <v>178000</v>
      </c>
      <c r="O206" s="2">
        <v>18110</v>
      </c>
      <c r="P206" s="2">
        <v>23.8</v>
      </c>
      <c r="Q206" s="2">
        <v>7.58</v>
      </c>
      <c r="R206" s="2">
        <v>6233</v>
      </c>
      <c r="S206" s="2">
        <v>1148</v>
      </c>
      <c r="T206" s="2">
        <f t="shared" si="9"/>
        <v>7077.3462993977346</v>
      </c>
      <c r="U206" s="2">
        <f t="shared" si="10"/>
        <v>1765.1872704389327</v>
      </c>
      <c r="V206" s="2">
        <v>7080</v>
      </c>
      <c r="W206" s="2">
        <v>1766</v>
      </c>
      <c r="Y206">
        <f t="shared" si="11"/>
        <v>511.48592355997442</v>
      </c>
    </row>
    <row r="207" spans="1:25" x14ac:dyDescent="0.35">
      <c r="A207" s="2" t="s">
        <v>261</v>
      </c>
      <c r="B207" s="3" t="s">
        <v>33</v>
      </c>
      <c r="C207" s="2">
        <v>270.8</v>
      </c>
      <c r="D207" s="2">
        <v>577.1</v>
      </c>
      <c r="E207" s="2">
        <v>317.8</v>
      </c>
      <c r="F207" s="2">
        <v>37.6</v>
      </c>
      <c r="G207" s="2">
        <v>21.1</v>
      </c>
      <c r="H207" s="2">
        <v>12.7</v>
      </c>
      <c r="I207" s="2">
        <v>476.5</v>
      </c>
      <c r="J207" s="2">
        <v>346</v>
      </c>
      <c r="K207" s="2">
        <v>4.2300000000000004</v>
      </c>
      <c r="L207" s="2">
        <v>22.6</v>
      </c>
      <c r="M207" s="2">
        <v>2.36</v>
      </c>
      <c r="N207" s="2">
        <v>197200</v>
      </c>
      <c r="O207" s="2">
        <v>20150</v>
      </c>
      <c r="P207" s="2">
        <v>23.9</v>
      </c>
      <c r="Q207" s="2">
        <v>7.63</v>
      </c>
      <c r="R207" s="2">
        <v>6834</v>
      </c>
      <c r="S207" s="2">
        <v>1268</v>
      </c>
      <c r="T207" s="2">
        <f t="shared" si="9"/>
        <v>7809.7800045216945</v>
      </c>
      <c r="U207" s="2">
        <f t="shared" si="10"/>
        <v>1957.0760722098353</v>
      </c>
      <c r="V207" s="2">
        <v>7807</v>
      </c>
      <c r="W207" s="2">
        <v>1956</v>
      </c>
      <c r="Y207">
        <f t="shared" si="11"/>
        <v>517.99039566385784</v>
      </c>
    </row>
    <row r="208" spans="1:25" x14ac:dyDescent="0.35">
      <c r="A208" s="2" t="s">
        <v>262</v>
      </c>
      <c r="B208" s="3" t="s">
        <v>33</v>
      </c>
      <c r="C208" s="2">
        <v>300</v>
      </c>
      <c r="D208" s="2">
        <v>585</v>
      </c>
      <c r="E208" s="2">
        <v>319</v>
      </c>
      <c r="F208" s="2">
        <v>41.4</v>
      </c>
      <c r="G208" s="2">
        <v>23.1</v>
      </c>
      <c r="H208" s="2">
        <v>12.7</v>
      </c>
      <c r="I208" s="2">
        <v>476.8</v>
      </c>
      <c r="J208" s="2">
        <v>382</v>
      </c>
      <c r="K208" s="2">
        <v>3.85</v>
      </c>
      <c r="L208" s="2">
        <v>20.6</v>
      </c>
      <c r="M208" s="2">
        <v>2.38</v>
      </c>
      <c r="N208" s="2">
        <v>220700</v>
      </c>
      <c r="O208" s="2">
        <v>22450</v>
      </c>
      <c r="P208" s="2">
        <v>24.1</v>
      </c>
      <c r="Q208" s="2">
        <v>7.67</v>
      </c>
      <c r="R208" s="2">
        <v>7547</v>
      </c>
      <c r="S208" s="2">
        <v>1408</v>
      </c>
      <c r="T208" s="2">
        <f t="shared" si="9"/>
        <v>8669.9633806498186</v>
      </c>
      <c r="U208" s="2">
        <f t="shared" si="10"/>
        <v>2176.0586434807346</v>
      </c>
      <c r="V208" s="2">
        <v>8670</v>
      </c>
      <c r="W208" s="2">
        <v>2175</v>
      </c>
      <c r="Y208">
        <f t="shared" si="11"/>
        <v>525.68174782847473</v>
      </c>
    </row>
    <row r="209" spans="1:25" x14ac:dyDescent="0.35">
      <c r="A209" s="2" t="s">
        <v>263</v>
      </c>
      <c r="B209" s="3" t="s">
        <v>33</v>
      </c>
      <c r="C209" s="2">
        <v>331</v>
      </c>
      <c r="D209" s="2">
        <v>593</v>
      </c>
      <c r="E209" s="2">
        <v>322</v>
      </c>
      <c r="F209" s="2">
        <v>45.5</v>
      </c>
      <c r="G209" s="2">
        <v>25.4</v>
      </c>
      <c r="H209" s="2">
        <v>12.7</v>
      </c>
      <c r="I209" s="2">
        <v>476.6</v>
      </c>
      <c r="J209" s="2">
        <v>422</v>
      </c>
      <c r="K209" s="2">
        <v>3.54</v>
      </c>
      <c r="L209" s="2">
        <v>18.8</v>
      </c>
      <c r="M209" s="2">
        <v>2.4</v>
      </c>
      <c r="N209" s="2">
        <v>247700</v>
      </c>
      <c r="O209" s="2">
        <v>25390</v>
      </c>
      <c r="P209" s="2">
        <v>24.2</v>
      </c>
      <c r="Q209" s="2">
        <v>7.76</v>
      </c>
      <c r="R209" s="2">
        <v>8355</v>
      </c>
      <c r="S209" s="2">
        <v>1577</v>
      </c>
      <c r="T209" s="2">
        <f t="shared" si="9"/>
        <v>9656.0067243977319</v>
      </c>
      <c r="U209" s="2">
        <f t="shared" si="10"/>
        <v>2442.5490083797708</v>
      </c>
      <c r="V209" s="2">
        <v>9656</v>
      </c>
      <c r="W209" s="2">
        <v>2442</v>
      </c>
      <c r="Y209">
        <f t="shared" si="11"/>
        <v>534.20829270987554</v>
      </c>
    </row>
    <row r="210" spans="1:25" x14ac:dyDescent="0.35">
      <c r="A210" s="2" t="s">
        <v>264</v>
      </c>
      <c r="B210" s="3" t="s">
        <v>33</v>
      </c>
      <c r="C210" s="2">
        <v>370</v>
      </c>
      <c r="D210" s="2">
        <v>603</v>
      </c>
      <c r="E210" s="2">
        <v>324</v>
      </c>
      <c r="F210" s="2">
        <v>50.5</v>
      </c>
      <c r="G210" s="2">
        <v>26.2</v>
      </c>
      <c r="H210" s="2">
        <v>12.7</v>
      </c>
      <c r="I210" s="2">
        <v>476.6</v>
      </c>
      <c r="J210" s="2">
        <v>460</v>
      </c>
      <c r="K210" s="2">
        <v>3.21</v>
      </c>
      <c r="L210" s="2">
        <v>18.2</v>
      </c>
      <c r="M210" s="2">
        <v>2.4300000000000002</v>
      </c>
      <c r="N210" s="2">
        <v>278900</v>
      </c>
      <c r="O210" s="2">
        <v>28710</v>
      </c>
      <c r="P210" s="2">
        <v>24.6</v>
      </c>
      <c r="Q210" s="2">
        <v>7.9</v>
      </c>
      <c r="R210" s="2">
        <v>9250</v>
      </c>
      <c r="S210" s="2">
        <v>1772</v>
      </c>
      <c r="T210" s="2">
        <f t="shared" si="9"/>
        <v>10724.990024397734</v>
      </c>
      <c r="U210" s="2">
        <f t="shared" si="10"/>
        <v>2739.6180293881343</v>
      </c>
      <c r="V210" s="2">
        <v>10730</v>
      </c>
      <c r="W210" s="2">
        <v>2739</v>
      </c>
      <c r="Y210">
        <f t="shared" si="11"/>
        <v>544.15448174208768</v>
      </c>
    </row>
    <row r="211" spans="1:25" x14ac:dyDescent="0.35">
      <c r="A211" s="2" t="s">
        <v>265</v>
      </c>
      <c r="B211" s="3" t="s">
        <v>33</v>
      </c>
      <c r="C211" s="2">
        <v>409</v>
      </c>
      <c r="D211" s="2">
        <v>613</v>
      </c>
      <c r="E211" s="2">
        <v>327</v>
      </c>
      <c r="F211" s="2">
        <v>55.6</v>
      </c>
      <c r="G211" s="2">
        <v>31</v>
      </c>
      <c r="H211" s="2">
        <v>12.7</v>
      </c>
      <c r="I211" s="2">
        <v>476.4</v>
      </c>
      <c r="J211" s="2">
        <v>521</v>
      </c>
      <c r="K211" s="2">
        <v>2.94</v>
      </c>
      <c r="L211" s="2">
        <v>15.4</v>
      </c>
      <c r="M211" s="2">
        <v>2.4500000000000002</v>
      </c>
      <c r="N211" s="2">
        <v>316900</v>
      </c>
      <c r="O211" s="2">
        <v>32530</v>
      </c>
      <c r="P211" s="2">
        <v>24.7</v>
      </c>
      <c r="Q211" s="2">
        <v>7.91</v>
      </c>
      <c r="R211" s="2">
        <v>10340</v>
      </c>
      <c r="S211" s="2">
        <v>1990</v>
      </c>
      <c r="T211" s="2">
        <f t="shared" si="9"/>
        <v>12120.020969145644</v>
      </c>
      <c r="U211" s="2">
        <f t="shared" si="10"/>
        <v>3096.3417454383002</v>
      </c>
      <c r="V211" s="2">
        <v>12120</v>
      </c>
      <c r="W211" s="2">
        <v>3096</v>
      </c>
      <c r="Y211">
        <f t="shared" si="11"/>
        <v>554.51284926501023</v>
      </c>
    </row>
    <row r="212" spans="1:25" x14ac:dyDescent="0.35">
      <c r="A212" s="2" t="s">
        <v>266</v>
      </c>
      <c r="B212" s="3" t="s">
        <v>33</v>
      </c>
      <c r="C212" s="2">
        <v>81.900000000000006</v>
      </c>
      <c r="D212" s="2">
        <v>598.70000000000005</v>
      </c>
      <c r="E212" s="2">
        <v>177.9</v>
      </c>
      <c r="F212" s="2">
        <v>12.8</v>
      </c>
      <c r="G212" s="2">
        <v>10</v>
      </c>
      <c r="H212" s="2">
        <v>12.7</v>
      </c>
      <c r="I212" s="2">
        <v>547.6</v>
      </c>
      <c r="J212" s="2">
        <v>105</v>
      </c>
      <c r="K212" s="2">
        <v>6.93</v>
      </c>
      <c r="L212" s="2">
        <v>54.6</v>
      </c>
      <c r="M212" s="2">
        <v>1.87</v>
      </c>
      <c r="N212" s="2">
        <v>56020</v>
      </c>
      <c r="O212" s="2">
        <v>1210</v>
      </c>
      <c r="P212" s="2">
        <v>23.2</v>
      </c>
      <c r="Q212" s="2">
        <v>3.4</v>
      </c>
      <c r="R212" s="2">
        <v>1871</v>
      </c>
      <c r="S212" s="2">
        <v>136</v>
      </c>
      <c r="T212" s="2">
        <f t="shared" si="9"/>
        <v>2194.5544445158125</v>
      </c>
      <c r="U212" s="2">
        <f t="shared" si="10"/>
        <v>218.58166796882239</v>
      </c>
      <c r="V212" s="2">
        <v>2200</v>
      </c>
      <c r="W212" s="2">
        <v>219</v>
      </c>
      <c r="Y212">
        <f t="shared" si="11"/>
        <v>498.64219636930051</v>
      </c>
    </row>
    <row r="213" spans="1:25" x14ac:dyDescent="0.35">
      <c r="A213" s="2" t="s">
        <v>267</v>
      </c>
      <c r="B213" s="3" t="s">
        <v>33</v>
      </c>
      <c r="C213" s="2">
        <v>91</v>
      </c>
      <c r="D213" s="2">
        <v>602.5</v>
      </c>
      <c r="E213" s="2">
        <v>178.4</v>
      </c>
      <c r="F213" s="2">
        <v>15</v>
      </c>
      <c r="G213" s="2">
        <v>10.6</v>
      </c>
      <c r="H213" s="2">
        <v>12.7</v>
      </c>
      <c r="I213" s="2">
        <v>547.1</v>
      </c>
      <c r="J213" s="2">
        <v>116</v>
      </c>
      <c r="K213" s="2">
        <v>5.95</v>
      </c>
      <c r="L213" s="2">
        <v>51.6</v>
      </c>
      <c r="M213" s="2">
        <v>1.88</v>
      </c>
      <c r="N213" s="2">
        <v>63880</v>
      </c>
      <c r="O213" s="2">
        <v>1426</v>
      </c>
      <c r="P213" s="2">
        <v>23.5</v>
      </c>
      <c r="Q213" s="2">
        <v>3.51</v>
      </c>
      <c r="R213" s="2">
        <v>2120</v>
      </c>
      <c r="S213" s="2">
        <v>160</v>
      </c>
      <c r="T213" s="2">
        <f t="shared" si="9"/>
        <v>2479.9433382595462</v>
      </c>
      <c r="U213" s="2">
        <f t="shared" si="10"/>
        <v>256.52660472509461</v>
      </c>
      <c r="V213" s="2">
        <v>2480</v>
      </c>
      <c r="W213" s="2">
        <v>256</v>
      </c>
      <c r="Y213">
        <f t="shared" si="11"/>
        <v>502.47420829332128</v>
      </c>
    </row>
    <row r="214" spans="1:25" x14ac:dyDescent="0.35">
      <c r="A214" s="2" t="s">
        <v>268</v>
      </c>
      <c r="B214" s="3" t="s">
        <v>33</v>
      </c>
      <c r="C214" s="2">
        <v>92.3</v>
      </c>
      <c r="D214" s="2">
        <v>603</v>
      </c>
      <c r="E214" s="2">
        <v>178.8</v>
      </c>
      <c r="F214" s="2">
        <v>15</v>
      </c>
      <c r="G214" s="2">
        <v>10.9</v>
      </c>
      <c r="H214" s="2">
        <v>12.7</v>
      </c>
      <c r="I214" s="2">
        <v>547.6</v>
      </c>
      <c r="J214" s="2">
        <v>118</v>
      </c>
      <c r="K214" s="2">
        <v>5.96</v>
      </c>
      <c r="L214" s="2">
        <v>50.1</v>
      </c>
      <c r="M214" s="2">
        <v>1.88</v>
      </c>
      <c r="N214" s="2">
        <v>64580</v>
      </c>
      <c r="O214" s="2">
        <v>1436</v>
      </c>
      <c r="P214" s="2">
        <v>23.4</v>
      </c>
      <c r="Q214" s="2">
        <v>3.49</v>
      </c>
      <c r="R214" s="2">
        <v>2142</v>
      </c>
      <c r="S214" s="2">
        <v>161</v>
      </c>
      <c r="T214" s="2">
        <f t="shared" si="9"/>
        <v>2510.9864138897724</v>
      </c>
      <c r="U214" s="2">
        <f t="shared" si="10"/>
        <v>258.55698010322988</v>
      </c>
      <c r="V214" s="2">
        <v>2512</v>
      </c>
      <c r="W214" s="2">
        <v>258</v>
      </c>
      <c r="Y214">
        <f t="shared" si="11"/>
        <v>503.0286075363905</v>
      </c>
    </row>
    <row r="215" spans="1:25" x14ac:dyDescent="0.35">
      <c r="A215" s="2" t="s">
        <v>269</v>
      </c>
      <c r="B215" s="3" t="s">
        <v>33</v>
      </c>
      <c r="C215" s="2">
        <v>101.2</v>
      </c>
      <c r="D215" s="2">
        <v>602.6</v>
      </c>
      <c r="E215" s="2">
        <v>227.6</v>
      </c>
      <c r="F215" s="2">
        <v>14.8</v>
      </c>
      <c r="G215" s="2">
        <v>10.5</v>
      </c>
      <c r="H215" s="2">
        <v>12.7</v>
      </c>
      <c r="I215" s="2">
        <v>547.6</v>
      </c>
      <c r="J215" s="2">
        <v>129</v>
      </c>
      <c r="K215" s="2">
        <v>7.69</v>
      </c>
      <c r="L215" s="2">
        <v>52.2</v>
      </c>
      <c r="M215" s="2">
        <v>2.0699999999999998</v>
      </c>
      <c r="N215" s="2">
        <v>75780</v>
      </c>
      <c r="O215" s="2">
        <v>2915</v>
      </c>
      <c r="P215" s="2">
        <v>24.2</v>
      </c>
      <c r="Q215" s="2">
        <v>4.76</v>
      </c>
      <c r="R215" s="2">
        <v>2515</v>
      </c>
      <c r="S215" s="2">
        <v>256</v>
      </c>
      <c r="T215" s="2">
        <f t="shared" si="9"/>
        <v>2881.1300578897681</v>
      </c>
      <c r="U215" s="2">
        <f t="shared" si="10"/>
        <v>400.86529359904824</v>
      </c>
      <c r="V215" s="2">
        <v>2881</v>
      </c>
      <c r="W215" s="2">
        <v>400</v>
      </c>
      <c r="Y215">
        <f t="shared" si="11"/>
        <v>512.25956311229572</v>
      </c>
    </row>
    <row r="216" spans="1:25" x14ac:dyDescent="0.35">
      <c r="A216" s="2" t="s">
        <v>270</v>
      </c>
      <c r="B216" s="3" t="s">
        <v>33</v>
      </c>
      <c r="C216" s="2">
        <v>113</v>
      </c>
      <c r="D216" s="2">
        <v>607.6</v>
      </c>
      <c r="E216" s="2">
        <v>228.2</v>
      </c>
      <c r="F216" s="2">
        <v>17.3</v>
      </c>
      <c r="G216" s="2">
        <v>11.1</v>
      </c>
      <c r="H216" s="2">
        <v>12.7</v>
      </c>
      <c r="I216" s="2">
        <v>547.6</v>
      </c>
      <c r="J216" s="2">
        <v>144</v>
      </c>
      <c r="K216" s="2">
        <v>6.6</v>
      </c>
      <c r="L216" s="2">
        <v>49.3</v>
      </c>
      <c r="M216" s="2">
        <v>2.08</v>
      </c>
      <c r="N216" s="2">
        <v>87320</v>
      </c>
      <c r="O216" s="2">
        <v>3434</v>
      </c>
      <c r="P216" s="2">
        <v>24.6</v>
      </c>
      <c r="Q216" s="2">
        <v>4.88</v>
      </c>
      <c r="R216" s="2">
        <v>2874</v>
      </c>
      <c r="S216" s="2">
        <v>301</v>
      </c>
      <c r="T216" s="2">
        <f t="shared" si="9"/>
        <v>3280.8086218897674</v>
      </c>
      <c r="U216" s="2">
        <f t="shared" si="10"/>
        <v>469.88115135531962</v>
      </c>
      <c r="V216" s="2">
        <v>3281</v>
      </c>
      <c r="W216" s="2">
        <v>469</v>
      </c>
      <c r="Y216">
        <f t="shared" si="11"/>
        <v>517.25585545259901</v>
      </c>
    </row>
    <row r="217" spans="1:25" x14ac:dyDescent="0.35">
      <c r="A217" s="2" t="s">
        <v>271</v>
      </c>
      <c r="B217" s="3" t="s">
        <v>33</v>
      </c>
      <c r="C217" s="2">
        <v>125.1</v>
      </c>
      <c r="D217" s="2">
        <v>612.20000000000005</v>
      </c>
      <c r="E217" s="2">
        <v>229</v>
      </c>
      <c r="F217" s="2">
        <v>19.3</v>
      </c>
      <c r="G217" s="2">
        <v>11.9</v>
      </c>
      <c r="H217" s="2">
        <v>12.7</v>
      </c>
      <c r="I217" s="2">
        <v>548.20000000000005</v>
      </c>
      <c r="J217" s="2">
        <v>158</v>
      </c>
      <c r="K217" s="2">
        <v>5.93</v>
      </c>
      <c r="L217" s="2">
        <v>46.1</v>
      </c>
      <c r="M217" s="2">
        <v>2.09</v>
      </c>
      <c r="N217" s="2">
        <v>97540</v>
      </c>
      <c r="O217" s="2">
        <v>3872</v>
      </c>
      <c r="P217" s="2">
        <v>24.8</v>
      </c>
      <c r="Q217" s="2">
        <v>4.95</v>
      </c>
      <c r="R217" s="2">
        <v>3187</v>
      </c>
      <c r="S217" s="2">
        <v>338</v>
      </c>
      <c r="T217" s="2">
        <f t="shared" si="9"/>
        <v>3638.5810106460376</v>
      </c>
      <c r="U217" s="2">
        <f t="shared" si="10"/>
        <v>528.19839786367993</v>
      </c>
      <c r="V217" s="2">
        <v>3639</v>
      </c>
      <c r="W217" s="2">
        <v>528</v>
      </c>
      <c r="Y217">
        <f t="shared" si="11"/>
        <v>521.91288545120256</v>
      </c>
    </row>
    <row r="218" spans="1:25" x14ac:dyDescent="0.35">
      <c r="A218" s="2" t="s">
        <v>272</v>
      </c>
      <c r="B218" s="3" t="s">
        <v>33</v>
      </c>
      <c r="C218" s="2">
        <v>139.9</v>
      </c>
      <c r="D218" s="2">
        <v>617.20000000000005</v>
      </c>
      <c r="E218" s="2">
        <v>230.2</v>
      </c>
      <c r="F218" s="2">
        <v>22.1</v>
      </c>
      <c r="G218" s="2">
        <v>13.1</v>
      </c>
      <c r="H218" s="2">
        <v>12.7</v>
      </c>
      <c r="I218" s="2">
        <v>547.6</v>
      </c>
      <c r="J218" s="2">
        <v>178</v>
      </c>
      <c r="K218" s="2">
        <v>5.21</v>
      </c>
      <c r="L218" s="2">
        <v>41.8</v>
      </c>
      <c r="M218" s="2">
        <v>2.11</v>
      </c>
      <c r="N218" s="2">
        <v>111800</v>
      </c>
      <c r="O218" s="2">
        <v>4505</v>
      </c>
      <c r="P218" s="2">
        <v>25</v>
      </c>
      <c r="Q218" s="2">
        <v>5.03</v>
      </c>
      <c r="R218" s="2">
        <v>3622</v>
      </c>
      <c r="S218" s="2">
        <v>391</v>
      </c>
      <c r="T218" s="2">
        <f t="shared" si="9"/>
        <v>4142.0750058897702</v>
      </c>
      <c r="U218" s="2">
        <f t="shared" si="10"/>
        <v>612.06411987622278</v>
      </c>
      <c r="V218" s="2">
        <v>4142</v>
      </c>
      <c r="W218" s="2">
        <v>611</v>
      </c>
      <c r="Y218">
        <f t="shared" si="11"/>
        <v>527.05470304324206</v>
      </c>
    </row>
    <row r="219" spans="1:25" x14ac:dyDescent="0.35">
      <c r="A219" s="2" t="s">
        <v>273</v>
      </c>
      <c r="B219" s="3" t="s">
        <v>33</v>
      </c>
      <c r="C219" s="2">
        <v>153</v>
      </c>
      <c r="D219" s="2">
        <v>623.1</v>
      </c>
      <c r="E219" s="2">
        <v>228.6</v>
      </c>
      <c r="F219" s="2">
        <v>24.9</v>
      </c>
      <c r="G219" s="2">
        <v>14</v>
      </c>
      <c r="H219" s="2">
        <v>12.7</v>
      </c>
      <c r="I219" s="2">
        <v>547.9</v>
      </c>
      <c r="J219" s="2">
        <v>195</v>
      </c>
      <c r="K219" s="2">
        <v>4.59</v>
      </c>
      <c r="L219" s="2">
        <v>39.1</v>
      </c>
      <c r="M219" s="2">
        <v>2.11</v>
      </c>
      <c r="N219" s="2">
        <v>125000</v>
      </c>
      <c r="O219" s="2">
        <v>4972</v>
      </c>
      <c r="P219" s="2">
        <v>25.3</v>
      </c>
      <c r="Q219" s="2">
        <v>5.04</v>
      </c>
      <c r="R219" s="2">
        <v>4012</v>
      </c>
      <c r="S219" s="2">
        <v>435</v>
      </c>
      <c r="T219" s="2">
        <f t="shared" si="9"/>
        <v>4594.6879197679082</v>
      </c>
      <c r="U219" s="2">
        <f t="shared" si="10"/>
        <v>680.6845510106275</v>
      </c>
      <c r="V219" s="2">
        <v>4595</v>
      </c>
      <c r="W219" s="2">
        <v>680</v>
      </c>
      <c r="Y219">
        <f t="shared" si="11"/>
        <v>532.40305220762957</v>
      </c>
    </row>
    <row r="220" spans="1:25" x14ac:dyDescent="0.35">
      <c r="A220" s="2" t="s">
        <v>274</v>
      </c>
      <c r="B220" s="3" t="s">
        <v>33</v>
      </c>
      <c r="C220" s="2">
        <v>171</v>
      </c>
      <c r="D220" s="2">
        <v>628.9</v>
      </c>
      <c r="E220" s="2">
        <v>229.9</v>
      </c>
      <c r="F220" s="2">
        <v>27.9</v>
      </c>
      <c r="G220" s="2">
        <v>15.5</v>
      </c>
      <c r="H220" s="2">
        <v>12.7</v>
      </c>
      <c r="I220" s="2">
        <v>547.70000000000005</v>
      </c>
      <c r="J220" s="2">
        <v>218</v>
      </c>
      <c r="K220" s="2">
        <v>4.12</v>
      </c>
      <c r="L220" s="2">
        <v>35.299999999999997</v>
      </c>
      <c r="M220" s="2">
        <v>2.12</v>
      </c>
      <c r="N220" s="2">
        <v>141400</v>
      </c>
      <c r="O220" s="2">
        <v>5670</v>
      </c>
      <c r="P220" s="2">
        <v>25.4</v>
      </c>
      <c r="Q220" s="2">
        <v>5.09</v>
      </c>
      <c r="R220" s="2">
        <v>4495</v>
      </c>
      <c r="S220" s="2">
        <v>493</v>
      </c>
      <c r="T220" s="2">
        <f t="shared" si="9"/>
        <v>5166.9400102658092</v>
      </c>
      <c r="U220" s="2">
        <f t="shared" si="10"/>
        <v>773.82034665130413</v>
      </c>
      <c r="V220" s="2">
        <v>5167</v>
      </c>
      <c r="W220" s="2">
        <v>773</v>
      </c>
      <c r="Y220">
        <f t="shared" si="11"/>
        <v>538.34605970509335</v>
      </c>
    </row>
    <row r="221" spans="1:25" x14ac:dyDescent="0.35">
      <c r="A221" s="2" t="s">
        <v>275</v>
      </c>
      <c r="B221" s="3" t="s">
        <v>33</v>
      </c>
      <c r="C221" s="2">
        <v>191</v>
      </c>
      <c r="D221" s="2">
        <v>635</v>
      </c>
      <c r="E221" s="2">
        <v>231.5</v>
      </c>
      <c r="F221" s="2">
        <v>30.9</v>
      </c>
      <c r="G221" s="2">
        <v>17</v>
      </c>
      <c r="H221" s="2">
        <v>12.7</v>
      </c>
      <c r="I221" s="2">
        <v>547.79999999999995</v>
      </c>
      <c r="J221" s="2">
        <v>242</v>
      </c>
      <c r="K221" s="2">
        <v>3.75</v>
      </c>
      <c r="L221" s="2">
        <v>32.200000000000003</v>
      </c>
      <c r="M221" s="2">
        <v>2.14</v>
      </c>
      <c r="N221" s="2">
        <v>158400</v>
      </c>
      <c r="O221" s="2">
        <v>6415</v>
      </c>
      <c r="P221" s="2">
        <v>25.6</v>
      </c>
      <c r="Q221" s="2">
        <v>5.15</v>
      </c>
      <c r="R221" s="2">
        <v>4990</v>
      </c>
      <c r="S221" s="2">
        <v>554</v>
      </c>
      <c r="T221" s="2">
        <f t="shared" si="9"/>
        <v>5756.9989891418609</v>
      </c>
      <c r="U221" s="2">
        <f t="shared" si="10"/>
        <v>871.60289029198157</v>
      </c>
      <c r="V221" s="2">
        <v>5757</v>
      </c>
      <c r="W221" s="2">
        <v>871</v>
      </c>
      <c r="Y221">
        <f t="shared" si="11"/>
        <v>544.6513104730401</v>
      </c>
    </row>
    <row r="222" spans="1:25" x14ac:dyDescent="0.35">
      <c r="A222" s="2" t="s">
        <v>276</v>
      </c>
      <c r="B222" s="3" t="s">
        <v>33</v>
      </c>
      <c r="C222" s="2">
        <v>217</v>
      </c>
      <c r="D222" s="2">
        <v>643.1</v>
      </c>
      <c r="E222" s="2">
        <v>234.1</v>
      </c>
      <c r="F222" s="2">
        <v>35.1</v>
      </c>
      <c r="G222" s="2">
        <v>19.600000000000001</v>
      </c>
      <c r="H222" s="2">
        <v>12.7</v>
      </c>
      <c r="I222" s="2">
        <v>547.5</v>
      </c>
      <c r="J222" s="2">
        <v>278</v>
      </c>
      <c r="K222" s="2">
        <v>3.33</v>
      </c>
      <c r="L222" s="2">
        <v>27.9</v>
      </c>
      <c r="M222" s="2">
        <v>2.16</v>
      </c>
      <c r="N222" s="2">
        <v>183900</v>
      </c>
      <c r="O222" s="2">
        <v>7544</v>
      </c>
      <c r="P222" s="2">
        <v>25.7</v>
      </c>
      <c r="Q222" s="2">
        <v>5.21</v>
      </c>
      <c r="R222" s="2">
        <v>5718</v>
      </c>
      <c r="S222" s="2">
        <v>644</v>
      </c>
      <c r="T222" s="2">
        <f t="shared" si="9"/>
        <v>6643.3988552637284</v>
      </c>
      <c r="U222" s="2">
        <f t="shared" si="10"/>
        <v>1019.1795475691546</v>
      </c>
      <c r="V222" s="2">
        <v>6643</v>
      </c>
      <c r="W222" s="2">
        <v>1019</v>
      </c>
      <c r="Y222">
        <f t="shared" si="11"/>
        <v>553.13629423497423</v>
      </c>
    </row>
    <row r="223" spans="1:25" x14ac:dyDescent="0.35">
      <c r="A223" s="2" t="s">
        <v>277</v>
      </c>
      <c r="B223" s="3" t="s">
        <v>33</v>
      </c>
      <c r="C223" s="2">
        <v>243</v>
      </c>
      <c r="D223" s="2">
        <v>651</v>
      </c>
      <c r="E223" s="2">
        <v>235.9</v>
      </c>
      <c r="F223" s="2">
        <v>39.1</v>
      </c>
      <c r="G223" s="2">
        <v>21.6</v>
      </c>
      <c r="H223" s="2">
        <v>12.7</v>
      </c>
      <c r="I223" s="2">
        <v>547.4</v>
      </c>
      <c r="J223" s="2">
        <v>310</v>
      </c>
      <c r="K223" s="2">
        <v>3.02</v>
      </c>
      <c r="L223" s="2">
        <v>25.3</v>
      </c>
      <c r="M223" s="2">
        <v>2.1800000000000002</v>
      </c>
      <c r="N223" s="2">
        <v>207900</v>
      </c>
      <c r="O223" s="2">
        <v>8606</v>
      </c>
      <c r="P223" s="2">
        <v>25.9</v>
      </c>
      <c r="Q223" s="2">
        <v>5.27</v>
      </c>
      <c r="R223" s="2">
        <v>6386</v>
      </c>
      <c r="S223" s="2">
        <v>730</v>
      </c>
      <c r="T223" s="2">
        <f t="shared" si="9"/>
        <v>7454.9750906376803</v>
      </c>
      <c r="U223" s="2">
        <f t="shared" si="10"/>
        <v>1157.2529960900592</v>
      </c>
      <c r="V223" s="2">
        <v>7455</v>
      </c>
      <c r="W223" s="2">
        <v>1157</v>
      </c>
      <c r="Y223">
        <f t="shared" si="11"/>
        <v>561.23785510245114</v>
      </c>
    </row>
    <row r="224" spans="1:25" x14ac:dyDescent="0.35">
      <c r="A224" s="2" t="s">
        <v>278</v>
      </c>
      <c r="B224" s="3" t="s">
        <v>33</v>
      </c>
      <c r="C224" s="2">
        <v>270</v>
      </c>
      <c r="D224" s="2">
        <v>658.6</v>
      </c>
      <c r="E224" s="2">
        <v>238.5</v>
      </c>
      <c r="F224" s="2">
        <v>42.9</v>
      </c>
      <c r="G224" s="2">
        <v>23.9</v>
      </c>
      <c r="H224" s="2">
        <v>12.7</v>
      </c>
      <c r="I224" s="2">
        <v>547.4</v>
      </c>
      <c r="J224" s="2">
        <v>343</v>
      </c>
      <c r="K224" s="2">
        <v>2.78</v>
      </c>
      <c r="L224" s="2">
        <v>22.9</v>
      </c>
      <c r="M224" s="2">
        <v>2.2000000000000002</v>
      </c>
      <c r="N224" s="2">
        <v>232800</v>
      </c>
      <c r="O224" s="2">
        <v>9768</v>
      </c>
      <c r="P224" s="2">
        <v>26.1</v>
      </c>
      <c r="Q224" s="2">
        <v>5.34</v>
      </c>
      <c r="R224" s="2">
        <v>7069</v>
      </c>
      <c r="S224" s="2">
        <v>819</v>
      </c>
      <c r="T224" s="2">
        <f t="shared" si="9"/>
        <v>8299.2834926376836</v>
      </c>
      <c r="U224" s="2">
        <f t="shared" si="10"/>
        <v>1304.5881234890967</v>
      </c>
      <c r="V224" s="2">
        <v>8299</v>
      </c>
      <c r="W224" s="2">
        <v>1304</v>
      </c>
      <c r="Y224">
        <f t="shared" si="11"/>
        <v>569.23770957307454</v>
      </c>
    </row>
    <row r="225" spans="1:25" x14ac:dyDescent="0.35">
      <c r="A225" s="2" t="s">
        <v>279</v>
      </c>
      <c r="B225" s="3" t="s">
        <v>33</v>
      </c>
      <c r="C225" s="2">
        <v>295</v>
      </c>
      <c r="D225" s="2">
        <v>667</v>
      </c>
      <c r="E225" s="2">
        <v>240.5</v>
      </c>
      <c r="F225" s="2">
        <v>47</v>
      </c>
      <c r="G225" s="2">
        <v>25.9</v>
      </c>
      <c r="H225" s="2">
        <v>12.7</v>
      </c>
      <c r="I225" s="2">
        <v>547.6</v>
      </c>
      <c r="J225" s="2">
        <v>376</v>
      </c>
      <c r="K225" s="2">
        <v>2.56</v>
      </c>
      <c r="L225" s="2">
        <v>21.1</v>
      </c>
      <c r="M225" s="2">
        <v>2.2200000000000002</v>
      </c>
      <c r="N225" s="2">
        <v>259400</v>
      </c>
      <c r="O225" s="2">
        <v>10980</v>
      </c>
      <c r="P225" s="2">
        <v>26.3</v>
      </c>
      <c r="Q225" s="2">
        <v>5.41</v>
      </c>
      <c r="R225" s="2">
        <v>7778</v>
      </c>
      <c r="S225" s="2">
        <v>913</v>
      </c>
      <c r="T225" s="2">
        <f t="shared" si="9"/>
        <v>9173.37416388977</v>
      </c>
      <c r="U225" s="2">
        <f t="shared" si="10"/>
        <v>1458.1444490099989</v>
      </c>
      <c r="V225" s="2">
        <v>9173</v>
      </c>
      <c r="W225" s="2">
        <v>1458</v>
      </c>
      <c r="Y225">
        <f t="shared" si="11"/>
        <v>577.87234749553465</v>
      </c>
    </row>
    <row r="226" spans="1:25" x14ac:dyDescent="0.35">
      <c r="A226" s="2" t="s">
        <v>280</v>
      </c>
      <c r="B226" s="3" t="s">
        <v>33</v>
      </c>
      <c r="C226" s="2">
        <v>325</v>
      </c>
      <c r="D226" s="2">
        <v>675.1</v>
      </c>
      <c r="E226" s="2">
        <v>243.1</v>
      </c>
      <c r="F226" s="2">
        <v>51</v>
      </c>
      <c r="G226" s="2">
        <v>28.4</v>
      </c>
      <c r="H226" s="2">
        <v>12.7</v>
      </c>
      <c r="I226" s="2">
        <v>547.70000000000005</v>
      </c>
      <c r="J226" s="2">
        <v>412</v>
      </c>
      <c r="K226" s="2">
        <v>2.38</v>
      </c>
      <c r="L226" s="2">
        <v>19.3</v>
      </c>
      <c r="M226" s="2">
        <v>2.2400000000000002</v>
      </c>
      <c r="N226" s="2">
        <v>287700</v>
      </c>
      <c r="O226" s="2">
        <v>12330</v>
      </c>
      <c r="P226" s="2">
        <v>26.4</v>
      </c>
      <c r="Q226" s="2">
        <v>5.47</v>
      </c>
      <c r="R226" s="2">
        <v>8522</v>
      </c>
      <c r="S226" s="2">
        <v>1014</v>
      </c>
      <c r="T226" s="2">
        <f t="shared" si="9"/>
        <v>10108.884652515819</v>
      </c>
      <c r="U226" s="2">
        <f t="shared" si="10"/>
        <v>1625.5270461611267</v>
      </c>
      <c r="V226" s="2">
        <v>10110</v>
      </c>
      <c r="W226" s="2">
        <v>1625</v>
      </c>
      <c r="Y226">
        <f t="shared" si="11"/>
        <v>586.35855924510895</v>
      </c>
    </row>
    <row r="227" spans="1:25" x14ac:dyDescent="0.35">
      <c r="A227" s="2" t="s">
        <v>281</v>
      </c>
      <c r="B227" s="3" t="s">
        <v>33</v>
      </c>
      <c r="C227" s="2">
        <v>356</v>
      </c>
      <c r="D227" s="2">
        <v>685</v>
      </c>
      <c r="E227" s="2">
        <v>245.6</v>
      </c>
      <c r="F227" s="2">
        <v>55.9</v>
      </c>
      <c r="G227" s="2">
        <v>31</v>
      </c>
      <c r="H227" s="2">
        <v>12.7</v>
      </c>
      <c r="I227" s="2">
        <v>547.79999999999995</v>
      </c>
      <c r="J227" s="2">
        <v>454</v>
      </c>
      <c r="K227" s="2">
        <v>2.2000000000000002</v>
      </c>
      <c r="L227" s="2">
        <v>17.7</v>
      </c>
      <c r="M227" s="2">
        <v>2.27</v>
      </c>
      <c r="N227" s="2">
        <v>322200</v>
      </c>
      <c r="O227" s="2">
        <v>13950</v>
      </c>
      <c r="P227" s="2">
        <v>26.6</v>
      </c>
      <c r="Q227" s="2">
        <v>5.55</v>
      </c>
      <c r="R227" s="2">
        <v>9406</v>
      </c>
      <c r="S227" s="2">
        <v>1136</v>
      </c>
      <c r="T227" s="2">
        <f t="shared" si="9"/>
        <v>11222.55315814186</v>
      </c>
      <c r="U227" s="2">
        <f t="shared" si="10"/>
        <v>1826.7955074382999</v>
      </c>
      <c r="V227" s="2">
        <v>11220</v>
      </c>
      <c r="W227" s="2">
        <v>1826</v>
      </c>
      <c r="Y227">
        <f t="shared" si="11"/>
        <v>596.56914100546635</v>
      </c>
    </row>
    <row r="228" spans="1:25" x14ac:dyDescent="0.35">
      <c r="A228" s="2" t="s">
        <v>282</v>
      </c>
      <c r="B228" s="3" t="s">
        <v>33</v>
      </c>
      <c r="C228" s="2">
        <v>149.1</v>
      </c>
      <c r="D228" s="2">
        <v>612.4</v>
      </c>
      <c r="E228" s="2">
        <v>304.8</v>
      </c>
      <c r="F228" s="2">
        <v>19.7</v>
      </c>
      <c r="G228" s="2">
        <v>11.8</v>
      </c>
      <c r="H228" s="2">
        <v>16.5</v>
      </c>
      <c r="I228" s="2">
        <v>540</v>
      </c>
      <c r="J228" s="2">
        <v>190</v>
      </c>
      <c r="K228" s="2">
        <v>7.74</v>
      </c>
      <c r="L228" s="2">
        <v>45.8</v>
      </c>
      <c r="M228" s="2">
        <v>2.39</v>
      </c>
      <c r="N228" s="2">
        <v>125900</v>
      </c>
      <c r="O228" s="2">
        <v>9308</v>
      </c>
      <c r="P228" s="2">
        <v>25.7</v>
      </c>
      <c r="Q228" s="2">
        <v>7</v>
      </c>
      <c r="R228" s="2">
        <v>4111</v>
      </c>
      <c r="S228" s="2">
        <v>611</v>
      </c>
      <c r="T228" s="2">
        <f t="shared" si="9"/>
        <v>4593.5673900162537</v>
      </c>
      <c r="U228" s="2">
        <f t="shared" si="10"/>
        <v>938.63941710815948</v>
      </c>
      <c r="V228" s="2">
        <v>4594</v>
      </c>
      <c r="W228" s="2">
        <v>937</v>
      </c>
      <c r="Y228">
        <f t="shared" si="11"/>
        <v>545.36939774798509</v>
      </c>
    </row>
    <row r="229" spans="1:25" x14ac:dyDescent="0.35">
      <c r="A229" s="2" t="s">
        <v>283</v>
      </c>
      <c r="B229" s="3" t="s">
        <v>33</v>
      </c>
      <c r="C229" s="2">
        <v>179</v>
      </c>
      <c r="D229" s="2">
        <v>620.20000000000005</v>
      </c>
      <c r="E229" s="2">
        <v>307.10000000000002</v>
      </c>
      <c r="F229" s="2">
        <v>23.6</v>
      </c>
      <c r="G229" s="2">
        <v>14.1</v>
      </c>
      <c r="H229" s="2">
        <v>16.5</v>
      </c>
      <c r="I229" s="2">
        <v>540</v>
      </c>
      <c r="J229" s="2">
        <v>228</v>
      </c>
      <c r="K229" s="2">
        <v>6.51</v>
      </c>
      <c r="L229" s="2">
        <v>38.299999999999997</v>
      </c>
      <c r="M229" s="2">
        <v>2.41</v>
      </c>
      <c r="N229" s="2">
        <v>153000</v>
      </c>
      <c r="O229" s="2">
        <v>11410</v>
      </c>
      <c r="P229" s="2">
        <v>25.9</v>
      </c>
      <c r="Q229" s="2">
        <v>7.07</v>
      </c>
      <c r="R229" s="2">
        <v>4935</v>
      </c>
      <c r="S229" s="2">
        <v>743</v>
      </c>
      <c r="T229" s="2">
        <f t="shared" si="9"/>
        <v>5547.3481490162576</v>
      </c>
      <c r="U229" s="2">
        <f t="shared" si="10"/>
        <v>1145.2094702182317</v>
      </c>
      <c r="V229" s="2">
        <v>5547</v>
      </c>
      <c r="W229" s="2">
        <v>1144</v>
      </c>
      <c r="Y229">
        <f t="shared" si="11"/>
        <v>553.46747871939147</v>
      </c>
    </row>
    <row r="230" spans="1:25" x14ac:dyDescent="0.35">
      <c r="A230" s="2" t="s">
        <v>284</v>
      </c>
      <c r="B230" s="3" t="s">
        <v>33</v>
      </c>
      <c r="C230" s="2">
        <v>238.1</v>
      </c>
      <c r="D230" s="2">
        <v>635.79999999999995</v>
      </c>
      <c r="E230" s="2">
        <v>311.39999999999998</v>
      </c>
      <c r="F230" s="2">
        <v>31.4</v>
      </c>
      <c r="G230" s="2">
        <v>18.399999999999999</v>
      </c>
      <c r="H230" s="2">
        <v>16.5</v>
      </c>
      <c r="I230" s="2">
        <v>540</v>
      </c>
      <c r="J230" s="2">
        <v>303</v>
      </c>
      <c r="K230" s="2">
        <v>4.96</v>
      </c>
      <c r="L230" s="2">
        <v>29.3</v>
      </c>
      <c r="M230" s="2">
        <v>2.4500000000000002</v>
      </c>
      <c r="N230" s="2">
        <v>209500</v>
      </c>
      <c r="O230" s="2">
        <v>15840</v>
      </c>
      <c r="P230" s="2">
        <v>26.3</v>
      </c>
      <c r="Q230" s="2">
        <v>7.23</v>
      </c>
      <c r="R230" s="2">
        <v>6589</v>
      </c>
      <c r="S230" s="2">
        <v>1017</v>
      </c>
      <c r="T230" s="2">
        <f t="shared" si="9"/>
        <v>7486.2065520162396</v>
      </c>
      <c r="U230" s="2">
        <f t="shared" si="10"/>
        <v>1575.2966497283498</v>
      </c>
      <c r="V230" s="2">
        <v>7486</v>
      </c>
      <c r="W230" s="2">
        <v>1574</v>
      </c>
      <c r="Y230">
        <f t="shared" si="11"/>
        <v>569.55675748778538</v>
      </c>
    </row>
    <row r="231" spans="1:25" x14ac:dyDescent="0.35">
      <c r="A231" s="2" t="s">
        <v>285</v>
      </c>
      <c r="B231" s="3" t="s">
        <v>33</v>
      </c>
      <c r="C231" s="2">
        <v>154.80000000000001</v>
      </c>
      <c r="D231" s="2">
        <v>611.1</v>
      </c>
      <c r="E231" s="2">
        <v>323.8</v>
      </c>
      <c r="F231" s="2">
        <v>19.100000000000001</v>
      </c>
      <c r="G231" s="2">
        <v>12.7</v>
      </c>
      <c r="H231" s="2">
        <v>12.7</v>
      </c>
      <c r="I231" s="2">
        <v>547.6</v>
      </c>
      <c r="J231" s="2">
        <v>198</v>
      </c>
      <c r="K231" s="2">
        <v>8.5</v>
      </c>
      <c r="L231" s="2">
        <v>43.1</v>
      </c>
      <c r="M231" s="2">
        <v>2.4700000000000002</v>
      </c>
      <c r="N231" s="2">
        <v>129200</v>
      </c>
      <c r="O231" s="2">
        <v>10790</v>
      </c>
      <c r="P231" s="2">
        <v>25.6</v>
      </c>
      <c r="Q231" s="2">
        <v>7.39</v>
      </c>
      <c r="R231" s="2">
        <v>4227</v>
      </c>
      <c r="S231" s="2">
        <v>666</v>
      </c>
      <c r="T231" s="2">
        <f t="shared" si="9"/>
        <v>4742.6190780137331</v>
      </c>
      <c r="U231" s="2">
        <f t="shared" si="10"/>
        <v>1026.2755171220442</v>
      </c>
      <c r="V231" s="2">
        <v>4734</v>
      </c>
      <c r="W231" s="2">
        <v>1023</v>
      </c>
      <c r="Y231">
        <f t="shared" si="11"/>
        <v>551.48676321376922</v>
      </c>
    </row>
    <row r="232" spans="1:25" x14ac:dyDescent="0.35">
      <c r="A232" s="2" t="s">
        <v>286</v>
      </c>
      <c r="B232" s="3" t="s">
        <v>33</v>
      </c>
      <c r="C232" s="2">
        <v>174.1</v>
      </c>
      <c r="D232" s="2">
        <v>616.20000000000005</v>
      </c>
      <c r="E232" s="2">
        <v>325.10000000000002</v>
      </c>
      <c r="F232" s="2">
        <v>21.6</v>
      </c>
      <c r="G232" s="2">
        <v>14</v>
      </c>
      <c r="H232" s="2">
        <v>12.7</v>
      </c>
      <c r="I232" s="2">
        <v>547.6</v>
      </c>
      <c r="J232" s="2">
        <v>222</v>
      </c>
      <c r="K232" s="2">
        <v>7.53</v>
      </c>
      <c r="L232" s="2">
        <v>39.200000000000003</v>
      </c>
      <c r="M232" s="2">
        <v>2.48</v>
      </c>
      <c r="N232" s="2">
        <v>147200</v>
      </c>
      <c r="O232" s="2">
        <v>12380</v>
      </c>
      <c r="P232" s="2">
        <v>25.8</v>
      </c>
      <c r="Q232" s="2">
        <v>7.47</v>
      </c>
      <c r="R232" s="2">
        <v>4776</v>
      </c>
      <c r="S232" s="2">
        <v>762</v>
      </c>
      <c r="T232" s="2">
        <f t="shared" si="9"/>
        <v>5363.801724889775</v>
      </c>
      <c r="U232" s="2">
        <f t="shared" si="10"/>
        <v>1171.5103570106291</v>
      </c>
      <c r="V232" s="2">
        <v>5360</v>
      </c>
      <c r="W232" s="2">
        <v>1170</v>
      </c>
      <c r="Y232">
        <f t="shared" si="11"/>
        <v>556.6814618792331</v>
      </c>
    </row>
    <row r="233" spans="1:25" x14ac:dyDescent="0.35">
      <c r="A233" s="2" t="s">
        <v>287</v>
      </c>
      <c r="B233" s="3" t="s">
        <v>33</v>
      </c>
      <c r="C233" s="2">
        <v>194.9</v>
      </c>
      <c r="D233" s="2">
        <v>621.79999999999995</v>
      </c>
      <c r="E233" s="2">
        <v>326.5</v>
      </c>
      <c r="F233" s="2">
        <v>24.4</v>
      </c>
      <c r="G233" s="2">
        <v>15.4</v>
      </c>
      <c r="H233" s="2">
        <v>12.7</v>
      </c>
      <c r="I233" s="2">
        <v>547.6</v>
      </c>
      <c r="J233" s="2">
        <v>249</v>
      </c>
      <c r="K233" s="2">
        <v>6.7</v>
      </c>
      <c r="L233" s="2">
        <v>35.6</v>
      </c>
      <c r="M233" s="2">
        <v>2.5</v>
      </c>
      <c r="N233" s="2">
        <v>167300</v>
      </c>
      <c r="O233" s="2">
        <v>14160</v>
      </c>
      <c r="P233" s="2">
        <v>25.9</v>
      </c>
      <c r="Q233" s="2">
        <v>7.55</v>
      </c>
      <c r="R233" s="2">
        <v>5383</v>
      </c>
      <c r="S233" s="2">
        <v>867</v>
      </c>
      <c r="T233" s="2">
        <f t="shared" si="9"/>
        <v>6062.5873788897661</v>
      </c>
      <c r="U233" s="2">
        <f t="shared" si="10"/>
        <v>1336.5987857752555</v>
      </c>
      <c r="V233" s="2">
        <v>6057</v>
      </c>
      <c r="W233" s="2">
        <v>1335</v>
      </c>
      <c r="Y233">
        <f t="shared" si="11"/>
        <v>562.3760041111284</v>
      </c>
    </row>
    <row r="234" spans="1:25" x14ac:dyDescent="0.35">
      <c r="A234" s="2" t="s">
        <v>288</v>
      </c>
      <c r="B234" s="3" t="s">
        <v>33</v>
      </c>
      <c r="C234" s="2">
        <v>217.3</v>
      </c>
      <c r="D234" s="2">
        <v>628.4</v>
      </c>
      <c r="E234" s="2">
        <v>327.7</v>
      </c>
      <c r="F234" s="2">
        <v>27.7</v>
      </c>
      <c r="G234" s="2">
        <v>16.5</v>
      </c>
      <c r="H234" s="2">
        <v>12.7</v>
      </c>
      <c r="I234" s="2">
        <v>547.6</v>
      </c>
      <c r="J234" s="2">
        <v>277</v>
      </c>
      <c r="K234" s="2">
        <v>5.92</v>
      </c>
      <c r="L234" s="2">
        <v>33.200000000000003</v>
      </c>
      <c r="M234" s="2">
        <v>2.5099999999999998</v>
      </c>
      <c r="N234" s="2">
        <v>190800</v>
      </c>
      <c r="O234" s="2">
        <v>16260</v>
      </c>
      <c r="P234" s="2">
        <v>26.2</v>
      </c>
      <c r="Q234" s="2">
        <v>7.66</v>
      </c>
      <c r="R234" s="2">
        <v>6074</v>
      </c>
      <c r="S234" s="2">
        <v>993</v>
      </c>
      <c r="T234" s="2">
        <f t="shared" si="9"/>
        <v>6846.3591168897829</v>
      </c>
      <c r="U234" s="2">
        <f t="shared" si="10"/>
        <v>1528.468093661761</v>
      </c>
      <c r="V234" s="2">
        <v>6845</v>
      </c>
      <c r="W234" s="2">
        <v>1527</v>
      </c>
      <c r="Y234">
        <f t="shared" si="11"/>
        <v>568.91163637246859</v>
      </c>
    </row>
    <row r="235" spans="1:25" x14ac:dyDescent="0.35">
      <c r="A235" s="2" t="s">
        <v>289</v>
      </c>
      <c r="B235" s="3" t="s">
        <v>33</v>
      </c>
      <c r="C235" s="2">
        <v>241.1</v>
      </c>
      <c r="D235" s="2">
        <v>635</v>
      </c>
      <c r="E235" s="2">
        <v>329.1</v>
      </c>
      <c r="F235" s="2">
        <v>31</v>
      </c>
      <c r="G235" s="2">
        <v>17.899999999999999</v>
      </c>
      <c r="H235" s="2">
        <v>12.7</v>
      </c>
      <c r="I235" s="2">
        <v>547.6</v>
      </c>
      <c r="J235" s="2">
        <v>308</v>
      </c>
      <c r="K235" s="2">
        <v>5.31</v>
      </c>
      <c r="L235" s="2">
        <v>30.6</v>
      </c>
      <c r="M235" s="2">
        <v>2.5299999999999998</v>
      </c>
      <c r="N235" s="2">
        <v>215400</v>
      </c>
      <c r="O235" s="2">
        <v>18440</v>
      </c>
      <c r="P235" s="2">
        <v>26.4</v>
      </c>
      <c r="Q235" s="2">
        <v>7.74</v>
      </c>
      <c r="R235" s="2">
        <v>6784</v>
      </c>
      <c r="S235" s="2">
        <v>1121</v>
      </c>
      <c r="T235" s="2">
        <f t="shared" si="9"/>
        <v>7670.6145638897651</v>
      </c>
      <c r="U235" s="2">
        <f t="shared" si="10"/>
        <v>1726.905518926384</v>
      </c>
      <c r="V235" s="2">
        <v>7670</v>
      </c>
      <c r="W235" s="2">
        <v>1726</v>
      </c>
      <c r="Y235">
        <f t="shared" si="11"/>
        <v>575.52974727636797</v>
      </c>
    </row>
    <row r="236" spans="1:25" x14ac:dyDescent="0.35">
      <c r="A236" s="2" t="s">
        <v>290</v>
      </c>
      <c r="B236" s="3" t="s">
        <v>33</v>
      </c>
      <c r="C236" s="2">
        <v>261.89999999999998</v>
      </c>
      <c r="D236" s="2">
        <v>641.1</v>
      </c>
      <c r="E236" s="2">
        <v>327.39999999999998</v>
      </c>
      <c r="F236" s="2">
        <v>34</v>
      </c>
      <c r="G236" s="2">
        <v>19.100000000000001</v>
      </c>
      <c r="H236" s="2">
        <v>12.7</v>
      </c>
      <c r="I236" s="2">
        <v>547.6</v>
      </c>
      <c r="J236" s="2">
        <v>333</v>
      </c>
      <c r="K236" s="2">
        <v>4.8099999999999996</v>
      </c>
      <c r="L236" s="2">
        <v>28.7</v>
      </c>
      <c r="M236" s="2">
        <v>2.5299999999999998</v>
      </c>
      <c r="N236" s="2">
        <v>236600</v>
      </c>
      <c r="O236" s="2">
        <v>19950</v>
      </c>
      <c r="P236" s="2">
        <v>26.6</v>
      </c>
      <c r="Q236" s="2">
        <v>7.73</v>
      </c>
      <c r="R236" s="2">
        <v>7380</v>
      </c>
      <c r="S236" s="2">
        <v>1218</v>
      </c>
      <c r="T236" s="2">
        <f t="shared" si="9"/>
        <v>8365.5934092658172</v>
      </c>
      <c r="U236" s="2">
        <f t="shared" si="10"/>
        <v>1876.8453756889301</v>
      </c>
      <c r="V236" s="2">
        <v>8369</v>
      </c>
      <c r="W236" s="2">
        <v>1878</v>
      </c>
      <c r="Y236">
        <f t="shared" si="11"/>
        <v>580.48570180496256</v>
      </c>
    </row>
    <row r="237" spans="1:25" x14ac:dyDescent="0.35">
      <c r="A237" s="2" t="s">
        <v>291</v>
      </c>
      <c r="B237" s="3" t="s">
        <v>33</v>
      </c>
      <c r="C237" s="2">
        <v>285.7</v>
      </c>
      <c r="D237" s="2">
        <v>646.9</v>
      </c>
      <c r="E237" s="2">
        <v>328.9</v>
      </c>
      <c r="F237" s="2">
        <v>37.1</v>
      </c>
      <c r="G237" s="2">
        <v>20.6</v>
      </c>
      <c r="H237" s="2">
        <v>12.7</v>
      </c>
      <c r="I237" s="2">
        <v>547.29999999999995</v>
      </c>
      <c r="J237" s="2">
        <v>363</v>
      </c>
      <c r="K237" s="2">
        <v>4.4400000000000004</v>
      </c>
      <c r="L237" s="2">
        <v>26.6</v>
      </c>
      <c r="M237" s="2">
        <v>2.5499999999999998</v>
      </c>
      <c r="N237" s="2">
        <v>260400</v>
      </c>
      <c r="O237" s="2">
        <v>22030</v>
      </c>
      <c r="P237" s="2">
        <v>26.8</v>
      </c>
      <c r="Q237" s="2">
        <v>7.79</v>
      </c>
      <c r="R237" s="2">
        <v>8050</v>
      </c>
      <c r="S237" s="2">
        <v>1340</v>
      </c>
      <c r="T237" s="2">
        <f t="shared" si="9"/>
        <v>9169.2728265116402</v>
      </c>
      <c r="U237" s="2">
        <f t="shared" si="10"/>
        <v>2069.8460308296117</v>
      </c>
      <c r="V237" s="2">
        <v>9163</v>
      </c>
      <c r="W237" s="2">
        <v>2068</v>
      </c>
      <c r="Y237">
        <f t="shared" si="11"/>
        <v>586.41545000110625</v>
      </c>
    </row>
    <row r="238" spans="1:25" x14ac:dyDescent="0.35">
      <c r="A238" s="2" t="s">
        <v>292</v>
      </c>
      <c r="B238" s="3" t="s">
        <v>33</v>
      </c>
      <c r="C238" s="2">
        <v>308</v>
      </c>
      <c r="D238" s="2">
        <v>653</v>
      </c>
      <c r="E238" s="2">
        <v>330.5</v>
      </c>
      <c r="F238" s="2">
        <v>39.9</v>
      </c>
      <c r="G238" s="2">
        <v>22.1</v>
      </c>
      <c r="H238" s="2">
        <v>12.7</v>
      </c>
      <c r="I238" s="2">
        <v>547.79999999999995</v>
      </c>
      <c r="J238" s="2">
        <v>392</v>
      </c>
      <c r="K238" s="2">
        <v>4.1399999999999997</v>
      </c>
      <c r="L238" s="2">
        <v>24.8</v>
      </c>
      <c r="M238" s="2">
        <v>2.56</v>
      </c>
      <c r="N238" s="2">
        <v>283900</v>
      </c>
      <c r="O238" s="2">
        <v>24050</v>
      </c>
      <c r="P238" s="2">
        <v>26.9</v>
      </c>
      <c r="Q238" s="2">
        <v>7.84</v>
      </c>
      <c r="R238" s="2">
        <v>8695</v>
      </c>
      <c r="S238" s="2">
        <v>1455</v>
      </c>
      <c r="T238" s="2">
        <f t="shared" si="9"/>
        <v>9939.4910551418598</v>
      </c>
      <c r="U238" s="2">
        <f t="shared" si="10"/>
        <v>2251.6746222202851</v>
      </c>
      <c r="V238" s="2">
        <v>9936</v>
      </c>
      <c r="W238" s="2">
        <v>2250</v>
      </c>
      <c r="Y238">
        <f t="shared" si="11"/>
        <v>592.6618344384932</v>
      </c>
    </row>
    <row r="239" spans="1:25" x14ac:dyDescent="0.35">
      <c r="A239" s="2" t="s">
        <v>293</v>
      </c>
      <c r="B239" s="3" t="s">
        <v>33</v>
      </c>
      <c r="C239" s="2">
        <v>341</v>
      </c>
      <c r="D239" s="2">
        <v>661</v>
      </c>
      <c r="E239" s="2">
        <v>333</v>
      </c>
      <c r="F239" s="2">
        <v>43.9</v>
      </c>
      <c r="G239" s="2">
        <v>24.4</v>
      </c>
      <c r="H239" s="2">
        <v>16.5</v>
      </c>
      <c r="I239" s="2">
        <v>540.20000000000005</v>
      </c>
      <c r="J239" s="2">
        <v>435</v>
      </c>
      <c r="K239" s="2">
        <v>3.79</v>
      </c>
      <c r="L239" s="2">
        <v>22.1</v>
      </c>
      <c r="M239" s="2">
        <v>2.58</v>
      </c>
      <c r="N239" s="2">
        <v>319000</v>
      </c>
      <c r="O239" s="2">
        <v>27090</v>
      </c>
      <c r="P239" s="2">
        <v>27.1</v>
      </c>
      <c r="Q239" s="2">
        <v>7.9</v>
      </c>
      <c r="R239" s="2">
        <v>9652</v>
      </c>
      <c r="S239" s="2">
        <v>1627</v>
      </c>
      <c r="T239" s="2">
        <f t="shared" si="9"/>
        <v>11091.52253215625</v>
      </c>
      <c r="U239" s="2">
        <f t="shared" si="10"/>
        <v>2524.3992999285324</v>
      </c>
      <c r="V239" s="2">
        <v>11090</v>
      </c>
      <c r="W239" s="2">
        <v>2523</v>
      </c>
      <c r="Y239">
        <f t="shared" si="11"/>
        <v>601.00923453803932</v>
      </c>
    </row>
    <row r="240" spans="1:25" x14ac:dyDescent="0.35">
      <c r="A240" s="2" t="s">
        <v>294</v>
      </c>
      <c r="B240" s="3" t="s">
        <v>33</v>
      </c>
      <c r="C240" s="2">
        <v>372</v>
      </c>
      <c r="D240" s="2">
        <v>669</v>
      </c>
      <c r="E240" s="2">
        <v>335</v>
      </c>
      <c r="F240" s="2">
        <v>48</v>
      </c>
      <c r="G240" s="2">
        <v>26.4</v>
      </c>
      <c r="H240" s="2">
        <v>16.5</v>
      </c>
      <c r="I240" s="2">
        <v>540</v>
      </c>
      <c r="J240" s="2">
        <v>475</v>
      </c>
      <c r="K240" s="2">
        <v>3.49</v>
      </c>
      <c r="L240" s="2">
        <v>20.5</v>
      </c>
      <c r="M240" s="2">
        <v>2.6</v>
      </c>
      <c r="N240" s="2">
        <v>353900</v>
      </c>
      <c r="O240" s="2">
        <v>30170</v>
      </c>
      <c r="P240" s="2">
        <v>27.3</v>
      </c>
      <c r="Q240" s="2">
        <v>7.97</v>
      </c>
      <c r="R240" s="2">
        <v>10580</v>
      </c>
      <c r="S240" s="2">
        <v>1801</v>
      </c>
      <c r="T240" s="2">
        <f t="shared" si="9"/>
        <v>12218.745528016247</v>
      </c>
      <c r="U240" s="2">
        <f t="shared" si="10"/>
        <v>2798.5438833285939</v>
      </c>
      <c r="V240" s="2">
        <v>12220</v>
      </c>
      <c r="W240" s="2">
        <v>2797</v>
      </c>
      <c r="Y240">
        <f t="shared" si="11"/>
        <v>609.16705426344254</v>
      </c>
    </row>
    <row r="241" spans="1:25" x14ac:dyDescent="0.35">
      <c r="A241" s="2" t="s">
        <v>295</v>
      </c>
      <c r="B241" s="3" t="s">
        <v>33</v>
      </c>
      <c r="C241" s="2">
        <v>415</v>
      </c>
      <c r="D241" s="2">
        <v>679</v>
      </c>
      <c r="E241" s="2">
        <v>338</v>
      </c>
      <c r="F241" s="2">
        <v>53.1</v>
      </c>
      <c r="G241" s="2">
        <v>29.5</v>
      </c>
      <c r="H241" s="2">
        <v>16.5</v>
      </c>
      <c r="I241" s="2">
        <v>539.79999999999995</v>
      </c>
      <c r="J241" s="2">
        <v>530</v>
      </c>
      <c r="K241" s="2">
        <v>3.18</v>
      </c>
      <c r="L241" s="2">
        <v>18.3</v>
      </c>
      <c r="M241" s="2">
        <v>2.62</v>
      </c>
      <c r="N241" s="2">
        <v>400500</v>
      </c>
      <c r="O241" s="2">
        <v>34310</v>
      </c>
      <c r="P241" s="2">
        <v>27.5</v>
      </c>
      <c r="Q241" s="2">
        <v>8.0399999999999991</v>
      </c>
      <c r="R241" s="2">
        <v>11800</v>
      </c>
      <c r="S241" s="2">
        <v>2030</v>
      </c>
      <c r="T241" s="2">
        <f t="shared" si="9"/>
        <v>13719.335097876245</v>
      </c>
      <c r="U241" s="2">
        <f t="shared" si="10"/>
        <v>3163.4646004986912</v>
      </c>
      <c r="V241" s="2">
        <v>13720</v>
      </c>
      <c r="W241" s="2">
        <v>3162</v>
      </c>
      <c r="Y241">
        <f t="shared" si="11"/>
        <v>619.55701916772762</v>
      </c>
    </row>
    <row r="242" spans="1:25" x14ac:dyDescent="0.35">
      <c r="A242" s="2" t="s">
        <v>296</v>
      </c>
      <c r="B242" s="3" t="s">
        <v>33</v>
      </c>
      <c r="C242" s="2">
        <v>455</v>
      </c>
      <c r="D242" s="2">
        <v>689</v>
      </c>
      <c r="E242" s="2">
        <v>340</v>
      </c>
      <c r="F242" s="2">
        <v>57.9</v>
      </c>
      <c r="G242" s="2">
        <v>32</v>
      </c>
      <c r="H242" s="2">
        <v>16.5</v>
      </c>
      <c r="I242" s="2">
        <v>540.20000000000005</v>
      </c>
      <c r="J242" s="2">
        <v>579</v>
      </c>
      <c r="K242" s="2">
        <v>2.94</v>
      </c>
      <c r="L242" s="2">
        <v>16.899999999999999</v>
      </c>
      <c r="M242" s="2">
        <v>2.65</v>
      </c>
      <c r="N242" s="2">
        <v>445200</v>
      </c>
      <c r="O242" s="2">
        <v>38100</v>
      </c>
      <c r="P242" s="2">
        <v>27.7</v>
      </c>
      <c r="Q242" s="2">
        <v>8.11</v>
      </c>
      <c r="R242" s="2">
        <v>12920</v>
      </c>
      <c r="S242" s="2">
        <v>2241</v>
      </c>
      <c r="T242" s="2">
        <f t="shared" si="9"/>
        <v>15118.418018156251</v>
      </c>
      <c r="U242" s="2">
        <f t="shared" si="10"/>
        <v>3499.3179272487637</v>
      </c>
      <c r="V242" s="2">
        <v>15120</v>
      </c>
      <c r="W242" s="2">
        <v>3498</v>
      </c>
      <c r="Y242">
        <f t="shared" si="11"/>
        <v>629.57167979508097</v>
      </c>
    </row>
    <row r="243" spans="1:25" x14ac:dyDescent="0.35">
      <c r="A243" s="2" t="s">
        <v>297</v>
      </c>
      <c r="B243" s="3" t="s">
        <v>33</v>
      </c>
      <c r="C243" s="2">
        <v>498</v>
      </c>
      <c r="D243" s="2">
        <v>699</v>
      </c>
      <c r="E243" s="2">
        <v>343</v>
      </c>
      <c r="F243" s="2">
        <v>63</v>
      </c>
      <c r="G243" s="2">
        <v>35.1</v>
      </c>
      <c r="H243" s="2">
        <v>13</v>
      </c>
      <c r="I243" s="2">
        <v>547</v>
      </c>
      <c r="J243" s="2">
        <v>635</v>
      </c>
      <c r="K243" s="2">
        <v>2.72</v>
      </c>
      <c r="L243" s="2">
        <v>15.6</v>
      </c>
      <c r="M243" s="2">
        <v>2.68</v>
      </c>
      <c r="N243" s="2">
        <v>494700</v>
      </c>
      <c r="O243" s="2">
        <v>42580</v>
      </c>
      <c r="P243" s="2">
        <v>27.9</v>
      </c>
      <c r="Q243" s="2">
        <v>8.19</v>
      </c>
      <c r="R243" s="2">
        <v>14150</v>
      </c>
      <c r="S243" s="2">
        <v>2483</v>
      </c>
      <c r="T243" s="2">
        <f t="shared" si="9"/>
        <v>16665.552516828768</v>
      </c>
      <c r="U243" s="2">
        <f t="shared" si="10"/>
        <v>3886.0604370027741</v>
      </c>
      <c r="V243" s="2">
        <v>16670</v>
      </c>
      <c r="W243" s="2">
        <v>3885</v>
      </c>
      <c r="Y243">
        <f t="shared" si="11"/>
        <v>639.96632723917594</v>
      </c>
    </row>
    <row r="244" spans="1:25" x14ac:dyDescent="0.35">
      <c r="A244" s="2" t="s">
        <v>298</v>
      </c>
      <c r="B244" s="3" t="s">
        <v>33</v>
      </c>
      <c r="C244" s="2">
        <v>551</v>
      </c>
      <c r="D244" s="2">
        <v>711</v>
      </c>
      <c r="E244" s="2">
        <v>347</v>
      </c>
      <c r="F244" s="2">
        <v>69.099999999999994</v>
      </c>
      <c r="G244" s="2">
        <v>38.6</v>
      </c>
      <c r="H244" s="2">
        <v>13</v>
      </c>
      <c r="I244" s="2">
        <v>546.79999999999995</v>
      </c>
      <c r="J244" s="2">
        <v>702</v>
      </c>
      <c r="K244" s="2">
        <v>2.5099999999999998</v>
      </c>
      <c r="L244" s="2">
        <v>14.2</v>
      </c>
      <c r="M244" s="2">
        <v>2.71</v>
      </c>
      <c r="N244" s="2">
        <v>557510</v>
      </c>
      <c r="O244" s="2">
        <v>48400</v>
      </c>
      <c r="P244" s="2">
        <v>28.2</v>
      </c>
      <c r="Q244" s="2">
        <v>8.3000000000000007</v>
      </c>
      <c r="R244" s="2">
        <v>15682</v>
      </c>
      <c r="S244" s="2">
        <v>2790</v>
      </c>
      <c r="T244" s="2">
        <f t="shared" si="9"/>
        <v>18598.576120744619</v>
      </c>
      <c r="U244" s="2">
        <f t="shared" si="10"/>
        <v>4377.3786004754784</v>
      </c>
      <c r="V244" s="2">
        <v>18599</v>
      </c>
      <c r="W244" s="2">
        <v>4377</v>
      </c>
      <c r="Y244">
        <f t="shared" si="11"/>
        <v>652.59121967737201</v>
      </c>
    </row>
    <row r="245" spans="1:25" x14ac:dyDescent="0.35">
      <c r="A245" s="2" t="s">
        <v>299</v>
      </c>
      <c r="B245" s="3" t="s">
        <v>33</v>
      </c>
      <c r="C245" s="2">
        <v>125.2</v>
      </c>
      <c r="D245" s="2">
        <v>677.9</v>
      </c>
      <c r="E245" s="2">
        <v>253</v>
      </c>
      <c r="F245" s="2">
        <v>16.2</v>
      </c>
      <c r="G245" s="2">
        <v>11.7</v>
      </c>
      <c r="H245" s="2">
        <v>15.2</v>
      </c>
      <c r="I245" s="2">
        <v>615.1</v>
      </c>
      <c r="J245" s="2">
        <v>159</v>
      </c>
      <c r="K245" s="2">
        <v>7.81</v>
      </c>
      <c r="L245" s="2">
        <v>52.6</v>
      </c>
      <c r="M245" s="2">
        <v>2.3199999999999998</v>
      </c>
      <c r="N245" s="2">
        <v>118000</v>
      </c>
      <c r="O245" s="2">
        <v>4383</v>
      </c>
      <c r="P245" s="2">
        <v>27.2</v>
      </c>
      <c r="Q245" s="2">
        <v>5.24</v>
      </c>
      <c r="R245" s="2">
        <v>3481</v>
      </c>
      <c r="S245" s="2">
        <v>347</v>
      </c>
      <c r="T245" s="2">
        <f t="shared" si="9"/>
        <v>3994.1406011492472</v>
      </c>
      <c r="U245" s="2">
        <f t="shared" si="10"/>
        <v>543.45887541244929</v>
      </c>
      <c r="V245" s="2">
        <v>3994</v>
      </c>
      <c r="W245" s="2">
        <v>542</v>
      </c>
      <c r="Y245">
        <f t="shared" si="11"/>
        <v>591.50896020263292</v>
      </c>
    </row>
    <row r="246" spans="1:25" x14ac:dyDescent="0.35">
      <c r="A246" s="2" t="s">
        <v>300</v>
      </c>
      <c r="B246" s="3" t="s">
        <v>33</v>
      </c>
      <c r="C246" s="2">
        <v>140.1</v>
      </c>
      <c r="D246" s="2">
        <v>683.5</v>
      </c>
      <c r="E246" s="2">
        <v>253.7</v>
      </c>
      <c r="F246" s="2">
        <v>19</v>
      </c>
      <c r="G246" s="2">
        <v>12.4</v>
      </c>
      <c r="H246" s="2">
        <v>15.2</v>
      </c>
      <c r="I246" s="2">
        <v>615.1</v>
      </c>
      <c r="J246" s="2">
        <v>178</v>
      </c>
      <c r="K246" s="2">
        <v>6.68</v>
      </c>
      <c r="L246" s="2">
        <v>49.6</v>
      </c>
      <c r="M246" s="2">
        <v>2.33</v>
      </c>
      <c r="N246" s="2">
        <v>136300</v>
      </c>
      <c r="O246" s="2">
        <v>5184</v>
      </c>
      <c r="P246" s="2">
        <v>27.6</v>
      </c>
      <c r="Q246" s="2">
        <v>5.39</v>
      </c>
      <c r="R246" s="2">
        <v>3987</v>
      </c>
      <c r="S246" s="2">
        <v>409</v>
      </c>
      <c r="T246" s="2">
        <f t="shared" si="9"/>
        <v>4558.1036248992395</v>
      </c>
      <c r="U246" s="2">
        <f t="shared" si="10"/>
        <v>639.23284091411074</v>
      </c>
      <c r="V246" s="2">
        <v>4558</v>
      </c>
      <c r="W246" s="2">
        <v>638</v>
      </c>
      <c r="Y246">
        <f t="shared" si="11"/>
        <v>597.10401103995275</v>
      </c>
    </row>
    <row r="247" spans="1:25" x14ac:dyDescent="0.35">
      <c r="A247" s="2" t="s">
        <v>301</v>
      </c>
      <c r="B247" s="3" t="s">
        <v>33</v>
      </c>
      <c r="C247" s="2">
        <v>152.4</v>
      </c>
      <c r="D247" s="2">
        <v>687.5</v>
      </c>
      <c r="E247" s="2">
        <v>254.5</v>
      </c>
      <c r="F247" s="2">
        <v>21</v>
      </c>
      <c r="G247" s="2">
        <v>13.2</v>
      </c>
      <c r="H247" s="2">
        <v>15.2</v>
      </c>
      <c r="I247" s="2">
        <v>615.1</v>
      </c>
      <c r="J247" s="2">
        <v>194</v>
      </c>
      <c r="K247" s="2">
        <v>6.06</v>
      </c>
      <c r="L247" s="2">
        <v>46.6</v>
      </c>
      <c r="M247" s="2">
        <v>2.34</v>
      </c>
      <c r="N247" s="2">
        <v>150400</v>
      </c>
      <c r="O247" s="2">
        <v>5784</v>
      </c>
      <c r="P247" s="2">
        <v>27.8</v>
      </c>
      <c r="Q247" s="2">
        <v>5.46</v>
      </c>
      <c r="R247" s="2">
        <v>4374</v>
      </c>
      <c r="S247" s="2">
        <v>455</v>
      </c>
      <c r="T247" s="2">
        <f t="shared" si="9"/>
        <v>5000.457574899242</v>
      </c>
      <c r="U247" s="2">
        <f t="shared" si="10"/>
        <v>711.24970148743591</v>
      </c>
      <c r="V247" s="2">
        <v>5000</v>
      </c>
      <c r="W247" s="2">
        <v>710</v>
      </c>
      <c r="Y247">
        <f t="shared" si="11"/>
        <v>601.17651318061314</v>
      </c>
    </row>
    <row r="248" spans="1:25" x14ac:dyDescent="0.35">
      <c r="A248" s="2" t="s">
        <v>302</v>
      </c>
      <c r="B248" s="3" t="s">
        <v>33</v>
      </c>
      <c r="C248" s="2">
        <v>170.2</v>
      </c>
      <c r="D248" s="2">
        <v>692.9</v>
      </c>
      <c r="E248" s="2">
        <v>255.8</v>
      </c>
      <c r="F248" s="2">
        <v>23.7</v>
      </c>
      <c r="G248" s="2">
        <v>14.5</v>
      </c>
      <c r="H248" s="2">
        <v>15.2</v>
      </c>
      <c r="I248" s="2">
        <v>615.1</v>
      </c>
      <c r="J248" s="2">
        <v>217</v>
      </c>
      <c r="K248" s="2">
        <v>5.4</v>
      </c>
      <c r="L248" s="2">
        <v>42.4</v>
      </c>
      <c r="M248" s="2">
        <v>2.35</v>
      </c>
      <c r="N248" s="2">
        <v>170300</v>
      </c>
      <c r="O248" s="2">
        <v>6631</v>
      </c>
      <c r="P248" s="2">
        <v>28</v>
      </c>
      <c r="Q248" s="2">
        <v>5.53</v>
      </c>
      <c r="R248" s="2">
        <v>4916</v>
      </c>
      <c r="S248" s="2">
        <v>518</v>
      </c>
      <c r="T248" s="2">
        <f t="shared" si="9"/>
        <v>5630.7643881492513</v>
      </c>
      <c r="U248" s="2">
        <f t="shared" si="10"/>
        <v>812.49073641909149</v>
      </c>
      <c r="V248" s="2">
        <v>5631</v>
      </c>
      <c r="W248" s="2">
        <v>811</v>
      </c>
      <c r="Y248">
        <f t="shared" si="11"/>
        <v>606.72986575575783</v>
      </c>
    </row>
    <row r="249" spans="1:25" x14ac:dyDescent="0.35">
      <c r="A249" s="2" t="s">
        <v>303</v>
      </c>
      <c r="B249" s="3" t="s">
        <v>33</v>
      </c>
      <c r="C249" s="2">
        <v>192</v>
      </c>
      <c r="D249" s="2">
        <v>701.8</v>
      </c>
      <c r="E249" s="2">
        <v>254.3</v>
      </c>
      <c r="F249" s="2">
        <v>27.9</v>
      </c>
      <c r="G249" s="2">
        <v>15.5</v>
      </c>
      <c r="H249" s="2">
        <v>15.2</v>
      </c>
      <c r="I249" s="2">
        <v>615.6</v>
      </c>
      <c r="J249" s="2">
        <v>244</v>
      </c>
      <c r="K249" s="2">
        <v>4.5599999999999996</v>
      </c>
      <c r="L249" s="2">
        <v>39.700000000000003</v>
      </c>
      <c r="M249" s="2">
        <v>2.36</v>
      </c>
      <c r="N249" s="2">
        <v>198000</v>
      </c>
      <c r="O249" s="2">
        <v>7670</v>
      </c>
      <c r="P249" s="2">
        <v>28.5</v>
      </c>
      <c r="Q249" s="2">
        <v>5.61</v>
      </c>
      <c r="R249" s="2">
        <v>5644</v>
      </c>
      <c r="S249" s="2">
        <v>603</v>
      </c>
      <c r="T249" s="2">
        <f t="shared" si="9"/>
        <v>6461.7858645075639</v>
      </c>
      <c r="U249" s="2">
        <f t="shared" si="10"/>
        <v>944.19798238574515</v>
      </c>
      <c r="V249" s="2">
        <v>6462</v>
      </c>
      <c r="W249" s="2">
        <v>943</v>
      </c>
      <c r="Y249">
        <f t="shared" si="11"/>
        <v>614.97695078758841</v>
      </c>
    </row>
    <row r="250" spans="1:25" x14ac:dyDescent="0.35">
      <c r="A250" s="2" t="s">
        <v>304</v>
      </c>
      <c r="B250" s="3" t="s">
        <v>33</v>
      </c>
      <c r="C250" s="2">
        <v>213</v>
      </c>
      <c r="D250" s="2">
        <v>707.9</v>
      </c>
      <c r="E250" s="2">
        <v>255.8</v>
      </c>
      <c r="F250" s="2">
        <v>31</v>
      </c>
      <c r="G250" s="2">
        <v>17</v>
      </c>
      <c r="H250" s="2">
        <v>15.2</v>
      </c>
      <c r="I250" s="2">
        <v>615.5</v>
      </c>
      <c r="J250" s="2">
        <v>270</v>
      </c>
      <c r="K250" s="2">
        <v>4.13</v>
      </c>
      <c r="L250" s="2">
        <v>36.200000000000003</v>
      </c>
      <c r="M250" s="2">
        <v>2.38</v>
      </c>
      <c r="N250" s="2">
        <v>222000</v>
      </c>
      <c r="O250" s="2">
        <v>8678</v>
      </c>
      <c r="P250" s="2">
        <v>28.7</v>
      </c>
      <c r="Q250" s="2">
        <v>5.67</v>
      </c>
      <c r="R250" s="2">
        <v>6272</v>
      </c>
      <c r="S250" s="2">
        <v>678</v>
      </c>
      <c r="T250" s="2">
        <f t="shared" si="9"/>
        <v>7204.1017276859056</v>
      </c>
      <c r="U250" s="2">
        <f t="shared" si="10"/>
        <v>1064.3086117107334</v>
      </c>
      <c r="V250" s="2">
        <v>7204</v>
      </c>
      <c r="W250" s="2">
        <v>1063</v>
      </c>
      <c r="Y250">
        <f t="shared" si="11"/>
        <v>621.25850497196404</v>
      </c>
    </row>
    <row r="251" spans="1:25" x14ac:dyDescent="0.35">
      <c r="A251" s="2" t="s">
        <v>305</v>
      </c>
      <c r="B251" s="3" t="s">
        <v>33</v>
      </c>
      <c r="C251" s="2">
        <v>237</v>
      </c>
      <c r="D251" s="2">
        <v>714</v>
      </c>
      <c r="E251" s="2">
        <v>257.8</v>
      </c>
      <c r="F251" s="2">
        <v>34</v>
      </c>
      <c r="G251" s="2">
        <v>19.100000000000001</v>
      </c>
      <c r="H251" s="2">
        <v>15.2</v>
      </c>
      <c r="I251" s="2">
        <v>615.6</v>
      </c>
      <c r="J251" s="2">
        <v>301</v>
      </c>
      <c r="K251" s="2">
        <v>3.79</v>
      </c>
      <c r="L251" s="2">
        <v>32.200000000000003</v>
      </c>
      <c r="M251" s="2">
        <v>2.39</v>
      </c>
      <c r="N251" s="2">
        <v>247800</v>
      </c>
      <c r="O251" s="2">
        <v>9750</v>
      </c>
      <c r="P251" s="2">
        <v>28.7</v>
      </c>
      <c r="Q251" s="2">
        <v>5.69</v>
      </c>
      <c r="R251" s="2">
        <v>6940</v>
      </c>
      <c r="S251" s="2">
        <v>756</v>
      </c>
      <c r="T251" s="2">
        <f t="shared" si="9"/>
        <v>8016.4059815075743</v>
      </c>
      <c r="U251" s="2">
        <f t="shared" si="10"/>
        <v>1192.3802544657124</v>
      </c>
      <c r="V251" s="2">
        <v>8016</v>
      </c>
      <c r="W251" s="2">
        <v>1191</v>
      </c>
      <c r="Y251">
        <f t="shared" si="11"/>
        <v>627.66311027493089</v>
      </c>
    </row>
    <row r="252" spans="1:25" x14ac:dyDescent="0.35">
      <c r="A252" s="2" t="s">
        <v>306</v>
      </c>
      <c r="B252" s="3" t="s">
        <v>33</v>
      </c>
      <c r="C252" s="2">
        <v>271</v>
      </c>
      <c r="D252" s="2">
        <v>723.9</v>
      </c>
      <c r="E252" s="2">
        <v>260.2</v>
      </c>
      <c r="F252" s="2">
        <v>39.1</v>
      </c>
      <c r="G252" s="2">
        <v>21.6</v>
      </c>
      <c r="H252" s="2">
        <v>15.2</v>
      </c>
      <c r="I252" s="2">
        <v>615.29999999999995</v>
      </c>
      <c r="J252" s="2">
        <v>345</v>
      </c>
      <c r="K252" s="2">
        <v>3.33</v>
      </c>
      <c r="L252" s="2">
        <v>28.5</v>
      </c>
      <c r="M252" s="2">
        <v>2.42</v>
      </c>
      <c r="N252" s="2">
        <v>289300</v>
      </c>
      <c r="O252" s="2">
        <v>11540</v>
      </c>
      <c r="P252" s="2">
        <v>29</v>
      </c>
      <c r="Q252" s="2">
        <v>5.78</v>
      </c>
      <c r="R252" s="2">
        <v>7993</v>
      </c>
      <c r="S252" s="2">
        <v>887</v>
      </c>
      <c r="T252" s="2">
        <f t="shared" si="9"/>
        <v>9281.8021145425791</v>
      </c>
      <c r="U252" s="2">
        <f t="shared" si="10"/>
        <v>1402.8054975073567</v>
      </c>
      <c r="V252" s="2">
        <v>9282</v>
      </c>
      <c r="W252" s="2">
        <v>1402</v>
      </c>
      <c r="Y252">
        <f t="shared" si="11"/>
        <v>637.84923767297857</v>
      </c>
    </row>
    <row r="253" spans="1:25" x14ac:dyDescent="0.35">
      <c r="A253" s="2" t="s">
        <v>307</v>
      </c>
      <c r="B253" s="3" t="s">
        <v>33</v>
      </c>
      <c r="C253" s="2">
        <v>299</v>
      </c>
      <c r="D253" s="2">
        <v>732</v>
      </c>
      <c r="E253" s="2">
        <v>262.8</v>
      </c>
      <c r="F253" s="2">
        <v>42.9</v>
      </c>
      <c r="G253" s="2">
        <v>23.9</v>
      </c>
      <c r="H253" s="2">
        <v>15.2</v>
      </c>
      <c r="I253" s="2">
        <v>615.79999999999995</v>
      </c>
      <c r="J253" s="2">
        <v>382</v>
      </c>
      <c r="K253" s="2">
        <v>3.06</v>
      </c>
      <c r="L253" s="2">
        <v>25.8</v>
      </c>
      <c r="M253" s="2">
        <v>2.44</v>
      </c>
      <c r="N253" s="2">
        <v>323800</v>
      </c>
      <c r="O253" s="2">
        <v>13060</v>
      </c>
      <c r="P253" s="2">
        <v>29.1</v>
      </c>
      <c r="Q253" s="2">
        <v>5.85</v>
      </c>
      <c r="R253" s="2">
        <v>8847</v>
      </c>
      <c r="S253" s="2">
        <v>994</v>
      </c>
      <c r="T253" s="2">
        <f t="shared" si="9"/>
        <v>10327.409285150903</v>
      </c>
      <c r="U253" s="2">
        <f t="shared" si="10"/>
        <v>1577.8034864056683</v>
      </c>
      <c r="V253" s="2">
        <v>10330</v>
      </c>
      <c r="W253" s="2">
        <v>1577</v>
      </c>
      <c r="Y253">
        <f t="shared" si="11"/>
        <v>646.34029736664263</v>
      </c>
    </row>
    <row r="254" spans="1:25" x14ac:dyDescent="0.35">
      <c r="A254" s="2" t="s">
        <v>308</v>
      </c>
      <c r="B254" s="3" t="s">
        <v>33</v>
      </c>
      <c r="C254" s="2">
        <v>329</v>
      </c>
      <c r="D254" s="2">
        <v>739.9</v>
      </c>
      <c r="E254" s="2">
        <v>264.8</v>
      </c>
      <c r="F254" s="2">
        <v>47</v>
      </c>
      <c r="G254" s="2">
        <v>25.9</v>
      </c>
      <c r="H254" s="2">
        <v>15.2</v>
      </c>
      <c r="I254" s="2">
        <v>615.5</v>
      </c>
      <c r="J254" s="2">
        <v>418</v>
      </c>
      <c r="K254" s="2">
        <v>2.82</v>
      </c>
      <c r="L254" s="2">
        <v>23.8</v>
      </c>
      <c r="M254" s="2">
        <v>2.46</v>
      </c>
      <c r="N254" s="2">
        <v>359400</v>
      </c>
      <c r="O254" s="2">
        <v>14640</v>
      </c>
      <c r="P254" s="2">
        <v>29.3</v>
      </c>
      <c r="Q254" s="2">
        <v>5.92</v>
      </c>
      <c r="R254" s="2">
        <v>9715</v>
      </c>
      <c r="S254" s="2">
        <v>1106</v>
      </c>
      <c r="T254" s="2">
        <f t="shared" si="9"/>
        <v>11388.216999935903</v>
      </c>
      <c r="U254" s="2">
        <f t="shared" si="10"/>
        <v>1760.419954088984</v>
      </c>
      <c r="V254" s="2">
        <v>11390</v>
      </c>
      <c r="W254" s="2">
        <v>1759</v>
      </c>
      <c r="Y254">
        <f t="shared" si="11"/>
        <v>654.48951863265154</v>
      </c>
    </row>
    <row r="255" spans="1:25" x14ac:dyDescent="0.35">
      <c r="A255" s="2" t="s">
        <v>309</v>
      </c>
      <c r="B255" s="3" t="s">
        <v>33</v>
      </c>
      <c r="C255" s="2">
        <v>368</v>
      </c>
      <c r="D255" s="2">
        <v>749.8</v>
      </c>
      <c r="E255" s="2">
        <v>267.7</v>
      </c>
      <c r="F255" s="2">
        <v>52.1</v>
      </c>
      <c r="G255" s="2">
        <v>28.9</v>
      </c>
      <c r="H255" s="2">
        <v>15.2</v>
      </c>
      <c r="I255" s="2">
        <v>615.20000000000005</v>
      </c>
      <c r="J255" s="2">
        <v>468</v>
      </c>
      <c r="K255" s="2">
        <v>2.57</v>
      </c>
      <c r="L255" s="2">
        <v>21.3</v>
      </c>
      <c r="M255" s="2">
        <v>2.4900000000000002</v>
      </c>
      <c r="N255" s="2">
        <v>406900</v>
      </c>
      <c r="O255" s="2">
        <v>16800</v>
      </c>
      <c r="P255" s="2">
        <v>29.5</v>
      </c>
      <c r="Q255" s="2">
        <v>5.99</v>
      </c>
      <c r="R255" s="2">
        <v>10850</v>
      </c>
      <c r="S255" s="2">
        <v>1255</v>
      </c>
      <c r="T255" s="2">
        <f t="shared" si="9"/>
        <v>12805.662301220911</v>
      </c>
      <c r="U255" s="2">
        <f t="shared" si="10"/>
        <v>2006.2325574889574</v>
      </c>
      <c r="V255" s="2">
        <v>12810</v>
      </c>
      <c r="W255" s="2">
        <v>2005</v>
      </c>
      <c r="Y255">
        <f t="shared" si="11"/>
        <v>664.79919524620357</v>
      </c>
    </row>
    <row r="256" spans="1:25" x14ac:dyDescent="0.35">
      <c r="A256" s="2" t="s">
        <v>310</v>
      </c>
      <c r="B256" s="3" t="s">
        <v>33</v>
      </c>
      <c r="C256" s="2">
        <v>404</v>
      </c>
      <c r="D256" s="2">
        <v>760</v>
      </c>
      <c r="E256" s="2">
        <v>270.3</v>
      </c>
      <c r="F256" s="2">
        <v>56.9</v>
      </c>
      <c r="G256" s="2">
        <v>31.5</v>
      </c>
      <c r="H256" s="2">
        <v>15.2</v>
      </c>
      <c r="I256" s="2">
        <v>615.79999999999995</v>
      </c>
      <c r="J256" s="2">
        <v>513</v>
      </c>
      <c r="K256" s="2">
        <v>2.38</v>
      </c>
      <c r="L256" s="2">
        <v>19.5</v>
      </c>
      <c r="M256" s="2">
        <v>2.5099999999999998</v>
      </c>
      <c r="N256" s="2">
        <v>453800</v>
      </c>
      <c r="O256" s="2">
        <v>18910</v>
      </c>
      <c r="P256" s="2">
        <v>29.7</v>
      </c>
      <c r="Q256" s="2">
        <v>6.07</v>
      </c>
      <c r="R256" s="2">
        <v>11940</v>
      </c>
      <c r="S256" s="2">
        <v>1399</v>
      </c>
      <c r="T256" s="2">
        <f t="shared" si="9"/>
        <v>14165.531846150896</v>
      </c>
      <c r="U256" s="2">
        <f t="shared" si="10"/>
        <v>2243.7732313522633</v>
      </c>
      <c r="V256" s="2">
        <v>14170</v>
      </c>
      <c r="W256" s="2">
        <v>2243</v>
      </c>
      <c r="Y256">
        <f t="shared" si="11"/>
        <v>675.3253512196917</v>
      </c>
    </row>
    <row r="257" spans="1:25" x14ac:dyDescent="0.35">
      <c r="A257" s="2" t="s">
        <v>311</v>
      </c>
      <c r="B257" s="3" t="s">
        <v>33</v>
      </c>
      <c r="C257" s="2">
        <v>449</v>
      </c>
      <c r="D257" s="2">
        <v>771.9</v>
      </c>
      <c r="E257" s="2">
        <v>273.8</v>
      </c>
      <c r="F257" s="2">
        <v>63</v>
      </c>
      <c r="G257" s="2">
        <v>35.1</v>
      </c>
      <c r="H257" s="2">
        <v>15.2</v>
      </c>
      <c r="I257" s="2">
        <v>615.5</v>
      </c>
      <c r="J257" s="2">
        <v>574</v>
      </c>
      <c r="K257" s="2">
        <v>2.17</v>
      </c>
      <c r="L257" s="2">
        <v>17.5</v>
      </c>
      <c r="M257" s="2">
        <v>2.54</v>
      </c>
      <c r="N257" s="2">
        <v>515400</v>
      </c>
      <c r="O257" s="2">
        <v>21790</v>
      </c>
      <c r="P257" s="2">
        <v>30</v>
      </c>
      <c r="Q257" s="2">
        <v>6.16</v>
      </c>
      <c r="R257" s="2">
        <v>13350</v>
      </c>
      <c r="S257" s="2">
        <v>1592</v>
      </c>
      <c r="T257" s="2">
        <f t="shared" si="9"/>
        <v>15952.290082935902</v>
      </c>
      <c r="U257" s="2">
        <f t="shared" si="10"/>
        <v>2565.5974456822291</v>
      </c>
      <c r="V257" s="2">
        <v>15950</v>
      </c>
      <c r="W257" s="2">
        <v>2565</v>
      </c>
      <c r="Y257">
        <f t="shared" si="11"/>
        <v>687.72154975687647</v>
      </c>
    </row>
    <row r="258" spans="1:25" x14ac:dyDescent="0.35">
      <c r="A258" s="2" t="s">
        <v>312</v>
      </c>
      <c r="B258" s="3" t="s">
        <v>33</v>
      </c>
      <c r="C258" s="2">
        <v>217.3</v>
      </c>
      <c r="D258" s="2">
        <v>695.5</v>
      </c>
      <c r="E258" s="2">
        <v>354.7</v>
      </c>
      <c r="F258" s="2">
        <v>24.8</v>
      </c>
      <c r="G258" s="2">
        <v>15.4</v>
      </c>
      <c r="H258" s="2">
        <v>15.2</v>
      </c>
      <c r="I258" s="2">
        <v>615.6</v>
      </c>
      <c r="J258" s="2">
        <v>277</v>
      </c>
      <c r="K258" s="2">
        <v>7.16</v>
      </c>
      <c r="L258" s="2">
        <v>40.1</v>
      </c>
      <c r="M258" s="2">
        <v>2.75</v>
      </c>
      <c r="N258" s="2">
        <v>234200</v>
      </c>
      <c r="O258" s="2">
        <v>18440</v>
      </c>
      <c r="P258" s="2">
        <v>29.1</v>
      </c>
      <c r="Q258" s="2">
        <v>8.16</v>
      </c>
      <c r="R258" s="2">
        <v>6735</v>
      </c>
      <c r="S258" s="2">
        <v>1040</v>
      </c>
      <c r="T258" s="2">
        <f t="shared" si="9"/>
        <v>7569.3981756858975</v>
      </c>
      <c r="U258" s="2">
        <f t="shared" si="10"/>
        <v>1601.6275825640773</v>
      </c>
      <c r="V258" s="2">
        <v>7558</v>
      </c>
      <c r="W258" s="2">
        <v>1598</v>
      </c>
      <c r="Y258">
        <f t="shared" si="11"/>
        <v>641.22273821192584</v>
      </c>
    </row>
    <row r="259" spans="1:25" x14ac:dyDescent="0.35">
      <c r="A259" s="2" t="s">
        <v>313</v>
      </c>
      <c r="B259" s="3" t="s">
        <v>33</v>
      </c>
      <c r="C259" s="2">
        <v>239.6</v>
      </c>
      <c r="D259" s="2">
        <v>700.8</v>
      </c>
      <c r="E259" s="2">
        <v>356.1</v>
      </c>
      <c r="F259" s="2">
        <v>27.4</v>
      </c>
      <c r="G259" s="2">
        <v>16.8</v>
      </c>
      <c r="H259" s="2">
        <v>15.2</v>
      </c>
      <c r="I259" s="2">
        <v>615.5</v>
      </c>
      <c r="J259" s="2">
        <v>306</v>
      </c>
      <c r="K259" s="2">
        <v>6.49</v>
      </c>
      <c r="L259" s="2">
        <v>36.700000000000003</v>
      </c>
      <c r="M259" s="2">
        <v>2.77</v>
      </c>
      <c r="N259" s="2">
        <v>261200</v>
      </c>
      <c r="O259" s="2">
        <v>20670</v>
      </c>
      <c r="P259" s="2">
        <v>29.2</v>
      </c>
      <c r="Q259" s="2">
        <v>8.2200000000000006</v>
      </c>
      <c r="R259" s="2">
        <v>7455</v>
      </c>
      <c r="S259" s="2">
        <v>1161</v>
      </c>
      <c r="T259" s="2">
        <f t="shared" si="9"/>
        <v>8386.5713575075642</v>
      </c>
      <c r="U259" s="2">
        <f t="shared" si="10"/>
        <v>1786.2416210673985</v>
      </c>
      <c r="V259" s="2">
        <v>8389</v>
      </c>
      <c r="W259" s="2">
        <v>1787</v>
      </c>
      <c r="Y259">
        <f t="shared" si="11"/>
        <v>646.64751603945706</v>
      </c>
    </row>
    <row r="260" spans="1:25" x14ac:dyDescent="0.35">
      <c r="A260" s="2" t="s">
        <v>314</v>
      </c>
      <c r="B260" s="3" t="s">
        <v>33</v>
      </c>
      <c r="C260" s="2">
        <v>264.89999999999998</v>
      </c>
      <c r="D260" s="2">
        <v>706.4</v>
      </c>
      <c r="E260" s="2">
        <v>357.8</v>
      </c>
      <c r="F260" s="2">
        <v>30.2</v>
      </c>
      <c r="G260" s="2">
        <v>18.399999999999999</v>
      </c>
      <c r="H260" s="2">
        <v>15.2</v>
      </c>
      <c r="I260" s="2">
        <v>615.5</v>
      </c>
      <c r="J260" s="2">
        <v>337</v>
      </c>
      <c r="K260" s="2">
        <v>5.92</v>
      </c>
      <c r="L260" s="2">
        <v>33.4</v>
      </c>
      <c r="M260" s="2">
        <v>2.78</v>
      </c>
      <c r="N260" s="2">
        <v>290800</v>
      </c>
      <c r="O260" s="2">
        <v>23120</v>
      </c>
      <c r="P260" s="2">
        <v>29.4</v>
      </c>
      <c r="Q260" s="2">
        <v>8.2799999999999994</v>
      </c>
      <c r="R260" s="2">
        <v>8233</v>
      </c>
      <c r="S260" s="2">
        <v>1292</v>
      </c>
      <c r="T260" s="2">
        <f t="shared" ref="T260:T323" si="12">(((E260*D260*D260)/4)-(((E260-G260)*(D260-F260-F260)*(D260-F260-F260))/4)+(4*(H260*H260*(D260/2-F260-(H260/2))-((PI()*H260*H260)/4*((D260/2)-F260-(H260-((4*H260)/(3*PI()))))))))/1000</f>
        <v>9289.7593535075775</v>
      </c>
      <c r="U260" s="2">
        <f t="shared" ref="U260:U323" si="13">(((D260*E260*E260)/4)-(2*((D260-F260-F260)*(E260/2-(G260/2))*(((E260/2-(G260/2))/2)+(G260/2))))+(4*(((H260*H260)-(((PI()*H260*H260)/4)))*((H260-((4*H260)/(3*PI())))+(G260/2)))))/1000</f>
        <v>1991.3518692140515</v>
      </c>
      <c r="V260" s="2">
        <v>9297</v>
      </c>
      <c r="W260" s="2">
        <v>1992</v>
      </c>
      <c r="Y260">
        <f t="shared" ref="Y260:Y323" si="14">SQRT((((VLOOKUP($X$4,$A$4:$D$1021,4,FALSE))-D260)^2)+(((VLOOKUP($X$4,$A$4:$E$1021,5,FALSE))-E260)^2))</f>
        <v>652.46653554032946</v>
      </c>
    </row>
    <row r="261" spans="1:25" x14ac:dyDescent="0.35">
      <c r="A261" s="2" t="s">
        <v>315</v>
      </c>
      <c r="B261" s="3" t="s">
        <v>33</v>
      </c>
      <c r="C261" s="2">
        <v>288.7</v>
      </c>
      <c r="D261" s="2">
        <v>714</v>
      </c>
      <c r="E261" s="2">
        <v>356.4</v>
      </c>
      <c r="F261" s="2">
        <v>34</v>
      </c>
      <c r="G261" s="2">
        <v>19.100000000000001</v>
      </c>
      <c r="H261" s="2">
        <v>15.2</v>
      </c>
      <c r="I261" s="2">
        <v>615.5</v>
      </c>
      <c r="J261" s="2">
        <v>368</v>
      </c>
      <c r="K261" s="2">
        <v>5.24</v>
      </c>
      <c r="L261" s="2">
        <v>32.299999999999997</v>
      </c>
      <c r="M261" s="2">
        <v>2.79</v>
      </c>
      <c r="N261" s="2">
        <v>325500</v>
      </c>
      <c r="O261" s="2">
        <v>25720</v>
      </c>
      <c r="P261" s="2">
        <v>29.8</v>
      </c>
      <c r="Q261" s="2">
        <v>8.36</v>
      </c>
      <c r="R261" s="2">
        <v>9118</v>
      </c>
      <c r="S261" s="2">
        <v>1444</v>
      </c>
      <c r="T261" s="2">
        <f t="shared" si="12"/>
        <v>10296.03798150757</v>
      </c>
      <c r="U261" s="2">
        <f t="shared" si="13"/>
        <v>2221.9022944657149</v>
      </c>
      <c r="V261" s="2">
        <v>10300</v>
      </c>
      <c r="W261" s="2">
        <v>2223</v>
      </c>
      <c r="Y261">
        <f t="shared" si="14"/>
        <v>658.93078543956346</v>
      </c>
    </row>
    <row r="262" spans="1:25" x14ac:dyDescent="0.35">
      <c r="A262" s="2" t="s">
        <v>316</v>
      </c>
      <c r="B262" s="3" t="s">
        <v>33</v>
      </c>
      <c r="C262" s="2">
        <v>322.89999999999998</v>
      </c>
      <c r="D262" s="2">
        <v>722.1</v>
      </c>
      <c r="E262" s="2">
        <v>358.5</v>
      </c>
      <c r="F262" s="2">
        <v>38.1</v>
      </c>
      <c r="G262" s="2">
        <v>21.1</v>
      </c>
      <c r="H262" s="2">
        <v>15.2</v>
      </c>
      <c r="I262" s="2">
        <v>615.5</v>
      </c>
      <c r="J262" s="2">
        <v>411</v>
      </c>
      <c r="K262" s="2">
        <v>4.7</v>
      </c>
      <c r="L262" s="2">
        <v>29.2</v>
      </c>
      <c r="M262" s="2">
        <v>2.81</v>
      </c>
      <c r="N262" s="2">
        <v>369200</v>
      </c>
      <c r="O262" s="2">
        <v>29310</v>
      </c>
      <c r="P262" s="2">
        <v>30</v>
      </c>
      <c r="Q262" s="2">
        <v>8.44</v>
      </c>
      <c r="R262" s="2">
        <v>10230</v>
      </c>
      <c r="S262" s="2">
        <v>1635</v>
      </c>
      <c r="T262" s="2">
        <f t="shared" si="12"/>
        <v>11606.689987935915</v>
      </c>
      <c r="U262" s="2">
        <f t="shared" si="13"/>
        <v>2524.0666331490361</v>
      </c>
      <c r="V262" s="2">
        <v>11610</v>
      </c>
      <c r="W262" s="2">
        <v>2523</v>
      </c>
      <c r="Y262">
        <f t="shared" si="14"/>
        <v>667.21669643377481</v>
      </c>
    </row>
    <row r="263" spans="1:25" x14ac:dyDescent="0.35">
      <c r="A263" s="2" t="s">
        <v>317</v>
      </c>
      <c r="B263" s="3" t="s">
        <v>33</v>
      </c>
      <c r="C263" s="2">
        <v>349.7</v>
      </c>
      <c r="D263" s="2">
        <v>728</v>
      </c>
      <c r="E263" s="2">
        <v>360.4</v>
      </c>
      <c r="F263" s="2">
        <v>40.9</v>
      </c>
      <c r="G263" s="2">
        <v>23.1</v>
      </c>
      <c r="H263" s="2">
        <v>15.2</v>
      </c>
      <c r="I263" s="2">
        <v>615.79999999999995</v>
      </c>
      <c r="J263" s="2">
        <v>446</v>
      </c>
      <c r="K263" s="2">
        <v>4.41</v>
      </c>
      <c r="L263" s="2">
        <v>26.6</v>
      </c>
      <c r="M263" s="2">
        <v>2.83</v>
      </c>
      <c r="N263" s="2">
        <v>402300</v>
      </c>
      <c r="O263" s="2">
        <v>31970</v>
      </c>
      <c r="P263" s="2">
        <v>30</v>
      </c>
      <c r="Q263" s="2">
        <v>8.4700000000000006</v>
      </c>
      <c r="R263" s="2">
        <v>11050</v>
      </c>
      <c r="S263" s="2">
        <v>1774</v>
      </c>
      <c r="T263" s="2">
        <f t="shared" si="12"/>
        <v>12602.999661150905</v>
      </c>
      <c r="U263" s="2">
        <f t="shared" si="13"/>
        <v>2746.4433798323494</v>
      </c>
      <c r="V263" s="2">
        <v>12600</v>
      </c>
      <c r="W263" s="2">
        <v>2745</v>
      </c>
      <c r="Y263">
        <f t="shared" si="14"/>
        <v>673.39481732487366</v>
      </c>
    </row>
    <row r="264" spans="1:25" x14ac:dyDescent="0.35">
      <c r="A264" s="2" t="s">
        <v>318</v>
      </c>
      <c r="B264" s="3" t="s">
        <v>33</v>
      </c>
      <c r="C264" s="2">
        <v>383.9</v>
      </c>
      <c r="D264" s="2">
        <v>736.1</v>
      </c>
      <c r="E264" s="2">
        <v>362.5</v>
      </c>
      <c r="F264" s="2">
        <v>45</v>
      </c>
      <c r="G264" s="2">
        <v>24.9</v>
      </c>
      <c r="H264" s="2">
        <v>15.2</v>
      </c>
      <c r="I264" s="2">
        <v>615.79999999999995</v>
      </c>
      <c r="J264" s="2">
        <v>489</v>
      </c>
      <c r="K264" s="2">
        <v>4.03</v>
      </c>
      <c r="L264" s="2">
        <v>24.7</v>
      </c>
      <c r="M264" s="2">
        <v>2.85</v>
      </c>
      <c r="N264" s="2">
        <v>447800</v>
      </c>
      <c r="O264" s="2">
        <v>35780</v>
      </c>
      <c r="P264" s="2">
        <v>30.3</v>
      </c>
      <c r="Q264" s="2">
        <v>8.56</v>
      </c>
      <c r="R264" s="2">
        <v>12170</v>
      </c>
      <c r="S264" s="2">
        <v>1974</v>
      </c>
      <c r="T264" s="2">
        <f t="shared" si="12"/>
        <v>13935.56118007923</v>
      </c>
      <c r="U264" s="2">
        <f t="shared" si="13"/>
        <v>3060.9920463723211</v>
      </c>
      <c r="V264" s="2">
        <v>13930</v>
      </c>
      <c r="W264" s="2">
        <v>3057</v>
      </c>
      <c r="Y264">
        <f t="shared" si="14"/>
        <v>681.68359229190776</v>
      </c>
    </row>
    <row r="265" spans="1:25" x14ac:dyDescent="0.35">
      <c r="A265" s="2" t="s">
        <v>319</v>
      </c>
      <c r="B265" s="3" t="s">
        <v>33</v>
      </c>
      <c r="C265" s="2">
        <v>418.2</v>
      </c>
      <c r="D265" s="2">
        <v>744</v>
      </c>
      <c r="E265" s="2">
        <v>364.5</v>
      </c>
      <c r="F265" s="2">
        <v>49</v>
      </c>
      <c r="G265" s="2">
        <v>26.9</v>
      </c>
      <c r="H265" s="2">
        <v>15.2</v>
      </c>
      <c r="I265" s="2">
        <v>615.6</v>
      </c>
      <c r="J265" s="2">
        <v>533</v>
      </c>
      <c r="K265" s="2">
        <v>3.72</v>
      </c>
      <c r="L265" s="2">
        <v>22.9</v>
      </c>
      <c r="M265" s="2">
        <v>2.87</v>
      </c>
      <c r="N265" s="2">
        <v>494700</v>
      </c>
      <c r="O265" s="2">
        <v>39680</v>
      </c>
      <c r="P265" s="2">
        <v>30.5</v>
      </c>
      <c r="Q265" s="2">
        <v>8.6300000000000008</v>
      </c>
      <c r="R265" s="2">
        <v>13300</v>
      </c>
      <c r="S265" s="2">
        <v>2177</v>
      </c>
      <c r="T265" s="2">
        <f t="shared" si="12"/>
        <v>15282.883681507572</v>
      </c>
      <c r="U265" s="2">
        <f t="shared" si="13"/>
        <v>3376.3417725556378</v>
      </c>
      <c r="V265" s="2">
        <v>15290</v>
      </c>
      <c r="W265" s="2">
        <v>3377</v>
      </c>
      <c r="Y265">
        <f t="shared" si="14"/>
        <v>689.75129575811593</v>
      </c>
    </row>
    <row r="266" spans="1:25" x14ac:dyDescent="0.35">
      <c r="A266" s="2" t="s">
        <v>320</v>
      </c>
      <c r="B266" s="3" t="s">
        <v>33</v>
      </c>
      <c r="C266" s="2">
        <v>456.9</v>
      </c>
      <c r="D266" s="2">
        <v>752.1</v>
      </c>
      <c r="E266" s="2">
        <v>366.9</v>
      </c>
      <c r="F266" s="2">
        <v>53.1</v>
      </c>
      <c r="G266" s="2">
        <v>29.5</v>
      </c>
      <c r="H266" s="2">
        <v>15.2</v>
      </c>
      <c r="I266" s="2">
        <v>615.5</v>
      </c>
      <c r="J266" s="2">
        <v>582</v>
      </c>
      <c r="K266" s="2">
        <v>3.46</v>
      </c>
      <c r="L266" s="2">
        <v>20.9</v>
      </c>
      <c r="M266" s="2">
        <v>2.89</v>
      </c>
      <c r="N266" s="2">
        <v>545000</v>
      </c>
      <c r="O266" s="2">
        <v>43850</v>
      </c>
      <c r="P266" s="2">
        <v>30.6</v>
      </c>
      <c r="Q266" s="2">
        <v>8.68</v>
      </c>
      <c r="R266" s="2">
        <v>14990</v>
      </c>
      <c r="S266" s="2">
        <v>2390</v>
      </c>
      <c r="T266" s="2">
        <f t="shared" si="12"/>
        <v>16758.319498935914</v>
      </c>
      <c r="U266" s="2">
        <f t="shared" si="13"/>
        <v>3719.2285211689496</v>
      </c>
      <c r="V266" s="2">
        <v>16750</v>
      </c>
      <c r="W266" s="2">
        <v>3717</v>
      </c>
      <c r="Y266">
        <f t="shared" si="14"/>
        <v>698.15714563413292</v>
      </c>
    </row>
    <row r="267" spans="1:25" x14ac:dyDescent="0.35">
      <c r="A267" s="2" t="s">
        <v>321</v>
      </c>
      <c r="B267" s="3" t="s">
        <v>33</v>
      </c>
      <c r="C267" s="2">
        <v>500</v>
      </c>
      <c r="D267" s="2">
        <v>762</v>
      </c>
      <c r="E267" s="2">
        <v>369</v>
      </c>
      <c r="F267" s="2">
        <v>57.9</v>
      </c>
      <c r="G267" s="2">
        <v>32</v>
      </c>
      <c r="H267" s="2">
        <v>15.2</v>
      </c>
      <c r="I267" s="2">
        <v>615.79999999999995</v>
      </c>
      <c r="J267" s="2">
        <v>636</v>
      </c>
      <c r="K267" s="2">
        <v>3.19</v>
      </c>
      <c r="L267" s="2">
        <v>19.2</v>
      </c>
      <c r="M267" s="2">
        <v>2.91</v>
      </c>
      <c r="N267" s="2">
        <v>604800</v>
      </c>
      <c r="O267" s="2">
        <v>48670</v>
      </c>
      <c r="P267" s="2">
        <v>30.8</v>
      </c>
      <c r="Q267" s="2">
        <v>8.75</v>
      </c>
      <c r="R267" s="2">
        <v>15870</v>
      </c>
      <c r="S267" s="2">
        <v>2638</v>
      </c>
      <c r="T267" s="2">
        <f t="shared" si="12"/>
        <v>18447.168344150898</v>
      </c>
      <c r="U267" s="2">
        <f t="shared" si="13"/>
        <v>4112.1965149605912</v>
      </c>
      <c r="V267" s="2">
        <v>18450</v>
      </c>
      <c r="W267" s="2">
        <v>4111</v>
      </c>
      <c r="Y267">
        <f t="shared" si="14"/>
        <v>708.11898717659017</v>
      </c>
    </row>
    <row r="268" spans="1:25" x14ac:dyDescent="0.35">
      <c r="A268" s="2" t="s">
        <v>322</v>
      </c>
      <c r="B268" s="3" t="s">
        <v>33</v>
      </c>
      <c r="C268" s="2">
        <v>133.9</v>
      </c>
      <c r="D268" s="2">
        <v>750</v>
      </c>
      <c r="E268" s="2">
        <v>264.39999999999998</v>
      </c>
      <c r="F268" s="2">
        <v>15.5</v>
      </c>
      <c r="G268" s="2">
        <v>12</v>
      </c>
      <c r="H268" s="2">
        <v>16.5</v>
      </c>
      <c r="I268" s="2">
        <v>686</v>
      </c>
      <c r="J268" s="2">
        <v>171</v>
      </c>
      <c r="K268" s="2">
        <v>8.5299999999999994</v>
      </c>
      <c r="L268" s="2">
        <v>57.2</v>
      </c>
      <c r="M268" s="2">
        <v>2.5099999999999998</v>
      </c>
      <c r="N268" s="2">
        <v>150700</v>
      </c>
      <c r="O268" s="2">
        <v>4788</v>
      </c>
      <c r="P268" s="2">
        <v>29.7</v>
      </c>
      <c r="Q268" s="2">
        <v>5.3</v>
      </c>
      <c r="R268" s="2">
        <v>4018</v>
      </c>
      <c r="S268" s="2">
        <v>362</v>
      </c>
      <c r="T268" s="2">
        <f t="shared" si="12"/>
        <v>4644.1652302206403</v>
      </c>
      <c r="U268" s="2">
        <f t="shared" si="13"/>
        <v>571.28775324816183</v>
      </c>
      <c r="V268" s="2">
        <v>4644</v>
      </c>
      <c r="W268" s="2">
        <v>570</v>
      </c>
      <c r="Y268">
        <f t="shared" si="14"/>
        <v>664.18384503087691</v>
      </c>
    </row>
    <row r="269" spans="1:25" x14ac:dyDescent="0.35">
      <c r="A269" s="2" t="s">
        <v>323</v>
      </c>
      <c r="B269" s="3" t="s">
        <v>33</v>
      </c>
      <c r="C269" s="2">
        <v>146.9</v>
      </c>
      <c r="D269" s="2">
        <v>754</v>
      </c>
      <c r="E269" s="2">
        <v>265.2</v>
      </c>
      <c r="F269" s="2">
        <v>17.5</v>
      </c>
      <c r="G269" s="2">
        <v>12.8</v>
      </c>
      <c r="H269" s="2">
        <v>16.5</v>
      </c>
      <c r="I269" s="2">
        <v>686</v>
      </c>
      <c r="J269" s="2">
        <v>187</v>
      </c>
      <c r="K269" s="2">
        <v>7.58</v>
      </c>
      <c r="L269" s="2">
        <v>53.6</v>
      </c>
      <c r="M269" s="2">
        <v>2.5099999999999998</v>
      </c>
      <c r="N269" s="2">
        <v>168500</v>
      </c>
      <c r="O269" s="2">
        <v>5456</v>
      </c>
      <c r="P269" s="2">
        <v>30</v>
      </c>
      <c r="Q269" s="2">
        <v>5.4</v>
      </c>
      <c r="R269" s="2">
        <v>4470</v>
      </c>
      <c r="S269" s="2">
        <v>411</v>
      </c>
      <c r="T269" s="2">
        <f t="shared" si="12"/>
        <v>5155.5260302206443</v>
      </c>
      <c r="U269" s="2">
        <f t="shared" si="13"/>
        <v>648.5620338081867</v>
      </c>
      <c r="V269" s="2">
        <v>5156</v>
      </c>
      <c r="W269" s="2">
        <v>647</v>
      </c>
      <c r="Y269">
        <f t="shared" si="14"/>
        <v>668.25840810273382</v>
      </c>
    </row>
    <row r="270" spans="1:25" x14ac:dyDescent="0.35">
      <c r="A270" s="2" t="s">
        <v>324</v>
      </c>
      <c r="B270" s="3" t="s">
        <v>33</v>
      </c>
      <c r="C270" s="2">
        <v>160.69999999999999</v>
      </c>
      <c r="D270" s="2">
        <v>757.7</v>
      </c>
      <c r="E270" s="2">
        <v>266.10000000000002</v>
      </c>
      <c r="F270" s="2">
        <v>19.3</v>
      </c>
      <c r="G270" s="2">
        <v>13.8</v>
      </c>
      <c r="H270" s="2">
        <v>16.5</v>
      </c>
      <c r="I270" s="2">
        <v>686.1</v>
      </c>
      <c r="J270" s="2">
        <v>205</v>
      </c>
      <c r="K270" s="2">
        <v>6.89</v>
      </c>
      <c r="L270" s="2">
        <v>49.6</v>
      </c>
      <c r="M270" s="2">
        <v>2.52</v>
      </c>
      <c r="N270" s="2">
        <v>185900</v>
      </c>
      <c r="O270" s="2">
        <v>6080</v>
      </c>
      <c r="P270" s="2">
        <v>30.1</v>
      </c>
      <c r="Q270" s="2">
        <v>5.45</v>
      </c>
      <c r="R270" s="2">
        <v>4907</v>
      </c>
      <c r="S270" s="2">
        <v>457</v>
      </c>
      <c r="T270" s="2">
        <f t="shared" si="12"/>
        <v>5659.4006417906357</v>
      </c>
      <c r="U270" s="2">
        <f t="shared" si="13"/>
        <v>721.37727200821416</v>
      </c>
      <c r="V270" s="2">
        <v>5665</v>
      </c>
      <c r="W270" s="2">
        <v>720</v>
      </c>
      <c r="Y270">
        <f t="shared" si="14"/>
        <v>672.06621697567869</v>
      </c>
    </row>
    <row r="271" spans="1:25" x14ac:dyDescent="0.35">
      <c r="A271" s="2" t="s">
        <v>325</v>
      </c>
      <c r="B271" s="3" t="s">
        <v>33</v>
      </c>
      <c r="C271" s="2">
        <v>173</v>
      </c>
      <c r="D271" s="2">
        <v>762.2</v>
      </c>
      <c r="E271" s="2">
        <v>266.7</v>
      </c>
      <c r="F271" s="2">
        <v>21.6</v>
      </c>
      <c r="G271" s="2">
        <v>14.3</v>
      </c>
      <c r="H271" s="2">
        <v>16.5</v>
      </c>
      <c r="I271" s="2">
        <v>686</v>
      </c>
      <c r="J271" s="2">
        <v>220</v>
      </c>
      <c r="K271" s="2">
        <v>6.17</v>
      </c>
      <c r="L271" s="2">
        <v>48</v>
      </c>
      <c r="M271" s="2">
        <v>2.5299999999999998</v>
      </c>
      <c r="N271" s="2">
        <v>205300</v>
      </c>
      <c r="O271" s="2">
        <v>6850</v>
      </c>
      <c r="P271" s="2">
        <v>30.5</v>
      </c>
      <c r="Q271" s="2">
        <v>5.58</v>
      </c>
      <c r="R271" s="2">
        <v>5387</v>
      </c>
      <c r="S271" s="2">
        <v>514</v>
      </c>
      <c r="T271" s="2">
        <f t="shared" si="12"/>
        <v>6197.6791372206453</v>
      </c>
      <c r="U271" s="2">
        <f t="shared" si="13"/>
        <v>808.83955935823269</v>
      </c>
      <c r="V271" s="2">
        <v>6198</v>
      </c>
      <c r="W271" s="2">
        <v>807</v>
      </c>
      <c r="Y271">
        <f t="shared" si="14"/>
        <v>676.57757131019355</v>
      </c>
    </row>
    <row r="272" spans="1:25" x14ac:dyDescent="0.35">
      <c r="A272" s="2" t="s">
        <v>326</v>
      </c>
      <c r="B272" s="3" t="s">
        <v>33</v>
      </c>
      <c r="C272" s="2">
        <v>184.5</v>
      </c>
      <c r="D272" s="2">
        <v>766.3</v>
      </c>
      <c r="E272" s="2">
        <v>267.10000000000002</v>
      </c>
      <c r="F272" s="2">
        <v>23.6</v>
      </c>
      <c r="G272" s="2">
        <v>14.9</v>
      </c>
      <c r="H272" s="2">
        <v>16.5</v>
      </c>
      <c r="I272" s="2">
        <v>686.1</v>
      </c>
      <c r="J272" s="2">
        <v>235</v>
      </c>
      <c r="K272" s="2">
        <v>5.65</v>
      </c>
      <c r="L272" s="2">
        <v>46.2</v>
      </c>
      <c r="M272" s="2">
        <v>2.54</v>
      </c>
      <c r="N272" s="2">
        <v>223100</v>
      </c>
      <c r="O272" s="2">
        <v>7525</v>
      </c>
      <c r="P272" s="2">
        <v>30.8</v>
      </c>
      <c r="Q272" s="2">
        <v>5.65</v>
      </c>
      <c r="R272" s="2">
        <v>5821</v>
      </c>
      <c r="S272" s="2">
        <v>563</v>
      </c>
      <c r="T272" s="2">
        <f t="shared" si="12"/>
        <v>6691.0354445406492</v>
      </c>
      <c r="U272" s="2">
        <f t="shared" si="13"/>
        <v>885.71286602825171</v>
      </c>
      <c r="V272" s="2">
        <v>6689</v>
      </c>
      <c r="W272" s="2">
        <v>885</v>
      </c>
      <c r="Y272">
        <f t="shared" si="14"/>
        <v>680.6528924495949</v>
      </c>
    </row>
    <row r="273" spans="1:25" x14ac:dyDescent="0.35">
      <c r="A273" s="2" t="s">
        <v>327</v>
      </c>
      <c r="B273" s="3" t="s">
        <v>33</v>
      </c>
      <c r="C273" s="2">
        <v>196.8</v>
      </c>
      <c r="D273" s="2">
        <v>769.8</v>
      </c>
      <c r="E273" s="2">
        <v>268</v>
      </c>
      <c r="F273" s="2">
        <v>25.4</v>
      </c>
      <c r="G273" s="2">
        <v>15.6</v>
      </c>
      <c r="H273" s="2">
        <v>16.5</v>
      </c>
      <c r="I273" s="2">
        <v>686</v>
      </c>
      <c r="J273" s="2">
        <v>251</v>
      </c>
      <c r="K273" s="2">
        <v>5.28</v>
      </c>
      <c r="L273" s="2">
        <v>44</v>
      </c>
      <c r="M273" s="2">
        <v>2.5499999999999998</v>
      </c>
      <c r="N273" s="2">
        <v>240000</v>
      </c>
      <c r="O273" s="2">
        <v>8175</v>
      </c>
      <c r="P273" s="2">
        <v>30.9</v>
      </c>
      <c r="Q273" s="2">
        <v>5.71</v>
      </c>
      <c r="R273" s="2">
        <v>6234</v>
      </c>
      <c r="S273" s="2">
        <v>610</v>
      </c>
      <c r="T273" s="2">
        <f t="shared" si="12"/>
        <v>7166.5819102206397</v>
      </c>
      <c r="U273" s="2">
        <f t="shared" si="13"/>
        <v>959.95113576826895</v>
      </c>
      <c r="V273" s="2">
        <v>7167</v>
      </c>
      <c r="W273" s="2">
        <v>959</v>
      </c>
      <c r="Y273">
        <f t="shared" si="14"/>
        <v>684.26662931930264</v>
      </c>
    </row>
    <row r="274" spans="1:25" x14ac:dyDescent="0.35">
      <c r="A274" s="2" t="s">
        <v>328</v>
      </c>
      <c r="B274" s="3" t="s">
        <v>33</v>
      </c>
      <c r="C274" s="2">
        <v>220</v>
      </c>
      <c r="D274" s="2">
        <v>779</v>
      </c>
      <c r="E274" s="2">
        <v>266.2</v>
      </c>
      <c r="F274" s="2">
        <v>30</v>
      </c>
      <c r="G274" s="2">
        <v>16.5</v>
      </c>
      <c r="H274" s="2">
        <v>16.5</v>
      </c>
      <c r="I274" s="2">
        <v>686</v>
      </c>
      <c r="J274" s="2">
        <v>281</v>
      </c>
      <c r="K274" s="2">
        <v>4.4400000000000004</v>
      </c>
      <c r="L274" s="2">
        <v>41.6</v>
      </c>
      <c r="M274" s="2">
        <v>2.56</v>
      </c>
      <c r="N274" s="2">
        <v>278200</v>
      </c>
      <c r="O274" s="2">
        <v>9463</v>
      </c>
      <c r="P274" s="2">
        <v>31.5</v>
      </c>
      <c r="Q274" s="2">
        <v>5.81</v>
      </c>
      <c r="R274" s="2">
        <v>7142</v>
      </c>
      <c r="S274" s="2">
        <v>711</v>
      </c>
      <c r="T274" s="2">
        <f t="shared" si="12"/>
        <v>8197.1324552206424</v>
      </c>
      <c r="U274" s="2">
        <f t="shared" si="13"/>
        <v>1116.0210788982997</v>
      </c>
      <c r="V274" s="2">
        <v>8197</v>
      </c>
      <c r="W274" s="2">
        <v>1115</v>
      </c>
      <c r="Y274">
        <f t="shared" si="14"/>
        <v>692.77305086153569</v>
      </c>
    </row>
    <row r="275" spans="1:25" x14ac:dyDescent="0.35">
      <c r="A275" s="2" t="s">
        <v>329</v>
      </c>
      <c r="B275" s="3" t="s">
        <v>33</v>
      </c>
      <c r="C275" s="2">
        <v>246</v>
      </c>
      <c r="D275" s="2">
        <v>785.1</v>
      </c>
      <c r="E275" s="2">
        <v>268.10000000000002</v>
      </c>
      <c r="F275" s="2">
        <v>33</v>
      </c>
      <c r="G275" s="2">
        <v>18.5</v>
      </c>
      <c r="H275" s="2">
        <v>16.5</v>
      </c>
      <c r="I275" s="2">
        <v>686.1</v>
      </c>
      <c r="J275" s="2">
        <v>312</v>
      </c>
      <c r="K275" s="2">
        <v>4.0599999999999996</v>
      </c>
      <c r="L275" s="2">
        <v>37.1</v>
      </c>
      <c r="M275" s="2">
        <v>2.58</v>
      </c>
      <c r="N275" s="2">
        <v>310700</v>
      </c>
      <c r="O275" s="2">
        <v>10640</v>
      </c>
      <c r="P275" s="2">
        <v>31.5</v>
      </c>
      <c r="Q275" s="2">
        <v>5.84</v>
      </c>
      <c r="R275" s="2">
        <v>7914</v>
      </c>
      <c r="S275" s="2">
        <v>794</v>
      </c>
      <c r="T275" s="2">
        <f t="shared" si="12"/>
        <v>9128.8300915406417</v>
      </c>
      <c r="U275" s="2">
        <f t="shared" si="13"/>
        <v>1251.8898015483583</v>
      </c>
      <c r="V275" s="2">
        <v>9129</v>
      </c>
      <c r="W275" s="2">
        <v>1251</v>
      </c>
      <c r="Y275">
        <f t="shared" si="14"/>
        <v>699.14902560183828</v>
      </c>
    </row>
    <row r="276" spans="1:25" x14ac:dyDescent="0.35">
      <c r="A276" s="2" t="s">
        <v>330</v>
      </c>
      <c r="B276" s="3" t="s">
        <v>33</v>
      </c>
      <c r="C276" s="2">
        <v>275</v>
      </c>
      <c r="D276" s="2">
        <v>793</v>
      </c>
      <c r="E276" s="2">
        <v>270.10000000000002</v>
      </c>
      <c r="F276" s="2">
        <v>37.1</v>
      </c>
      <c r="G276" s="2">
        <v>20.6</v>
      </c>
      <c r="H276" s="2">
        <v>16.5</v>
      </c>
      <c r="I276" s="2">
        <v>685.8</v>
      </c>
      <c r="J276" s="2">
        <v>351</v>
      </c>
      <c r="K276" s="2">
        <v>3.64</v>
      </c>
      <c r="L276" s="2">
        <v>33.299999999999997</v>
      </c>
      <c r="M276" s="2">
        <v>2.6</v>
      </c>
      <c r="N276" s="2">
        <v>353200</v>
      </c>
      <c r="O276" s="2">
        <v>12240</v>
      </c>
      <c r="P276" s="2">
        <v>31.7</v>
      </c>
      <c r="Q276" s="2">
        <v>5.91</v>
      </c>
      <c r="R276" s="2">
        <v>8909</v>
      </c>
      <c r="S276" s="2">
        <v>906</v>
      </c>
      <c r="T276" s="2">
        <f t="shared" si="12"/>
        <v>10318.653865080636</v>
      </c>
      <c r="U276" s="2">
        <f t="shared" si="13"/>
        <v>1434.181006768421</v>
      </c>
      <c r="V276" s="2">
        <v>10320</v>
      </c>
      <c r="W276" s="2">
        <v>1433</v>
      </c>
      <c r="Y276">
        <f t="shared" si="14"/>
        <v>707.29787925597509</v>
      </c>
    </row>
    <row r="277" spans="1:25" x14ac:dyDescent="0.35">
      <c r="A277" s="2" t="s">
        <v>331</v>
      </c>
      <c r="B277" s="3" t="s">
        <v>33</v>
      </c>
      <c r="C277" s="2">
        <v>308</v>
      </c>
      <c r="D277" s="2">
        <v>801.1</v>
      </c>
      <c r="E277" s="2">
        <v>272.7</v>
      </c>
      <c r="F277" s="2">
        <v>40.9</v>
      </c>
      <c r="G277" s="2">
        <v>23.1</v>
      </c>
      <c r="H277" s="2">
        <v>16.5</v>
      </c>
      <c r="I277" s="2">
        <v>686.3</v>
      </c>
      <c r="J277" s="2">
        <v>392</v>
      </c>
      <c r="K277" s="2">
        <v>3.33</v>
      </c>
      <c r="L277" s="2">
        <v>29.7</v>
      </c>
      <c r="M277" s="2">
        <v>2.62</v>
      </c>
      <c r="N277" s="2">
        <v>397200</v>
      </c>
      <c r="O277" s="2">
        <v>13900</v>
      </c>
      <c r="P277" s="2">
        <v>31.8</v>
      </c>
      <c r="Q277" s="2">
        <v>5.96</v>
      </c>
      <c r="R277" s="2">
        <v>9916</v>
      </c>
      <c r="S277" s="2">
        <v>1020</v>
      </c>
      <c r="T277" s="2">
        <f t="shared" si="12"/>
        <v>11549.96850118065</v>
      </c>
      <c r="U277" s="2">
        <f t="shared" si="13"/>
        <v>1621.6453547684957</v>
      </c>
      <c r="V277" s="2">
        <v>11550</v>
      </c>
      <c r="W277" s="2">
        <v>1620</v>
      </c>
      <c r="Y277">
        <f t="shared" si="14"/>
        <v>715.78301181293762</v>
      </c>
    </row>
    <row r="278" spans="1:25" x14ac:dyDescent="0.35">
      <c r="A278" s="2" t="s">
        <v>332</v>
      </c>
      <c r="B278" s="3" t="s">
        <v>33</v>
      </c>
      <c r="C278" s="2">
        <v>337</v>
      </c>
      <c r="D278" s="2">
        <v>809</v>
      </c>
      <c r="E278" s="2">
        <v>274.60000000000002</v>
      </c>
      <c r="F278" s="2">
        <v>44.9</v>
      </c>
      <c r="G278" s="2">
        <v>24.9</v>
      </c>
      <c r="H278" s="2">
        <v>16.5</v>
      </c>
      <c r="I278" s="2">
        <v>686.2</v>
      </c>
      <c r="J278" s="2">
        <v>428</v>
      </c>
      <c r="K278" s="2">
        <v>3.06</v>
      </c>
      <c r="L278" s="2">
        <v>27.6</v>
      </c>
      <c r="M278" s="2">
        <v>2.64</v>
      </c>
      <c r="N278" s="2">
        <v>440500</v>
      </c>
      <c r="O278" s="2">
        <v>15600</v>
      </c>
      <c r="P278" s="2">
        <v>32.1</v>
      </c>
      <c r="Q278" s="2">
        <v>6.04</v>
      </c>
      <c r="R278" s="2">
        <v>10890</v>
      </c>
      <c r="S278" s="2">
        <v>1136</v>
      </c>
      <c r="T278" s="2">
        <f t="shared" si="12"/>
        <v>12724.051998360646</v>
      </c>
      <c r="U278" s="2">
        <f t="shared" si="13"/>
        <v>1809.4527272785533</v>
      </c>
      <c r="V278" s="2">
        <v>12720</v>
      </c>
      <c r="W278" s="2">
        <v>1808</v>
      </c>
      <c r="Y278">
        <f t="shared" si="14"/>
        <v>723.90824004151239</v>
      </c>
    </row>
    <row r="279" spans="1:25" x14ac:dyDescent="0.35">
      <c r="A279" s="2" t="s">
        <v>333</v>
      </c>
      <c r="B279" s="3" t="s">
        <v>33</v>
      </c>
      <c r="C279" s="2">
        <v>366</v>
      </c>
      <c r="D279" s="2">
        <v>817.1</v>
      </c>
      <c r="E279" s="2">
        <v>276.60000000000002</v>
      </c>
      <c r="F279" s="2">
        <v>48</v>
      </c>
      <c r="G279" s="2">
        <v>26.9</v>
      </c>
      <c r="H279" s="2">
        <v>16.5</v>
      </c>
      <c r="I279" s="2">
        <v>688.1</v>
      </c>
      <c r="J279" s="2">
        <v>462</v>
      </c>
      <c r="K279" s="2">
        <v>2.88</v>
      </c>
      <c r="L279" s="2">
        <v>25.6</v>
      </c>
      <c r="M279" s="2">
        <v>2.66</v>
      </c>
      <c r="N279" s="2">
        <v>480200</v>
      </c>
      <c r="O279" s="2">
        <v>17050</v>
      </c>
      <c r="P279" s="2">
        <v>32.200000000000003</v>
      </c>
      <c r="Q279" s="2">
        <v>6.08</v>
      </c>
      <c r="R279" s="2">
        <v>11750</v>
      </c>
      <c r="S279" s="2">
        <v>1233</v>
      </c>
      <c r="T279" s="2">
        <f t="shared" si="12"/>
        <v>13791.487133940704</v>
      </c>
      <c r="U279" s="2">
        <f t="shared" si="13"/>
        <v>1971.9930214286117</v>
      </c>
      <c r="V279" s="2">
        <v>13790</v>
      </c>
      <c r="W279" s="2">
        <v>1971</v>
      </c>
      <c r="Y279">
        <f t="shared" si="14"/>
        <v>732.25146636930674</v>
      </c>
    </row>
    <row r="280" spans="1:25" x14ac:dyDescent="0.35">
      <c r="A280" s="2" t="s">
        <v>334</v>
      </c>
      <c r="B280" s="3" t="s">
        <v>33</v>
      </c>
      <c r="C280" s="2">
        <v>401</v>
      </c>
      <c r="D280" s="2">
        <v>825</v>
      </c>
      <c r="E280" s="2">
        <v>279.10000000000002</v>
      </c>
      <c r="F280" s="2">
        <v>53.1</v>
      </c>
      <c r="G280" s="2">
        <v>29.5</v>
      </c>
      <c r="H280" s="2">
        <v>16.5</v>
      </c>
      <c r="I280" s="2">
        <v>685.8</v>
      </c>
      <c r="J280" s="2">
        <v>511</v>
      </c>
      <c r="K280" s="2">
        <v>2.63</v>
      </c>
      <c r="L280" s="2">
        <v>23.2</v>
      </c>
      <c r="M280" s="2">
        <v>2.68</v>
      </c>
      <c r="N280" s="2">
        <v>536500</v>
      </c>
      <c r="O280" s="2">
        <v>19400</v>
      </c>
      <c r="P280" s="2">
        <v>32.4</v>
      </c>
      <c r="Q280" s="2">
        <v>6.16</v>
      </c>
      <c r="R280" s="2">
        <v>13010</v>
      </c>
      <c r="S280" s="2">
        <v>1390</v>
      </c>
      <c r="T280" s="2">
        <f t="shared" si="12"/>
        <v>15333.317679080643</v>
      </c>
      <c r="U280" s="2">
        <f t="shared" si="13"/>
        <v>2230.2108309986907</v>
      </c>
      <c r="V280" s="2">
        <v>15330</v>
      </c>
      <c r="W280" s="2">
        <v>2229</v>
      </c>
      <c r="Y280">
        <f t="shared" si="14"/>
        <v>740.51906795166326</v>
      </c>
    </row>
    <row r="281" spans="1:25" x14ac:dyDescent="0.35">
      <c r="A281" s="2" t="s">
        <v>335</v>
      </c>
      <c r="B281" s="3" t="s">
        <v>33</v>
      </c>
      <c r="C281" s="2">
        <v>439</v>
      </c>
      <c r="D281" s="2">
        <v>835.2</v>
      </c>
      <c r="E281" s="2">
        <v>281.7</v>
      </c>
      <c r="F281" s="2">
        <v>57.9</v>
      </c>
      <c r="G281" s="2">
        <v>32</v>
      </c>
      <c r="H281" s="2">
        <v>16.5</v>
      </c>
      <c r="I281" s="2">
        <v>686.4</v>
      </c>
      <c r="J281" s="2">
        <v>559</v>
      </c>
      <c r="K281" s="2">
        <v>2.4300000000000002</v>
      </c>
      <c r="L281" s="2">
        <v>21.5</v>
      </c>
      <c r="M281" s="2">
        <v>2.7</v>
      </c>
      <c r="N281" s="2">
        <v>595900</v>
      </c>
      <c r="O281" s="2">
        <v>21780</v>
      </c>
      <c r="P281" s="2">
        <v>32.700000000000003</v>
      </c>
      <c r="Q281" s="2">
        <v>6.24</v>
      </c>
      <c r="R281" s="2">
        <v>14270</v>
      </c>
      <c r="S281" s="2">
        <v>1546</v>
      </c>
      <c r="T281" s="2">
        <f t="shared" si="12"/>
        <v>16901.58918950065</v>
      </c>
      <c r="U281" s="2">
        <f t="shared" si="13"/>
        <v>2487.4491927487634</v>
      </c>
      <c r="V281" s="2">
        <v>16900</v>
      </c>
      <c r="W281" s="2">
        <v>2486</v>
      </c>
      <c r="Y281">
        <f t="shared" si="14"/>
        <v>751.04474567098862</v>
      </c>
    </row>
    <row r="282" spans="1:25" x14ac:dyDescent="0.35">
      <c r="A282" s="2" t="s">
        <v>336</v>
      </c>
      <c r="B282" s="3" t="s">
        <v>33</v>
      </c>
      <c r="C282" s="2">
        <v>257.5</v>
      </c>
      <c r="D282" s="2">
        <v>773.2</v>
      </c>
      <c r="E282" s="2">
        <v>380.6</v>
      </c>
      <c r="F282" s="2">
        <v>27.1</v>
      </c>
      <c r="G282" s="2">
        <v>16.600000000000001</v>
      </c>
      <c r="H282" s="2">
        <v>16.5</v>
      </c>
      <c r="I282" s="2">
        <v>686.1</v>
      </c>
      <c r="J282" s="2">
        <v>328</v>
      </c>
      <c r="K282" s="2">
        <v>7.04</v>
      </c>
      <c r="L282" s="2">
        <v>41.2</v>
      </c>
      <c r="M282" s="2">
        <v>3.01</v>
      </c>
      <c r="N282" s="2">
        <v>341200</v>
      </c>
      <c r="O282" s="2">
        <v>24890</v>
      </c>
      <c r="P282" s="2">
        <v>32.299999999999997</v>
      </c>
      <c r="Q282" s="2">
        <v>8.7100000000000009</v>
      </c>
      <c r="R282" s="2">
        <v>8827</v>
      </c>
      <c r="S282" s="2">
        <v>1308</v>
      </c>
      <c r="T282" s="2">
        <f t="shared" si="12"/>
        <v>9924.0118662206551</v>
      </c>
      <c r="U282" s="2">
        <f t="shared" si="13"/>
        <v>2016.4948144683044</v>
      </c>
      <c r="V282" s="2">
        <v>9916</v>
      </c>
      <c r="W282" s="2">
        <v>2012</v>
      </c>
      <c r="Y282">
        <f t="shared" si="14"/>
        <v>722.88484560128938</v>
      </c>
    </row>
    <row r="283" spans="1:25" x14ac:dyDescent="0.35">
      <c r="A283" s="2" t="s">
        <v>337</v>
      </c>
      <c r="B283" s="3" t="s">
        <v>33</v>
      </c>
      <c r="C283" s="2">
        <v>284.2</v>
      </c>
      <c r="D283" s="2">
        <v>779.3</v>
      </c>
      <c r="E283" s="2">
        <v>382</v>
      </c>
      <c r="F283" s="2">
        <v>30.1</v>
      </c>
      <c r="G283" s="2">
        <v>18</v>
      </c>
      <c r="H283" s="2">
        <v>16.5</v>
      </c>
      <c r="I283" s="2">
        <v>686.1</v>
      </c>
      <c r="J283" s="2">
        <v>362</v>
      </c>
      <c r="K283" s="2">
        <v>6.35</v>
      </c>
      <c r="L283" s="2">
        <v>38.1</v>
      </c>
      <c r="M283" s="2">
        <v>3.02</v>
      </c>
      <c r="N283" s="2">
        <v>381700</v>
      </c>
      <c r="O283" s="2">
        <v>28000</v>
      </c>
      <c r="P283" s="2">
        <v>32.5</v>
      </c>
      <c r="Q283" s="2">
        <v>8.8000000000000007</v>
      </c>
      <c r="R283" s="2">
        <v>9796</v>
      </c>
      <c r="S283" s="2">
        <v>1466</v>
      </c>
      <c r="T283" s="2">
        <f t="shared" si="12"/>
        <v>11024.589100290652</v>
      </c>
      <c r="U283" s="2">
        <f t="shared" si="13"/>
        <v>2258.7261174483438</v>
      </c>
      <c r="V283" s="2">
        <v>11030</v>
      </c>
      <c r="W283" s="2">
        <v>2258</v>
      </c>
      <c r="Y283">
        <f t="shared" si="14"/>
        <v>729.05567002801638</v>
      </c>
    </row>
    <row r="284" spans="1:25" x14ac:dyDescent="0.35">
      <c r="A284" s="2" t="s">
        <v>338</v>
      </c>
      <c r="B284" s="3" t="s">
        <v>33</v>
      </c>
      <c r="C284" s="2">
        <v>314</v>
      </c>
      <c r="D284" s="2">
        <v>785.9</v>
      </c>
      <c r="E284" s="2">
        <v>383.7</v>
      </c>
      <c r="F284" s="2">
        <v>33.4</v>
      </c>
      <c r="G284" s="2">
        <v>19.7</v>
      </c>
      <c r="H284" s="2">
        <v>16.5</v>
      </c>
      <c r="I284" s="2">
        <v>686.1</v>
      </c>
      <c r="J284" s="2">
        <v>400</v>
      </c>
      <c r="K284" s="2">
        <v>5.74</v>
      </c>
      <c r="L284" s="2">
        <v>34.9</v>
      </c>
      <c r="M284" s="2">
        <v>3.04</v>
      </c>
      <c r="N284" s="2">
        <v>427000</v>
      </c>
      <c r="O284" s="2">
        <v>31500</v>
      </c>
      <c r="P284" s="2">
        <v>32.700000000000003</v>
      </c>
      <c r="Q284" s="2">
        <v>8.8699999999999992</v>
      </c>
      <c r="R284" s="2">
        <v>10870</v>
      </c>
      <c r="S284" s="2">
        <v>1642</v>
      </c>
      <c r="T284" s="2">
        <f t="shared" si="12"/>
        <v>12273.631154540632</v>
      </c>
      <c r="U284" s="2">
        <f t="shared" si="13"/>
        <v>2532.9593663883911</v>
      </c>
      <c r="V284" s="2">
        <v>12270</v>
      </c>
      <c r="W284" s="2">
        <v>2531</v>
      </c>
      <c r="Y284">
        <f t="shared" si="14"/>
        <v>735.80459362523686</v>
      </c>
    </row>
    <row r="285" spans="1:25" x14ac:dyDescent="0.35">
      <c r="A285" s="2" t="s">
        <v>339</v>
      </c>
      <c r="B285" s="3" t="s">
        <v>33</v>
      </c>
      <c r="C285" s="2">
        <v>349.7</v>
      </c>
      <c r="D285" s="2">
        <v>795</v>
      </c>
      <c r="E285" s="2">
        <v>382.4</v>
      </c>
      <c r="F285" s="2">
        <v>38.1</v>
      </c>
      <c r="G285" s="2">
        <v>21.1</v>
      </c>
      <c r="H285" s="2">
        <v>16.5</v>
      </c>
      <c r="I285" s="2">
        <v>685.8</v>
      </c>
      <c r="J285" s="2">
        <v>445</v>
      </c>
      <c r="K285" s="2">
        <v>5.0199999999999996</v>
      </c>
      <c r="L285" s="2">
        <v>32.5</v>
      </c>
      <c r="M285" s="2">
        <v>3.05</v>
      </c>
      <c r="N285" s="2">
        <v>485900</v>
      </c>
      <c r="O285" s="2">
        <v>35570</v>
      </c>
      <c r="P285" s="2">
        <v>33</v>
      </c>
      <c r="Q285" s="2">
        <v>8.94</v>
      </c>
      <c r="R285" s="2">
        <v>12220</v>
      </c>
      <c r="S285" s="2">
        <v>1860</v>
      </c>
      <c r="T285" s="2">
        <f t="shared" si="12"/>
        <v>13836.192492080647</v>
      </c>
      <c r="U285" s="2">
        <f t="shared" si="13"/>
        <v>2870.3662196184428</v>
      </c>
      <c r="V285" s="2">
        <v>13830</v>
      </c>
      <c r="W285" s="2">
        <v>2869</v>
      </c>
      <c r="Y285">
        <f t="shared" si="14"/>
        <v>743.73582675571026</v>
      </c>
    </row>
    <row r="286" spans="1:25" x14ac:dyDescent="0.35">
      <c r="A286" s="2" t="s">
        <v>340</v>
      </c>
      <c r="B286" s="3" t="s">
        <v>33</v>
      </c>
      <c r="C286" s="2">
        <v>388.4</v>
      </c>
      <c r="D286" s="2">
        <v>802.9</v>
      </c>
      <c r="E286" s="2">
        <v>384.9</v>
      </c>
      <c r="F286" s="2">
        <v>41.9</v>
      </c>
      <c r="G286" s="2">
        <v>23.6</v>
      </c>
      <c r="H286" s="2">
        <v>16.5</v>
      </c>
      <c r="I286" s="2">
        <v>686.1</v>
      </c>
      <c r="J286" s="2">
        <v>495</v>
      </c>
      <c r="K286" s="2">
        <v>4.59</v>
      </c>
      <c r="L286" s="2">
        <v>29</v>
      </c>
      <c r="M286" s="2">
        <v>3.07</v>
      </c>
      <c r="N286" s="2">
        <v>543700</v>
      </c>
      <c r="O286" s="2">
        <v>39920</v>
      </c>
      <c r="P286" s="2">
        <v>33.1</v>
      </c>
      <c r="Q286" s="2">
        <v>8.98</v>
      </c>
      <c r="R286" s="2">
        <v>13540</v>
      </c>
      <c r="S286" s="2">
        <v>2074</v>
      </c>
      <c r="T286" s="2">
        <f t="shared" si="12"/>
        <v>15406.967304290642</v>
      </c>
      <c r="U286" s="2">
        <f t="shared" si="13"/>
        <v>3208.8054748685104</v>
      </c>
      <c r="V286" s="2">
        <v>15410</v>
      </c>
      <c r="W286" s="2">
        <v>3208</v>
      </c>
      <c r="Y286">
        <f t="shared" si="14"/>
        <v>751.99672871628889</v>
      </c>
    </row>
    <row r="287" spans="1:25" x14ac:dyDescent="0.35">
      <c r="A287" s="2" t="s">
        <v>341</v>
      </c>
      <c r="B287" s="3" t="s">
        <v>33</v>
      </c>
      <c r="C287" s="2">
        <v>434.5</v>
      </c>
      <c r="D287" s="2">
        <v>813.1</v>
      </c>
      <c r="E287" s="2">
        <v>387.5</v>
      </c>
      <c r="F287" s="2">
        <v>47</v>
      </c>
      <c r="G287" s="2">
        <v>25.9</v>
      </c>
      <c r="H287" s="2">
        <v>16.5</v>
      </c>
      <c r="I287" s="2">
        <v>686.1</v>
      </c>
      <c r="J287" s="2">
        <v>553</v>
      </c>
      <c r="K287" s="2">
        <v>4.12</v>
      </c>
      <c r="L287" s="2">
        <v>26.5</v>
      </c>
      <c r="M287" s="2">
        <v>3.1</v>
      </c>
      <c r="N287" s="2">
        <v>618300</v>
      </c>
      <c r="O287" s="2">
        <v>45680</v>
      </c>
      <c r="P287" s="2">
        <v>33.4</v>
      </c>
      <c r="Q287" s="2">
        <v>9.09</v>
      </c>
      <c r="R287" s="2">
        <v>15210</v>
      </c>
      <c r="S287" s="2">
        <v>2358</v>
      </c>
      <c r="T287" s="2">
        <f t="shared" si="12"/>
        <v>17384.015910040634</v>
      </c>
      <c r="U287" s="2">
        <f t="shared" si="13"/>
        <v>3654.5126807285774</v>
      </c>
      <c r="V287" s="2">
        <v>17380</v>
      </c>
      <c r="W287" s="2">
        <v>3653</v>
      </c>
      <c r="Y287">
        <f t="shared" si="14"/>
        <v>762.42909178493437</v>
      </c>
    </row>
    <row r="288" spans="1:25" x14ac:dyDescent="0.35">
      <c r="A288" s="2" t="s">
        <v>342</v>
      </c>
      <c r="B288" s="3" t="s">
        <v>33</v>
      </c>
      <c r="C288" s="2">
        <v>485.1</v>
      </c>
      <c r="D288" s="2">
        <v>823</v>
      </c>
      <c r="E288" s="2">
        <v>390.4</v>
      </c>
      <c r="F288" s="2">
        <v>52.1</v>
      </c>
      <c r="G288" s="2">
        <v>29</v>
      </c>
      <c r="H288" s="2">
        <v>16.5</v>
      </c>
      <c r="I288" s="2">
        <v>685.9</v>
      </c>
      <c r="J288" s="2">
        <v>617</v>
      </c>
      <c r="K288" s="2">
        <v>3.75</v>
      </c>
      <c r="L288" s="2">
        <v>23.7</v>
      </c>
      <c r="M288" s="2">
        <v>3.12</v>
      </c>
      <c r="N288" s="2">
        <v>697600</v>
      </c>
      <c r="O288" s="2">
        <v>51790</v>
      </c>
      <c r="P288" s="2">
        <v>33.6</v>
      </c>
      <c r="Q288" s="2">
        <v>9.16</v>
      </c>
      <c r="R288" s="2">
        <v>16950</v>
      </c>
      <c r="S288" s="2">
        <v>2653</v>
      </c>
      <c r="T288" s="2">
        <f t="shared" si="12"/>
        <v>19508.996056080636</v>
      </c>
      <c r="U288" s="2">
        <f t="shared" si="13"/>
        <v>4127.0726431486728</v>
      </c>
      <c r="V288" s="2">
        <v>19500</v>
      </c>
      <c r="W288" s="2">
        <v>4123</v>
      </c>
      <c r="Y288">
        <f t="shared" si="14"/>
        <v>772.69695223936264</v>
      </c>
    </row>
    <row r="289" spans="1:25" x14ac:dyDescent="0.35">
      <c r="A289" s="2" t="s">
        <v>343</v>
      </c>
      <c r="B289" s="3" t="s">
        <v>33</v>
      </c>
      <c r="C289" s="2">
        <v>531</v>
      </c>
      <c r="D289" s="2">
        <v>833</v>
      </c>
      <c r="E289" s="2">
        <v>393</v>
      </c>
      <c r="F289" s="2">
        <v>56.9</v>
      </c>
      <c r="G289" s="2">
        <v>31.5</v>
      </c>
      <c r="H289" s="2">
        <v>20</v>
      </c>
      <c r="I289" s="2">
        <v>679.2</v>
      </c>
      <c r="J289" s="2">
        <v>677</v>
      </c>
      <c r="K289" s="2">
        <v>3.45</v>
      </c>
      <c r="L289" s="2">
        <v>21.6</v>
      </c>
      <c r="M289" s="2">
        <v>3.14</v>
      </c>
      <c r="N289" s="2">
        <v>776600</v>
      </c>
      <c r="O289" s="2">
        <v>57770</v>
      </c>
      <c r="P289" s="2">
        <v>33.9</v>
      </c>
      <c r="Q289" s="2">
        <v>9.24</v>
      </c>
      <c r="R289" s="2">
        <v>18650</v>
      </c>
      <c r="S289" s="2">
        <v>2940</v>
      </c>
      <c r="T289" s="2">
        <f t="shared" si="12"/>
        <v>21550.187797269689</v>
      </c>
      <c r="U289" s="2">
        <f t="shared" si="13"/>
        <v>4581.8412699098226</v>
      </c>
      <c r="V289" s="2">
        <v>21550</v>
      </c>
      <c r="W289" s="2">
        <v>4579</v>
      </c>
      <c r="Y289">
        <f t="shared" si="14"/>
        <v>782.94782712515394</v>
      </c>
    </row>
    <row r="290" spans="1:25" x14ac:dyDescent="0.35">
      <c r="A290" s="2" t="s">
        <v>344</v>
      </c>
      <c r="B290" s="3" t="s">
        <v>33</v>
      </c>
      <c r="C290" s="2">
        <v>175.9</v>
      </c>
      <c r="D290" s="2">
        <v>834.9</v>
      </c>
      <c r="E290" s="2">
        <v>291.7</v>
      </c>
      <c r="F290" s="2">
        <v>18.8</v>
      </c>
      <c r="G290" s="2">
        <v>14</v>
      </c>
      <c r="H290" s="2">
        <v>17.8</v>
      </c>
      <c r="I290" s="2">
        <v>761.7</v>
      </c>
      <c r="J290" s="2">
        <v>224</v>
      </c>
      <c r="K290" s="2">
        <v>7.76</v>
      </c>
      <c r="L290" s="2">
        <v>54.4</v>
      </c>
      <c r="M290" s="2">
        <v>2.78</v>
      </c>
      <c r="N290" s="2">
        <v>246000</v>
      </c>
      <c r="O290" s="2">
        <v>7800</v>
      </c>
      <c r="P290" s="2">
        <v>33.1</v>
      </c>
      <c r="Q290" s="2">
        <v>5.9</v>
      </c>
      <c r="R290" s="2">
        <v>5893</v>
      </c>
      <c r="S290" s="2">
        <v>535</v>
      </c>
      <c r="T290" s="2">
        <f t="shared" si="12"/>
        <v>6807.7078445646603</v>
      </c>
      <c r="U290" s="2">
        <f t="shared" si="13"/>
        <v>843.59364400898778</v>
      </c>
      <c r="V290" s="2">
        <v>6808</v>
      </c>
      <c r="W290" s="2">
        <v>842</v>
      </c>
      <c r="Y290">
        <f t="shared" si="14"/>
        <v>753.19492828881948</v>
      </c>
    </row>
    <row r="291" spans="1:25" x14ac:dyDescent="0.35">
      <c r="A291" s="2" t="s">
        <v>345</v>
      </c>
      <c r="B291" s="3" t="s">
        <v>33</v>
      </c>
      <c r="C291" s="2">
        <v>193.8</v>
      </c>
      <c r="D291" s="2">
        <v>840.7</v>
      </c>
      <c r="E291" s="2">
        <v>292.39999999999998</v>
      </c>
      <c r="F291" s="2">
        <v>21.7</v>
      </c>
      <c r="G291" s="2">
        <v>14.7</v>
      </c>
      <c r="H291" s="2">
        <v>17.8</v>
      </c>
      <c r="I291" s="2">
        <v>761.7</v>
      </c>
      <c r="J291" s="2">
        <v>247</v>
      </c>
      <c r="K291" s="2">
        <v>6.74</v>
      </c>
      <c r="L291" s="2">
        <v>51.8</v>
      </c>
      <c r="M291" s="2">
        <v>2.79</v>
      </c>
      <c r="N291" s="2">
        <v>279200</v>
      </c>
      <c r="O291" s="2">
        <v>9067</v>
      </c>
      <c r="P291" s="2">
        <v>33.6</v>
      </c>
      <c r="Q291" s="2">
        <v>6.06</v>
      </c>
      <c r="R291" s="2">
        <v>6642</v>
      </c>
      <c r="S291" s="2">
        <v>620</v>
      </c>
      <c r="T291" s="2">
        <f t="shared" si="12"/>
        <v>7640.1138843146773</v>
      </c>
      <c r="U291" s="2">
        <f t="shared" si="13"/>
        <v>975.50840548325948</v>
      </c>
      <c r="V291" s="2">
        <v>7640</v>
      </c>
      <c r="W291" s="2">
        <v>974</v>
      </c>
      <c r="Y291">
        <f t="shared" si="14"/>
        <v>758.98582990725197</v>
      </c>
    </row>
    <row r="292" spans="1:25" x14ac:dyDescent="0.35">
      <c r="A292" s="2" t="s">
        <v>346</v>
      </c>
      <c r="B292" s="3" t="s">
        <v>33</v>
      </c>
      <c r="C292" s="2">
        <v>209.8</v>
      </c>
      <c r="D292" s="2">
        <v>845.8</v>
      </c>
      <c r="E292" s="2">
        <v>293</v>
      </c>
      <c r="F292" s="2">
        <v>24.4</v>
      </c>
      <c r="G292" s="2">
        <v>15.4</v>
      </c>
      <c r="H292" s="2">
        <v>17.8</v>
      </c>
      <c r="I292" s="2">
        <v>761.4</v>
      </c>
      <c r="J292" s="2">
        <v>268</v>
      </c>
      <c r="K292" s="2">
        <v>6.01</v>
      </c>
      <c r="L292" s="2">
        <v>49.5</v>
      </c>
      <c r="M292" s="2">
        <v>2.8</v>
      </c>
      <c r="N292" s="2">
        <v>310200</v>
      </c>
      <c r="O292" s="2">
        <v>10250</v>
      </c>
      <c r="P292" s="2">
        <v>34</v>
      </c>
      <c r="Q292" s="2">
        <v>6.18</v>
      </c>
      <c r="R292" s="2">
        <v>7334</v>
      </c>
      <c r="S292" s="2">
        <v>700</v>
      </c>
      <c r="T292" s="2">
        <f t="shared" si="12"/>
        <v>8425.2093068971189</v>
      </c>
      <c r="U292" s="2">
        <f t="shared" si="13"/>
        <v>1099.4926924575343</v>
      </c>
      <c r="V292" s="2">
        <v>8416</v>
      </c>
      <c r="W292" s="2">
        <v>1097</v>
      </c>
      <c r="Y292">
        <f t="shared" si="14"/>
        <v>764.07461677508957</v>
      </c>
    </row>
    <row r="293" spans="1:25" x14ac:dyDescent="0.35">
      <c r="A293" s="2" t="s">
        <v>347</v>
      </c>
      <c r="B293" s="3" t="s">
        <v>33</v>
      </c>
      <c r="C293" s="2">
        <v>226.5</v>
      </c>
      <c r="D293" s="2">
        <v>850.9</v>
      </c>
      <c r="E293" s="2">
        <v>293.8</v>
      </c>
      <c r="F293" s="2">
        <v>26.8</v>
      </c>
      <c r="G293" s="2">
        <v>16.100000000000001</v>
      </c>
      <c r="H293" s="2">
        <v>17.8</v>
      </c>
      <c r="I293" s="2">
        <v>761.7</v>
      </c>
      <c r="J293" s="2">
        <v>289</v>
      </c>
      <c r="K293" s="2">
        <v>5.48</v>
      </c>
      <c r="L293" s="2">
        <v>47.3</v>
      </c>
      <c r="M293" s="2">
        <v>2.81</v>
      </c>
      <c r="N293" s="2">
        <v>339700</v>
      </c>
      <c r="O293" s="2">
        <v>11360</v>
      </c>
      <c r="P293" s="2">
        <v>34.299999999999997</v>
      </c>
      <c r="Q293" s="2">
        <v>6.27</v>
      </c>
      <c r="R293" s="2">
        <v>7985</v>
      </c>
      <c r="S293" s="2">
        <v>773</v>
      </c>
      <c r="T293" s="2">
        <f t="shared" si="12"/>
        <v>9154.8154598146666</v>
      </c>
      <c r="U293" s="2">
        <f t="shared" si="13"/>
        <v>1213.3100839318085</v>
      </c>
      <c r="V293" s="2">
        <v>9155</v>
      </c>
      <c r="W293" s="2">
        <v>1212</v>
      </c>
      <c r="Y293">
        <f t="shared" si="14"/>
        <v>769.21357892330525</v>
      </c>
    </row>
    <row r="294" spans="1:25" x14ac:dyDescent="0.35">
      <c r="A294" s="2" t="s">
        <v>348</v>
      </c>
      <c r="B294" s="3" t="s">
        <v>33</v>
      </c>
      <c r="C294" s="2">
        <v>252</v>
      </c>
      <c r="D294" s="2">
        <v>859</v>
      </c>
      <c r="E294" s="2">
        <v>292.10000000000002</v>
      </c>
      <c r="F294" s="2">
        <v>31</v>
      </c>
      <c r="G294" s="2">
        <v>17</v>
      </c>
      <c r="H294" s="2">
        <v>17.8</v>
      </c>
      <c r="I294" s="2">
        <v>761.4</v>
      </c>
      <c r="J294" s="2">
        <v>319</v>
      </c>
      <c r="K294" s="2">
        <v>4.71</v>
      </c>
      <c r="L294" s="2">
        <v>44.8</v>
      </c>
      <c r="M294" s="2">
        <v>2.82</v>
      </c>
      <c r="N294" s="2">
        <v>386500</v>
      </c>
      <c r="O294" s="2">
        <v>12920</v>
      </c>
      <c r="P294" s="2">
        <v>34.799999999999997</v>
      </c>
      <c r="Q294" s="2">
        <v>6.36</v>
      </c>
      <c r="R294" s="2">
        <v>8999</v>
      </c>
      <c r="S294" s="2">
        <v>884</v>
      </c>
      <c r="T294" s="2">
        <f t="shared" si="12"/>
        <v>10304.562826897129</v>
      </c>
      <c r="U294" s="2">
        <f t="shared" si="13"/>
        <v>1385.1789496844444</v>
      </c>
      <c r="V294" s="2">
        <v>10310</v>
      </c>
      <c r="W294" s="2">
        <v>1383</v>
      </c>
      <c r="Y294">
        <f t="shared" si="14"/>
        <v>776.64785456473123</v>
      </c>
    </row>
    <row r="295" spans="1:25" x14ac:dyDescent="0.35">
      <c r="A295" s="2" t="s">
        <v>349</v>
      </c>
      <c r="B295" s="3" t="s">
        <v>33</v>
      </c>
      <c r="C295" s="2">
        <v>278</v>
      </c>
      <c r="D295" s="2">
        <v>865.1</v>
      </c>
      <c r="E295" s="2">
        <v>294.10000000000002</v>
      </c>
      <c r="F295" s="2">
        <v>34</v>
      </c>
      <c r="G295" s="2">
        <v>19.100000000000001</v>
      </c>
      <c r="H295" s="2">
        <v>17.8</v>
      </c>
      <c r="I295" s="2">
        <v>761.5</v>
      </c>
      <c r="J295" s="2">
        <v>355</v>
      </c>
      <c r="K295" s="2">
        <v>4.33</v>
      </c>
      <c r="L295" s="2">
        <v>39.9</v>
      </c>
      <c r="M295" s="2">
        <v>2.84</v>
      </c>
      <c r="N295" s="2">
        <v>430400</v>
      </c>
      <c r="O295" s="2">
        <v>14470</v>
      </c>
      <c r="P295" s="2">
        <v>34.799999999999997</v>
      </c>
      <c r="Q295" s="2">
        <v>6.38</v>
      </c>
      <c r="R295" s="2">
        <v>9950</v>
      </c>
      <c r="S295" s="2">
        <v>984</v>
      </c>
      <c r="T295" s="2">
        <f t="shared" si="12"/>
        <v>11451.700873536312</v>
      </c>
      <c r="U295" s="2">
        <f t="shared" si="13"/>
        <v>1548.4932041072655</v>
      </c>
      <c r="V295" s="2">
        <v>11450</v>
      </c>
      <c r="W295" s="2">
        <v>1547</v>
      </c>
      <c r="Y295">
        <f t="shared" si="14"/>
        <v>783.05131377196471</v>
      </c>
    </row>
    <row r="296" spans="1:25" x14ac:dyDescent="0.35">
      <c r="A296" s="2" t="s">
        <v>350</v>
      </c>
      <c r="B296" s="3" t="s">
        <v>33</v>
      </c>
      <c r="C296" s="2">
        <v>304</v>
      </c>
      <c r="D296" s="2">
        <v>871.2</v>
      </c>
      <c r="E296" s="2">
        <v>295.7</v>
      </c>
      <c r="F296" s="2">
        <v>37.1</v>
      </c>
      <c r="G296" s="2">
        <v>20.6</v>
      </c>
      <c r="H296" s="2">
        <v>17.8</v>
      </c>
      <c r="I296" s="2">
        <v>761.4</v>
      </c>
      <c r="J296" s="2">
        <v>386</v>
      </c>
      <c r="K296" s="2">
        <v>3.99</v>
      </c>
      <c r="L296" s="2">
        <v>37</v>
      </c>
      <c r="M296" s="2">
        <v>2.85</v>
      </c>
      <c r="N296" s="2">
        <v>473000</v>
      </c>
      <c r="O296" s="2">
        <v>16050</v>
      </c>
      <c r="P296" s="2">
        <v>35</v>
      </c>
      <c r="Q296" s="2">
        <v>6.45</v>
      </c>
      <c r="R296" s="2">
        <v>10860</v>
      </c>
      <c r="S296" s="2">
        <v>1086</v>
      </c>
      <c r="T296" s="2">
        <f t="shared" si="12"/>
        <v>12529.097153897137</v>
      </c>
      <c r="U296" s="2">
        <f t="shared" si="13"/>
        <v>1712.1256241949914</v>
      </c>
      <c r="V296" s="2">
        <v>12530</v>
      </c>
      <c r="W296" s="2">
        <v>1710</v>
      </c>
      <c r="Y296">
        <f t="shared" si="14"/>
        <v>789.35733986579237</v>
      </c>
    </row>
    <row r="297" spans="1:25" x14ac:dyDescent="0.35">
      <c r="A297" s="2" t="s">
        <v>351</v>
      </c>
      <c r="B297" s="3" t="s">
        <v>33</v>
      </c>
      <c r="C297" s="2">
        <v>326</v>
      </c>
      <c r="D297" s="2">
        <v>877.1</v>
      </c>
      <c r="E297" s="2">
        <v>297.2</v>
      </c>
      <c r="F297" s="2">
        <v>39.9</v>
      </c>
      <c r="G297" s="2">
        <v>22.1</v>
      </c>
      <c r="H297" s="2">
        <v>17.8</v>
      </c>
      <c r="I297" s="2">
        <v>761.7</v>
      </c>
      <c r="J297" s="2">
        <v>416</v>
      </c>
      <c r="K297" s="2">
        <v>3.72</v>
      </c>
      <c r="L297" s="2">
        <v>34.5</v>
      </c>
      <c r="M297" s="2">
        <v>2.87</v>
      </c>
      <c r="N297" s="2">
        <v>513500</v>
      </c>
      <c r="O297" s="2">
        <v>17540</v>
      </c>
      <c r="P297" s="2">
        <v>35.1</v>
      </c>
      <c r="Q297" s="2">
        <v>6.49</v>
      </c>
      <c r="R297" s="2">
        <v>11710</v>
      </c>
      <c r="S297" s="2">
        <v>1180</v>
      </c>
      <c r="T297" s="2">
        <f t="shared" si="12"/>
        <v>13547.266866814671</v>
      </c>
      <c r="U297" s="2">
        <f t="shared" si="13"/>
        <v>1865.2846192827201</v>
      </c>
      <c r="V297" s="2">
        <v>13550</v>
      </c>
      <c r="W297" s="2">
        <v>1864</v>
      </c>
      <c r="Y297">
        <f t="shared" si="14"/>
        <v>795.4450138130228</v>
      </c>
    </row>
    <row r="298" spans="1:25" x14ac:dyDescent="0.35">
      <c r="A298" s="2" t="s">
        <v>352</v>
      </c>
      <c r="B298" s="3" t="s">
        <v>33</v>
      </c>
      <c r="C298" s="2">
        <v>362</v>
      </c>
      <c r="D298" s="2">
        <v>885.2</v>
      </c>
      <c r="E298" s="2">
        <v>299.7</v>
      </c>
      <c r="F298" s="2">
        <v>43.9</v>
      </c>
      <c r="G298" s="2">
        <v>24.4</v>
      </c>
      <c r="H298" s="2">
        <v>17.8</v>
      </c>
      <c r="I298" s="2">
        <v>761.8</v>
      </c>
      <c r="J298" s="2">
        <v>460</v>
      </c>
      <c r="K298" s="2">
        <v>3.41</v>
      </c>
      <c r="L298" s="2">
        <v>31.2</v>
      </c>
      <c r="M298" s="2">
        <v>2.89</v>
      </c>
      <c r="N298" s="2">
        <v>573400</v>
      </c>
      <c r="O298" s="2">
        <v>19800</v>
      </c>
      <c r="P298" s="2">
        <v>35.299999999999997</v>
      </c>
      <c r="Q298" s="2">
        <v>6.56</v>
      </c>
      <c r="R298" s="2">
        <v>12960</v>
      </c>
      <c r="S298" s="2">
        <v>1321</v>
      </c>
      <c r="T298" s="2">
        <f t="shared" si="12"/>
        <v>15054.86248745384</v>
      </c>
      <c r="U298" s="2">
        <f t="shared" si="13"/>
        <v>2096.3406539838934</v>
      </c>
      <c r="V298" s="2">
        <v>15060</v>
      </c>
      <c r="W298" s="2">
        <v>2095</v>
      </c>
      <c r="Y298">
        <f t="shared" si="14"/>
        <v>803.91032460094709</v>
      </c>
    </row>
    <row r="299" spans="1:25" x14ac:dyDescent="0.35">
      <c r="A299" s="2" t="s">
        <v>353</v>
      </c>
      <c r="B299" s="3" t="s">
        <v>33</v>
      </c>
      <c r="C299" s="2">
        <v>404</v>
      </c>
      <c r="D299" s="2">
        <v>895.1</v>
      </c>
      <c r="E299" s="2">
        <v>302.10000000000002</v>
      </c>
      <c r="F299" s="2">
        <v>49</v>
      </c>
      <c r="G299" s="2">
        <v>26.9</v>
      </c>
      <c r="H299" s="2">
        <v>17.8</v>
      </c>
      <c r="I299" s="2">
        <v>761.5</v>
      </c>
      <c r="J299" s="2">
        <v>513</v>
      </c>
      <c r="K299" s="2">
        <v>3.08</v>
      </c>
      <c r="L299" s="2">
        <v>28.3</v>
      </c>
      <c r="M299" s="2">
        <v>2.91</v>
      </c>
      <c r="N299" s="2">
        <v>648200</v>
      </c>
      <c r="O299" s="2">
        <v>22660</v>
      </c>
      <c r="P299" s="2">
        <v>35.5</v>
      </c>
      <c r="Q299" s="2">
        <v>6.64</v>
      </c>
      <c r="R299" s="2">
        <v>14480</v>
      </c>
      <c r="S299" s="2">
        <v>1500</v>
      </c>
      <c r="T299" s="2">
        <f t="shared" si="12"/>
        <v>16904.901623036301</v>
      </c>
      <c r="U299" s="2">
        <f t="shared" si="13"/>
        <v>2386.6200624634444</v>
      </c>
      <c r="V299" s="2">
        <v>16910</v>
      </c>
      <c r="W299" s="2">
        <v>2385</v>
      </c>
      <c r="Y299">
        <f t="shared" si="14"/>
        <v>814.09665273848168</v>
      </c>
    </row>
    <row r="300" spans="1:25" x14ac:dyDescent="0.35">
      <c r="A300" s="2" t="s">
        <v>354</v>
      </c>
      <c r="B300" s="3" t="s">
        <v>33</v>
      </c>
      <c r="C300" s="2">
        <v>449</v>
      </c>
      <c r="D300" s="2">
        <v>905</v>
      </c>
      <c r="E300" s="2">
        <v>305.2</v>
      </c>
      <c r="F300" s="2">
        <v>54.1</v>
      </c>
      <c r="G300" s="2">
        <v>30</v>
      </c>
      <c r="H300" s="2">
        <v>17.8</v>
      </c>
      <c r="I300" s="2">
        <v>761.2</v>
      </c>
      <c r="J300" s="2">
        <v>572</v>
      </c>
      <c r="K300" s="2">
        <v>2.82</v>
      </c>
      <c r="L300" s="2">
        <v>25.4</v>
      </c>
      <c r="M300" s="2">
        <v>2.94</v>
      </c>
      <c r="N300" s="2">
        <v>729200</v>
      </c>
      <c r="O300" s="2">
        <v>25820</v>
      </c>
      <c r="P300" s="2">
        <v>35.700000000000003</v>
      </c>
      <c r="Q300" s="2">
        <v>6.72</v>
      </c>
      <c r="R300" s="2">
        <v>16120</v>
      </c>
      <c r="S300" s="2">
        <v>1692</v>
      </c>
      <c r="T300" s="2">
        <f t="shared" si="12"/>
        <v>18918.433567118769</v>
      </c>
      <c r="U300" s="2">
        <f t="shared" si="13"/>
        <v>2705.7736322780856</v>
      </c>
      <c r="V300" s="2">
        <v>18920</v>
      </c>
      <c r="W300" s="2">
        <v>2704</v>
      </c>
      <c r="Y300">
        <f t="shared" si="14"/>
        <v>824.4543043735049</v>
      </c>
    </row>
    <row r="301" spans="1:25" x14ac:dyDescent="0.35">
      <c r="A301" s="2" t="s">
        <v>355</v>
      </c>
      <c r="B301" s="3" t="s">
        <v>33</v>
      </c>
      <c r="C301" s="2">
        <v>494</v>
      </c>
      <c r="D301" s="2">
        <v>915.2</v>
      </c>
      <c r="E301" s="2">
        <v>308.10000000000002</v>
      </c>
      <c r="F301" s="2">
        <v>58.9</v>
      </c>
      <c r="G301" s="2">
        <v>33</v>
      </c>
      <c r="H301" s="2">
        <v>17.8</v>
      </c>
      <c r="I301" s="2">
        <v>761.8</v>
      </c>
      <c r="J301" s="2">
        <v>629</v>
      </c>
      <c r="K301" s="2">
        <v>2.62</v>
      </c>
      <c r="L301" s="2">
        <v>23.1</v>
      </c>
      <c r="M301" s="2">
        <v>2.97</v>
      </c>
      <c r="N301" s="2">
        <v>810000</v>
      </c>
      <c r="O301" s="2">
        <v>28960</v>
      </c>
      <c r="P301" s="2">
        <v>35.9</v>
      </c>
      <c r="Q301" s="2">
        <v>6.79</v>
      </c>
      <c r="R301" s="2">
        <v>17700</v>
      </c>
      <c r="S301" s="2">
        <v>1880</v>
      </c>
      <c r="T301" s="2">
        <f t="shared" si="12"/>
        <v>20892.445109453849</v>
      </c>
      <c r="U301" s="2">
        <f t="shared" si="13"/>
        <v>3019.9255314535376</v>
      </c>
      <c r="V301" s="2">
        <v>20890</v>
      </c>
      <c r="W301" s="2">
        <v>3018</v>
      </c>
      <c r="Y301">
        <f t="shared" si="14"/>
        <v>835.05404016746127</v>
      </c>
    </row>
    <row r="302" spans="1:25" x14ac:dyDescent="0.35">
      <c r="A302" s="2" t="s">
        <v>356</v>
      </c>
      <c r="B302" s="3" t="s">
        <v>33</v>
      </c>
      <c r="C302" s="2">
        <v>537</v>
      </c>
      <c r="D302" s="2">
        <v>925.1</v>
      </c>
      <c r="E302" s="2">
        <v>310.60000000000002</v>
      </c>
      <c r="F302" s="2">
        <v>64</v>
      </c>
      <c r="G302" s="2">
        <v>35.6</v>
      </c>
      <c r="H302" s="2">
        <v>17.8</v>
      </c>
      <c r="I302" s="2">
        <v>761.5</v>
      </c>
      <c r="J302" s="2">
        <v>684</v>
      </c>
      <c r="K302" s="2">
        <v>2.4300000000000002</v>
      </c>
      <c r="L302" s="2">
        <v>21.4</v>
      </c>
      <c r="M302" s="2">
        <v>2.99</v>
      </c>
      <c r="N302" s="2">
        <v>892800</v>
      </c>
      <c r="O302" s="2">
        <v>32280</v>
      </c>
      <c r="P302" s="2">
        <v>36.1</v>
      </c>
      <c r="Q302" s="2">
        <v>6.87</v>
      </c>
      <c r="R302" s="2">
        <v>19300</v>
      </c>
      <c r="S302" s="2">
        <v>2078</v>
      </c>
      <c r="T302" s="2">
        <f t="shared" si="12"/>
        <v>22879.384464786322</v>
      </c>
      <c r="U302" s="2">
        <f t="shared" si="13"/>
        <v>3347.2964220722724</v>
      </c>
      <c r="V302" s="2">
        <v>22880</v>
      </c>
      <c r="W302" s="2">
        <v>3346</v>
      </c>
      <c r="Y302">
        <f t="shared" si="14"/>
        <v>845.26481649244101</v>
      </c>
    </row>
    <row r="303" spans="1:25" x14ac:dyDescent="0.35">
      <c r="A303" s="2" t="s">
        <v>357</v>
      </c>
      <c r="B303" s="3" t="s">
        <v>33</v>
      </c>
      <c r="C303" s="2">
        <v>299.10000000000002</v>
      </c>
      <c r="D303" s="2">
        <v>855.5</v>
      </c>
      <c r="E303" s="2">
        <v>399.9</v>
      </c>
      <c r="F303" s="2">
        <v>29.2</v>
      </c>
      <c r="G303" s="2">
        <v>18.2</v>
      </c>
      <c r="H303" s="2">
        <v>17.8</v>
      </c>
      <c r="I303" s="2">
        <v>761.5</v>
      </c>
      <c r="J303" s="2">
        <v>381</v>
      </c>
      <c r="K303" s="2">
        <v>6.85</v>
      </c>
      <c r="L303" s="2">
        <v>41.9</v>
      </c>
      <c r="M303" s="2">
        <v>3.24</v>
      </c>
      <c r="N303" s="2">
        <v>479800</v>
      </c>
      <c r="O303" s="2">
        <v>31180</v>
      </c>
      <c r="P303" s="2">
        <v>35.5</v>
      </c>
      <c r="Q303" s="2">
        <v>9.0500000000000007</v>
      </c>
      <c r="R303" s="2">
        <v>11220</v>
      </c>
      <c r="S303" s="2">
        <v>1559</v>
      </c>
      <c r="T303" s="2">
        <f t="shared" si="12"/>
        <v>12647.012845286312</v>
      </c>
      <c r="U303" s="2">
        <f t="shared" si="13"/>
        <v>2406.1015283546271</v>
      </c>
      <c r="V303" s="2">
        <v>12640</v>
      </c>
      <c r="W303" s="2">
        <v>2405</v>
      </c>
      <c r="Y303">
        <f t="shared" si="14"/>
        <v>806.40577874913561</v>
      </c>
    </row>
    <row r="304" spans="1:25" x14ac:dyDescent="0.35">
      <c r="A304" s="2" t="s">
        <v>358</v>
      </c>
      <c r="B304" s="3" t="s">
        <v>33</v>
      </c>
      <c r="C304" s="2">
        <v>328.9</v>
      </c>
      <c r="D304" s="2">
        <v>861.8</v>
      </c>
      <c r="E304" s="2">
        <v>401.4</v>
      </c>
      <c r="F304" s="2">
        <v>32.4</v>
      </c>
      <c r="G304" s="2">
        <v>19.7</v>
      </c>
      <c r="H304" s="2">
        <v>17.8</v>
      </c>
      <c r="I304" s="2">
        <v>761.4</v>
      </c>
      <c r="J304" s="2">
        <v>420</v>
      </c>
      <c r="K304" s="2">
        <v>6.2</v>
      </c>
      <c r="L304" s="2">
        <v>38.700000000000003</v>
      </c>
      <c r="M304" s="2">
        <v>3.26</v>
      </c>
      <c r="N304" s="2">
        <v>534700</v>
      </c>
      <c r="O304" s="2">
        <v>34970</v>
      </c>
      <c r="P304" s="2">
        <v>35.700000000000003</v>
      </c>
      <c r="Q304" s="2">
        <v>9.1300000000000008</v>
      </c>
      <c r="R304" s="2">
        <v>12410</v>
      </c>
      <c r="S304" s="2">
        <v>1742</v>
      </c>
      <c r="T304" s="2">
        <f t="shared" si="12"/>
        <v>14022.351685897112</v>
      </c>
      <c r="U304" s="2">
        <f t="shared" si="13"/>
        <v>2692.9681991923508</v>
      </c>
      <c r="V304" s="2">
        <v>14020</v>
      </c>
      <c r="W304" s="2">
        <v>2690</v>
      </c>
      <c r="Y304">
        <f t="shared" si="14"/>
        <v>812.81615387490911</v>
      </c>
    </row>
    <row r="305" spans="1:25" x14ac:dyDescent="0.35">
      <c r="A305" s="2" t="s">
        <v>359</v>
      </c>
      <c r="B305" s="3" t="s">
        <v>33</v>
      </c>
      <c r="C305" s="2">
        <v>358.6</v>
      </c>
      <c r="D305" s="2">
        <v>868.2</v>
      </c>
      <c r="E305" s="2">
        <v>402.8</v>
      </c>
      <c r="F305" s="2">
        <v>35.6</v>
      </c>
      <c r="G305" s="2">
        <v>21.1</v>
      </c>
      <c r="H305" s="2">
        <v>17.8</v>
      </c>
      <c r="I305" s="2">
        <v>761.5</v>
      </c>
      <c r="J305" s="2">
        <v>457</v>
      </c>
      <c r="K305" s="2">
        <v>5.66</v>
      </c>
      <c r="L305" s="2">
        <v>36.1</v>
      </c>
      <c r="M305" s="2">
        <v>3.27</v>
      </c>
      <c r="N305" s="2">
        <v>590000</v>
      </c>
      <c r="O305" s="2">
        <v>38800</v>
      </c>
      <c r="P305" s="2">
        <v>35.9</v>
      </c>
      <c r="Q305" s="2">
        <v>9.2100000000000009</v>
      </c>
      <c r="R305" s="2">
        <v>13590</v>
      </c>
      <c r="S305" s="2">
        <v>1927</v>
      </c>
      <c r="T305" s="2">
        <f t="shared" si="12"/>
        <v>15397.246819897146</v>
      </c>
      <c r="U305" s="2">
        <f t="shared" si="13"/>
        <v>2982.3755436409087</v>
      </c>
      <c r="V305" s="2">
        <v>15380</v>
      </c>
      <c r="W305" s="2">
        <v>2977</v>
      </c>
      <c r="Y305">
        <f t="shared" si="14"/>
        <v>819.28404109930034</v>
      </c>
    </row>
    <row r="306" spans="1:25" x14ac:dyDescent="0.35">
      <c r="A306" s="2" t="s">
        <v>360</v>
      </c>
      <c r="B306" s="3" t="s">
        <v>33</v>
      </c>
      <c r="C306" s="2">
        <v>391.4</v>
      </c>
      <c r="D306" s="2">
        <v>877.1</v>
      </c>
      <c r="E306" s="2">
        <v>401.4</v>
      </c>
      <c r="F306" s="2">
        <v>39.9</v>
      </c>
      <c r="G306" s="2">
        <v>22.1</v>
      </c>
      <c r="H306" s="2">
        <v>17.8</v>
      </c>
      <c r="I306" s="2">
        <v>761.7</v>
      </c>
      <c r="J306" s="2">
        <v>499</v>
      </c>
      <c r="K306" s="2">
        <v>5.03</v>
      </c>
      <c r="L306" s="2">
        <v>34.5</v>
      </c>
      <c r="M306" s="2">
        <v>3.29</v>
      </c>
      <c r="N306" s="2">
        <v>659000</v>
      </c>
      <c r="O306" s="2">
        <v>43070</v>
      </c>
      <c r="P306" s="2">
        <v>36.299999999999997</v>
      </c>
      <c r="Q306" s="2">
        <v>9.2899999999999991</v>
      </c>
      <c r="R306" s="2">
        <v>15030</v>
      </c>
      <c r="S306" s="2">
        <v>2146</v>
      </c>
      <c r="T306" s="2">
        <f t="shared" si="12"/>
        <v>17027.99284281467</v>
      </c>
      <c r="U306" s="2">
        <f t="shared" si="13"/>
        <v>3317.5273132827183</v>
      </c>
      <c r="V306" s="2">
        <v>17020</v>
      </c>
      <c r="W306" s="2">
        <v>3314</v>
      </c>
      <c r="Y306">
        <f t="shared" si="14"/>
        <v>827.06762117737389</v>
      </c>
    </row>
    <row r="307" spans="1:25" x14ac:dyDescent="0.35">
      <c r="A307" s="2" t="s">
        <v>361</v>
      </c>
      <c r="B307" s="3" t="s">
        <v>33</v>
      </c>
      <c r="C307" s="2">
        <v>433.1</v>
      </c>
      <c r="D307" s="2">
        <v>884.9</v>
      </c>
      <c r="E307" s="2">
        <v>404</v>
      </c>
      <c r="F307" s="2">
        <v>43.9</v>
      </c>
      <c r="G307" s="2">
        <v>24.4</v>
      </c>
      <c r="H307" s="2">
        <v>17.8</v>
      </c>
      <c r="I307" s="2">
        <v>761.4</v>
      </c>
      <c r="J307" s="2">
        <v>552</v>
      </c>
      <c r="K307" s="2">
        <v>4.5999999999999996</v>
      </c>
      <c r="L307" s="2">
        <v>31.2</v>
      </c>
      <c r="M307" s="2">
        <v>3.31</v>
      </c>
      <c r="N307" s="2">
        <v>735400</v>
      </c>
      <c r="O307" s="2">
        <v>48390</v>
      </c>
      <c r="P307" s="2">
        <v>36.5</v>
      </c>
      <c r="Q307" s="2">
        <v>9.36</v>
      </c>
      <c r="R307" s="2">
        <v>16620</v>
      </c>
      <c r="S307" s="2">
        <v>2396</v>
      </c>
      <c r="T307" s="2">
        <f t="shared" si="12"/>
        <v>18898.702276786291</v>
      </c>
      <c r="U307" s="2">
        <f t="shared" si="13"/>
        <v>3707.3362264838875</v>
      </c>
      <c r="V307" s="2">
        <v>18910</v>
      </c>
      <c r="W307" s="2">
        <v>3709</v>
      </c>
      <c r="Y307">
        <f t="shared" si="14"/>
        <v>835.2804618809181</v>
      </c>
    </row>
    <row r="308" spans="1:25" x14ac:dyDescent="0.35">
      <c r="A308" s="2" t="s">
        <v>362</v>
      </c>
      <c r="B308" s="3" t="s">
        <v>33</v>
      </c>
      <c r="C308" s="2">
        <v>473.2</v>
      </c>
      <c r="D308" s="2">
        <v>893.1</v>
      </c>
      <c r="E308" s="2">
        <v>406</v>
      </c>
      <c r="F308" s="2">
        <v>48</v>
      </c>
      <c r="G308" s="2">
        <v>26.4</v>
      </c>
      <c r="H308" s="2">
        <v>17.8</v>
      </c>
      <c r="I308" s="2">
        <v>761.5</v>
      </c>
      <c r="J308" s="2">
        <v>603</v>
      </c>
      <c r="K308" s="2">
        <v>4.2300000000000004</v>
      </c>
      <c r="L308" s="2">
        <v>28.8</v>
      </c>
      <c r="M308" s="2">
        <v>3.33</v>
      </c>
      <c r="N308" s="2">
        <v>812500</v>
      </c>
      <c r="O308" s="2">
        <v>53680</v>
      </c>
      <c r="P308" s="2">
        <v>36.700000000000003</v>
      </c>
      <c r="Q308" s="2">
        <v>9.43</v>
      </c>
      <c r="R308" s="2">
        <v>18200</v>
      </c>
      <c r="S308" s="2">
        <v>2644</v>
      </c>
      <c r="T308" s="2">
        <f t="shared" si="12"/>
        <v>20770.055681786307</v>
      </c>
      <c r="U308" s="2">
        <f t="shared" si="13"/>
        <v>4101.3273442675363</v>
      </c>
      <c r="V308" s="2">
        <v>20780</v>
      </c>
      <c r="W308" s="2">
        <v>4101</v>
      </c>
      <c r="Y308">
        <f t="shared" si="14"/>
        <v>843.65109494387548</v>
      </c>
    </row>
    <row r="309" spans="1:25" x14ac:dyDescent="0.35">
      <c r="A309" s="2" t="s">
        <v>363</v>
      </c>
      <c r="B309" s="3" t="s">
        <v>33</v>
      </c>
      <c r="C309" s="2">
        <v>526.79999999999995</v>
      </c>
      <c r="D309" s="2">
        <v>903</v>
      </c>
      <c r="E309" s="2">
        <v>408.9</v>
      </c>
      <c r="F309" s="2">
        <v>53.1</v>
      </c>
      <c r="G309" s="2">
        <v>29.5</v>
      </c>
      <c r="H309" s="2">
        <v>17.8</v>
      </c>
      <c r="I309" s="2">
        <v>761.2</v>
      </c>
      <c r="J309" s="2">
        <v>672</v>
      </c>
      <c r="K309" s="2">
        <v>3.85</v>
      </c>
      <c r="L309" s="2">
        <v>25.8</v>
      </c>
      <c r="M309" s="2">
        <v>3.35</v>
      </c>
      <c r="N309" s="2">
        <v>913500</v>
      </c>
      <c r="O309" s="2">
        <v>60680</v>
      </c>
      <c r="P309" s="2">
        <v>36.9</v>
      </c>
      <c r="Q309" s="2">
        <v>9.5</v>
      </c>
      <c r="R309" s="2">
        <v>20330</v>
      </c>
      <c r="S309" s="2">
        <v>2968</v>
      </c>
      <c r="T309" s="2">
        <f t="shared" si="12"/>
        <v>23243.120340118763</v>
      </c>
      <c r="U309" s="2">
        <f t="shared" si="13"/>
        <v>4619.29103133217</v>
      </c>
      <c r="V309" s="2">
        <v>23230</v>
      </c>
      <c r="W309" s="2">
        <v>4616</v>
      </c>
      <c r="Y309">
        <f t="shared" si="14"/>
        <v>853.93262614798834</v>
      </c>
    </row>
    <row r="310" spans="1:25" x14ac:dyDescent="0.35">
      <c r="A310" s="2" t="s">
        <v>364</v>
      </c>
      <c r="B310" s="3" t="s">
        <v>33</v>
      </c>
      <c r="C310" s="2">
        <v>575.9</v>
      </c>
      <c r="D310" s="2">
        <v>913.1</v>
      </c>
      <c r="E310" s="2">
        <v>411.5</v>
      </c>
      <c r="F310" s="2">
        <v>57.9</v>
      </c>
      <c r="G310" s="2">
        <v>32</v>
      </c>
      <c r="H310" s="2">
        <v>17.8</v>
      </c>
      <c r="I310" s="2">
        <v>761.7</v>
      </c>
      <c r="J310" s="2">
        <v>734</v>
      </c>
      <c r="K310" s="2">
        <v>3.55</v>
      </c>
      <c r="L310" s="2">
        <v>23.8</v>
      </c>
      <c r="M310" s="2">
        <v>3.38</v>
      </c>
      <c r="N310" s="2">
        <v>1012000</v>
      </c>
      <c r="O310" s="2">
        <v>67480</v>
      </c>
      <c r="P310" s="2">
        <v>37.1</v>
      </c>
      <c r="Q310" s="2">
        <v>9.59</v>
      </c>
      <c r="R310" s="2">
        <v>22170</v>
      </c>
      <c r="S310" s="2">
        <v>3280</v>
      </c>
      <c r="T310" s="2">
        <f t="shared" si="12"/>
        <v>25568.707813564673</v>
      </c>
      <c r="U310" s="2">
        <f t="shared" si="13"/>
        <v>5113.415615561722</v>
      </c>
      <c r="V310" s="2">
        <v>25570</v>
      </c>
      <c r="W310" s="2">
        <v>5113</v>
      </c>
      <c r="Y310">
        <f t="shared" si="14"/>
        <v>864.294695112726</v>
      </c>
    </row>
    <row r="311" spans="1:25" x14ac:dyDescent="0.35">
      <c r="A311" s="2" t="s">
        <v>365</v>
      </c>
      <c r="B311" s="3" t="s">
        <v>33</v>
      </c>
      <c r="C311" s="2">
        <v>631</v>
      </c>
      <c r="D311" s="2">
        <v>923</v>
      </c>
      <c r="E311" s="2">
        <v>414</v>
      </c>
      <c r="F311" s="2">
        <v>63</v>
      </c>
      <c r="G311" s="2">
        <v>35.1</v>
      </c>
      <c r="H311" s="2">
        <v>20</v>
      </c>
      <c r="I311" s="2">
        <v>757</v>
      </c>
      <c r="J311" s="2">
        <v>805</v>
      </c>
      <c r="K311" s="2">
        <v>3.29</v>
      </c>
      <c r="L311" s="2">
        <v>21.6</v>
      </c>
      <c r="M311" s="2">
        <v>3.4</v>
      </c>
      <c r="N311" s="2">
        <v>1120000</v>
      </c>
      <c r="O311" s="2">
        <v>74810</v>
      </c>
      <c r="P311" s="2">
        <v>37.299999999999997</v>
      </c>
      <c r="Q311" s="2">
        <v>9.64</v>
      </c>
      <c r="R311" s="2">
        <v>24260</v>
      </c>
      <c r="S311" s="2">
        <v>3614</v>
      </c>
      <c r="T311" s="2">
        <f t="shared" si="12"/>
        <v>28139.77518057984</v>
      </c>
      <c r="U311" s="2">
        <f t="shared" si="13"/>
        <v>5654.4307156992472</v>
      </c>
      <c r="V311" s="2">
        <v>28140</v>
      </c>
      <c r="W311" s="2">
        <v>5652</v>
      </c>
      <c r="Y311">
        <f t="shared" si="14"/>
        <v>874.43587529332297</v>
      </c>
    </row>
    <row r="312" spans="1:25" x14ac:dyDescent="0.35">
      <c r="A312" s="2" t="s">
        <v>366</v>
      </c>
      <c r="B312" s="3" t="s">
        <v>33</v>
      </c>
      <c r="C312" s="2">
        <v>697</v>
      </c>
      <c r="D312" s="2">
        <v>935</v>
      </c>
      <c r="E312" s="2">
        <v>418</v>
      </c>
      <c r="F312" s="2">
        <v>69.099999999999994</v>
      </c>
      <c r="G312" s="2">
        <v>38.6</v>
      </c>
      <c r="H312" s="2">
        <v>20</v>
      </c>
      <c r="I312" s="2">
        <v>756.8</v>
      </c>
      <c r="J312" s="2">
        <v>889</v>
      </c>
      <c r="K312" s="2">
        <v>3.02</v>
      </c>
      <c r="L312" s="2">
        <v>19.600000000000001</v>
      </c>
      <c r="M312" s="2">
        <v>3.43</v>
      </c>
      <c r="N312" s="2">
        <v>1253000</v>
      </c>
      <c r="O312" s="2">
        <v>84520</v>
      </c>
      <c r="P312" s="2">
        <v>37.6</v>
      </c>
      <c r="Q312" s="2">
        <v>9.75</v>
      </c>
      <c r="R312" s="2">
        <v>26810</v>
      </c>
      <c r="S312" s="2">
        <v>4044</v>
      </c>
      <c r="T312" s="2">
        <f t="shared" si="12"/>
        <v>31272.435105285989</v>
      </c>
      <c r="U312" s="2">
        <f t="shared" si="13"/>
        <v>6344.0938403417276</v>
      </c>
      <c r="V312" s="2">
        <v>31270</v>
      </c>
      <c r="W312" s="2">
        <v>6342</v>
      </c>
      <c r="Y312">
        <f t="shared" si="14"/>
        <v>887.07412317122623</v>
      </c>
    </row>
    <row r="313" spans="1:25" x14ac:dyDescent="0.35">
      <c r="A313" s="2" t="s">
        <v>367</v>
      </c>
      <c r="B313" s="3" t="s">
        <v>33</v>
      </c>
      <c r="C313" s="2">
        <v>200.9</v>
      </c>
      <c r="D313" s="2">
        <v>903</v>
      </c>
      <c r="E313" s="2">
        <v>303.3</v>
      </c>
      <c r="F313" s="2">
        <v>20.2</v>
      </c>
      <c r="G313" s="2">
        <v>15.1</v>
      </c>
      <c r="H313" s="2">
        <v>19.100000000000001</v>
      </c>
      <c r="I313" s="2">
        <v>824.4</v>
      </c>
      <c r="J313" s="2">
        <v>256</v>
      </c>
      <c r="K313" s="2">
        <v>7.51</v>
      </c>
      <c r="L313" s="2">
        <v>54.6</v>
      </c>
      <c r="M313" s="2">
        <v>2.96</v>
      </c>
      <c r="N313" s="2">
        <v>325300</v>
      </c>
      <c r="O313" s="2">
        <v>9424</v>
      </c>
      <c r="P313" s="2">
        <v>35.700000000000003</v>
      </c>
      <c r="Q313" s="2">
        <v>6.07</v>
      </c>
      <c r="R313" s="2">
        <v>7204</v>
      </c>
      <c r="S313" s="2">
        <v>621</v>
      </c>
      <c r="T313" s="2">
        <f t="shared" si="12"/>
        <v>8351.2407460762442</v>
      </c>
      <c r="U313" s="2">
        <f t="shared" si="13"/>
        <v>984.08541128169293</v>
      </c>
      <c r="V313" s="2">
        <v>8351</v>
      </c>
      <c r="W313" s="2">
        <v>982</v>
      </c>
      <c r="Y313">
        <f t="shared" si="14"/>
        <v>822.05068578525004</v>
      </c>
    </row>
    <row r="314" spans="1:25" x14ac:dyDescent="0.35">
      <c r="A314" s="2" t="s">
        <v>368</v>
      </c>
      <c r="B314" s="3" t="s">
        <v>33</v>
      </c>
      <c r="C314" s="2">
        <v>224.2</v>
      </c>
      <c r="D314" s="2">
        <v>910.4</v>
      </c>
      <c r="E314" s="2">
        <v>304.10000000000002</v>
      </c>
      <c r="F314" s="2">
        <v>23.9</v>
      </c>
      <c r="G314" s="2">
        <v>15.9</v>
      </c>
      <c r="H314" s="2">
        <v>19.100000000000001</v>
      </c>
      <c r="I314" s="2">
        <v>824.4</v>
      </c>
      <c r="J314" s="2">
        <v>286</v>
      </c>
      <c r="K314" s="2">
        <v>6.36</v>
      </c>
      <c r="L314" s="2">
        <v>51.8</v>
      </c>
      <c r="M314" s="2">
        <v>2.97</v>
      </c>
      <c r="N314" s="2">
        <v>376400</v>
      </c>
      <c r="O314" s="2">
        <v>11240</v>
      </c>
      <c r="P314" s="2">
        <v>36.299999999999997</v>
      </c>
      <c r="Q314" s="2">
        <v>6.27</v>
      </c>
      <c r="R314" s="2">
        <v>8269</v>
      </c>
      <c r="S314" s="2">
        <v>739</v>
      </c>
      <c r="T314" s="2">
        <f t="shared" si="12"/>
        <v>9534.5141850762247</v>
      </c>
      <c r="U314" s="2">
        <f t="shared" si="13"/>
        <v>1165.5486840153019</v>
      </c>
      <c r="V314" s="2">
        <v>9535</v>
      </c>
      <c r="W314" s="2">
        <v>1163</v>
      </c>
      <c r="Y314">
        <f t="shared" si="14"/>
        <v>829.42334787489551</v>
      </c>
    </row>
    <row r="315" spans="1:25" x14ac:dyDescent="0.35">
      <c r="A315" s="2" t="s">
        <v>369</v>
      </c>
      <c r="B315" s="3" t="s">
        <v>33</v>
      </c>
      <c r="C315" s="2">
        <v>238.1</v>
      </c>
      <c r="D315" s="2">
        <v>914.7</v>
      </c>
      <c r="E315" s="2">
        <v>304.8</v>
      </c>
      <c r="F315" s="2">
        <v>25.9</v>
      </c>
      <c r="G315" s="2">
        <v>16.5</v>
      </c>
      <c r="H315" s="2">
        <v>19</v>
      </c>
      <c r="I315" s="2">
        <v>824.9</v>
      </c>
      <c r="J315" s="2">
        <v>304</v>
      </c>
      <c r="K315" s="2">
        <v>5.88</v>
      </c>
      <c r="L315" s="2">
        <v>50</v>
      </c>
      <c r="M315" s="2">
        <v>2.98</v>
      </c>
      <c r="N315" s="2">
        <v>406100</v>
      </c>
      <c r="O315" s="2">
        <v>12270</v>
      </c>
      <c r="P315" s="2">
        <v>36.6</v>
      </c>
      <c r="Q315" s="2">
        <v>6.36</v>
      </c>
      <c r="R315" s="2">
        <v>8879</v>
      </c>
      <c r="S315" s="2">
        <v>805</v>
      </c>
      <c r="T315" s="2">
        <f t="shared" si="12"/>
        <v>10220.316563636366</v>
      </c>
      <c r="U315" s="2">
        <f t="shared" si="13"/>
        <v>1267.771000202021</v>
      </c>
      <c r="V315" s="2">
        <v>10230</v>
      </c>
      <c r="W315" s="2">
        <v>1266</v>
      </c>
      <c r="Y315">
        <f t="shared" si="14"/>
        <v>833.76488892253076</v>
      </c>
    </row>
    <row r="316" spans="1:25" x14ac:dyDescent="0.35">
      <c r="A316" s="2" t="s">
        <v>370</v>
      </c>
      <c r="B316" s="3" t="s">
        <v>33</v>
      </c>
      <c r="C316" s="2">
        <v>253.4</v>
      </c>
      <c r="D316" s="2">
        <v>918.4</v>
      </c>
      <c r="E316" s="2">
        <v>305.5</v>
      </c>
      <c r="F316" s="2">
        <v>27.9</v>
      </c>
      <c r="G316" s="2">
        <v>17.3</v>
      </c>
      <c r="H316" s="2">
        <v>19.100000000000001</v>
      </c>
      <c r="I316" s="2">
        <v>824.4</v>
      </c>
      <c r="J316" s="2">
        <v>323</v>
      </c>
      <c r="K316" s="2">
        <v>5.47</v>
      </c>
      <c r="L316" s="2">
        <v>47.7</v>
      </c>
      <c r="M316" s="2">
        <v>2.99</v>
      </c>
      <c r="N316" s="2">
        <v>436300</v>
      </c>
      <c r="O316" s="2">
        <v>13300</v>
      </c>
      <c r="P316" s="2">
        <v>36.799999999999997</v>
      </c>
      <c r="Q316" s="2">
        <v>6.42</v>
      </c>
      <c r="R316" s="2">
        <v>9501</v>
      </c>
      <c r="S316" s="2">
        <v>871</v>
      </c>
      <c r="T316" s="2">
        <f t="shared" si="12"/>
        <v>10942.000841076237</v>
      </c>
      <c r="U316" s="2">
        <f t="shared" si="13"/>
        <v>1372.6504129241359</v>
      </c>
      <c r="V316" s="2">
        <v>10940</v>
      </c>
      <c r="W316" s="2">
        <v>1371</v>
      </c>
      <c r="Y316">
        <f t="shared" si="14"/>
        <v>837.52435785474324</v>
      </c>
    </row>
    <row r="317" spans="1:25" x14ac:dyDescent="0.35">
      <c r="A317" s="2" t="s">
        <v>371</v>
      </c>
      <c r="B317" s="3" t="s">
        <v>33</v>
      </c>
      <c r="C317" s="2">
        <v>270.8</v>
      </c>
      <c r="D317" s="2">
        <v>922.8</v>
      </c>
      <c r="E317" s="2">
        <v>306.7</v>
      </c>
      <c r="F317" s="2">
        <v>30</v>
      </c>
      <c r="G317" s="2">
        <v>18.399999999999999</v>
      </c>
      <c r="H317" s="2">
        <v>19</v>
      </c>
      <c r="I317" s="2">
        <v>824.9</v>
      </c>
      <c r="J317" s="2">
        <v>346</v>
      </c>
      <c r="K317" s="2">
        <v>5.12</v>
      </c>
      <c r="L317" s="2">
        <v>44.8</v>
      </c>
      <c r="M317" s="2">
        <v>3</v>
      </c>
      <c r="N317" s="2">
        <v>470700</v>
      </c>
      <c r="O317" s="2">
        <v>14460</v>
      </c>
      <c r="P317" s="2">
        <v>36.9</v>
      </c>
      <c r="Q317" s="2">
        <v>6.47</v>
      </c>
      <c r="R317" s="2">
        <v>10200</v>
      </c>
      <c r="S317" s="2">
        <v>943</v>
      </c>
      <c r="T317" s="2">
        <f t="shared" si="12"/>
        <v>11771.371726133766</v>
      </c>
      <c r="U317" s="2">
        <f t="shared" si="13"/>
        <v>1490.2406337514687</v>
      </c>
      <c r="V317" s="2">
        <v>11770</v>
      </c>
      <c r="W317" s="2">
        <v>1487</v>
      </c>
      <c r="Y317">
        <f t="shared" si="14"/>
        <v>842.08394474660292</v>
      </c>
    </row>
    <row r="318" spans="1:25" x14ac:dyDescent="0.35">
      <c r="A318" s="2" t="s">
        <v>372</v>
      </c>
      <c r="B318" s="3" t="s">
        <v>33</v>
      </c>
      <c r="C318" s="2">
        <v>289.10000000000002</v>
      </c>
      <c r="D318" s="2">
        <v>926.6</v>
      </c>
      <c r="E318" s="2">
        <v>307.7</v>
      </c>
      <c r="F318" s="2">
        <v>32</v>
      </c>
      <c r="G318" s="2">
        <v>19.5</v>
      </c>
      <c r="H318" s="2">
        <v>19.100000000000001</v>
      </c>
      <c r="I318" s="2">
        <v>824.4</v>
      </c>
      <c r="J318" s="2">
        <v>368</v>
      </c>
      <c r="K318" s="2">
        <v>4.8099999999999996</v>
      </c>
      <c r="L318" s="2">
        <v>42.3</v>
      </c>
      <c r="M318" s="2">
        <v>3.01</v>
      </c>
      <c r="N318" s="2">
        <v>504200</v>
      </c>
      <c r="O318" s="2">
        <v>15600</v>
      </c>
      <c r="P318" s="2">
        <v>37</v>
      </c>
      <c r="Q318" s="2">
        <v>6.51</v>
      </c>
      <c r="R318" s="2">
        <v>10880</v>
      </c>
      <c r="S318" s="2">
        <v>1014</v>
      </c>
      <c r="T318" s="2">
        <f t="shared" si="12"/>
        <v>12569.701374076236</v>
      </c>
      <c r="U318" s="2">
        <f t="shared" si="13"/>
        <v>1603.3655605665806</v>
      </c>
      <c r="V318" s="2">
        <v>12570</v>
      </c>
      <c r="W318" s="2">
        <v>1601</v>
      </c>
      <c r="Y318">
        <f t="shared" si="14"/>
        <v>846.01298453392542</v>
      </c>
    </row>
    <row r="319" spans="1:25" x14ac:dyDescent="0.35">
      <c r="A319" s="2" t="s">
        <v>373</v>
      </c>
      <c r="B319" s="3" t="s">
        <v>33</v>
      </c>
      <c r="C319" s="2">
        <v>312.5</v>
      </c>
      <c r="D319" s="2">
        <v>931.9</v>
      </c>
      <c r="E319" s="2">
        <v>309.39999999999998</v>
      </c>
      <c r="F319" s="2">
        <v>34.5</v>
      </c>
      <c r="G319" s="2">
        <v>21.1</v>
      </c>
      <c r="H319" s="2">
        <v>19</v>
      </c>
      <c r="I319" s="2">
        <v>824.8</v>
      </c>
      <c r="J319" s="2">
        <v>399</v>
      </c>
      <c r="K319" s="2">
        <v>4.4800000000000004</v>
      </c>
      <c r="L319" s="2">
        <v>39.1</v>
      </c>
      <c r="M319" s="2">
        <v>3.03</v>
      </c>
      <c r="N319" s="2">
        <v>549000</v>
      </c>
      <c r="O319" s="2">
        <v>17130</v>
      </c>
      <c r="P319" s="2">
        <v>37.1</v>
      </c>
      <c r="Q319" s="2">
        <v>6.55</v>
      </c>
      <c r="R319" s="2">
        <v>11780</v>
      </c>
      <c r="S319" s="2">
        <v>1107</v>
      </c>
      <c r="T319" s="2">
        <f t="shared" si="12"/>
        <v>13639.247639136378</v>
      </c>
      <c r="U319" s="2">
        <f t="shared" si="13"/>
        <v>1754.0153738217493</v>
      </c>
      <c r="V319" s="2">
        <v>13650</v>
      </c>
      <c r="W319" s="2">
        <v>1754</v>
      </c>
      <c r="Y319">
        <f t="shared" si="14"/>
        <v>851.56686760347827</v>
      </c>
    </row>
    <row r="320" spans="1:25" x14ac:dyDescent="0.35">
      <c r="A320" s="2" t="s">
        <v>374</v>
      </c>
      <c r="B320" s="3" t="s">
        <v>33</v>
      </c>
      <c r="C320" s="2">
        <v>345</v>
      </c>
      <c r="D320" s="2">
        <v>942.9</v>
      </c>
      <c r="E320" s="2">
        <v>307.8</v>
      </c>
      <c r="F320" s="2">
        <v>39.9</v>
      </c>
      <c r="G320" s="2">
        <v>22.1</v>
      </c>
      <c r="H320" s="2">
        <v>19.100000000000001</v>
      </c>
      <c r="I320" s="2">
        <v>824.9</v>
      </c>
      <c r="J320" s="2">
        <v>440</v>
      </c>
      <c r="K320" s="2">
        <v>3.86</v>
      </c>
      <c r="L320" s="2">
        <v>37.299999999999997</v>
      </c>
      <c r="M320" s="2">
        <v>3.04</v>
      </c>
      <c r="N320" s="2">
        <v>625200</v>
      </c>
      <c r="O320" s="2">
        <v>19480</v>
      </c>
      <c r="P320" s="2">
        <v>37.700000000000003</v>
      </c>
      <c r="Q320" s="2">
        <v>6.66</v>
      </c>
      <c r="R320" s="2">
        <v>13260</v>
      </c>
      <c r="S320" s="2">
        <v>1266</v>
      </c>
      <c r="T320" s="2">
        <f t="shared" si="12"/>
        <v>15339.550323222245</v>
      </c>
      <c r="U320" s="2">
        <f t="shared" si="13"/>
        <v>2002.3695360758416</v>
      </c>
      <c r="V320" s="2">
        <v>15340</v>
      </c>
      <c r="W320" s="2">
        <v>2000</v>
      </c>
      <c r="Y320">
        <f t="shared" si="14"/>
        <v>861.86189728981515</v>
      </c>
    </row>
    <row r="321" spans="1:25" x14ac:dyDescent="0.35">
      <c r="A321" s="2" t="s">
        <v>375</v>
      </c>
      <c r="B321" s="3" t="s">
        <v>33</v>
      </c>
      <c r="C321" s="2">
        <v>381</v>
      </c>
      <c r="D321" s="2">
        <v>950.7</v>
      </c>
      <c r="E321" s="2">
        <v>310.3</v>
      </c>
      <c r="F321" s="2">
        <v>43.9</v>
      </c>
      <c r="G321" s="2">
        <v>24.4</v>
      </c>
      <c r="H321" s="2">
        <v>19.100000000000001</v>
      </c>
      <c r="I321" s="2">
        <v>824.7</v>
      </c>
      <c r="J321" s="2">
        <v>486</v>
      </c>
      <c r="K321" s="2">
        <v>3.53</v>
      </c>
      <c r="L321" s="2">
        <v>33.799999999999997</v>
      </c>
      <c r="M321" s="2">
        <v>3.06</v>
      </c>
      <c r="N321" s="2">
        <v>696900</v>
      </c>
      <c r="O321" s="2">
        <v>21980</v>
      </c>
      <c r="P321" s="2">
        <v>37.9</v>
      </c>
      <c r="Q321" s="2">
        <v>6.72</v>
      </c>
      <c r="R321" s="2">
        <v>14660</v>
      </c>
      <c r="S321" s="2">
        <v>1416</v>
      </c>
      <c r="T321" s="2">
        <f t="shared" si="12"/>
        <v>17028.39680941384</v>
      </c>
      <c r="U321" s="2">
        <f t="shared" si="13"/>
        <v>2249.176950747486</v>
      </c>
      <c r="V321" s="2">
        <v>17030</v>
      </c>
      <c r="W321" s="2">
        <v>2247</v>
      </c>
      <c r="Y321">
        <f t="shared" si="14"/>
        <v>870.03266605340741</v>
      </c>
    </row>
    <row r="322" spans="1:25" x14ac:dyDescent="0.35">
      <c r="A322" s="2" t="s">
        <v>376</v>
      </c>
      <c r="B322" s="3" t="s">
        <v>33</v>
      </c>
      <c r="C322" s="2">
        <v>426</v>
      </c>
      <c r="D322" s="2">
        <v>960.9</v>
      </c>
      <c r="E322" s="2">
        <v>312.8</v>
      </c>
      <c r="F322" s="2">
        <v>48</v>
      </c>
      <c r="G322" s="2">
        <v>26.9</v>
      </c>
      <c r="H322" s="2">
        <v>19.100000000000001</v>
      </c>
      <c r="I322" s="2">
        <v>826.7</v>
      </c>
      <c r="J322" s="2">
        <v>536</v>
      </c>
      <c r="K322" s="2">
        <v>3.26</v>
      </c>
      <c r="L322" s="2">
        <v>30.7</v>
      </c>
      <c r="M322" s="2">
        <v>3.09</v>
      </c>
      <c r="N322" s="2">
        <v>777000</v>
      </c>
      <c r="O322" s="2">
        <v>24640</v>
      </c>
      <c r="P322" s="2">
        <v>38.1</v>
      </c>
      <c r="Q322" s="2">
        <v>6.78</v>
      </c>
      <c r="R322" s="2">
        <v>16170</v>
      </c>
      <c r="S322" s="2">
        <v>1575</v>
      </c>
      <c r="T322" s="2">
        <f t="shared" si="12"/>
        <v>18871.383635247883</v>
      </c>
      <c r="U322" s="2">
        <f t="shared" si="13"/>
        <v>2512.3694159775423</v>
      </c>
      <c r="V322" s="2">
        <v>18870</v>
      </c>
      <c r="W322" s="2">
        <v>2510</v>
      </c>
      <c r="Y322">
        <f t="shared" si="14"/>
        <v>880.53457058766287</v>
      </c>
    </row>
    <row r="323" spans="1:25" x14ac:dyDescent="0.35">
      <c r="A323" s="2" t="s">
        <v>377</v>
      </c>
      <c r="B323" s="3" t="s">
        <v>33</v>
      </c>
      <c r="C323" s="2">
        <v>474</v>
      </c>
      <c r="D323" s="2">
        <v>970.8</v>
      </c>
      <c r="E323" s="2">
        <v>315.7</v>
      </c>
      <c r="F323" s="2">
        <v>54.1</v>
      </c>
      <c r="G323" s="2">
        <v>29.9</v>
      </c>
      <c r="H323" s="2">
        <v>19.100000000000001</v>
      </c>
      <c r="I323" s="2">
        <v>824.4</v>
      </c>
      <c r="J323" s="2">
        <v>603</v>
      </c>
      <c r="K323" s="2">
        <v>2.92</v>
      </c>
      <c r="L323" s="2">
        <v>27.6</v>
      </c>
      <c r="M323" s="2">
        <v>3.11</v>
      </c>
      <c r="N323" s="2">
        <v>884100</v>
      </c>
      <c r="O323" s="2">
        <v>28580</v>
      </c>
      <c r="P323" s="2">
        <v>38.299999999999997</v>
      </c>
      <c r="Q323" s="2">
        <v>6.89</v>
      </c>
      <c r="R323" s="2">
        <v>18210</v>
      </c>
      <c r="S323" s="2">
        <v>1810</v>
      </c>
      <c r="T323" s="2">
        <f t="shared" si="12"/>
        <v>21352.375189076225</v>
      </c>
      <c r="U323" s="2">
        <f t="shared" si="13"/>
        <v>2896.8962281036111</v>
      </c>
      <c r="V323" s="2">
        <v>21350</v>
      </c>
      <c r="W323" s="2">
        <v>2895</v>
      </c>
      <c r="Y323">
        <f t="shared" si="14"/>
        <v>890.84048515994152</v>
      </c>
    </row>
    <row r="324" spans="1:25" x14ac:dyDescent="0.35">
      <c r="A324" s="2" t="s">
        <v>378</v>
      </c>
      <c r="B324" s="3" t="s">
        <v>33</v>
      </c>
      <c r="C324" s="2">
        <v>521</v>
      </c>
      <c r="D324" s="2">
        <v>980.7</v>
      </c>
      <c r="E324" s="2">
        <v>318.8</v>
      </c>
      <c r="F324" s="2">
        <v>58.9</v>
      </c>
      <c r="G324" s="2">
        <v>33</v>
      </c>
      <c r="H324" s="2">
        <v>19.100000000000001</v>
      </c>
      <c r="I324" s="2">
        <v>824.7</v>
      </c>
      <c r="J324" s="2">
        <v>663</v>
      </c>
      <c r="K324" s="2">
        <v>2.71</v>
      </c>
      <c r="L324" s="2">
        <v>25</v>
      </c>
      <c r="M324" s="2">
        <v>3.14</v>
      </c>
      <c r="N324" s="2">
        <v>981300</v>
      </c>
      <c r="O324" s="2">
        <v>32080</v>
      </c>
      <c r="P324" s="2">
        <v>38.5</v>
      </c>
      <c r="Q324" s="2">
        <v>6.95</v>
      </c>
      <c r="R324" s="2">
        <v>20010</v>
      </c>
      <c r="S324" s="2">
        <v>2013</v>
      </c>
      <c r="T324" s="2">
        <f t="shared" ref="T324:T387" si="15">(((E324*D324*D324)/4)-(((E324-G324)*(D324-F324-F324)*(D324-F324-F324))/4)+(4*(H324*H324*(D324/2-F324-(H324/2))-((PI()*H324*H324)/4*((D324/2)-F324-(H324-((4*H324)/(3*PI()))))))))/1000</f>
        <v>23585.628910913838</v>
      </c>
      <c r="U324" s="2">
        <f t="shared" ref="U324:U387" si="16">(((D324*E324*E324)/4)-(2*((D324-F324-F324)*(E324/2-(G324/2))*(((E324/2-(G324/2))/2)+(G324/2))))+(4*(((H324*H324)-(((PI()*H324*H324)/4)))*((H324-((4*H324)/(3*PI())))+(G324/2)))))/1000</f>
        <v>3236.6391412588755</v>
      </c>
      <c r="V324" s="2">
        <v>23590</v>
      </c>
      <c r="W324" s="2">
        <v>3235</v>
      </c>
      <c r="Y324">
        <f t="shared" ref="Y324:Y387" si="17">SQRT((((VLOOKUP($X$4,$A$4:$D$1021,4,FALSE))-D324)^2)+(((VLOOKUP($X$4,$A$4:$E$1021,5,FALSE))-E324)^2))</f>
        <v>901.19447956587044</v>
      </c>
    </row>
    <row r="325" spans="1:25" x14ac:dyDescent="0.35">
      <c r="A325" s="2" t="s">
        <v>379</v>
      </c>
      <c r="B325" s="3" t="s">
        <v>33</v>
      </c>
      <c r="C325" s="2">
        <v>576</v>
      </c>
      <c r="D325" s="2">
        <v>992.9</v>
      </c>
      <c r="E325" s="2">
        <v>321.8</v>
      </c>
      <c r="F325" s="2">
        <v>65</v>
      </c>
      <c r="G325" s="2">
        <v>36.1</v>
      </c>
      <c r="H325" s="2">
        <v>19.100000000000001</v>
      </c>
      <c r="I325" s="2">
        <v>824.7</v>
      </c>
      <c r="J325" s="2">
        <v>733</v>
      </c>
      <c r="K325" s="2">
        <v>2.48</v>
      </c>
      <c r="L325" s="2">
        <v>22.8</v>
      </c>
      <c r="M325" s="2">
        <v>3.17</v>
      </c>
      <c r="N325" s="2">
        <v>110100</v>
      </c>
      <c r="O325" s="2">
        <v>36460</v>
      </c>
      <c r="P325" s="2">
        <v>38.799999999999997</v>
      </c>
      <c r="Q325" s="2">
        <v>7.05</v>
      </c>
      <c r="R325" s="2">
        <v>22180</v>
      </c>
      <c r="S325" s="2">
        <v>2266</v>
      </c>
      <c r="T325" s="2">
        <f t="shared" si="15"/>
        <v>26262.641852663848</v>
      </c>
      <c r="U325" s="2">
        <f t="shared" si="16"/>
        <v>3655.7754766641569</v>
      </c>
      <c r="V325" s="2">
        <v>26260</v>
      </c>
      <c r="W325" s="2">
        <v>3654</v>
      </c>
      <c r="Y325">
        <f t="shared" si="17"/>
        <v>913.75791651837415</v>
      </c>
    </row>
    <row r="326" spans="1:25" x14ac:dyDescent="0.35">
      <c r="A326" s="2" t="s">
        <v>380</v>
      </c>
      <c r="B326" s="3" t="s">
        <v>33</v>
      </c>
      <c r="C326" s="2">
        <v>343.3</v>
      </c>
      <c r="D326" s="2">
        <v>911.8</v>
      </c>
      <c r="E326" s="2">
        <v>418.5</v>
      </c>
      <c r="F326" s="2">
        <v>32</v>
      </c>
      <c r="G326" s="2">
        <v>19.399999999999999</v>
      </c>
      <c r="H326" s="2">
        <v>24.1</v>
      </c>
      <c r="I326" s="2">
        <v>799.6</v>
      </c>
      <c r="J326" s="2">
        <v>437</v>
      </c>
      <c r="K326" s="2">
        <v>6.54</v>
      </c>
      <c r="L326" s="2">
        <v>41.2</v>
      </c>
      <c r="M326" s="2">
        <v>3.42</v>
      </c>
      <c r="N326" s="2">
        <v>625800</v>
      </c>
      <c r="O326" s="2">
        <v>39160</v>
      </c>
      <c r="P326" s="2">
        <v>37.799999999999997</v>
      </c>
      <c r="Q326" s="2">
        <v>9.4600000000000009</v>
      </c>
      <c r="R326" s="2">
        <v>13730</v>
      </c>
      <c r="S326" s="2">
        <v>1871</v>
      </c>
      <c r="T326" s="2">
        <f t="shared" si="15"/>
        <v>15476.951668699898</v>
      </c>
      <c r="U326" s="2">
        <f t="shared" si="16"/>
        <v>2893.7976527414044</v>
      </c>
      <c r="V326" s="2">
        <v>15480</v>
      </c>
      <c r="W326" s="2">
        <v>2890</v>
      </c>
      <c r="Y326">
        <f t="shared" si="17"/>
        <v>865.60635972709895</v>
      </c>
    </row>
    <row r="327" spans="1:25" x14ac:dyDescent="0.35">
      <c r="A327" s="2" t="s">
        <v>381</v>
      </c>
      <c r="B327" s="3" t="s">
        <v>33</v>
      </c>
      <c r="C327" s="2">
        <v>364.6</v>
      </c>
      <c r="D327" s="2">
        <v>916.4</v>
      </c>
      <c r="E327" s="2">
        <v>419.4</v>
      </c>
      <c r="F327" s="2">
        <v>34.299999999999997</v>
      </c>
      <c r="G327" s="2">
        <v>20.3</v>
      </c>
      <c r="H327" s="2">
        <v>24.1</v>
      </c>
      <c r="I327" s="2">
        <v>799.6</v>
      </c>
      <c r="J327" s="2">
        <v>465</v>
      </c>
      <c r="K327" s="2">
        <v>6.12</v>
      </c>
      <c r="L327" s="2">
        <v>39.4</v>
      </c>
      <c r="M327" s="2">
        <v>3.43</v>
      </c>
      <c r="N327" s="2">
        <v>671700</v>
      </c>
      <c r="O327" s="2">
        <v>42240</v>
      </c>
      <c r="P327" s="2">
        <v>38</v>
      </c>
      <c r="Q327" s="2">
        <v>9.5299999999999994</v>
      </c>
      <c r="R327" s="2">
        <v>14660</v>
      </c>
      <c r="S327" s="2">
        <v>2014</v>
      </c>
      <c r="T327" s="2">
        <f t="shared" si="15"/>
        <v>16545.771139699882</v>
      </c>
      <c r="U327" s="2">
        <f t="shared" si="16"/>
        <v>3115.9415574483023</v>
      </c>
      <c r="V327" s="2">
        <v>16550</v>
      </c>
      <c r="W327" s="2">
        <v>3111</v>
      </c>
      <c r="Y327">
        <f t="shared" si="17"/>
        <v>870.21846682313048</v>
      </c>
    </row>
    <row r="328" spans="1:25" x14ac:dyDescent="0.35">
      <c r="A328" s="2" t="s">
        <v>382</v>
      </c>
      <c r="B328" s="3" t="s">
        <v>33</v>
      </c>
      <c r="C328" s="2">
        <v>388</v>
      </c>
      <c r="D328" s="2">
        <v>921</v>
      </c>
      <c r="E328" s="2">
        <v>420.5</v>
      </c>
      <c r="F328" s="2">
        <v>36.6</v>
      </c>
      <c r="G328" s="2">
        <v>21.4</v>
      </c>
      <c r="H328" s="2">
        <v>24.1</v>
      </c>
      <c r="I328" s="2">
        <v>799.6</v>
      </c>
      <c r="J328" s="2">
        <v>494</v>
      </c>
      <c r="K328" s="2">
        <v>5.74</v>
      </c>
      <c r="L328" s="2">
        <v>37.4</v>
      </c>
      <c r="M328" s="2">
        <v>3.44</v>
      </c>
      <c r="N328" s="2">
        <v>719600</v>
      </c>
      <c r="O328" s="2">
        <v>45440</v>
      </c>
      <c r="P328" s="2">
        <v>38.200000000000003</v>
      </c>
      <c r="Q328" s="2">
        <v>9.59</v>
      </c>
      <c r="R328" s="2">
        <v>15630</v>
      </c>
      <c r="S328" s="2">
        <v>2161</v>
      </c>
      <c r="T328" s="2">
        <f t="shared" si="15"/>
        <v>17665.233808699897</v>
      </c>
      <c r="U328" s="2">
        <f t="shared" si="16"/>
        <v>3345.1259193122733</v>
      </c>
      <c r="V328" s="2">
        <v>17670</v>
      </c>
      <c r="W328" s="2">
        <v>3341</v>
      </c>
      <c r="Y328">
        <f t="shared" si="17"/>
        <v>874.90390900944089</v>
      </c>
    </row>
    <row r="329" spans="1:25" x14ac:dyDescent="0.35">
      <c r="A329" s="2" t="s">
        <v>383</v>
      </c>
      <c r="B329" s="3" t="s">
        <v>33</v>
      </c>
      <c r="C329" s="2">
        <v>416.7</v>
      </c>
      <c r="D329" s="2">
        <v>927.6</v>
      </c>
      <c r="E329" s="2">
        <v>421.5</v>
      </c>
      <c r="F329" s="2">
        <v>39.9</v>
      </c>
      <c r="G329" s="2">
        <v>22.5</v>
      </c>
      <c r="H329" s="2">
        <v>24.1</v>
      </c>
      <c r="I329" s="2">
        <v>799.6</v>
      </c>
      <c r="J329" s="2">
        <v>532</v>
      </c>
      <c r="K329" s="2">
        <v>5.28</v>
      </c>
      <c r="L329" s="2">
        <v>35.6</v>
      </c>
      <c r="M329" s="2">
        <v>3.45</v>
      </c>
      <c r="N329" s="2">
        <v>785700</v>
      </c>
      <c r="O329" s="2">
        <v>49870</v>
      </c>
      <c r="P329" s="2">
        <v>38.4</v>
      </c>
      <c r="Q329" s="2">
        <v>9.68</v>
      </c>
      <c r="R329" s="2">
        <v>16940</v>
      </c>
      <c r="S329" s="2">
        <v>2366</v>
      </c>
      <c r="T329" s="2">
        <f t="shared" si="15"/>
        <v>19180.9182646999</v>
      </c>
      <c r="U329" s="2">
        <f t="shared" si="16"/>
        <v>3664.1865116762569</v>
      </c>
      <c r="V329" s="2">
        <v>19170</v>
      </c>
      <c r="W329" s="2">
        <v>3658</v>
      </c>
      <c r="Y329">
        <f t="shared" si="17"/>
        <v>881.41827187777312</v>
      </c>
    </row>
    <row r="330" spans="1:25" x14ac:dyDescent="0.35">
      <c r="A330" s="2" t="s">
        <v>384</v>
      </c>
      <c r="B330" s="3" t="s">
        <v>33</v>
      </c>
      <c r="C330" s="2">
        <v>446.4</v>
      </c>
      <c r="D330" s="2">
        <v>933.2</v>
      </c>
      <c r="E330" s="2">
        <v>423</v>
      </c>
      <c r="F330" s="2">
        <v>42.7</v>
      </c>
      <c r="G330" s="2">
        <v>24</v>
      </c>
      <c r="H330" s="2">
        <v>24.1</v>
      </c>
      <c r="I330" s="2">
        <v>799.7</v>
      </c>
      <c r="J330" s="2">
        <v>569</v>
      </c>
      <c r="K330" s="2">
        <v>4.96</v>
      </c>
      <c r="L330" s="2">
        <v>33.299999999999997</v>
      </c>
      <c r="M330" s="2">
        <v>3.47</v>
      </c>
      <c r="N330" s="2">
        <v>846900</v>
      </c>
      <c r="O330" s="2">
        <v>53940</v>
      </c>
      <c r="P330" s="2">
        <v>38.6</v>
      </c>
      <c r="Q330" s="2">
        <v>9.73</v>
      </c>
      <c r="R330" s="2">
        <v>18150</v>
      </c>
      <c r="S330" s="2">
        <v>2550</v>
      </c>
      <c r="T330" s="2">
        <f t="shared" si="15"/>
        <v>20605.549684699916</v>
      </c>
      <c r="U330" s="2">
        <f t="shared" si="16"/>
        <v>3955.1162153544142</v>
      </c>
      <c r="V330" s="2">
        <v>20600</v>
      </c>
      <c r="W330" s="2">
        <v>3948</v>
      </c>
      <c r="Y330">
        <f t="shared" si="17"/>
        <v>887.18220225610924</v>
      </c>
    </row>
    <row r="331" spans="1:25" x14ac:dyDescent="0.35">
      <c r="A331" s="2" t="s">
        <v>385</v>
      </c>
      <c r="B331" s="3" t="s">
        <v>33</v>
      </c>
      <c r="C331" s="2">
        <v>488.1</v>
      </c>
      <c r="D331" s="2">
        <v>942.1</v>
      </c>
      <c r="E331" s="2">
        <v>422.4</v>
      </c>
      <c r="F331" s="2">
        <v>47</v>
      </c>
      <c r="G331" s="2">
        <v>25.9</v>
      </c>
      <c r="H331" s="2">
        <v>24.1</v>
      </c>
      <c r="I331" s="2">
        <v>799.9</v>
      </c>
      <c r="J331" s="2">
        <v>622</v>
      </c>
      <c r="K331" s="2">
        <v>4.49</v>
      </c>
      <c r="L331" s="2">
        <v>30.9</v>
      </c>
      <c r="M331" s="2">
        <v>3.48</v>
      </c>
      <c r="N331" s="2">
        <v>936400</v>
      </c>
      <c r="O331" s="2">
        <v>59170</v>
      </c>
      <c r="P331" s="2">
        <v>38.799999999999997</v>
      </c>
      <c r="Q331" s="2">
        <v>9.76</v>
      </c>
      <c r="R331" s="2">
        <v>19880</v>
      </c>
      <c r="S331" s="2">
        <v>2801</v>
      </c>
      <c r="T331" s="2">
        <f t="shared" si="15"/>
        <v>22636.273285185514</v>
      </c>
      <c r="U331" s="2">
        <f t="shared" si="16"/>
        <v>4348.5123585967212</v>
      </c>
      <c r="V331" s="2">
        <v>22640</v>
      </c>
      <c r="W331" s="2">
        <v>4344</v>
      </c>
      <c r="Y331">
        <f t="shared" si="17"/>
        <v>895.27506946189442</v>
      </c>
    </row>
    <row r="332" spans="1:25" x14ac:dyDescent="0.35">
      <c r="A332" s="2" t="s">
        <v>386</v>
      </c>
      <c r="B332" s="3" t="s">
        <v>33</v>
      </c>
      <c r="C332" s="2">
        <v>534.20000000000005</v>
      </c>
      <c r="D332" s="2">
        <v>950</v>
      </c>
      <c r="E332" s="2">
        <v>424.9</v>
      </c>
      <c r="F332" s="2">
        <v>51.1</v>
      </c>
      <c r="G332" s="2">
        <v>28.5</v>
      </c>
      <c r="H332" s="2">
        <v>24.1</v>
      </c>
      <c r="I332" s="2">
        <v>799.7</v>
      </c>
      <c r="J332" s="2">
        <v>680</v>
      </c>
      <c r="K332" s="2">
        <v>4.16</v>
      </c>
      <c r="L332" s="2">
        <v>28.1</v>
      </c>
      <c r="M332" s="2">
        <v>3.5</v>
      </c>
      <c r="N332" s="2">
        <v>1031000</v>
      </c>
      <c r="O332" s="2">
        <v>65450</v>
      </c>
      <c r="P332" s="2">
        <v>38.9</v>
      </c>
      <c r="Q332" s="2">
        <v>9.81</v>
      </c>
      <c r="R332" s="2">
        <v>21700</v>
      </c>
      <c r="S332" s="2">
        <v>3081</v>
      </c>
      <c r="T332" s="2">
        <f t="shared" si="15"/>
        <v>24847.127450699903</v>
      </c>
      <c r="U332" s="2">
        <f t="shared" si="16"/>
        <v>4798.9742943888659</v>
      </c>
      <c r="V332" s="2">
        <v>24820</v>
      </c>
      <c r="W332" s="2">
        <v>4790</v>
      </c>
      <c r="Y332">
        <f t="shared" si="17"/>
        <v>903.54730368697346</v>
      </c>
    </row>
    <row r="333" spans="1:25" x14ac:dyDescent="0.35">
      <c r="A333" s="2" t="s">
        <v>387</v>
      </c>
      <c r="B333" s="3" t="s">
        <v>33</v>
      </c>
      <c r="C333" s="2">
        <v>584.79999999999995</v>
      </c>
      <c r="D333" s="2">
        <v>960.1</v>
      </c>
      <c r="E333" s="2">
        <v>427.5</v>
      </c>
      <c r="F333" s="2">
        <v>55.9</v>
      </c>
      <c r="G333" s="2">
        <v>31</v>
      </c>
      <c r="H333" s="2">
        <v>24.1</v>
      </c>
      <c r="I333" s="2">
        <v>800.1</v>
      </c>
      <c r="J333" s="2">
        <v>746</v>
      </c>
      <c r="K333" s="2">
        <v>3.83</v>
      </c>
      <c r="L333" s="2">
        <v>25.8</v>
      </c>
      <c r="M333" s="2">
        <v>3.53</v>
      </c>
      <c r="N333" s="2">
        <v>1144000</v>
      </c>
      <c r="O333" s="2">
        <v>73000</v>
      </c>
      <c r="P333" s="2">
        <v>39.200000000000003</v>
      </c>
      <c r="Q333" s="2">
        <v>9.89</v>
      </c>
      <c r="R333" s="2">
        <v>23840</v>
      </c>
      <c r="S333" s="2">
        <v>3415</v>
      </c>
      <c r="T333" s="2">
        <f t="shared" si="15"/>
        <v>27393.67858509261</v>
      </c>
      <c r="U333" s="2">
        <f t="shared" si="16"/>
        <v>5326.4851283524413</v>
      </c>
      <c r="V333" s="2">
        <v>27390</v>
      </c>
      <c r="W333" s="2">
        <v>5320</v>
      </c>
      <c r="Y333">
        <f t="shared" si="17"/>
        <v>913.91176817021017</v>
      </c>
    </row>
    <row r="334" spans="1:25" x14ac:dyDescent="0.35">
      <c r="A334" s="2" t="s">
        <v>388</v>
      </c>
      <c r="B334" s="3" t="s">
        <v>33</v>
      </c>
      <c r="C334" s="2">
        <v>653</v>
      </c>
      <c r="D334" s="2">
        <v>972</v>
      </c>
      <c r="E334" s="2">
        <v>431</v>
      </c>
      <c r="F334" s="2">
        <v>62</v>
      </c>
      <c r="G334" s="2">
        <v>34.5</v>
      </c>
      <c r="H334" s="2">
        <v>24</v>
      </c>
      <c r="I334" s="2">
        <v>800</v>
      </c>
      <c r="J334" s="2">
        <v>832</v>
      </c>
      <c r="K334" s="2">
        <v>3.48</v>
      </c>
      <c r="L334" s="2">
        <v>23.2</v>
      </c>
      <c r="M334" s="2">
        <v>3.56</v>
      </c>
      <c r="N334" s="2">
        <v>1292000</v>
      </c>
      <c r="O334" s="2">
        <v>83050</v>
      </c>
      <c r="P334" s="2">
        <v>39.4</v>
      </c>
      <c r="Q334" s="2">
        <v>9.99</v>
      </c>
      <c r="R334" s="2">
        <v>26950</v>
      </c>
      <c r="S334" s="2">
        <v>3854</v>
      </c>
      <c r="T334" s="2">
        <f t="shared" si="15"/>
        <v>30726.285052612911</v>
      </c>
      <c r="U334" s="2">
        <f t="shared" si="16"/>
        <v>6026.2834072621481</v>
      </c>
      <c r="V334" s="2">
        <v>30730</v>
      </c>
      <c r="W334" s="2">
        <v>6014</v>
      </c>
      <c r="Y334">
        <f t="shared" si="17"/>
        <v>926.2797093750894</v>
      </c>
    </row>
    <row r="335" spans="1:25" x14ac:dyDescent="0.35">
      <c r="A335" s="2" t="s">
        <v>389</v>
      </c>
      <c r="B335" s="3" t="s">
        <v>33</v>
      </c>
      <c r="C335" s="2">
        <v>784</v>
      </c>
      <c r="D335" s="2">
        <v>996</v>
      </c>
      <c r="E335" s="2">
        <v>437</v>
      </c>
      <c r="F335" s="2">
        <v>73.900000000000006</v>
      </c>
      <c r="G335" s="2">
        <v>40.9</v>
      </c>
      <c r="H335" s="2">
        <v>24</v>
      </c>
      <c r="I335" s="2">
        <v>800.2</v>
      </c>
      <c r="J335" s="2">
        <v>998</v>
      </c>
      <c r="K335" s="2">
        <v>2.96</v>
      </c>
      <c r="L335" s="2">
        <v>19.600000000000001</v>
      </c>
      <c r="M335" s="2">
        <v>3.62</v>
      </c>
      <c r="N335" s="2">
        <v>1593000</v>
      </c>
      <c r="O335" s="2">
        <v>103300</v>
      </c>
      <c r="P335" s="2">
        <v>40</v>
      </c>
      <c r="Q335" s="2">
        <v>10.199999999999999</v>
      </c>
      <c r="R335" s="2">
        <v>31980</v>
      </c>
      <c r="S335" s="2">
        <v>4728</v>
      </c>
      <c r="T335" s="2">
        <f t="shared" si="15"/>
        <v>37341.92365587606</v>
      </c>
      <c r="U335" s="2">
        <f t="shared" si="16"/>
        <v>7427.9655341830485</v>
      </c>
      <c r="V335" s="2">
        <v>37340</v>
      </c>
      <c r="W335" s="2">
        <v>7439</v>
      </c>
      <c r="Y335">
        <f t="shared" si="17"/>
        <v>950.85398458438397</v>
      </c>
    </row>
    <row r="336" spans="1:25" x14ac:dyDescent="0.35">
      <c r="A336" s="2" t="s">
        <v>390</v>
      </c>
      <c r="B336" s="3" t="s">
        <v>33</v>
      </c>
      <c r="C336" s="2">
        <v>967</v>
      </c>
      <c r="D336" s="2">
        <v>1028</v>
      </c>
      <c r="E336" s="2">
        <v>446</v>
      </c>
      <c r="F336" s="2">
        <v>89.9</v>
      </c>
      <c r="G336" s="2">
        <v>50</v>
      </c>
      <c r="H336" s="2">
        <v>24</v>
      </c>
      <c r="I336" s="2">
        <v>800.2</v>
      </c>
      <c r="J336" s="2">
        <v>1232</v>
      </c>
      <c r="K336" s="2">
        <v>2.48</v>
      </c>
      <c r="L336" s="2">
        <v>16</v>
      </c>
      <c r="M336" s="2">
        <v>3.7</v>
      </c>
      <c r="N336" s="2">
        <v>2033000</v>
      </c>
      <c r="O336" s="2">
        <v>133900</v>
      </c>
      <c r="P336" s="2">
        <v>40.6</v>
      </c>
      <c r="Q336" s="2">
        <v>10.4</v>
      </c>
      <c r="R336" s="2">
        <v>39540</v>
      </c>
      <c r="S336" s="2">
        <v>6003</v>
      </c>
      <c r="T336" s="2">
        <f t="shared" si="15"/>
        <v>46813.577736876061</v>
      </c>
      <c r="U336" s="2">
        <f t="shared" si="16"/>
        <v>9490.5905376565188</v>
      </c>
      <c r="V336" s="2">
        <v>46810</v>
      </c>
      <c r="W336" s="2">
        <v>9504</v>
      </c>
      <c r="Y336">
        <f t="shared" si="17"/>
        <v>983.98053842543038</v>
      </c>
    </row>
    <row r="337" spans="1:25" x14ac:dyDescent="0.35">
      <c r="A337" s="2" t="s">
        <v>391</v>
      </c>
      <c r="B337" s="3" t="s">
        <v>33</v>
      </c>
      <c r="C337" s="2">
        <v>222</v>
      </c>
      <c r="D337" s="2">
        <v>970.3</v>
      </c>
      <c r="E337" s="2">
        <v>300</v>
      </c>
      <c r="F337" s="2">
        <v>21.1</v>
      </c>
      <c r="G337" s="2">
        <v>16</v>
      </c>
      <c r="H337" s="2">
        <v>30</v>
      </c>
      <c r="I337" s="2">
        <v>868.1</v>
      </c>
      <c r="J337" s="2">
        <v>283</v>
      </c>
      <c r="K337" s="2">
        <v>7.11</v>
      </c>
      <c r="L337" s="2">
        <v>54.3</v>
      </c>
      <c r="M337" s="2">
        <v>3.06</v>
      </c>
      <c r="N337" s="2">
        <v>408000</v>
      </c>
      <c r="O337" s="2">
        <v>9553</v>
      </c>
      <c r="P337" s="2">
        <v>38</v>
      </c>
      <c r="Q337" s="2">
        <v>5.81</v>
      </c>
      <c r="R337" s="2">
        <v>8409</v>
      </c>
      <c r="S337" s="2">
        <v>637</v>
      </c>
      <c r="T337" s="2">
        <f t="shared" si="15"/>
        <v>9807.2469778384275</v>
      </c>
      <c r="U337" s="2">
        <f t="shared" si="16"/>
        <v>1028.4193076367653</v>
      </c>
      <c r="V337" s="2">
        <v>9807</v>
      </c>
      <c r="W337" s="2">
        <v>1020</v>
      </c>
      <c r="Y337">
        <f t="shared" si="17"/>
        <v>886.73714820120165</v>
      </c>
    </row>
    <row r="338" spans="1:25" x14ac:dyDescent="0.35">
      <c r="A338" s="2" t="s">
        <v>392</v>
      </c>
      <c r="B338" s="3" t="s">
        <v>33</v>
      </c>
      <c r="C338" s="2">
        <v>249</v>
      </c>
      <c r="D338" s="2">
        <v>980.2</v>
      </c>
      <c r="E338" s="2">
        <v>300</v>
      </c>
      <c r="F338" s="2">
        <v>26</v>
      </c>
      <c r="G338" s="2">
        <v>16.5</v>
      </c>
      <c r="H338" s="2">
        <v>30</v>
      </c>
      <c r="I338" s="2">
        <v>868.2</v>
      </c>
      <c r="J338" s="2">
        <v>317</v>
      </c>
      <c r="K338" s="2">
        <v>5.77</v>
      </c>
      <c r="L338" s="2">
        <v>52.6</v>
      </c>
      <c r="M338" s="2">
        <v>3.08</v>
      </c>
      <c r="N338" s="2">
        <v>481300</v>
      </c>
      <c r="O338" s="2">
        <v>11760</v>
      </c>
      <c r="P338" s="2">
        <v>39</v>
      </c>
      <c r="Q338" s="2">
        <v>6.09</v>
      </c>
      <c r="R338" s="2">
        <v>9821</v>
      </c>
      <c r="S338" s="2">
        <v>784</v>
      </c>
      <c r="T338" s="2">
        <f t="shared" si="15"/>
        <v>11350.046531168999</v>
      </c>
      <c r="U338" s="2">
        <f t="shared" si="16"/>
        <v>1252.8896617897062</v>
      </c>
      <c r="V338" s="2">
        <v>11350</v>
      </c>
      <c r="W338" s="2">
        <v>1245</v>
      </c>
      <c r="Y338">
        <f t="shared" si="17"/>
        <v>896.39269296441728</v>
      </c>
    </row>
    <row r="339" spans="1:25" x14ac:dyDescent="0.35">
      <c r="A339" s="2" t="s">
        <v>393</v>
      </c>
      <c r="B339" s="3" t="s">
        <v>33</v>
      </c>
      <c r="C339" s="2">
        <v>272</v>
      </c>
      <c r="D339" s="2">
        <v>990.1</v>
      </c>
      <c r="E339" s="2">
        <v>300</v>
      </c>
      <c r="F339" s="2">
        <v>31</v>
      </c>
      <c r="G339" s="2">
        <v>16.5</v>
      </c>
      <c r="H339" s="2">
        <v>30</v>
      </c>
      <c r="I339" s="2">
        <v>868.1</v>
      </c>
      <c r="J339" s="2">
        <v>347</v>
      </c>
      <c r="K339" s="2">
        <v>4.84</v>
      </c>
      <c r="L339" s="2">
        <v>52.6</v>
      </c>
      <c r="M339" s="2">
        <v>3.1</v>
      </c>
      <c r="N339" s="2">
        <v>554000</v>
      </c>
      <c r="O339" s="2">
        <v>14010</v>
      </c>
      <c r="P339" s="2">
        <v>40</v>
      </c>
      <c r="Q339" s="2">
        <v>6.36</v>
      </c>
      <c r="R339" s="2">
        <v>11190</v>
      </c>
      <c r="S339" s="2">
        <v>934</v>
      </c>
      <c r="T339" s="2">
        <f t="shared" si="15"/>
        <v>12826.112179088406</v>
      </c>
      <c r="U339" s="2">
        <f t="shared" si="16"/>
        <v>1477.882855539704</v>
      </c>
      <c r="V339" s="2">
        <v>12830</v>
      </c>
      <c r="W339" s="2">
        <v>1470</v>
      </c>
      <c r="Y339">
        <f t="shared" si="17"/>
        <v>906.05351387211124</v>
      </c>
    </row>
    <row r="340" spans="1:25" x14ac:dyDescent="0.35">
      <c r="A340" s="2" t="s">
        <v>394</v>
      </c>
      <c r="B340" s="3" t="s">
        <v>33</v>
      </c>
      <c r="C340" s="2">
        <v>314</v>
      </c>
      <c r="D340" s="2">
        <v>1000</v>
      </c>
      <c r="E340" s="2">
        <v>300</v>
      </c>
      <c r="F340" s="2">
        <v>35.9</v>
      </c>
      <c r="G340" s="2">
        <v>19.100000000000001</v>
      </c>
      <c r="H340" s="2">
        <v>30</v>
      </c>
      <c r="I340" s="2">
        <v>868.2</v>
      </c>
      <c r="J340" s="2">
        <v>400</v>
      </c>
      <c r="K340" s="2">
        <v>4.18</v>
      </c>
      <c r="L340" s="2">
        <v>45.5</v>
      </c>
      <c r="M340" s="2">
        <v>3.11</v>
      </c>
      <c r="N340" s="2">
        <v>644200</v>
      </c>
      <c r="O340" s="2">
        <v>16240</v>
      </c>
      <c r="P340" s="2">
        <v>40.1</v>
      </c>
      <c r="Q340" s="2">
        <v>6.37</v>
      </c>
      <c r="R340" s="2">
        <v>12880</v>
      </c>
      <c r="S340" s="2">
        <v>1083</v>
      </c>
      <c r="T340" s="2">
        <f t="shared" si="15"/>
        <v>14850.654437169002</v>
      </c>
      <c r="U340" s="2">
        <f t="shared" si="16"/>
        <v>1720.8725463850064</v>
      </c>
      <c r="V340" s="2">
        <v>14850</v>
      </c>
      <c r="W340" s="2">
        <v>1713</v>
      </c>
      <c r="Y340">
        <f t="shared" si="17"/>
        <v>915.71944393465833</v>
      </c>
    </row>
    <row r="341" spans="1:25" x14ac:dyDescent="0.35">
      <c r="A341" s="2" t="s">
        <v>395</v>
      </c>
      <c r="B341" s="3" t="s">
        <v>33</v>
      </c>
      <c r="C341" s="2">
        <v>349</v>
      </c>
      <c r="D341" s="2">
        <v>1008.1</v>
      </c>
      <c r="E341" s="2">
        <v>302</v>
      </c>
      <c r="F341" s="2">
        <v>40</v>
      </c>
      <c r="G341" s="2">
        <v>21.1</v>
      </c>
      <c r="H341" s="2">
        <v>30</v>
      </c>
      <c r="I341" s="2">
        <v>868.1</v>
      </c>
      <c r="J341" s="2">
        <v>445</v>
      </c>
      <c r="K341" s="2">
        <v>3.78</v>
      </c>
      <c r="L341" s="2">
        <v>41.1</v>
      </c>
      <c r="M341" s="2">
        <v>3.13</v>
      </c>
      <c r="N341" s="2">
        <v>723100</v>
      </c>
      <c r="O341" s="2">
        <v>18470</v>
      </c>
      <c r="P341" s="2">
        <v>40.299999999999997</v>
      </c>
      <c r="Q341" s="2">
        <v>6.44</v>
      </c>
      <c r="R341" s="2">
        <v>14350</v>
      </c>
      <c r="S341" s="2">
        <v>1223</v>
      </c>
      <c r="T341" s="2">
        <f t="shared" si="15"/>
        <v>16591.705230588421</v>
      </c>
      <c r="U341" s="2">
        <f t="shared" si="16"/>
        <v>1948.8708027467806</v>
      </c>
      <c r="V341" s="2">
        <v>16590</v>
      </c>
      <c r="W341" s="2">
        <v>1941</v>
      </c>
      <c r="Y341">
        <f t="shared" si="17"/>
        <v>924.06004675020984</v>
      </c>
    </row>
    <row r="342" spans="1:25" x14ac:dyDescent="0.35">
      <c r="A342" s="2" t="s">
        <v>396</v>
      </c>
      <c r="B342" s="3" t="s">
        <v>33</v>
      </c>
      <c r="C342" s="2">
        <v>393</v>
      </c>
      <c r="D342" s="2">
        <v>1016</v>
      </c>
      <c r="E342" s="2">
        <v>303</v>
      </c>
      <c r="F342" s="2">
        <v>43.9</v>
      </c>
      <c r="G342" s="2">
        <v>24.4</v>
      </c>
      <c r="H342" s="2">
        <v>30</v>
      </c>
      <c r="I342" s="2">
        <v>868.2</v>
      </c>
      <c r="J342" s="2">
        <v>500</v>
      </c>
      <c r="K342" s="2">
        <v>3.45</v>
      </c>
      <c r="L342" s="2">
        <v>35.6</v>
      </c>
      <c r="M342" s="2">
        <v>3.14</v>
      </c>
      <c r="N342" s="2">
        <v>807700</v>
      </c>
      <c r="O342" s="2">
        <v>20500</v>
      </c>
      <c r="P342" s="2">
        <v>40.200000000000003</v>
      </c>
      <c r="Q342" s="2">
        <v>6.4</v>
      </c>
      <c r="R342" s="2">
        <v>15900</v>
      </c>
      <c r="S342" s="2">
        <v>1353</v>
      </c>
      <c r="T342" s="2">
        <f t="shared" si="15"/>
        <v>18539.440700168991</v>
      </c>
      <c r="U342" s="2">
        <f t="shared" si="16"/>
        <v>2176.1265254061859</v>
      </c>
      <c r="V342" s="2">
        <v>18540</v>
      </c>
      <c r="W342" s="2">
        <v>2168</v>
      </c>
      <c r="Y342">
        <f t="shared" si="17"/>
        <v>931.99039694623457</v>
      </c>
    </row>
    <row r="343" spans="1:25" x14ac:dyDescent="0.35">
      <c r="A343" s="2" t="s">
        <v>397</v>
      </c>
      <c r="B343" s="3" t="s">
        <v>33</v>
      </c>
      <c r="C343" s="2">
        <v>415</v>
      </c>
      <c r="D343" s="2">
        <v>1020</v>
      </c>
      <c r="E343" s="2">
        <v>304</v>
      </c>
      <c r="F343" s="2">
        <v>46</v>
      </c>
      <c r="G343" s="2">
        <v>26</v>
      </c>
      <c r="H343" s="2">
        <v>30</v>
      </c>
      <c r="I343" s="2">
        <v>868</v>
      </c>
      <c r="J343" s="2">
        <v>529</v>
      </c>
      <c r="K343" s="2">
        <v>3.3</v>
      </c>
      <c r="L343" s="2">
        <v>33.4</v>
      </c>
      <c r="M343" s="2">
        <v>3.15</v>
      </c>
      <c r="N343" s="2">
        <v>853100</v>
      </c>
      <c r="O343" s="2">
        <v>21710</v>
      </c>
      <c r="P343" s="2">
        <v>40.200000000000003</v>
      </c>
      <c r="Q343" s="2">
        <v>6.41</v>
      </c>
      <c r="R343" s="2">
        <v>16728</v>
      </c>
      <c r="S343" s="2">
        <v>1428</v>
      </c>
      <c r="T343" s="2">
        <f t="shared" si="15"/>
        <v>19571.405909507826</v>
      </c>
      <c r="U343" s="2">
        <f t="shared" si="16"/>
        <v>2305.7837406956091</v>
      </c>
      <c r="V343" s="2">
        <v>19571</v>
      </c>
      <c r="W343" s="2">
        <v>2298</v>
      </c>
      <c r="Y343">
        <f t="shared" si="17"/>
        <v>936.11179887874505</v>
      </c>
    </row>
    <row r="344" spans="1:25" x14ac:dyDescent="0.35">
      <c r="A344" s="2" t="s">
        <v>398</v>
      </c>
      <c r="B344" s="3" t="s">
        <v>33</v>
      </c>
      <c r="C344" s="2">
        <v>438</v>
      </c>
      <c r="D344" s="2">
        <v>1025.9000000000001</v>
      </c>
      <c r="E344" s="2">
        <v>305.39999999999998</v>
      </c>
      <c r="F344" s="2">
        <v>49</v>
      </c>
      <c r="G344" s="2">
        <v>26.9</v>
      </c>
      <c r="H344" s="2">
        <v>30</v>
      </c>
      <c r="I344" s="2">
        <v>867.9</v>
      </c>
      <c r="J344" s="2">
        <v>557</v>
      </c>
      <c r="K344" s="2">
        <v>3.12</v>
      </c>
      <c r="L344" s="2">
        <v>32.299999999999997</v>
      </c>
      <c r="M344" s="2">
        <v>3.17</v>
      </c>
      <c r="N344" s="2">
        <v>909900</v>
      </c>
      <c r="O344" s="2">
        <v>23450</v>
      </c>
      <c r="P344" s="2">
        <v>40.4</v>
      </c>
      <c r="Q344" s="2">
        <v>6.49</v>
      </c>
      <c r="R344" s="2">
        <v>17740</v>
      </c>
      <c r="S344" s="2">
        <v>1536</v>
      </c>
      <c r="T344" s="2">
        <f t="shared" si="15"/>
        <v>20762.387328427234</v>
      </c>
      <c r="U344" s="2">
        <f t="shared" si="16"/>
        <v>2476.6852454208988</v>
      </c>
      <c r="V344" s="2">
        <v>20760</v>
      </c>
      <c r="W344" s="2">
        <v>2469</v>
      </c>
      <c r="Y344">
        <f t="shared" si="17"/>
        <v>942.17478739350702</v>
      </c>
    </row>
    <row r="345" spans="1:25" x14ac:dyDescent="0.35">
      <c r="A345" s="2" t="s">
        <v>399</v>
      </c>
      <c r="B345" s="3" t="s">
        <v>33</v>
      </c>
      <c r="C345" s="2">
        <v>487</v>
      </c>
      <c r="D345" s="2">
        <v>1036.0999999999999</v>
      </c>
      <c r="E345" s="2">
        <v>308.5</v>
      </c>
      <c r="F345" s="2">
        <v>54.1</v>
      </c>
      <c r="G345" s="2">
        <v>30</v>
      </c>
      <c r="H345" s="2">
        <v>30</v>
      </c>
      <c r="I345" s="2">
        <v>867.9</v>
      </c>
      <c r="J345" s="2">
        <v>620</v>
      </c>
      <c r="K345" s="2">
        <v>2.85</v>
      </c>
      <c r="L345" s="2">
        <v>28.9</v>
      </c>
      <c r="M345" s="2">
        <v>3.19</v>
      </c>
      <c r="N345" s="2">
        <v>1021000</v>
      </c>
      <c r="O345" s="2">
        <v>26730</v>
      </c>
      <c r="P345" s="2">
        <v>40.6</v>
      </c>
      <c r="Q345" s="2">
        <v>6.57</v>
      </c>
      <c r="R345" s="2">
        <v>19720</v>
      </c>
      <c r="S345" s="2">
        <v>1733</v>
      </c>
      <c r="T345" s="2">
        <f t="shared" si="15"/>
        <v>23200.176056177243</v>
      </c>
      <c r="U345" s="2">
        <f t="shared" si="16"/>
        <v>2808.1157364191481</v>
      </c>
      <c r="V345" s="2">
        <v>23200</v>
      </c>
      <c r="W345" s="2">
        <v>2800</v>
      </c>
      <c r="Y345">
        <f t="shared" si="17"/>
        <v>952.80287573033695</v>
      </c>
    </row>
    <row r="346" spans="1:25" x14ac:dyDescent="0.35">
      <c r="A346" s="2" t="s">
        <v>400</v>
      </c>
      <c r="B346" s="3" t="s">
        <v>33</v>
      </c>
      <c r="C346" s="2">
        <v>494</v>
      </c>
      <c r="D346" s="2">
        <v>1036</v>
      </c>
      <c r="E346" s="2">
        <v>309</v>
      </c>
      <c r="F346" s="2">
        <v>54</v>
      </c>
      <c r="G346" s="2">
        <v>31</v>
      </c>
      <c r="H346" s="2">
        <v>30</v>
      </c>
      <c r="I346" s="2">
        <v>868</v>
      </c>
      <c r="J346" s="2">
        <v>629</v>
      </c>
      <c r="K346" s="2">
        <v>2.86</v>
      </c>
      <c r="L346" s="2">
        <v>28</v>
      </c>
      <c r="M346" s="2">
        <v>3.19</v>
      </c>
      <c r="N346" s="2">
        <v>1028000</v>
      </c>
      <c r="O346" s="2">
        <v>26820</v>
      </c>
      <c r="P346" s="2">
        <v>40.4</v>
      </c>
      <c r="Q346" s="2">
        <v>6.53</v>
      </c>
      <c r="R346" s="2">
        <v>19845</v>
      </c>
      <c r="S346" s="2">
        <v>1736</v>
      </c>
      <c r="T346" s="2">
        <f t="shared" si="15"/>
        <v>23413.121909507827</v>
      </c>
      <c r="U346" s="2">
        <f t="shared" si="16"/>
        <v>2826.2541572250325</v>
      </c>
      <c r="V346" s="2">
        <v>23413</v>
      </c>
      <c r="W346" s="2">
        <v>2818</v>
      </c>
      <c r="Y346">
        <f t="shared" si="17"/>
        <v>952.81315062293299</v>
      </c>
    </row>
    <row r="347" spans="1:25" x14ac:dyDescent="0.35">
      <c r="A347" s="2" t="s">
        <v>401</v>
      </c>
      <c r="B347" s="3" t="s">
        <v>33</v>
      </c>
      <c r="C347" s="2">
        <v>535</v>
      </c>
      <c r="D347" s="2">
        <v>1046</v>
      </c>
      <c r="E347" s="2">
        <v>311.39999999999998</v>
      </c>
      <c r="F347" s="2">
        <v>58.9</v>
      </c>
      <c r="G347" s="2">
        <v>33</v>
      </c>
      <c r="H347" s="2">
        <v>30</v>
      </c>
      <c r="I347" s="2">
        <v>868.2</v>
      </c>
      <c r="J347" s="2">
        <v>681</v>
      </c>
      <c r="K347" s="2">
        <v>2.64</v>
      </c>
      <c r="L347" s="2">
        <v>26.3</v>
      </c>
      <c r="M347" s="2">
        <v>3.22</v>
      </c>
      <c r="N347" s="2">
        <v>1131000</v>
      </c>
      <c r="O347" s="2">
        <v>29970</v>
      </c>
      <c r="P347" s="2">
        <v>40.799999999999997</v>
      </c>
      <c r="Q347" s="2">
        <v>6.63</v>
      </c>
      <c r="R347" s="2">
        <v>21620</v>
      </c>
      <c r="S347" s="2">
        <v>1925</v>
      </c>
      <c r="T347" s="2">
        <f t="shared" si="15"/>
        <v>25566.057062168991</v>
      </c>
      <c r="U347" s="2">
        <f t="shared" si="16"/>
        <v>3134.5554958367975</v>
      </c>
      <c r="V347" s="2">
        <v>25570</v>
      </c>
      <c r="W347" s="2">
        <v>3126</v>
      </c>
      <c r="Y347">
        <f t="shared" si="17"/>
        <v>963.09551966562481</v>
      </c>
    </row>
    <row r="348" spans="1:25" x14ac:dyDescent="0.35">
      <c r="A348" s="2" t="s">
        <v>402</v>
      </c>
      <c r="B348" s="3" t="s">
        <v>33</v>
      </c>
      <c r="C348" s="2">
        <v>584</v>
      </c>
      <c r="D348" s="2">
        <v>1056</v>
      </c>
      <c r="E348" s="2">
        <v>314</v>
      </c>
      <c r="F348" s="2">
        <v>64</v>
      </c>
      <c r="G348" s="2">
        <v>36</v>
      </c>
      <c r="H348" s="2">
        <v>30</v>
      </c>
      <c r="I348" s="2">
        <v>868</v>
      </c>
      <c r="J348" s="2">
        <v>744</v>
      </c>
      <c r="K348" s="2">
        <v>2.4500000000000002</v>
      </c>
      <c r="L348" s="2">
        <v>24.1</v>
      </c>
      <c r="M348" s="2">
        <v>3.24</v>
      </c>
      <c r="N348" s="2">
        <v>1246100</v>
      </c>
      <c r="O348" s="2">
        <v>33430</v>
      </c>
      <c r="P348" s="2">
        <v>40.9</v>
      </c>
      <c r="Q348" s="2">
        <v>6.7</v>
      </c>
      <c r="R348" s="2">
        <v>23600</v>
      </c>
      <c r="S348" s="2">
        <v>2130</v>
      </c>
      <c r="T348" s="2">
        <f t="shared" si="15"/>
        <v>28039.181909507824</v>
      </c>
      <c r="U348" s="2">
        <f t="shared" si="16"/>
        <v>3482.990573754455</v>
      </c>
      <c r="V348" s="2">
        <v>28039</v>
      </c>
      <c r="W348" s="2">
        <v>3475</v>
      </c>
      <c r="Y348">
        <f t="shared" si="17"/>
        <v>973.42123461531287</v>
      </c>
    </row>
    <row r="349" spans="1:25" x14ac:dyDescent="0.35">
      <c r="A349" s="2" t="s">
        <v>403</v>
      </c>
      <c r="B349" s="3" t="s">
        <v>33</v>
      </c>
      <c r="C349" s="2">
        <v>296</v>
      </c>
      <c r="D349" s="2">
        <v>982</v>
      </c>
      <c r="E349" s="2">
        <v>400</v>
      </c>
      <c r="F349" s="2">
        <v>27.1</v>
      </c>
      <c r="G349" s="2">
        <v>16.5</v>
      </c>
      <c r="H349" s="2">
        <v>30</v>
      </c>
      <c r="I349" s="2">
        <v>868</v>
      </c>
      <c r="J349" s="2">
        <v>377</v>
      </c>
      <c r="K349" s="2">
        <v>12.12</v>
      </c>
      <c r="L349" s="2">
        <v>32</v>
      </c>
      <c r="M349" s="2">
        <v>3.48</v>
      </c>
      <c r="N349" s="2">
        <v>618700</v>
      </c>
      <c r="O349" s="2">
        <v>28850</v>
      </c>
      <c r="P349" s="2">
        <v>40.5</v>
      </c>
      <c r="Q349" s="2">
        <v>8.75</v>
      </c>
      <c r="R349" s="2">
        <v>12600</v>
      </c>
      <c r="S349" s="2">
        <v>1443</v>
      </c>
      <c r="T349" s="2">
        <f t="shared" si="15"/>
        <v>14255.185617846653</v>
      </c>
      <c r="U349" s="2">
        <f t="shared" si="16"/>
        <v>2250.8624367897087</v>
      </c>
      <c r="V349" s="2">
        <v>14220</v>
      </c>
      <c r="W349" s="2">
        <v>2235</v>
      </c>
      <c r="Y349">
        <f t="shared" si="17"/>
        <v>925.23040373736092</v>
      </c>
    </row>
    <row r="350" spans="1:25" x14ac:dyDescent="0.35">
      <c r="A350" s="2" t="s">
        <v>404</v>
      </c>
      <c r="B350" s="3" t="s">
        <v>33</v>
      </c>
      <c r="C350" s="2">
        <v>321</v>
      </c>
      <c r="D350" s="2">
        <v>990</v>
      </c>
      <c r="E350" s="2">
        <v>400</v>
      </c>
      <c r="F350" s="2">
        <v>31</v>
      </c>
      <c r="G350" s="2">
        <v>16.5</v>
      </c>
      <c r="H350" s="2">
        <v>30</v>
      </c>
      <c r="I350" s="2">
        <v>868</v>
      </c>
      <c r="J350" s="2">
        <v>409</v>
      </c>
      <c r="K350" s="2">
        <v>12.12</v>
      </c>
      <c r="L350" s="2">
        <v>28</v>
      </c>
      <c r="M350" s="2">
        <v>3.5</v>
      </c>
      <c r="N350" s="2">
        <v>696400</v>
      </c>
      <c r="O350" s="2">
        <v>33120</v>
      </c>
      <c r="P350" s="2">
        <v>41.3</v>
      </c>
      <c r="Q350" s="2">
        <v>9</v>
      </c>
      <c r="R350" s="2">
        <v>14070</v>
      </c>
      <c r="S350" s="2">
        <v>1656</v>
      </c>
      <c r="T350" s="2">
        <f t="shared" si="15"/>
        <v>15797.277909507826</v>
      </c>
      <c r="U350" s="2">
        <f t="shared" si="16"/>
        <v>2562.8760492897059</v>
      </c>
      <c r="V350" s="2">
        <v>15800</v>
      </c>
      <c r="W350" s="2">
        <v>2555</v>
      </c>
      <c r="Y350">
        <f t="shared" si="17"/>
        <v>932.8108597138006</v>
      </c>
    </row>
    <row r="351" spans="1:25" x14ac:dyDescent="0.35">
      <c r="A351" s="2" t="s">
        <v>405</v>
      </c>
      <c r="B351" s="3" t="s">
        <v>33</v>
      </c>
      <c r="C351" s="2">
        <v>371</v>
      </c>
      <c r="D351" s="2">
        <v>1000</v>
      </c>
      <c r="E351" s="2">
        <v>400</v>
      </c>
      <c r="F351" s="2">
        <v>36.1</v>
      </c>
      <c r="G351" s="2">
        <v>19</v>
      </c>
      <c r="H351" s="2">
        <v>30</v>
      </c>
      <c r="I351" s="2">
        <v>868</v>
      </c>
      <c r="J351" s="2">
        <v>472</v>
      </c>
      <c r="K351" s="2">
        <v>10.53</v>
      </c>
      <c r="L351" s="2">
        <v>24</v>
      </c>
      <c r="M351" s="2">
        <v>3.51</v>
      </c>
      <c r="N351" s="2">
        <v>812100</v>
      </c>
      <c r="O351" s="2">
        <v>38480</v>
      </c>
      <c r="P351" s="2">
        <v>41.5</v>
      </c>
      <c r="Q351" s="2">
        <v>9.0299999999999994</v>
      </c>
      <c r="R351" s="2">
        <v>16240</v>
      </c>
      <c r="S351" s="2">
        <v>1924</v>
      </c>
      <c r="T351" s="2">
        <f t="shared" si="15"/>
        <v>18360.79364284666</v>
      </c>
      <c r="U351" s="2">
        <f t="shared" si="16"/>
        <v>2992.4137075544199</v>
      </c>
      <c r="V351" s="2">
        <v>18330</v>
      </c>
      <c r="W351" s="2">
        <v>2976</v>
      </c>
      <c r="Y351">
        <f t="shared" si="17"/>
        <v>942.29618485909191</v>
      </c>
    </row>
    <row r="352" spans="1:25" x14ac:dyDescent="0.35">
      <c r="A352" s="2" t="s">
        <v>406</v>
      </c>
      <c r="B352" s="3" t="s">
        <v>33</v>
      </c>
      <c r="C352" s="2">
        <v>412</v>
      </c>
      <c r="D352" s="2">
        <v>1008</v>
      </c>
      <c r="E352" s="2">
        <v>402</v>
      </c>
      <c r="F352" s="2">
        <v>40</v>
      </c>
      <c r="G352" s="2">
        <v>21.1</v>
      </c>
      <c r="H352" s="2">
        <v>30</v>
      </c>
      <c r="I352" s="2">
        <v>868</v>
      </c>
      <c r="J352" s="2">
        <v>524</v>
      </c>
      <c r="K352" s="2">
        <v>9.5299999999999994</v>
      </c>
      <c r="L352" s="2">
        <v>21.7</v>
      </c>
      <c r="M352" s="2">
        <v>3.53</v>
      </c>
      <c r="N352" s="2">
        <v>909800</v>
      </c>
      <c r="O352" s="2">
        <v>43410</v>
      </c>
      <c r="P352" s="2">
        <v>41.7</v>
      </c>
      <c r="Q352" s="2">
        <v>9.1</v>
      </c>
      <c r="R352" s="2">
        <v>18050</v>
      </c>
      <c r="S352" s="2">
        <v>2160</v>
      </c>
      <c r="T352" s="2">
        <f t="shared" si="15"/>
        <v>20461.479509507833</v>
      </c>
      <c r="U352" s="2">
        <f t="shared" si="16"/>
        <v>3356.8596724967806</v>
      </c>
      <c r="V352" s="2">
        <v>20440</v>
      </c>
      <c r="W352" s="2">
        <v>3348</v>
      </c>
      <c r="Y352">
        <f t="shared" si="17"/>
        <v>950.51906871982317</v>
      </c>
    </row>
    <row r="353" spans="1:25" x14ac:dyDescent="0.35">
      <c r="A353" s="2" t="s">
        <v>407</v>
      </c>
      <c r="B353" s="3" t="s">
        <v>33</v>
      </c>
      <c r="C353" s="2">
        <v>443</v>
      </c>
      <c r="D353" s="2">
        <v>1012</v>
      </c>
      <c r="E353" s="2">
        <v>402</v>
      </c>
      <c r="F353" s="2">
        <v>41.9</v>
      </c>
      <c r="G353" s="2">
        <v>23.6</v>
      </c>
      <c r="H353" s="2">
        <v>30</v>
      </c>
      <c r="I353" s="2">
        <v>868.2</v>
      </c>
      <c r="J353" s="2">
        <v>564</v>
      </c>
      <c r="K353" s="2">
        <v>8.52</v>
      </c>
      <c r="L353" s="2">
        <v>20.7</v>
      </c>
      <c r="M353" s="2">
        <v>3.53</v>
      </c>
      <c r="N353" s="2">
        <v>966510</v>
      </c>
      <c r="O353" s="2">
        <v>45500</v>
      </c>
      <c r="P353" s="2">
        <v>41.4</v>
      </c>
      <c r="Q353" s="2">
        <v>8.98</v>
      </c>
      <c r="R353" s="2">
        <v>19101</v>
      </c>
      <c r="S353" s="2">
        <v>2264</v>
      </c>
      <c r="T353" s="2">
        <f t="shared" si="15"/>
        <v>21776.717462168992</v>
      </c>
      <c r="U353" s="2">
        <f t="shared" si="16"/>
        <v>3537.303028761487</v>
      </c>
      <c r="V353" s="2">
        <v>21777</v>
      </c>
      <c r="W353" s="2">
        <v>3529</v>
      </c>
      <c r="Y353">
        <f t="shared" si="17"/>
        <v>954.31698088213852</v>
      </c>
    </row>
    <row r="354" spans="1:25" x14ac:dyDescent="0.35">
      <c r="A354" s="2" t="s">
        <v>408</v>
      </c>
      <c r="B354" s="3" t="s">
        <v>33</v>
      </c>
      <c r="C354" s="2">
        <v>483</v>
      </c>
      <c r="D354" s="2">
        <v>1020</v>
      </c>
      <c r="E354" s="2">
        <v>404</v>
      </c>
      <c r="F354" s="2">
        <v>46</v>
      </c>
      <c r="G354" s="2">
        <v>25.4</v>
      </c>
      <c r="H354" s="2">
        <v>30</v>
      </c>
      <c r="I354" s="2">
        <v>868</v>
      </c>
      <c r="J354" s="2">
        <v>615</v>
      </c>
      <c r="K354" s="2">
        <v>7.95</v>
      </c>
      <c r="L354" s="2">
        <v>18.899999999999999</v>
      </c>
      <c r="M354" s="2">
        <v>3.55</v>
      </c>
      <c r="N354" s="2">
        <v>1067480</v>
      </c>
      <c r="O354" s="2">
        <v>50710</v>
      </c>
      <c r="P354" s="2">
        <v>41.7</v>
      </c>
      <c r="Q354" s="2">
        <v>9.08</v>
      </c>
      <c r="R354" s="2">
        <v>20931</v>
      </c>
      <c r="S354" s="2">
        <v>2510</v>
      </c>
      <c r="T354" s="2">
        <f t="shared" si="15"/>
        <v>23922.628309507818</v>
      </c>
      <c r="U354" s="2">
        <f t="shared" si="16"/>
        <v>3926.797090712068</v>
      </c>
      <c r="V354" s="2">
        <v>23923</v>
      </c>
      <c r="W354" s="2">
        <v>3919</v>
      </c>
      <c r="Y354">
        <f t="shared" si="17"/>
        <v>962.54106405908715</v>
      </c>
    </row>
    <row r="355" spans="1:25" x14ac:dyDescent="0.35">
      <c r="A355" s="2" t="s">
        <v>409</v>
      </c>
      <c r="B355" s="3" t="s">
        <v>33</v>
      </c>
      <c r="C355" s="2">
        <v>539</v>
      </c>
      <c r="D355" s="2">
        <v>1030</v>
      </c>
      <c r="E355" s="2">
        <v>407</v>
      </c>
      <c r="F355" s="2">
        <v>51.1</v>
      </c>
      <c r="G355" s="2">
        <v>28.4</v>
      </c>
      <c r="H355" s="2">
        <v>30</v>
      </c>
      <c r="I355" s="2">
        <v>867.8</v>
      </c>
      <c r="J355" s="2">
        <v>687</v>
      </c>
      <c r="K355" s="2">
        <v>7.17</v>
      </c>
      <c r="L355" s="2">
        <v>17</v>
      </c>
      <c r="M355" s="2">
        <v>3.58</v>
      </c>
      <c r="N355" s="2">
        <v>1202540</v>
      </c>
      <c r="O355" s="2">
        <v>57630</v>
      </c>
      <c r="P355" s="2">
        <v>41.8</v>
      </c>
      <c r="Q355" s="2">
        <v>9.16</v>
      </c>
      <c r="R355" s="2">
        <v>23350</v>
      </c>
      <c r="S355" s="2">
        <v>2832</v>
      </c>
      <c r="T355" s="2">
        <f t="shared" si="15"/>
        <v>26823.856346846656</v>
      </c>
      <c r="U355" s="2">
        <f t="shared" si="16"/>
        <v>4443.7243626297277</v>
      </c>
      <c r="V355" s="2">
        <v>26824</v>
      </c>
      <c r="W355" s="2">
        <v>4436</v>
      </c>
      <c r="Y355">
        <f t="shared" si="17"/>
        <v>972.97774897476449</v>
      </c>
    </row>
    <row r="356" spans="1:25" x14ac:dyDescent="0.35">
      <c r="A356" s="2" t="s">
        <v>410</v>
      </c>
      <c r="B356" s="3" t="s">
        <v>33</v>
      </c>
      <c r="C356" s="2">
        <v>591</v>
      </c>
      <c r="D356" s="2">
        <v>1040</v>
      </c>
      <c r="E356" s="2">
        <v>409</v>
      </c>
      <c r="F356" s="2">
        <v>55.9</v>
      </c>
      <c r="G356" s="2">
        <v>31</v>
      </c>
      <c r="H356" s="2">
        <v>30</v>
      </c>
      <c r="I356" s="2">
        <v>868.2</v>
      </c>
      <c r="J356" s="2">
        <v>753</v>
      </c>
      <c r="K356" s="2">
        <v>6.6</v>
      </c>
      <c r="L356" s="2">
        <v>15.5</v>
      </c>
      <c r="M356" s="2">
        <v>3.6</v>
      </c>
      <c r="N356" s="2">
        <v>1331040</v>
      </c>
      <c r="O356" s="2">
        <v>64010</v>
      </c>
      <c r="P356" s="2">
        <v>42.1</v>
      </c>
      <c r="Q356" s="2">
        <v>9.2200000000000006</v>
      </c>
      <c r="R356" s="2">
        <v>25597</v>
      </c>
      <c r="S356" s="2">
        <v>3130</v>
      </c>
      <c r="T356" s="2">
        <f t="shared" si="15"/>
        <v>29530.000986168994</v>
      </c>
      <c r="U356" s="2">
        <f t="shared" si="16"/>
        <v>4923.8191572250253</v>
      </c>
      <c r="V356" s="2">
        <v>29530</v>
      </c>
      <c r="W356" s="2">
        <v>4916</v>
      </c>
      <c r="Y356">
        <f t="shared" si="17"/>
        <v>983.10289390276932</v>
      </c>
    </row>
    <row r="357" spans="1:25" x14ac:dyDescent="0.35">
      <c r="A357" s="2" t="s">
        <v>411</v>
      </c>
      <c r="B357" s="3" t="s">
        <v>33</v>
      </c>
      <c r="C357" s="2">
        <v>642</v>
      </c>
      <c r="D357" s="2">
        <v>1048</v>
      </c>
      <c r="E357" s="2">
        <v>412</v>
      </c>
      <c r="F357" s="2">
        <v>60</v>
      </c>
      <c r="G357" s="2">
        <v>34</v>
      </c>
      <c r="H357" s="2">
        <v>30</v>
      </c>
      <c r="I357" s="2">
        <v>868</v>
      </c>
      <c r="J357" s="2">
        <v>818</v>
      </c>
      <c r="K357" s="2">
        <v>6.06</v>
      </c>
      <c r="L357" s="2">
        <v>14.5</v>
      </c>
      <c r="M357" s="2">
        <v>3.62</v>
      </c>
      <c r="N357" s="2">
        <v>1450590</v>
      </c>
      <c r="O357" s="2">
        <v>70280</v>
      </c>
      <c r="P357" s="2">
        <v>42.1</v>
      </c>
      <c r="Q357" s="2">
        <v>9.27</v>
      </c>
      <c r="R357" s="2">
        <v>27683</v>
      </c>
      <c r="S357" s="2">
        <v>3412</v>
      </c>
      <c r="T357" s="2">
        <f t="shared" si="15"/>
        <v>32096.717909507825</v>
      </c>
      <c r="U357" s="2">
        <f t="shared" si="16"/>
        <v>5386.9860071426865</v>
      </c>
      <c r="V357" s="2">
        <v>32097</v>
      </c>
      <c r="W357" s="2">
        <v>5379</v>
      </c>
      <c r="Y357">
        <f t="shared" si="17"/>
        <v>991.63929934225575</v>
      </c>
    </row>
    <row r="358" spans="1:25" x14ac:dyDescent="0.35">
      <c r="A358" s="2" t="s">
        <v>412</v>
      </c>
      <c r="B358" s="3" t="s">
        <v>33</v>
      </c>
      <c r="C358" s="2">
        <v>748</v>
      </c>
      <c r="D358" s="2">
        <v>1068</v>
      </c>
      <c r="E358" s="2">
        <v>417</v>
      </c>
      <c r="F358" s="2">
        <v>70</v>
      </c>
      <c r="G358" s="2">
        <v>39</v>
      </c>
      <c r="H358" s="2">
        <v>30</v>
      </c>
      <c r="I358" s="2">
        <v>868</v>
      </c>
      <c r="J358" s="2">
        <v>953</v>
      </c>
      <c r="K358" s="2">
        <v>5.35</v>
      </c>
      <c r="L358" s="2">
        <v>12.4</v>
      </c>
      <c r="M358" s="2">
        <v>3.67</v>
      </c>
      <c r="N358" s="2">
        <v>1731940</v>
      </c>
      <c r="O358" s="2">
        <v>85110</v>
      </c>
      <c r="P358" s="2">
        <v>42.6</v>
      </c>
      <c r="Q358" s="2">
        <v>9.4499999999999993</v>
      </c>
      <c r="R358" s="2">
        <v>32433</v>
      </c>
      <c r="S358" s="2">
        <v>4082</v>
      </c>
      <c r="T358" s="2">
        <f t="shared" si="15"/>
        <v>37881.457909507822</v>
      </c>
      <c r="U358" s="2">
        <f t="shared" si="16"/>
        <v>6467.3924236721086</v>
      </c>
      <c r="V358" s="2">
        <v>37881</v>
      </c>
      <c r="W358" s="2">
        <v>6459</v>
      </c>
      <c r="Y358">
        <f t="shared" si="17"/>
        <v>1012.2027958862789</v>
      </c>
    </row>
    <row r="359" spans="1:25" x14ac:dyDescent="0.35">
      <c r="A359" s="2" t="s">
        <v>413</v>
      </c>
      <c r="B359" s="3" t="s">
        <v>33</v>
      </c>
      <c r="C359" s="2">
        <v>883</v>
      </c>
      <c r="D359" s="2">
        <v>1092</v>
      </c>
      <c r="E359" s="2">
        <v>424</v>
      </c>
      <c r="F359" s="2">
        <v>82</v>
      </c>
      <c r="G359" s="2">
        <v>45.5</v>
      </c>
      <c r="H359" s="2">
        <v>30</v>
      </c>
      <c r="I359" s="2">
        <v>868</v>
      </c>
      <c r="J359" s="2">
        <v>1125</v>
      </c>
      <c r="K359" s="2">
        <v>4.66</v>
      </c>
      <c r="L359" s="2">
        <v>10.6</v>
      </c>
      <c r="M359" s="2">
        <v>3.74</v>
      </c>
      <c r="N359" s="2">
        <v>2096420</v>
      </c>
      <c r="O359" s="2">
        <v>104970</v>
      </c>
      <c r="P359" s="2">
        <v>43.2</v>
      </c>
      <c r="Q359" s="2">
        <v>9.66</v>
      </c>
      <c r="R359" s="2">
        <v>38396</v>
      </c>
      <c r="S359" s="2">
        <v>4952</v>
      </c>
      <c r="T359" s="2">
        <f t="shared" si="15"/>
        <v>45264.941909507826</v>
      </c>
      <c r="U359" s="2">
        <f t="shared" si="16"/>
        <v>7882.0302651603588</v>
      </c>
      <c r="V359" s="2">
        <v>45265</v>
      </c>
      <c r="W359" s="2">
        <v>7874</v>
      </c>
      <c r="Y359">
        <f t="shared" si="17"/>
        <v>1037.1906767803112</v>
      </c>
    </row>
    <row r="360" spans="1:25" x14ac:dyDescent="0.35">
      <c r="A360" s="2" t="s">
        <v>414</v>
      </c>
      <c r="B360" s="3" t="s">
        <v>33</v>
      </c>
      <c r="C360" s="2">
        <v>343</v>
      </c>
      <c r="D360" s="2">
        <v>1090</v>
      </c>
      <c r="E360" s="2">
        <v>400</v>
      </c>
      <c r="F360" s="2">
        <v>31</v>
      </c>
      <c r="G360" s="2">
        <v>18</v>
      </c>
      <c r="H360" s="2">
        <v>20</v>
      </c>
      <c r="I360" s="2">
        <v>988</v>
      </c>
      <c r="J360" s="2">
        <v>437</v>
      </c>
      <c r="K360" s="2">
        <v>11.11</v>
      </c>
      <c r="L360" s="2">
        <v>31.9</v>
      </c>
      <c r="M360" s="2">
        <v>3.71</v>
      </c>
      <c r="N360" s="2">
        <v>867400</v>
      </c>
      <c r="O360" s="2">
        <v>33120</v>
      </c>
      <c r="P360" s="2">
        <v>44.6</v>
      </c>
      <c r="Q360" s="2">
        <v>8.7100000000000009</v>
      </c>
      <c r="R360" s="2">
        <v>15920</v>
      </c>
      <c r="S360" s="2">
        <v>1656</v>
      </c>
      <c r="T360" s="2">
        <f t="shared" si="15"/>
        <v>18062.082624983988</v>
      </c>
      <c r="U360" s="2">
        <f t="shared" si="16"/>
        <v>2570.3109700745167</v>
      </c>
      <c r="V360" s="2">
        <v>18060</v>
      </c>
      <c r="W360" s="2">
        <v>2568</v>
      </c>
      <c r="Y360">
        <f t="shared" si="17"/>
        <v>1028.1031563029071</v>
      </c>
    </row>
    <row r="361" spans="1:25" x14ac:dyDescent="0.35">
      <c r="A361" s="2" t="s">
        <v>415</v>
      </c>
      <c r="B361" s="3" t="s">
        <v>33</v>
      </c>
      <c r="C361" s="2">
        <v>390</v>
      </c>
      <c r="D361" s="2">
        <v>1100</v>
      </c>
      <c r="E361" s="2">
        <v>400</v>
      </c>
      <c r="F361" s="2">
        <v>36</v>
      </c>
      <c r="G361" s="2">
        <v>20</v>
      </c>
      <c r="H361" s="2">
        <v>20</v>
      </c>
      <c r="I361" s="2">
        <v>988</v>
      </c>
      <c r="J361" s="2">
        <v>497</v>
      </c>
      <c r="K361" s="2">
        <v>10</v>
      </c>
      <c r="L361" s="2">
        <v>27.4</v>
      </c>
      <c r="M361" s="2">
        <v>3.73</v>
      </c>
      <c r="N361" s="2">
        <v>1005000</v>
      </c>
      <c r="O361" s="2">
        <v>38480</v>
      </c>
      <c r="P361" s="2">
        <v>45</v>
      </c>
      <c r="Q361" s="2">
        <v>8.8000000000000007</v>
      </c>
      <c r="R361" s="2">
        <v>18280</v>
      </c>
      <c r="S361" s="2">
        <v>1924</v>
      </c>
      <c r="T361" s="2">
        <f t="shared" si="15"/>
        <v>20780.474624983988</v>
      </c>
      <c r="U361" s="2">
        <f t="shared" si="16"/>
        <v>2990.1863330130805</v>
      </c>
      <c r="V361" s="2">
        <v>20780</v>
      </c>
      <c r="W361" s="2">
        <v>2988</v>
      </c>
      <c r="Y361">
        <f t="shared" si="17"/>
        <v>1037.6811167213173</v>
      </c>
    </row>
    <row r="362" spans="1:25" x14ac:dyDescent="0.35">
      <c r="A362" s="2" t="s">
        <v>416</v>
      </c>
      <c r="B362" s="3" t="s">
        <v>33</v>
      </c>
      <c r="C362" s="2">
        <v>433</v>
      </c>
      <c r="D362" s="2">
        <v>1108</v>
      </c>
      <c r="E362" s="2">
        <v>402</v>
      </c>
      <c r="F362" s="2">
        <v>40</v>
      </c>
      <c r="G362" s="2">
        <v>22</v>
      </c>
      <c r="H362" s="2">
        <v>20</v>
      </c>
      <c r="I362" s="2">
        <v>988</v>
      </c>
      <c r="J362" s="2">
        <v>551</v>
      </c>
      <c r="K362" s="2">
        <v>9.14</v>
      </c>
      <c r="L362" s="2">
        <v>24.7</v>
      </c>
      <c r="M362" s="2">
        <v>3.75</v>
      </c>
      <c r="N362" s="2">
        <v>1126000</v>
      </c>
      <c r="O362" s="2">
        <v>43410</v>
      </c>
      <c r="P362" s="2">
        <v>45.2</v>
      </c>
      <c r="Q362" s="2">
        <v>8.8699999999999992</v>
      </c>
      <c r="R362" s="2">
        <v>20320</v>
      </c>
      <c r="S362" s="2">
        <v>2160</v>
      </c>
      <c r="T362" s="2">
        <f t="shared" si="15"/>
        <v>23160.706624983988</v>
      </c>
      <c r="U362" s="2">
        <f t="shared" si="16"/>
        <v>3364.1976959516446</v>
      </c>
      <c r="V362" s="2">
        <v>23160</v>
      </c>
      <c r="W362" s="2">
        <v>3362</v>
      </c>
      <c r="Y362">
        <f t="shared" si="17"/>
        <v>1045.9189739171959</v>
      </c>
    </row>
    <row r="363" spans="1:25" x14ac:dyDescent="0.35">
      <c r="A363" s="2" t="s">
        <v>417</v>
      </c>
      <c r="B363" s="3" t="s">
        <v>33</v>
      </c>
      <c r="C363" s="2">
        <v>499</v>
      </c>
      <c r="D363" s="2">
        <v>1118</v>
      </c>
      <c r="E363" s="2">
        <v>405</v>
      </c>
      <c r="F363" s="2">
        <v>45</v>
      </c>
      <c r="G363" s="2">
        <v>26</v>
      </c>
      <c r="H363" s="2">
        <v>20</v>
      </c>
      <c r="I363" s="2">
        <v>988</v>
      </c>
      <c r="J363" s="2">
        <v>635</v>
      </c>
      <c r="K363" s="2">
        <v>7.79</v>
      </c>
      <c r="L363" s="2">
        <v>22</v>
      </c>
      <c r="M363" s="2">
        <v>3.77</v>
      </c>
      <c r="N363" s="2">
        <v>1294000</v>
      </c>
      <c r="O363" s="2">
        <v>49980</v>
      </c>
      <c r="P363" s="2">
        <v>45.1</v>
      </c>
      <c r="Q363" s="2">
        <v>8.8699999999999992</v>
      </c>
      <c r="R363" s="2">
        <v>23150</v>
      </c>
      <c r="S363" s="2">
        <v>2468</v>
      </c>
      <c r="T363" s="2">
        <f t="shared" si="15"/>
        <v>26599.475624983988</v>
      </c>
      <c r="U363" s="2">
        <f t="shared" si="16"/>
        <v>3872.7109218287728</v>
      </c>
      <c r="V363" s="2">
        <v>26600</v>
      </c>
      <c r="W363" s="2">
        <v>3870</v>
      </c>
      <c r="Y363">
        <f t="shared" si="17"/>
        <v>1056.359266537668</v>
      </c>
    </row>
    <row r="364" spans="1:25" x14ac:dyDescent="0.35">
      <c r="A364" s="2" t="s">
        <v>418</v>
      </c>
      <c r="B364" s="3" t="s">
        <v>34</v>
      </c>
      <c r="C364" s="2" t="str">
        <f t="shared" ref="C364:C395" si="18">_xlfn.TEXTAFTER(A364,"X")</f>
        <v>16.9</v>
      </c>
      <c r="D364" s="2">
        <v>100</v>
      </c>
      <c r="E364" s="2">
        <v>100</v>
      </c>
      <c r="F364" s="2">
        <v>8</v>
      </c>
      <c r="G364" s="2">
        <v>6</v>
      </c>
      <c r="H364" s="2">
        <v>8</v>
      </c>
      <c r="I364" s="2">
        <f t="shared" ref="I364:I427" si="19">D364-(2*(H364+F364))</f>
        <v>68</v>
      </c>
      <c r="J364" s="2">
        <v>21.59</v>
      </c>
      <c r="K364" s="2">
        <f t="shared" ref="K364:K427" si="20">(E364/2)/F364</f>
        <v>6.25</v>
      </c>
      <c r="L364" s="2">
        <f t="shared" ref="L364:L427" si="21">I364/G364</f>
        <v>11.333333333333334</v>
      </c>
      <c r="M364" s="2">
        <f t="shared" ref="M364:M427" si="22">(E364*2+F364*4+((E364-G364)/2-H364)*4+2*PI()*H364+(D364-2*F364-2*H364)*2)/1000</f>
        <v>0.57426548245743669</v>
      </c>
      <c r="N364" s="2">
        <v>386</v>
      </c>
      <c r="O364" s="2">
        <v>134</v>
      </c>
      <c r="P364" s="2">
        <v>4.2300000000000004</v>
      </c>
      <c r="Q364" s="2">
        <v>2.4900000000000002</v>
      </c>
      <c r="R364" s="2">
        <v>77.099999999999994</v>
      </c>
      <c r="S364" s="2">
        <v>26.7</v>
      </c>
      <c r="T364" s="2">
        <f t="shared" si="15"/>
        <v>86.393227719121953</v>
      </c>
      <c r="U364" s="2">
        <f t="shared" si="16"/>
        <v>41.173787242666911</v>
      </c>
      <c r="Y364">
        <f t="shared" si="17"/>
        <v>6.4884512790033337</v>
      </c>
    </row>
    <row r="365" spans="1:25" x14ac:dyDescent="0.35">
      <c r="A365" s="2" t="s">
        <v>419</v>
      </c>
      <c r="B365" s="3" t="s">
        <v>34</v>
      </c>
      <c r="C365" s="2" t="str">
        <f t="shared" si="18"/>
        <v>23.6</v>
      </c>
      <c r="D365" s="2">
        <v>125</v>
      </c>
      <c r="E365" s="2">
        <v>125</v>
      </c>
      <c r="F365" s="2">
        <v>9</v>
      </c>
      <c r="G365" s="2">
        <v>6.5</v>
      </c>
      <c r="H365" s="2">
        <v>8</v>
      </c>
      <c r="I365" s="2">
        <f t="shared" si="19"/>
        <v>91</v>
      </c>
      <c r="J365" s="2">
        <v>30</v>
      </c>
      <c r="K365" s="2">
        <f t="shared" si="20"/>
        <v>6.9444444444444446</v>
      </c>
      <c r="L365" s="2">
        <f t="shared" si="21"/>
        <v>14</v>
      </c>
      <c r="M365" s="2">
        <f t="shared" si="22"/>
        <v>0.72326548245743671</v>
      </c>
      <c r="N365" s="2">
        <v>843</v>
      </c>
      <c r="O365" s="2">
        <v>293</v>
      </c>
      <c r="P365" s="2">
        <v>5.3</v>
      </c>
      <c r="Q365" s="2">
        <v>3.13</v>
      </c>
      <c r="R365" s="2">
        <v>135</v>
      </c>
      <c r="S365" s="2">
        <v>46.9</v>
      </c>
      <c r="T365" s="2">
        <f t="shared" si="15"/>
        <v>151.94564052607987</v>
      </c>
      <c r="U365" s="2">
        <f t="shared" si="16"/>
        <v>71.874209260209483</v>
      </c>
      <c r="Y365">
        <f t="shared" si="17"/>
        <v>29.190751960167113</v>
      </c>
    </row>
    <row r="366" spans="1:25" x14ac:dyDescent="0.35">
      <c r="A366" s="2" t="s">
        <v>420</v>
      </c>
      <c r="B366" s="3" t="s">
        <v>34</v>
      </c>
      <c r="C366" s="2" t="str">
        <f t="shared" si="18"/>
        <v>31.1</v>
      </c>
      <c r="D366" s="2">
        <v>150</v>
      </c>
      <c r="E366" s="2">
        <v>150</v>
      </c>
      <c r="F366" s="2">
        <v>10</v>
      </c>
      <c r="G366" s="2">
        <v>7</v>
      </c>
      <c r="H366" s="2">
        <v>8</v>
      </c>
      <c r="I366" s="2">
        <f t="shared" si="19"/>
        <v>114</v>
      </c>
      <c r="J366" s="2">
        <v>39.65</v>
      </c>
      <c r="K366" s="2">
        <f t="shared" si="20"/>
        <v>7.5</v>
      </c>
      <c r="L366" s="2">
        <f t="shared" si="21"/>
        <v>16.285714285714285</v>
      </c>
      <c r="M366" s="2">
        <f t="shared" si="22"/>
        <v>0.87226548245743674</v>
      </c>
      <c r="N366" s="5">
        <v>1620</v>
      </c>
      <c r="O366" s="2">
        <v>563</v>
      </c>
      <c r="P366" s="2">
        <v>6.39</v>
      </c>
      <c r="Q366" s="2">
        <v>3.77</v>
      </c>
      <c r="R366" s="2">
        <v>216</v>
      </c>
      <c r="S366" s="2">
        <v>75.099999999999994</v>
      </c>
      <c r="T366" s="2">
        <f t="shared" si="15"/>
        <v>243.04780333303776</v>
      </c>
      <c r="U366" s="2">
        <f t="shared" si="16"/>
        <v>114.53775627775204</v>
      </c>
      <c r="Y366">
        <f t="shared" si="17"/>
        <v>64.514339491309997</v>
      </c>
    </row>
    <row r="367" spans="1:25" x14ac:dyDescent="0.35">
      <c r="A367" s="2" t="s">
        <v>421</v>
      </c>
      <c r="B367" s="3" t="s">
        <v>34</v>
      </c>
      <c r="C367" s="2" t="str">
        <f t="shared" si="18"/>
        <v>40.4</v>
      </c>
      <c r="D367" s="2">
        <v>175</v>
      </c>
      <c r="E367" s="2">
        <v>175</v>
      </c>
      <c r="F367" s="2">
        <v>11</v>
      </c>
      <c r="G367" s="2">
        <v>7.5</v>
      </c>
      <c r="H367" s="2">
        <v>13</v>
      </c>
      <c r="I367" s="2">
        <f t="shared" si="19"/>
        <v>127</v>
      </c>
      <c r="J367" s="2">
        <v>51.43</v>
      </c>
      <c r="K367" s="2">
        <f t="shared" si="20"/>
        <v>7.9545454545454541</v>
      </c>
      <c r="L367" s="2">
        <f t="shared" si="21"/>
        <v>16.933333333333334</v>
      </c>
      <c r="M367" s="2">
        <f t="shared" si="22"/>
        <v>1.0126814089933345</v>
      </c>
      <c r="N367" s="5">
        <v>2918</v>
      </c>
      <c r="O367" s="2">
        <v>983</v>
      </c>
      <c r="P367" s="2">
        <v>7.53</v>
      </c>
      <c r="Q367" s="2">
        <v>4.37</v>
      </c>
      <c r="R367" s="2">
        <v>334</v>
      </c>
      <c r="S367" s="2">
        <v>112</v>
      </c>
      <c r="T367" s="2">
        <f t="shared" si="15"/>
        <v>370.26854010466775</v>
      </c>
      <c r="U367" s="2">
        <f t="shared" si="16"/>
        <v>172.21858938947315</v>
      </c>
      <c r="Y367">
        <f t="shared" si="17"/>
        <v>99.860402562777608</v>
      </c>
    </row>
    <row r="368" spans="1:25" x14ac:dyDescent="0.35">
      <c r="A368" s="2" t="s">
        <v>422</v>
      </c>
      <c r="B368" s="3" t="s">
        <v>34</v>
      </c>
      <c r="C368" s="2" t="str">
        <f t="shared" si="18"/>
        <v>49.9</v>
      </c>
      <c r="D368" s="2">
        <v>200</v>
      </c>
      <c r="E368" s="2">
        <v>200</v>
      </c>
      <c r="F368" s="2">
        <v>12</v>
      </c>
      <c r="G368" s="2">
        <v>8</v>
      </c>
      <c r="H368" s="2">
        <v>13</v>
      </c>
      <c r="I368" s="2">
        <f t="shared" si="19"/>
        <v>150</v>
      </c>
      <c r="J368" s="2">
        <v>63.53</v>
      </c>
      <c r="K368" s="2">
        <f t="shared" si="20"/>
        <v>8.3333333333333339</v>
      </c>
      <c r="L368" s="2">
        <f t="shared" si="21"/>
        <v>18.75</v>
      </c>
      <c r="M368" s="2">
        <f t="shared" si="22"/>
        <v>1.1616814089933345</v>
      </c>
      <c r="N368" s="5">
        <v>4717</v>
      </c>
      <c r="O368" s="5">
        <v>1601</v>
      </c>
      <c r="P368" s="2">
        <v>8.6199999999999992</v>
      </c>
      <c r="Q368" s="2">
        <v>5.0199999999999996</v>
      </c>
      <c r="R368" s="2">
        <v>472</v>
      </c>
      <c r="S368" s="2">
        <v>160</v>
      </c>
      <c r="T368" s="2">
        <f t="shared" si="15"/>
        <v>525.49697978241602</v>
      </c>
      <c r="U368" s="2">
        <f t="shared" si="16"/>
        <v>244.48179459985897</v>
      </c>
      <c r="Y368">
        <f t="shared" si="17"/>
        <v>135.21131609447488</v>
      </c>
    </row>
    <row r="369" spans="1:25" x14ac:dyDescent="0.35">
      <c r="A369" s="2" t="s">
        <v>423</v>
      </c>
      <c r="B369" s="3" t="s">
        <v>34</v>
      </c>
      <c r="C369" s="2" t="str">
        <f t="shared" si="18"/>
        <v>56.2</v>
      </c>
      <c r="D369" s="2">
        <v>200</v>
      </c>
      <c r="E369" s="2">
        <v>204</v>
      </c>
      <c r="F369" s="2">
        <v>12</v>
      </c>
      <c r="G369" s="2">
        <v>12</v>
      </c>
      <c r="H369" s="2">
        <v>13</v>
      </c>
      <c r="I369" s="2">
        <f t="shared" si="19"/>
        <v>150</v>
      </c>
      <c r="J369" s="2">
        <v>71.53</v>
      </c>
      <c r="K369" s="2">
        <f t="shared" si="20"/>
        <v>8.5</v>
      </c>
      <c r="L369" s="2">
        <f t="shared" si="21"/>
        <v>12.5</v>
      </c>
      <c r="M369" s="2">
        <f t="shared" si="22"/>
        <v>1.1696814089933345</v>
      </c>
      <c r="N369" s="5">
        <v>4984</v>
      </c>
      <c r="O369" s="5">
        <v>1701</v>
      </c>
      <c r="P369" s="2">
        <v>8.35</v>
      </c>
      <c r="Q369" s="2">
        <v>4.88</v>
      </c>
      <c r="R369" s="2">
        <v>498</v>
      </c>
      <c r="S369" s="2">
        <v>167</v>
      </c>
      <c r="T369" s="2">
        <f t="shared" si="15"/>
        <v>565.49697978241602</v>
      </c>
      <c r="U369" s="2">
        <f t="shared" si="16"/>
        <v>257.98793628294567</v>
      </c>
      <c r="Y369">
        <f t="shared" si="17"/>
        <v>138.10611861898082</v>
      </c>
    </row>
    <row r="370" spans="1:25" x14ac:dyDescent="0.35">
      <c r="A370" s="2" t="s">
        <v>424</v>
      </c>
      <c r="B370" s="3" t="s">
        <v>34</v>
      </c>
      <c r="C370" s="2" t="str">
        <f t="shared" si="18"/>
        <v>63.8</v>
      </c>
      <c r="D370" s="2">
        <v>244</v>
      </c>
      <c r="E370" s="2">
        <v>252</v>
      </c>
      <c r="F370" s="2">
        <v>11</v>
      </c>
      <c r="G370" s="2">
        <v>11</v>
      </c>
      <c r="H370" s="2">
        <v>13</v>
      </c>
      <c r="I370" s="2">
        <f t="shared" si="19"/>
        <v>196</v>
      </c>
      <c r="J370" s="2">
        <v>81.31</v>
      </c>
      <c r="K370" s="2">
        <f t="shared" si="20"/>
        <v>11.454545454545455</v>
      </c>
      <c r="L370" s="2">
        <f t="shared" si="21"/>
        <v>17.818181818181817</v>
      </c>
      <c r="M370" s="2">
        <f t="shared" si="22"/>
        <v>1.4516814089933345</v>
      </c>
      <c r="N370" s="5">
        <v>8573</v>
      </c>
      <c r="O370" s="5">
        <v>2937</v>
      </c>
      <c r="P370" s="2">
        <v>10.27</v>
      </c>
      <c r="Q370" s="2">
        <v>6.01</v>
      </c>
      <c r="R370" s="2">
        <v>703</v>
      </c>
      <c r="S370" s="2">
        <v>233</v>
      </c>
      <c r="T370" s="2">
        <f t="shared" si="15"/>
        <v>797.0886091379125</v>
      </c>
      <c r="U370" s="2">
        <f t="shared" si="16"/>
        <v>357.87090086217398</v>
      </c>
      <c r="Y370">
        <f t="shared" si="17"/>
        <v>203.21933963085306</v>
      </c>
    </row>
    <row r="371" spans="1:25" x14ac:dyDescent="0.35">
      <c r="A371" s="2" t="s">
        <v>425</v>
      </c>
      <c r="B371" s="3" t="s">
        <v>34</v>
      </c>
      <c r="C371" s="2" t="str">
        <f t="shared" si="18"/>
        <v>71.8</v>
      </c>
      <c r="D371" s="2">
        <v>250</v>
      </c>
      <c r="E371" s="2">
        <v>250</v>
      </c>
      <c r="F371" s="2">
        <v>14</v>
      </c>
      <c r="G371" s="2">
        <v>9</v>
      </c>
      <c r="H371" s="2">
        <v>13</v>
      </c>
      <c r="I371" s="2">
        <f t="shared" si="19"/>
        <v>196</v>
      </c>
      <c r="J371" s="2">
        <v>91.43</v>
      </c>
      <c r="K371" s="2">
        <f t="shared" si="20"/>
        <v>8.9285714285714288</v>
      </c>
      <c r="L371" s="2">
        <f t="shared" si="21"/>
        <v>21.777777777777779</v>
      </c>
      <c r="M371" s="2">
        <f t="shared" si="22"/>
        <v>1.4596814089933345</v>
      </c>
      <c r="N371" s="5">
        <v>10689</v>
      </c>
      <c r="O371" s="5">
        <v>3648</v>
      </c>
      <c r="P371" s="2">
        <v>10.81</v>
      </c>
      <c r="Q371" s="2">
        <v>6.32</v>
      </c>
      <c r="R371" s="2">
        <v>855</v>
      </c>
      <c r="S371" s="2">
        <v>292</v>
      </c>
      <c r="T371" s="2">
        <f t="shared" si="15"/>
        <v>952.57060913791247</v>
      </c>
      <c r="U371" s="2">
        <f t="shared" si="16"/>
        <v>443.73383002063065</v>
      </c>
      <c r="Y371">
        <f t="shared" si="17"/>
        <v>205.91770200737966</v>
      </c>
    </row>
    <row r="372" spans="1:25" x14ac:dyDescent="0.35">
      <c r="A372" s="2" t="s">
        <v>426</v>
      </c>
      <c r="B372" s="3" t="s">
        <v>34</v>
      </c>
      <c r="C372" s="2" t="str">
        <f t="shared" si="18"/>
        <v>81.6</v>
      </c>
      <c r="D372" s="2">
        <v>250</v>
      </c>
      <c r="E372" s="2">
        <v>255</v>
      </c>
      <c r="F372" s="2">
        <v>14</v>
      </c>
      <c r="G372" s="2">
        <v>14</v>
      </c>
      <c r="H372" s="2">
        <v>13</v>
      </c>
      <c r="I372" s="2">
        <f t="shared" si="19"/>
        <v>196</v>
      </c>
      <c r="J372" s="2">
        <v>103.93</v>
      </c>
      <c r="K372" s="2">
        <f t="shared" si="20"/>
        <v>9.1071428571428577</v>
      </c>
      <c r="L372" s="2">
        <f t="shared" si="21"/>
        <v>14</v>
      </c>
      <c r="M372" s="2">
        <f t="shared" si="22"/>
        <v>1.4696814089933345</v>
      </c>
      <c r="N372" s="5">
        <v>11340</v>
      </c>
      <c r="O372" s="5">
        <v>3875</v>
      </c>
      <c r="P372" s="2">
        <v>10.45</v>
      </c>
      <c r="Q372" s="2">
        <v>6.11</v>
      </c>
      <c r="R372" s="2">
        <v>907</v>
      </c>
      <c r="S372" s="2">
        <v>304</v>
      </c>
      <c r="T372" s="2">
        <f t="shared" si="15"/>
        <v>1030.6956091379125</v>
      </c>
      <c r="U372" s="2">
        <f t="shared" si="16"/>
        <v>468.15400712448894</v>
      </c>
      <c r="Y372">
        <f t="shared" si="17"/>
        <v>209.5139613486414</v>
      </c>
    </row>
    <row r="373" spans="1:25" x14ac:dyDescent="0.35">
      <c r="A373" s="2" t="s">
        <v>427</v>
      </c>
      <c r="B373" s="3" t="s">
        <v>34</v>
      </c>
      <c r="C373" s="2" t="str">
        <f t="shared" si="18"/>
        <v>83.5</v>
      </c>
      <c r="D373" s="2">
        <v>294</v>
      </c>
      <c r="E373" s="2">
        <v>302</v>
      </c>
      <c r="F373" s="2">
        <v>12</v>
      </c>
      <c r="G373" s="2">
        <v>12</v>
      </c>
      <c r="H373" s="2">
        <v>13</v>
      </c>
      <c r="I373" s="2">
        <f t="shared" si="19"/>
        <v>244</v>
      </c>
      <c r="J373" s="2">
        <v>106.33</v>
      </c>
      <c r="K373" s="2">
        <f t="shared" si="20"/>
        <v>12.583333333333334</v>
      </c>
      <c r="L373" s="2">
        <f t="shared" si="21"/>
        <v>20.333333333333332</v>
      </c>
      <c r="M373" s="2">
        <f t="shared" si="22"/>
        <v>1.7496814089933346</v>
      </c>
      <c r="N373" s="5">
        <v>16384</v>
      </c>
      <c r="O373" s="5">
        <v>5513</v>
      </c>
      <c r="P373" s="2">
        <v>12.41</v>
      </c>
      <c r="Q373" s="2">
        <v>7.2</v>
      </c>
      <c r="R373" s="5">
        <v>1115</v>
      </c>
      <c r="S373" s="2">
        <v>365</v>
      </c>
      <c r="T373" s="2">
        <f t="shared" si="15"/>
        <v>1259.8313093349525</v>
      </c>
      <c r="U373" s="2">
        <f t="shared" si="16"/>
        <v>558.89993628294565</v>
      </c>
      <c r="Y373">
        <f t="shared" si="17"/>
        <v>273.89432268668878</v>
      </c>
    </row>
    <row r="374" spans="1:25" x14ac:dyDescent="0.35">
      <c r="A374" s="2" t="s">
        <v>428</v>
      </c>
      <c r="B374" s="3" t="s">
        <v>34</v>
      </c>
      <c r="C374" s="2" t="str">
        <f t="shared" si="18"/>
        <v>93</v>
      </c>
      <c r="D374" s="2">
        <v>300</v>
      </c>
      <c r="E374" s="2">
        <v>300</v>
      </c>
      <c r="F374" s="2">
        <v>15</v>
      </c>
      <c r="G374" s="2">
        <v>10</v>
      </c>
      <c r="H374" s="2">
        <v>13</v>
      </c>
      <c r="I374" s="2">
        <f t="shared" si="19"/>
        <v>244</v>
      </c>
      <c r="J374" s="2">
        <v>118.45</v>
      </c>
      <c r="K374" s="2">
        <f t="shared" si="20"/>
        <v>10</v>
      </c>
      <c r="L374" s="2">
        <f t="shared" si="21"/>
        <v>24.4</v>
      </c>
      <c r="M374" s="2">
        <f t="shared" si="22"/>
        <v>1.7576814089933346</v>
      </c>
      <c r="N374" s="5">
        <v>20010</v>
      </c>
      <c r="O374" s="5">
        <v>6753</v>
      </c>
      <c r="P374" s="2">
        <v>13</v>
      </c>
      <c r="Q374" s="2">
        <v>7.55</v>
      </c>
      <c r="R374" s="5">
        <v>1334</v>
      </c>
      <c r="S374" s="2">
        <v>450</v>
      </c>
      <c r="T374" s="2">
        <f t="shared" si="15"/>
        <v>1483.9133093349524</v>
      </c>
      <c r="U374" s="2">
        <f t="shared" si="16"/>
        <v>683.56086544140226</v>
      </c>
      <c r="Y374">
        <f t="shared" si="17"/>
        <v>276.62628219314234</v>
      </c>
    </row>
    <row r="375" spans="1:25" x14ac:dyDescent="0.35">
      <c r="A375" s="2" t="s">
        <v>429</v>
      </c>
      <c r="B375" s="3" t="s">
        <v>34</v>
      </c>
      <c r="C375" s="2" t="str">
        <f t="shared" si="18"/>
        <v>104.8</v>
      </c>
      <c r="D375" s="2">
        <v>300</v>
      </c>
      <c r="E375" s="2">
        <v>305</v>
      </c>
      <c r="F375" s="2">
        <v>15</v>
      </c>
      <c r="G375" s="2">
        <v>15</v>
      </c>
      <c r="H375" s="2">
        <v>13</v>
      </c>
      <c r="I375" s="2">
        <f t="shared" si="19"/>
        <v>244</v>
      </c>
      <c r="J375" s="2">
        <v>133.44999999999999</v>
      </c>
      <c r="K375" s="2">
        <f t="shared" si="20"/>
        <v>10.166666666666666</v>
      </c>
      <c r="L375" s="2">
        <f t="shared" si="21"/>
        <v>16.266666666666666</v>
      </c>
      <c r="M375" s="2">
        <f t="shared" si="22"/>
        <v>1.7676814089933346</v>
      </c>
      <c r="N375" s="5">
        <v>21135</v>
      </c>
      <c r="O375" s="5">
        <v>7102</v>
      </c>
      <c r="P375" s="2">
        <v>12.58</v>
      </c>
      <c r="Q375" s="2">
        <v>7.29</v>
      </c>
      <c r="R375" s="5">
        <v>1409</v>
      </c>
      <c r="S375" s="2">
        <v>466</v>
      </c>
      <c r="T375" s="2">
        <f t="shared" si="15"/>
        <v>1596.4133093349524</v>
      </c>
      <c r="U375" s="2">
        <f t="shared" si="16"/>
        <v>715.0485425452606</v>
      </c>
      <c r="Y375">
        <f t="shared" si="17"/>
        <v>280.20724473146657</v>
      </c>
    </row>
    <row r="376" spans="1:25" x14ac:dyDescent="0.35">
      <c r="A376" s="2" t="s">
        <v>430</v>
      </c>
      <c r="B376" s="3" t="s">
        <v>34</v>
      </c>
      <c r="C376" s="2" t="str">
        <f t="shared" si="18"/>
        <v>104.6</v>
      </c>
      <c r="D376" s="2">
        <v>338</v>
      </c>
      <c r="E376" s="2">
        <v>351</v>
      </c>
      <c r="F376" s="2">
        <v>13</v>
      </c>
      <c r="G376" s="2">
        <v>13</v>
      </c>
      <c r="H376" s="2">
        <v>13</v>
      </c>
      <c r="I376" s="2">
        <f t="shared" si="19"/>
        <v>286</v>
      </c>
      <c r="J376" s="2">
        <v>133.27000000000001</v>
      </c>
      <c r="K376" s="2">
        <f t="shared" si="20"/>
        <v>13.5</v>
      </c>
      <c r="L376" s="2">
        <f t="shared" si="21"/>
        <v>22</v>
      </c>
      <c r="M376" s="2">
        <f t="shared" si="22"/>
        <v>2.0316814089933346</v>
      </c>
      <c r="N376" s="5">
        <v>27352</v>
      </c>
      <c r="O376" s="5">
        <v>9376</v>
      </c>
      <c r="P376" s="2">
        <v>14.33</v>
      </c>
      <c r="Q376" s="2">
        <v>8.39</v>
      </c>
      <c r="R376" s="5">
        <v>1618</v>
      </c>
      <c r="S376" s="2">
        <v>534</v>
      </c>
      <c r="T376" s="2">
        <f t="shared" si="15"/>
        <v>1821.5527970073622</v>
      </c>
      <c r="U376" s="2">
        <f t="shared" si="16"/>
        <v>816.01697170371722</v>
      </c>
      <c r="Y376">
        <f t="shared" si="17"/>
        <v>339.7318059881942</v>
      </c>
    </row>
    <row r="377" spans="1:25" x14ac:dyDescent="0.35">
      <c r="A377" s="2" t="s">
        <v>431</v>
      </c>
      <c r="B377" s="3" t="s">
        <v>34</v>
      </c>
      <c r="C377" s="2" t="str">
        <f t="shared" si="18"/>
        <v>113</v>
      </c>
      <c r="D377" s="2">
        <v>344</v>
      </c>
      <c r="E377" s="2">
        <v>348</v>
      </c>
      <c r="F377" s="2">
        <v>16</v>
      </c>
      <c r="G377" s="2">
        <v>10</v>
      </c>
      <c r="H377" s="2">
        <v>13</v>
      </c>
      <c r="I377" s="2">
        <f t="shared" si="19"/>
        <v>286</v>
      </c>
      <c r="J377" s="2">
        <v>144.01</v>
      </c>
      <c r="K377" s="2">
        <f t="shared" si="20"/>
        <v>10.875</v>
      </c>
      <c r="L377" s="2">
        <f t="shared" si="21"/>
        <v>28.6</v>
      </c>
      <c r="M377" s="2">
        <f t="shared" si="22"/>
        <v>2.0376814089933344</v>
      </c>
      <c r="N377" s="5">
        <v>32545</v>
      </c>
      <c r="O377" s="5">
        <v>11242</v>
      </c>
      <c r="P377" s="2">
        <v>15.03</v>
      </c>
      <c r="Q377" s="2">
        <v>8.84</v>
      </c>
      <c r="R377" s="5">
        <v>1892</v>
      </c>
      <c r="S377" s="2">
        <v>646</v>
      </c>
      <c r="T377" s="2">
        <f t="shared" si="15"/>
        <v>2091.8737970073621</v>
      </c>
      <c r="U377" s="2">
        <f t="shared" si="16"/>
        <v>978.44286544140232</v>
      </c>
      <c r="Y377">
        <f t="shared" si="17"/>
        <v>341.70586766984263</v>
      </c>
    </row>
    <row r="378" spans="1:25" x14ac:dyDescent="0.35">
      <c r="A378" s="2" t="s">
        <v>432</v>
      </c>
      <c r="B378" s="3" t="s">
        <v>34</v>
      </c>
      <c r="C378" s="2" t="str">
        <f t="shared" si="18"/>
        <v>129.3</v>
      </c>
      <c r="D378" s="2">
        <v>344</v>
      </c>
      <c r="E378" s="2">
        <v>354</v>
      </c>
      <c r="F378" s="2">
        <v>16</v>
      </c>
      <c r="G378" s="2">
        <v>16</v>
      </c>
      <c r="H378" s="2">
        <v>13</v>
      </c>
      <c r="I378" s="2">
        <f t="shared" si="19"/>
        <v>286</v>
      </c>
      <c r="J378" s="2">
        <v>164.65</v>
      </c>
      <c r="K378" s="2">
        <f t="shared" si="20"/>
        <v>11.0625</v>
      </c>
      <c r="L378" s="2">
        <f t="shared" si="21"/>
        <v>17.875</v>
      </c>
      <c r="M378" s="2">
        <f t="shared" si="22"/>
        <v>2.0496814089933344</v>
      </c>
      <c r="N378" s="5">
        <v>34581</v>
      </c>
      <c r="O378" s="5">
        <v>11841</v>
      </c>
      <c r="P378" s="2">
        <v>14.49</v>
      </c>
      <c r="Q378" s="2">
        <v>8.48</v>
      </c>
      <c r="R378" s="5">
        <v>2011</v>
      </c>
      <c r="S378" s="2">
        <v>669</v>
      </c>
      <c r="T378" s="2">
        <f t="shared" si="15"/>
        <v>2269.3777970073625</v>
      </c>
      <c r="U378" s="2">
        <f t="shared" si="16"/>
        <v>1024.7420779660324</v>
      </c>
      <c r="Y378">
        <f t="shared" si="17"/>
        <v>346.03135696060843</v>
      </c>
    </row>
    <row r="379" spans="1:25" x14ac:dyDescent="0.35">
      <c r="A379" s="2" t="s">
        <v>433</v>
      </c>
      <c r="B379" s="3" t="s">
        <v>34</v>
      </c>
      <c r="C379" s="2" t="str">
        <f t="shared" si="18"/>
        <v>134.9</v>
      </c>
      <c r="D379" s="2">
        <v>350</v>
      </c>
      <c r="E379" s="2">
        <v>350</v>
      </c>
      <c r="F379" s="2">
        <v>19</v>
      </c>
      <c r="G379" s="2">
        <v>12</v>
      </c>
      <c r="H379" s="2">
        <v>13</v>
      </c>
      <c r="I379" s="2">
        <f t="shared" si="19"/>
        <v>286</v>
      </c>
      <c r="J379" s="2">
        <v>171.89</v>
      </c>
      <c r="K379" s="2">
        <f t="shared" si="20"/>
        <v>9.2105263157894743</v>
      </c>
      <c r="L379" s="2">
        <f t="shared" si="21"/>
        <v>23.833333333333332</v>
      </c>
      <c r="M379" s="2">
        <f t="shared" si="22"/>
        <v>2.0536814089933344</v>
      </c>
      <c r="N379" s="5">
        <v>39637</v>
      </c>
      <c r="O379" s="5">
        <v>13582</v>
      </c>
      <c r="P379" s="2">
        <v>15.19</v>
      </c>
      <c r="Q379" s="2">
        <v>8.89</v>
      </c>
      <c r="R379" s="5">
        <v>2265</v>
      </c>
      <c r="S379" s="2">
        <v>776</v>
      </c>
      <c r="T379" s="2">
        <f t="shared" si="15"/>
        <v>2515.3917970073626</v>
      </c>
      <c r="U379" s="2">
        <f t="shared" si="16"/>
        <v>1176.9379362829457</v>
      </c>
      <c r="Y379">
        <f t="shared" si="17"/>
        <v>347.3357165625211</v>
      </c>
    </row>
    <row r="380" spans="1:25" x14ac:dyDescent="0.35">
      <c r="A380" s="2" t="s">
        <v>434</v>
      </c>
      <c r="B380" s="3" t="s">
        <v>34</v>
      </c>
      <c r="C380" s="2" t="str">
        <f t="shared" si="18"/>
        <v>154.2</v>
      </c>
      <c r="D380" s="2">
        <v>350</v>
      </c>
      <c r="E380" s="2">
        <v>357</v>
      </c>
      <c r="F380" s="2">
        <v>19</v>
      </c>
      <c r="G380" s="2">
        <v>19</v>
      </c>
      <c r="H380" s="2">
        <v>13</v>
      </c>
      <c r="I380" s="2">
        <f t="shared" si="19"/>
        <v>286</v>
      </c>
      <c r="J380" s="2">
        <v>196.39</v>
      </c>
      <c r="K380" s="2">
        <f t="shared" si="20"/>
        <v>9.3947368421052637</v>
      </c>
      <c r="L380" s="2">
        <f t="shared" si="21"/>
        <v>15.052631578947368</v>
      </c>
      <c r="M380" s="2">
        <f t="shared" si="22"/>
        <v>2.0676814089933346</v>
      </c>
      <c r="N380" s="5">
        <v>42138</v>
      </c>
      <c r="O380" s="5">
        <v>14427</v>
      </c>
      <c r="P380" s="2">
        <v>14.65</v>
      </c>
      <c r="Q380" s="2">
        <v>8.57</v>
      </c>
      <c r="R380" s="5">
        <v>2408</v>
      </c>
      <c r="S380" s="2">
        <v>808</v>
      </c>
      <c r="T380" s="2">
        <f t="shared" si="15"/>
        <v>2729.7667970073626</v>
      </c>
      <c r="U380" s="2">
        <f t="shared" si="16"/>
        <v>1241.3871842283475</v>
      </c>
      <c r="Y380">
        <f t="shared" si="17"/>
        <v>352.34599472677422</v>
      </c>
    </row>
    <row r="381" spans="1:25" x14ac:dyDescent="0.35">
      <c r="A381" s="2" t="s">
        <v>435</v>
      </c>
      <c r="B381" s="3" t="s">
        <v>34</v>
      </c>
      <c r="C381" s="2" t="str">
        <f t="shared" si="18"/>
        <v>140.1</v>
      </c>
      <c r="D381" s="2">
        <v>388</v>
      </c>
      <c r="E381" s="2">
        <v>402</v>
      </c>
      <c r="F381" s="2">
        <v>15</v>
      </c>
      <c r="G381" s="2">
        <v>15</v>
      </c>
      <c r="H381" s="2">
        <v>22</v>
      </c>
      <c r="I381" s="2">
        <f t="shared" si="19"/>
        <v>314</v>
      </c>
      <c r="J381" s="2">
        <v>178.45</v>
      </c>
      <c r="K381" s="2">
        <f t="shared" si="20"/>
        <v>13.4</v>
      </c>
      <c r="L381" s="2">
        <f t="shared" si="21"/>
        <v>20.933333333333334</v>
      </c>
      <c r="M381" s="2">
        <f t="shared" si="22"/>
        <v>2.3162300767579507</v>
      </c>
      <c r="N381" s="5">
        <v>48040</v>
      </c>
      <c r="O381" s="5">
        <v>16255</v>
      </c>
      <c r="P381" s="2">
        <v>16.41</v>
      </c>
      <c r="Q381" s="2">
        <v>9.5399999999999991</v>
      </c>
      <c r="R381" s="5">
        <v>2476</v>
      </c>
      <c r="S381" s="2">
        <v>809</v>
      </c>
      <c r="T381" s="2">
        <f t="shared" si="15"/>
        <v>2802.1323241056857</v>
      </c>
      <c r="U381" s="2">
        <f t="shared" si="16"/>
        <v>1240.5445671955915</v>
      </c>
      <c r="Y381">
        <f t="shared" si="17"/>
        <v>411.13805467263671</v>
      </c>
    </row>
    <row r="382" spans="1:25" x14ac:dyDescent="0.35">
      <c r="A382" s="2" t="s">
        <v>436</v>
      </c>
      <c r="B382" s="3" t="s">
        <v>34</v>
      </c>
      <c r="C382" s="2" t="str">
        <f t="shared" si="18"/>
        <v>146.6</v>
      </c>
      <c r="D382" s="2">
        <v>394</v>
      </c>
      <c r="E382" s="2">
        <v>398</v>
      </c>
      <c r="F382" s="2">
        <v>18</v>
      </c>
      <c r="G382" s="2">
        <v>11</v>
      </c>
      <c r="H382" s="2">
        <v>22</v>
      </c>
      <c r="I382" s="2">
        <f t="shared" si="19"/>
        <v>314</v>
      </c>
      <c r="J382" s="2">
        <v>186.81</v>
      </c>
      <c r="K382" s="2">
        <f t="shared" si="20"/>
        <v>11.055555555555555</v>
      </c>
      <c r="L382" s="2">
        <f t="shared" si="21"/>
        <v>28.545454545454547</v>
      </c>
      <c r="M382" s="2">
        <f t="shared" si="22"/>
        <v>2.3202300767579507</v>
      </c>
      <c r="N382" s="5">
        <v>55597</v>
      </c>
      <c r="O382" s="5">
        <v>18920</v>
      </c>
      <c r="P382" s="2">
        <v>17.25</v>
      </c>
      <c r="Q382" s="2">
        <v>10.06</v>
      </c>
      <c r="R382" s="5">
        <v>2822</v>
      </c>
      <c r="S382" s="2">
        <v>951</v>
      </c>
      <c r="T382" s="2">
        <f t="shared" si="15"/>
        <v>3118.4423241056857</v>
      </c>
      <c r="U382" s="2">
        <f t="shared" si="16"/>
        <v>1444.0116288842667</v>
      </c>
      <c r="Y382">
        <f t="shared" si="17"/>
        <v>412.41108132541729</v>
      </c>
    </row>
    <row r="383" spans="1:25" x14ac:dyDescent="0.35">
      <c r="A383" s="2" t="s">
        <v>437</v>
      </c>
      <c r="B383" s="3" t="s">
        <v>34</v>
      </c>
      <c r="C383" s="2" t="str">
        <f t="shared" si="18"/>
        <v>168.3</v>
      </c>
      <c r="D383" s="2">
        <v>394</v>
      </c>
      <c r="E383" s="2">
        <v>405</v>
      </c>
      <c r="F383" s="2">
        <v>18</v>
      </c>
      <c r="G383" s="2">
        <v>18</v>
      </c>
      <c r="H383" s="2">
        <v>22</v>
      </c>
      <c r="I383" s="2">
        <f t="shared" si="19"/>
        <v>314</v>
      </c>
      <c r="J383" s="2">
        <v>214.39</v>
      </c>
      <c r="K383" s="2">
        <f t="shared" si="20"/>
        <v>11.25</v>
      </c>
      <c r="L383" s="2">
        <f t="shared" si="21"/>
        <v>17.444444444444443</v>
      </c>
      <c r="M383" s="2">
        <f t="shared" si="22"/>
        <v>2.3342300767579509</v>
      </c>
      <c r="N383" s="5">
        <v>59165</v>
      </c>
      <c r="O383" s="5">
        <v>19951</v>
      </c>
      <c r="P383" s="2">
        <v>16.61</v>
      </c>
      <c r="Q383" s="2">
        <v>9.65</v>
      </c>
      <c r="R383" s="5">
        <v>3003</v>
      </c>
      <c r="S383" s="2">
        <v>985</v>
      </c>
      <c r="T383" s="2">
        <f t="shared" si="15"/>
        <v>3390.1053241056857</v>
      </c>
      <c r="U383" s="2">
        <f t="shared" si="16"/>
        <v>1514.2232709290854</v>
      </c>
      <c r="Y383">
        <f t="shared" si="17"/>
        <v>417.4452059851688</v>
      </c>
    </row>
    <row r="384" spans="1:25" x14ac:dyDescent="0.35">
      <c r="A384" s="2" t="s">
        <v>438</v>
      </c>
      <c r="B384" s="3" t="s">
        <v>34</v>
      </c>
      <c r="C384" s="2" t="str">
        <f t="shared" si="18"/>
        <v>171.7</v>
      </c>
      <c r="D384" s="2">
        <v>400</v>
      </c>
      <c r="E384" s="2">
        <v>400</v>
      </c>
      <c r="F384" s="2">
        <v>21</v>
      </c>
      <c r="G384" s="2">
        <v>13</v>
      </c>
      <c r="H384" s="2">
        <v>22</v>
      </c>
      <c r="I384" s="2">
        <f t="shared" si="19"/>
        <v>314</v>
      </c>
      <c r="J384" s="2">
        <v>218.69</v>
      </c>
      <c r="K384" s="2">
        <f t="shared" si="20"/>
        <v>9.5238095238095237</v>
      </c>
      <c r="L384" s="2">
        <f t="shared" si="21"/>
        <v>24.153846153846153</v>
      </c>
      <c r="M384" s="2">
        <f t="shared" si="22"/>
        <v>2.3362300767579507</v>
      </c>
      <c r="N384" s="5">
        <v>66455</v>
      </c>
      <c r="O384" s="5">
        <v>22410</v>
      </c>
      <c r="P384" s="2">
        <v>17.43</v>
      </c>
      <c r="Q384" s="2">
        <v>10.119999999999999</v>
      </c>
      <c r="R384" s="5">
        <v>3323</v>
      </c>
      <c r="S384" s="5">
        <v>1120</v>
      </c>
      <c r="T384" s="2">
        <f t="shared" si="15"/>
        <v>3672.4603241056857</v>
      </c>
      <c r="U384" s="2">
        <f t="shared" si="16"/>
        <v>1703.0870980399291</v>
      </c>
      <c r="Y384">
        <f t="shared" si="17"/>
        <v>418.04557167849532</v>
      </c>
    </row>
    <row r="385" spans="1:25" x14ac:dyDescent="0.35">
      <c r="A385" s="2" t="s">
        <v>439</v>
      </c>
      <c r="B385" s="3" t="s">
        <v>34</v>
      </c>
      <c r="C385" s="2" t="str">
        <f t="shared" si="18"/>
        <v>196.8</v>
      </c>
      <c r="D385" s="2">
        <v>400</v>
      </c>
      <c r="E385" s="2">
        <v>408</v>
      </c>
      <c r="F385" s="2">
        <v>21</v>
      </c>
      <c r="G385" s="2">
        <v>21</v>
      </c>
      <c r="H385" s="2">
        <v>22</v>
      </c>
      <c r="I385" s="2">
        <f t="shared" si="19"/>
        <v>314</v>
      </c>
      <c r="J385" s="2">
        <v>250.69</v>
      </c>
      <c r="K385" s="2">
        <f t="shared" si="20"/>
        <v>9.7142857142857135</v>
      </c>
      <c r="L385" s="2">
        <f t="shared" si="21"/>
        <v>14.952380952380953</v>
      </c>
      <c r="M385" s="2">
        <f t="shared" si="22"/>
        <v>2.3522300767579507</v>
      </c>
      <c r="N385" s="5">
        <v>70722</v>
      </c>
      <c r="O385" s="5">
        <v>23804</v>
      </c>
      <c r="P385" s="2">
        <v>16.8</v>
      </c>
      <c r="Q385" s="2">
        <v>9.74</v>
      </c>
      <c r="R385" s="5">
        <v>3536</v>
      </c>
      <c r="S385" s="5">
        <v>1167</v>
      </c>
      <c r="T385" s="2">
        <f t="shared" si="15"/>
        <v>3992.4603241056857</v>
      </c>
      <c r="U385" s="2">
        <f t="shared" si="16"/>
        <v>1796.9649746625792</v>
      </c>
      <c r="Y385">
        <f t="shared" si="17"/>
        <v>423.7646752621082</v>
      </c>
    </row>
    <row r="386" spans="1:25" x14ac:dyDescent="0.35">
      <c r="A386" s="2" t="s">
        <v>440</v>
      </c>
      <c r="B386" s="3" t="s">
        <v>34</v>
      </c>
      <c r="C386" s="2" t="str">
        <f t="shared" si="18"/>
        <v>231.9</v>
      </c>
      <c r="D386" s="2">
        <v>414</v>
      </c>
      <c r="E386" s="2">
        <v>405</v>
      </c>
      <c r="F386" s="2">
        <v>28</v>
      </c>
      <c r="G386" s="2">
        <v>18</v>
      </c>
      <c r="H386" s="2">
        <v>22</v>
      </c>
      <c r="I386" s="2">
        <f t="shared" si="19"/>
        <v>314</v>
      </c>
      <c r="J386" s="2">
        <v>295.39</v>
      </c>
      <c r="K386" s="2">
        <f t="shared" si="20"/>
        <v>7.2321428571428568</v>
      </c>
      <c r="L386" s="2">
        <f t="shared" si="21"/>
        <v>17.444444444444443</v>
      </c>
      <c r="M386" s="2">
        <f t="shared" si="22"/>
        <v>2.3742300767579509</v>
      </c>
      <c r="N386" s="5">
        <v>93518</v>
      </c>
      <c r="O386" s="5">
        <v>31022</v>
      </c>
      <c r="P386" s="2">
        <v>17.79</v>
      </c>
      <c r="Q386" s="2">
        <v>10.25</v>
      </c>
      <c r="R386" s="5">
        <v>4518</v>
      </c>
      <c r="S386" s="5">
        <v>1532</v>
      </c>
      <c r="T386" s="2">
        <f t="shared" si="15"/>
        <v>5026.3053241056859</v>
      </c>
      <c r="U386" s="2">
        <f t="shared" si="16"/>
        <v>2334.3482709290856</v>
      </c>
      <c r="Y386">
        <f t="shared" si="17"/>
        <v>431.50028968704066</v>
      </c>
    </row>
    <row r="387" spans="1:25" x14ac:dyDescent="0.35">
      <c r="A387" s="2" t="s">
        <v>441</v>
      </c>
      <c r="B387" s="3" t="s">
        <v>34</v>
      </c>
      <c r="C387" s="2" t="str">
        <f t="shared" si="18"/>
        <v>283.1</v>
      </c>
      <c r="D387" s="2">
        <v>428</v>
      </c>
      <c r="E387" s="2">
        <v>407</v>
      </c>
      <c r="F387" s="2">
        <v>35</v>
      </c>
      <c r="G387" s="2">
        <v>20</v>
      </c>
      <c r="H387" s="2">
        <v>22</v>
      </c>
      <c r="I387" s="2">
        <f t="shared" si="19"/>
        <v>314</v>
      </c>
      <c r="J387" s="2">
        <v>360.65</v>
      </c>
      <c r="K387" s="2">
        <f t="shared" si="20"/>
        <v>5.8142857142857141</v>
      </c>
      <c r="L387" s="2">
        <f t="shared" si="21"/>
        <v>15.7</v>
      </c>
      <c r="M387" s="2">
        <f t="shared" si="22"/>
        <v>2.406230076757951</v>
      </c>
      <c r="N387" s="5">
        <v>12089</v>
      </c>
      <c r="O387" s="5">
        <v>39357</v>
      </c>
      <c r="P387" s="2">
        <v>18.309999999999999</v>
      </c>
      <c r="Q387" s="2">
        <v>10.45</v>
      </c>
      <c r="R387" s="5">
        <v>5649</v>
      </c>
      <c r="S387" s="2">
        <v>1934</v>
      </c>
      <c r="T387" s="2">
        <f t="shared" si="15"/>
        <v>6311.4323241056854</v>
      </c>
      <c r="U387" s="2">
        <f t="shared" si="16"/>
        <v>2944.0732400847478</v>
      </c>
      <c r="Y387">
        <f t="shared" si="17"/>
        <v>442.98137658371149</v>
      </c>
    </row>
    <row r="388" spans="1:25" x14ac:dyDescent="0.35">
      <c r="A388" s="2" t="s">
        <v>442</v>
      </c>
      <c r="B388" s="3" t="s">
        <v>34</v>
      </c>
      <c r="C388" s="2" t="str">
        <f t="shared" si="18"/>
        <v>414.9</v>
      </c>
      <c r="D388" s="2">
        <v>458</v>
      </c>
      <c r="E388" s="2">
        <v>417</v>
      </c>
      <c r="F388" s="2">
        <v>50</v>
      </c>
      <c r="G388" s="2">
        <v>30</v>
      </c>
      <c r="H388" s="2">
        <v>22</v>
      </c>
      <c r="I388" s="2">
        <f t="shared" si="19"/>
        <v>314</v>
      </c>
      <c r="J388" s="2">
        <v>528.54999999999995</v>
      </c>
      <c r="K388" s="2">
        <f t="shared" si="20"/>
        <v>4.17</v>
      </c>
      <c r="L388" s="2">
        <f t="shared" si="21"/>
        <v>10.466666666666667</v>
      </c>
      <c r="M388" s="2">
        <f t="shared" si="22"/>
        <v>2.486230076757951</v>
      </c>
      <c r="N388" s="5">
        <v>19093</v>
      </c>
      <c r="O388" s="5">
        <v>60516</v>
      </c>
      <c r="P388" s="2">
        <v>19.010000000000002</v>
      </c>
      <c r="Q388" s="2">
        <v>10.7</v>
      </c>
      <c r="R388" s="5">
        <v>8338</v>
      </c>
      <c r="S388" s="2">
        <v>2902</v>
      </c>
      <c r="T388" s="2">
        <f t="shared" ref="T388:T454" si="23">(((E388*D388*D388)/4)-(((E388-G388)*(D388-F388-F388)*(D388-F388-F388))/4)+(4*(H388*H388*(D388/2-F388-(H388/2))-((PI()*H388*H388)/4*((D388/2)-F388-(H388-((4*H388)/(3*PI()))))))))/1000</f>
        <v>9540.3573241056856</v>
      </c>
      <c r="U388" s="2">
        <f t="shared" ref="U388:U454" si="24">(((D388*E388*E388)/4)-(2*((D388-F388-F388)*(E388/2-(G388/2))*(((E388/2-(G388/2))/2)+(G388/2))))+(4*(((H388*H388)-(((PI()*H388*H388)/4)))*((H388-((4*H388)/(3*PI())))+(G388/2)))))/1000</f>
        <v>4439.2680858630602</v>
      </c>
      <c r="Y388">
        <f t="shared" ref="Y388:Y451" si="25">SQRT((((VLOOKUP($X$4,$A$4:$D$1021,4,FALSE))-D388)^2)+(((VLOOKUP($X$4,$A$4:$E$1021,5,FALSE))-E388)^2))</f>
        <v>471.85644003234711</v>
      </c>
    </row>
    <row r="389" spans="1:25" x14ac:dyDescent="0.35">
      <c r="A389" s="2" t="s">
        <v>443</v>
      </c>
      <c r="B389" s="3" t="s">
        <v>34</v>
      </c>
      <c r="C389" s="2" t="str">
        <f t="shared" si="18"/>
        <v>604.5</v>
      </c>
      <c r="D389" s="2">
        <v>498</v>
      </c>
      <c r="E389" s="2">
        <v>432</v>
      </c>
      <c r="F389" s="2">
        <v>70</v>
      </c>
      <c r="G389" s="2">
        <v>45</v>
      </c>
      <c r="H389" s="2">
        <v>22</v>
      </c>
      <c r="I389" s="2">
        <f t="shared" si="19"/>
        <v>314</v>
      </c>
      <c r="J389" s="2">
        <v>770.05</v>
      </c>
      <c r="K389" s="2">
        <f t="shared" si="20"/>
        <v>3.0857142857142859</v>
      </c>
      <c r="L389" s="2">
        <f t="shared" si="21"/>
        <v>6.9777777777777779</v>
      </c>
      <c r="M389" s="2">
        <f t="shared" si="22"/>
        <v>2.5962300767579509</v>
      </c>
      <c r="N389" s="5">
        <v>30473</v>
      </c>
      <c r="O389" s="5">
        <v>94346</v>
      </c>
      <c r="P389" s="2">
        <v>19.89</v>
      </c>
      <c r="Q389" s="2">
        <v>11.07</v>
      </c>
      <c r="R389" s="5">
        <v>12238</v>
      </c>
      <c r="S389" s="2">
        <v>4368</v>
      </c>
      <c r="T389" s="2">
        <f t="shared" si="23"/>
        <v>14456.892324105685</v>
      </c>
      <c r="U389" s="2">
        <f t="shared" si="24"/>
        <v>6727.6866045305296</v>
      </c>
      <c r="Y389">
        <f t="shared" si="25"/>
        <v>511.93212440713273</v>
      </c>
    </row>
    <row r="390" spans="1:25" x14ac:dyDescent="0.35">
      <c r="A390" s="2" t="s">
        <v>444</v>
      </c>
      <c r="B390" s="3" t="s">
        <v>34</v>
      </c>
      <c r="C390" s="2" t="str">
        <f t="shared" si="18"/>
        <v>202.5</v>
      </c>
      <c r="D390" s="2">
        <v>492</v>
      </c>
      <c r="E390" s="2">
        <v>465</v>
      </c>
      <c r="F390" s="2">
        <v>20</v>
      </c>
      <c r="G390" s="2">
        <v>15</v>
      </c>
      <c r="H390" s="2">
        <v>22</v>
      </c>
      <c r="I390" s="2">
        <f t="shared" si="19"/>
        <v>408</v>
      </c>
      <c r="J390" s="2">
        <v>257.95</v>
      </c>
      <c r="K390" s="2">
        <f t="shared" si="20"/>
        <v>11.625</v>
      </c>
      <c r="L390" s="2">
        <f t="shared" si="21"/>
        <v>27.2</v>
      </c>
      <c r="M390" s="2">
        <f t="shared" si="22"/>
        <v>2.7762300767579511</v>
      </c>
      <c r="N390" s="5">
        <v>115559</v>
      </c>
      <c r="O390" s="5">
        <v>33531</v>
      </c>
      <c r="P390" s="2">
        <v>21.17</v>
      </c>
      <c r="Q390" s="2">
        <v>11.4</v>
      </c>
      <c r="R390" s="5">
        <v>4698</v>
      </c>
      <c r="S390" s="2">
        <v>1442</v>
      </c>
      <c r="T390" s="2">
        <f t="shared" si="23"/>
        <v>5247.5943744218248</v>
      </c>
      <c r="U390" s="2">
        <f t="shared" si="24"/>
        <v>2196.0520671955915</v>
      </c>
      <c r="Y390">
        <f t="shared" si="25"/>
        <v>529.33854951250248</v>
      </c>
    </row>
    <row r="391" spans="1:25" x14ac:dyDescent="0.35">
      <c r="A391" s="2" t="s">
        <v>445</v>
      </c>
      <c r="B391" s="3" t="s">
        <v>34</v>
      </c>
      <c r="C391" s="2" t="str">
        <f t="shared" si="18"/>
        <v>239</v>
      </c>
      <c r="D391" s="2">
        <v>502</v>
      </c>
      <c r="E391" s="2">
        <v>465</v>
      </c>
      <c r="F391" s="2">
        <v>25</v>
      </c>
      <c r="G391" s="2">
        <v>15</v>
      </c>
      <c r="H391" s="2">
        <v>22</v>
      </c>
      <c r="I391" s="2">
        <f t="shared" si="19"/>
        <v>408</v>
      </c>
      <c r="J391" s="2">
        <v>304.45</v>
      </c>
      <c r="K391" s="2">
        <f t="shared" si="20"/>
        <v>9.3000000000000007</v>
      </c>
      <c r="L391" s="2">
        <f t="shared" si="21"/>
        <v>27.2</v>
      </c>
      <c r="M391" s="2">
        <f t="shared" si="22"/>
        <v>2.7962300767579511</v>
      </c>
      <c r="N391" s="5">
        <v>145012</v>
      </c>
      <c r="O391" s="5">
        <v>41910</v>
      </c>
      <c r="P391" s="2">
        <v>21.82</v>
      </c>
      <c r="Q391" s="2">
        <v>11.73</v>
      </c>
      <c r="R391" s="5">
        <v>5777</v>
      </c>
      <c r="S391" s="2">
        <v>1803</v>
      </c>
      <c r="T391" s="2">
        <f t="shared" si="23"/>
        <v>6403.1193744218244</v>
      </c>
      <c r="U391" s="2">
        <f t="shared" si="24"/>
        <v>2736.6145671955915</v>
      </c>
      <c r="Y391">
        <f t="shared" si="25"/>
        <v>536.67988596555392</v>
      </c>
    </row>
    <row r="392" spans="1:25" x14ac:dyDescent="0.35">
      <c r="A392" s="2" t="s">
        <v>446</v>
      </c>
      <c r="B392" s="3" t="s">
        <v>34</v>
      </c>
      <c r="C392" s="2" t="str">
        <f t="shared" si="18"/>
        <v>258.7</v>
      </c>
      <c r="D392" s="2">
        <v>502</v>
      </c>
      <c r="E392" s="2">
        <v>470</v>
      </c>
      <c r="F392" s="2">
        <v>25</v>
      </c>
      <c r="G392" s="2">
        <v>20</v>
      </c>
      <c r="H392" s="2">
        <v>22</v>
      </c>
      <c r="I392" s="2">
        <f t="shared" si="19"/>
        <v>408</v>
      </c>
      <c r="J392" s="2">
        <v>329.55</v>
      </c>
      <c r="K392" s="2">
        <f t="shared" si="20"/>
        <v>9.4</v>
      </c>
      <c r="L392" s="2">
        <f t="shared" si="21"/>
        <v>20.399999999999999</v>
      </c>
      <c r="M392" s="2">
        <f t="shared" si="22"/>
        <v>2.8062300767579509</v>
      </c>
      <c r="N392" s="5">
        <v>150283</v>
      </c>
      <c r="O392" s="5">
        <v>43295</v>
      </c>
      <c r="P392" s="2">
        <v>21.35</v>
      </c>
      <c r="Q392" s="2">
        <v>11.46</v>
      </c>
      <c r="R392" s="5">
        <v>5987</v>
      </c>
      <c r="S392" s="2">
        <v>1842</v>
      </c>
      <c r="T392" s="2">
        <f t="shared" si="23"/>
        <v>6718.1243744218245</v>
      </c>
      <c r="U392" s="2">
        <f t="shared" si="24"/>
        <v>2815.8657400847478</v>
      </c>
      <c r="Y392">
        <f t="shared" si="25"/>
        <v>540.06416285474825</v>
      </c>
    </row>
    <row r="393" spans="1:25" x14ac:dyDescent="0.35">
      <c r="A393" s="2" t="s">
        <v>447</v>
      </c>
      <c r="B393" s="3" t="s">
        <v>34</v>
      </c>
      <c r="C393" s="2" t="str">
        <f t="shared" si="18"/>
        <v>20.7</v>
      </c>
      <c r="D393" s="2">
        <v>148</v>
      </c>
      <c r="E393" s="2">
        <v>100</v>
      </c>
      <c r="F393" s="2">
        <v>9</v>
      </c>
      <c r="G393" s="2">
        <v>6</v>
      </c>
      <c r="H393" s="2">
        <v>8</v>
      </c>
      <c r="I393" s="2">
        <f t="shared" si="19"/>
        <v>114</v>
      </c>
      <c r="J393" s="2">
        <v>26.35</v>
      </c>
      <c r="K393" s="2">
        <f t="shared" si="20"/>
        <v>5.5555555555555554</v>
      </c>
      <c r="L393" s="2">
        <f t="shared" si="21"/>
        <v>19</v>
      </c>
      <c r="M393" s="2">
        <f t="shared" si="22"/>
        <v>0.67026548245743678</v>
      </c>
      <c r="N393" s="2">
        <v>995.3</v>
      </c>
      <c r="O393" s="2">
        <v>150.30000000000001</v>
      </c>
      <c r="P393" s="2">
        <v>6.15</v>
      </c>
      <c r="Q393" s="2">
        <v>2.39</v>
      </c>
      <c r="R393" s="2">
        <v>134.5</v>
      </c>
      <c r="S393" s="2">
        <v>30.1</v>
      </c>
      <c r="T393" s="2">
        <f t="shared" si="23"/>
        <v>153.92280333303776</v>
      </c>
      <c r="U393" s="2">
        <f t="shared" si="24"/>
        <v>46.587787242666913</v>
      </c>
      <c r="Y393">
        <f t="shared" si="25"/>
        <v>42.413441265711981</v>
      </c>
    </row>
    <row r="394" spans="1:25" x14ac:dyDescent="0.35">
      <c r="A394" s="2" t="s">
        <v>448</v>
      </c>
      <c r="B394" s="3" t="s">
        <v>34</v>
      </c>
      <c r="C394" s="2" t="str">
        <f t="shared" si="18"/>
        <v>29.9</v>
      </c>
      <c r="D394" s="2">
        <v>194</v>
      </c>
      <c r="E394" s="2">
        <v>150</v>
      </c>
      <c r="F394" s="2">
        <v>9</v>
      </c>
      <c r="G394" s="2">
        <v>6</v>
      </c>
      <c r="H394" s="2">
        <v>8</v>
      </c>
      <c r="I394" s="2">
        <f t="shared" si="19"/>
        <v>160</v>
      </c>
      <c r="J394" s="2">
        <v>38.11</v>
      </c>
      <c r="K394" s="2">
        <f t="shared" si="20"/>
        <v>8.3333333333333339</v>
      </c>
      <c r="L394" s="2">
        <f t="shared" si="21"/>
        <v>26.666666666666668</v>
      </c>
      <c r="M394" s="2">
        <f t="shared" si="22"/>
        <v>0.9622654824574367</v>
      </c>
      <c r="N394" s="5">
        <v>2586</v>
      </c>
      <c r="O394" s="2">
        <v>506.6</v>
      </c>
      <c r="P394" s="2">
        <v>8.24</v>
      </c>
      <c r="Q394" s="2">
        <v>3.65</v>
      </c>
      <c r="R394" s="2">
        <v>266.60000000000002</v>
      </c>
      <c r="S394" s="2">
        <v>67.599999999999994</v>
      </c>
      <c r="T394" s="2">
        <f t="shared" si="23"/>
        <v>300.95037894695355</v>
      </c>
      <c r="U394" s="2">
        <f t="shared" si="24"/>
        <v>103.25178724266692</v>
      </c>
      <c r="Y394">
        <f t="shared" si="25"/>
        <v>99.982498468481978</v>
      </c>
    </row>
    <row r="395" spans="1:25" x14ac:dyDescent="0.35">
      <c r="A395" s="2" t="s">
        <v>449</v>
      </c>
      <c r="B395" s="3" t="s">
        <v>34</v>
      </c>
      <c r="C395" s="2" t="str">
        <f t="shared" si="18"/>
        <v>43.6</v>
      </c>
      <c r="D395" s="2">
        <v>244</v>
      </c>
      <c r="E395" s="2">
        <v>175</v>
      </c>
      <c r="F395" s="2">
        <v>11</v>
      </c>
      <c r="G395" s="2">
        <v>7</v>
      </c>
      <c r="H395" s="2">
        <v>13</v>
      </c>
      <c r="I395" s="2">
        <f t="shared" si="19"/>
        <v>196</v>
      </c>
      <c r="J395" s="2">
        <v>55.49</v>
      </c>
      <c r="K395" s="2">
        <f t="shared" si="20"/>
        <v>7.9545454545454541</v>
      </c>
      <c r="L395" s="2">
        <f t="shared" si="21"/>
        <v>28</v>
      </c>
      <c r="M395" s="2">
        <f t="shared" si="22"/>
        <v>1.1516814089933345</v>
      </c>
      <c r="N395" s="5">
        <v>5908</v>
      </c>
      <c r="O395" s="2">
        <v>983.5</v>
      </c>
      <c r="P395" s="2">
        <v>10.32</v>
      </c>
      <c r="Q395" s="2">
        <v>4.21</v>
      </c>
      <c r="R395" s="2">
        <v>484.3</v>
      </c>
      <c r="S395" s="2">
        <v>112.4</v>
      </c>
      <c r="T395" s="2">
        <f t="shared" si="23"/>
        <v>550.45360913791251</v>
      </c>
      <c r="U395" s="2">
        <f t="shared" si="24"/>
        <v>172.75025917908732</v>
      </c>
      <c r="Y395">
        <f t="shared" si="25"/>
        <v>155.87334602169801</v>
      </c>
    </row>
    <row r="396" spans="1:25" x14ac:dyDescent="0.35">
      <c r="A396" s="2" t="s">
        <v>450</v>
      </c>
      <c r="B396" s="3" t="s">
        <v>34</v>
      </c>
      <c r="C396" s="2" t="str">
        <f t="shared" ref="C396:C427" si="26">_xlfn.TEXTAFTER(A396,"X")</f>
        <v>55.8</v>
      </c>
      <c r="D396" s="2">
        <v>294</v>
      </c>
      <c r="E396" s="2">
        <v>200</v>
      </c>
      <c r="F396" s="2">
        <v>12</v>
      </c>
      <c r="G396" s="2">
        <v>8</v>
      </c>
      <c r="H396" s="2">
        <v>13</v>
      </c>
      <c r="I396" s="2">
        <f t="shared" si="19"/>
        <v>244</v>
      </c>
      <c r="J396" s="2">
        <v>71.05</v>
      </c>
      <c r="K396" s="2">
        <f t="shared" si="20"/>
        <v>8.3333333333333339</v>
      </c>
      <c r="L396" s="2">
        <f t="shared" si="21"/>
        <v>30.5</v>
      </c>
      <c r="M396" s="2">
        <f t="shared" si="22"/>
        <v>1.3496814089933347</v>
      </c>
      <c r="N396" s="5">
        <v>10858</v>
      </c>
      <c r="O396" s="5">
        <v>1602</v>
      </c>
      <c r="P396" s="2">
        <v>12.36</v>
      </c>
      <c r="Q396" s="2">
        <v>4.75</v>
      </c>
      <c r="R396" s="2">
        <v>738.6</v>
      </c>
      <c r="S396" s="2">
        <v>160.19999999999999</v>
      </c>
      <c r="T396" s="2">
        <f t="shared" si="23"/>
        <v>841.76330933495228</v>
      </c>
      <c r="U396" s="2">
        <f t="shared" si="24"/>
        <v>245.98579459985899</v>
      </c>
      <c r="Y396">
        <f t="shared" si="25"/>
        <v>211.76992232137218</v>
      </c>
    </row>
    <row r="397" spans="1:25" x14ac:dyDescent="0.35">
      <c r="A397" s="2" t="s">
        <v>451</v>
      </c>
      <c r="B397" s="3" t="s">
        <v>34</v>
      </c>
      <c r="C397" s="2" t="str">
        <f t="shared" si="26"/>
        <v>78.1</v>
      </c>
      <c r="D397" s="2">
        <v>340</v>
      </c>
      <c r="E397" s="2">
        <v>250</v>
      </c>
      <c r="F397" s="2">
        <v>14</v>
      </c>
      <c r="G397" s="2">
        <v>9</v>
      </c>
      <c r="H397" s="2">
        <v>13</v>
      </c>
      <c r="I397" s="2">
        <f t="shared" si="19"/>
        <v>286</v>
      </c>
      <c r="J397" s="2">
        <v>99.53</v>
      </c>
      <c r="K397" s="2">
        <f t="shared" si="20"/>
        <v>8.9285714285714288</v>
      </c>
      <c r="L397" s="2">
        <f t="shared" si="21"/>
        <v>31.777777777777779</v>
      </c>
      <c r="M397" s="2">
        <f t="shared" si="22"/>
        <v>1.6396814089933345</v>
      </c>
      <c r="N397" s="5">
        <v>20867</v>
      </c>
      <c r="O397" s="5">
        <v>3648</v>
      </c>
      <c r="P397" s="2">
        <v>14.48</v>
      </c>
      <c r="Q397" s="2">
        <v>6.05</v>
      </c>
      <c r="R397" s="5">
        <v>1227</v>
      </c>
      <c r="S397" s="2">
        <v>291.89999999999998</v>
      </c>
      <c r="T397" s="2">
        <f t="shared" si="23"/>
        <v>1382.2337970073622</v>
      </c>
      <c r="U397" s="2">
        <f t="shared" si="24"/>
        <v>445.5563300206307</v>
      </c>
      <c r="Y397">
        <f t="shared" si="25"/>
        <v>276.54312502754431</v>
      </c>
    </row>
    <row r="398" spans="1:25" x14ac:dyDescent="0.35">
      <c r="A398" s="2" t="s">
        <v>452</v>
      </c>
      <c r="B398" s="3" t="s">
        <v>34</v>
      </c>
      <c r="C398" s="2" t="str">
        <f t="shared" si="26"/>
        <v>104.6</v>
      </c>
      <c r="D398" s="2">
        <v>390</v>
      </c>
      <c r="E398" s="2">
        <v>300</v>
      </c>
      <c r="F398" s="2">
        <v>16</v>
      </c>
      <c r="G398" s="2">
        <v>10</v>
      </c>
      <c r="H398" s="2">
        <v>13</v>
      </c>
      <c r="I398" s="2">
        <f t="shared" si="19"/>
        <v>332</v>
      </c>
      <c r="J398" s="2">
        <v>133.25</v>
      </c>
      <c r="K398" s="2">
        <f t="shared" si="20"/>
        <v>9.375</v>
      </c>
      <c r="L398" s="2">
        <f t="shared" si="21"/>
        <v>33.200000000000003</v>
      </c>
      <c r="M398" s="2">
        <f t="shared" si="22"/>
        <v>1.9376814089933345</v>
      </c>
      <c r="N398" s="5">
        <v>37363</v>
      </c>
      <c r="O398" s="5">
        <v>7203</v>
      </c>
      <c r="P398" s="2">
        <v>16.75</v>
      </c>
      <c r="Q398" s="2">
        <v>7.35</v>
      </c>
      <c r="R398" s="5">
        <v>1916</v>
      </c>
      <c r="S398" s="2">
        <v>480.2</v>
      </c>
      <c r="T398" s="2">
        <f t="shared" si="23"/>
        <v>2141.1564263628588</v>
      </c>
      <c r="U398" s="2">
        <f t="shared" si="24"/>
        <v>730.7608654414023</v>
      </c>
      <c r="Y398">
        <f t="shared" si="25"/>
        <v>345.82669069925765</v>
      </c>
    </row>
    <row r="399" spans="1:25" x14ac:dyDescent="0.35">
      <c r="A399" s="2" t="s">
        <v>453</v>
      </c>
      <c r="B399" s="3" t="s">
        <v>34</v>
      </c>
      <c r="C399" s="2" t="str">
        <f t="shared" si="26"/>
        <v>120.8</v>
      </c>
      <c r="D399" s="2">
        <v>440</v>
      </c>
      <c r="E399" s="2">
        <v>300</v>
      </c>
      <c r="F399" s="2">
        <v>18</v>
      </c>
      <c r="G399" s="2">
        <v>11</v>
      </c>
      <c r="H399" s="2">
        <v>13</v>
      </c>
      <c r="I399" s="2">
        <f t="shared" si="19"/>
        <v>378</v>
      </c>
      <c r="J399" s="2">
        <v>153.88999999999999</v>
      </c>
      <c r="K399" s="2">
        <f t="shared" si="20"/>
        <v>8.3333333333333339</v>
      </c>
      <c r="L399" s="2">
        <f t="shared" si="21"/>
        <v>34.363636363636367</v>
      </c>
      <c r="M399" s="2">
        <f t="shared" si="22"/>
        <v>2.0356814089933346</v>
      </c>
      <c r="N399" s="5">
        <v>54067</v>
      </c>
      <c r="O399" s="5">
        <v>8105</v>
      </c>
      <c r="P399" s="2">
        <v>18.739999999999998</v>
      </c>
      <c r="Q399" s="2">
        <v>7.26</v>
      </c>
      <c r="R399" s="5">
        <v>2458</v>
      </c>
      <c r="S399" s="2">
        <v>540.29999999999995</v>
      </c>
      <c r="T399" s="2">
        <f t="shared" si="23"/>
        <v>2756.5270557183549</v>
      </c>
      <c r="U399" s="2">
        <f t="shared" si="24"/>
        <v>824.10440086217397</v>
      </c>
      <c r="Y399">
        <f t="shared" si="25"/>
        <v>387.9769323039709</v>
      </c>
    </row>
    <row r="400" spans="1:25" x14ac:dyDescent="0.35">
      <c r="A400" s="2" t="s">
        <v>454</v>
      </c>
      <c r="B400" s="3" t="s">
        <v>34</v>
      </c>
      <c r="C400" s="2" t="str">
        <f t="shared" si="26"/>
        <v>110.8</v>
      </c>
      <c r="D400" s="2">
        <v>482</v>
      </c>
      <c r="E400" s="2">
        <v>300</v>
      </c>
      <c r="F400" s="2">
        <v>15</v>
      </c>
      <c r="G400" s="2">
        <v>11</v>
      </c>
      <c r="H400" s="2">
        <v>13</v>
      </c>
      <c r="I400" s="2">
        <f t="shared" si="19"/>
        <v>426</v>
      </c>
      <c r="J400" s="2">
        <v>141.16999999999999</v>
      </c>
      <c r="K400" s="2">
        <f t="shared" si="20"/>
        <v>10</v>
      </c>
      <c r="L400" s="2">
        <f t="shared" si="21"/>
        <v>38.727272727272727</v>
      </c>
      <c r="M400" s="2">
        <f t="shared" si="22"/>
        <v>2.1196814089933347</v>
      </c>
      <c r="N400" s="5">
        <v>57212</v>
      </c>
      <c r="O400" s="5">
        <v>6756</v>
      </c>
      <c r="P400" s="2">
        <v>20.13</v>
      </c>
      <c r="Q400" s="2">
        <v>6.92</v>
      </c>
      <c r="R400" s="5">
        <v>2374</v>
      </c>
      <c r="S400" s="2">
        <v>450.4</v>
      </c>
      <c r="T400" s="2">
        <f t="shared" si="23"/>
        <v>2695.7007559153949</v>
      </c>
      <c r="U400" s="2">
        <f t="shared" si="24"/>
        <v>690.55640086217397</v>
      </c>
      <c r="Y400">
        <f t="shared" si="25"/>
        <v>424.70142453257677</v>
      </c>
    </row>
    <row r="401" spans="1:25" x14ac:dyDescent="0.35">
      <c r="A401" s="2" t="s">
        <v>455</v>
      </c>
      <c r="B401" s="3" t="s">
        <v>34</v>
      </c>
      <c r="C401" s="2" t="str">
        <f t="shared" si="26"/>
        <v>124.9</v>
      </c>
      <c r="D401" s="2">
        <v>488</v>
      </c>
      <c r="E401" s="2">
        <v>300</v>
      </c>
      <c r="F401" s="2">
        <v>18</v>
      </c>
      <c r="G401" s="2">
        <v>11</v>
      </c>
      <c r="H401" s="2">
        <v>13</v>
      </c>
      <c r="I401" s="2">
        <f t="shared" si="19"/>
        <v>426</v>
      </c>
      <c r="J401" s="2">
        <v>159.16999999999999</v>
      </c>
      <c r="K401" s="2">
        <f t="shared" si="20"/>
        <v>8.3333333333333339</v>
      </c>
      <c r="L401" s="2">
        <f t="shared" si="21"/>
        <v>38.727272727272727</v>
      </c>
      <c r="M401" s="2">
        <f t="shared" si="22"/>
        <v>2.1316814089933347</v>
      </c>
      <c r="N401" s="5">
        <v>67916</v>
      </c>
      <c r="O401" s="5">
        <v>8106</v>
      </c>
      <c r="P401" s="2">
        <v>20.66</v>
      </c>
      <c r="Q401" s="2">
        <v>7.14</v>
      </c>
      <c r="R401" s="5">
        <v>2783</v>
      </c>
      <c r="S401" s="2">
        <v>540.4</v>
      </c>
      <c r="T401" s="2">
        <f t="shared" si="23"/>
        <v>3132.2007559153949</v>
      </c>
      <c r="U401" s="2">
        <f t="shared" si="24"/>
        <v>825.55640086217397</v>
      </c>
      <c r="Y401">
        <f t="shared" si="25"/>
        <v>430.02662708255639</v>
      </c>
    </row>
    <row r="402" spans="1:25" x14ac:dyDescent="0.35">
      <c r="A402" s="2" t="s">
        <v>456</v>
      </c>
      <c r="B402" s="3" t="s">
        <v>34</v>
      </c>
      <c r="C402" s="2" t="str">
        <f t="shared" si="26"/>
        <v>116.2</v>
      </c>
      <c r="D402" s="2">
        <v>544</v>
      </c>
      <c r="E402" s="2">
        <v>300</v>
      </c>
      <c r="F402" s="2">
        <v>15</v>
      </c>
      <c r="G402" s="2">
        <v>11</v>
      </c>
      <c r="H402" s="2">
        <v>13</v>
      </c>
      <c r="I402" s="2">
        <f t="shared" si="19"/>
        <v>488</v>
      </c>
      <c r="J402" s="2">
        <v>147.99</v>
      </c>
      <c r="K402" s="2">
        <f t="shared" si="20"/>
        <v>10</v>
      </c>
      <c r="L402" s="2">
        <f t="shared" si="21"/>
        <v>44.363636363636367</v>
      </c>
      <c r="M402" s="2">
        <f t="shared" si="22"/>
        <v>2.2436814089933348</v>
      </c>
      <c r="N402" s="5">
        <v>74874</v>
      </c>
      <c r="O402" s="5">
        <v>6756</v>
      </c>
      <c r="P402" s="2">
        <v>22.49</v>
      </c>
      <c r="Q402" s="2">
        <v>6.76</v>
      </c>
      <c r="R402" s="5">
        <v>2753</v>
      </c>
      <c r="S402" s="2">
        <v>450.4</v>
      </c>
      <c r="T402" s="2">
        <f t="shared" si="23"/>
        <v>3143.9009520032378</v>
      </c>
      <c r="U402" s="2">
        <f t="shared" si="24"/>
        <v>692.43190086217396</v>
      </c>
      <c r="Y402">
        <f t="shared" si="25"/>
        <v>480.49609779893115</v>
      </c>
    </row>
    <row r="403" spans="1:25" x14ac:dyDescent="0.35">
      <c r="A403" s="2" t="s">
        <v>457</v>
      </c>
      <c r="B403" s="3" t="s">
        <v>34</v>
      </c>
      <c r="C403" s="2" t="str">
        <f t="shared" si="26"/>
        <v>130.3</v>
      </c>
      <c r="D403" s="2">
        <v>550</v>
      </c>
      <c r="E403" s="2">
        <v>300</v>
      </c>
      <c r="F403" s="2">
        <v>18</v>
      </c>
      <c r="G403" s="2">
        <v>11</v>
      </c>
      <c r="H403" s="2">
        <v>13</v>
      </c>
      <c r="I403" s="2">
        <f t="shared" si="19"/>
        <v>488</v>
      </c>
      <c r="J403" s="2">
        <v>165.99</v>
      </c>
      <c r="K403" s="2">
        <f t="shared" si="20"/>
        <v>8.3333333333333339</v>
      </c>
      <c r="L403" s="2">
        <f t="shared" si="21"/>
        <v>44.363636363636367</v>
      </c>
      <c r="M403" s="2">
        <f t="shared" si="22"/>
        <v>2.2556814089933344</v>
      </c>
      <c r="N403" s="5">
        <v>88470</v>
      </c>
      <c r="O403" s="5">
        <v>8106</v>
      </c>
      <c r="P403" s="2">
        <v>23.09</v>
      </c>
      <c r="Q403" s="2">
        <v>6.99</v>
      </c>
      <c r="R403" s="5">
        <v>3217</v>
      </c>
      <c r="S403" s="2">
        <v>540.4</v>
      </c>
      <c r="T403" s="2">
        <f t="shared" si="23"/>
        <v>3636.2009520032379</v>
      </c>
      <c r="U403" s="2">
        <f t="shared" si="24"/>
        <v>827.43190086217396</v>
      </c>
      <c r="Y403">
        <f t="shared" si="25"/>
        <v>485.97541090059281</v>
      </c>
    </row>
    <row r="404" spans="1:25" x14ac:dyDescent="0.35">
      <c r="A404" s="2" t="s">
        <v>458</v>
      </c>
      <c r="B404" s="3" t="s">
        <v>34</v>
      </c>
      <c r="C404" s="2" t="str">
        <f t="shared" si="26"/>
        <v>132.8</v>
      </c>
      <c r="D404" s="2">
        <v>582</v>
      </c>
      <c r="E404" s="2">
        <v>300</v>
      </c>
      <c r="F404" s="2">
        <v>17</v>
      </c>
      <c r="G404" s="2">
        <v>12</v>
      </c>
      <c r="H404" s="2">
        <v>13</v>
      </c>
      <c r="I404" s="2">
        <f t="shared" si="19"/>
        <v>522</v>
      </c>
      <c r="J404" s="2">
        <v>169.21</v>
      </c>
      <c r="K404" s="2">
        <f t="shared" si="20"/>
        <v>8.8235294117647065</v>
      </c>
      <c r="L404" s="2">
        <f t="shared" si="21"/>
        <v>43.5</v>
      </c>
      <c r="M404" s="2">
        <f t="shared" si="22"/>
        <v>2.3176814089933346</v>
      </c>
      <c r="N404" s="5">
        <v>97287</v>
      </c>
      <c r="O404" s="5">
        <v>7659</v>
      </c>
      <c r="P404" s="2">
        <v>23.98</v>
      </c>
      <c r="Q404" s="2">
        <v>6.73</v>
      </c>
      <c r="R404" s="5">
        <v>3343</v>
      </c>
      <c r="S404" s="2">
        <v>510.6</v>
      </c>
      <c r="T404" s="2">
        <f t="shared" si="23"/>
        <v>3821.7401563094741</v>
      </c>
      <c r="U404" s="2">
        <f t="shared" si="24"/>
        <v>786.68393628294564</v>
      </c>
      <c r="Y404">
        <f t="shared" si="25"/>
        <v>515.39431506371898</v>
      </c>
    </row>
    <row r="405" spans="1:25" x14ac:dyDescent="0.35">
      <c r="A405" s="2" t="s">
        <v>459</v>
      </c>
      <c r="B405" s="3" t="s">
        <v>34</v>
      </c>
      <c r="C405" s="2" t="str">
        <f t="shared" si="26"/>
        <v>147</v>
      </c>
      <c r="D405" s="2">
        <v>588</v>
      </c>
      <c r="E405" s="2">
        <v>300</v>
      </c>
      <c r="F405" s="2">
        <v>20</v>
      </c>
      <c r="G405" s="2">
        <v>12</v>
      </c>
      <c r="H405" s="2">
        <v>13</v>
      </c>
      <c r="I405" s="2">
        <f t="shared" si="19"/>
        <v>522</v>
      </c>
      <c r="J405" s="2">
        <v>187.21</v>
      </c>
      <c r="K405" s="2">
        <f t="shared" si="20"/>
        <v>7.5</v>
      </c>
      <c r="L405" s="2">
        <f t="shared" si="21"/>
        <v>43.5</v>
      </c>
      <c r="M405" s="2">
        <f t="shared" si="22"/>
        <v>2.3296814089933346</v>
      </c>
      <c r="N405" s="5">
        <v>112827</v>
      </c>
      <c r="O405" s="5">
        <v>9009</v>
      </c>
      <c r="P405" s="2">
        <v>24.55</v>
      </c>
      <c r="Q405" s="2">
        <v>6.94</v>
      </c>
      <c r="R405" s="5">
        <v>3838</v>
      </c>
      <c r="S405" s="2">
        <v>600.6</v>
      </c>
      <c r="T405" s="2">
        <f t="shared" si="23"/>
        <v>4348.2401563094745</v>
      </c>
      <c r="U405" s="2">
        <f t="shared" si="24"/>
        <v>921.68393628294564</v>
      </c>
      <c r="Y405">
        <f t="shared" si="25"/>
        <v>520.94423885863262</v>
      </c>
    </row>
    <row r="406" spans="1:25" x14ac:dyDescent="0.35">
      <c r="A406" s="2" t="s">
        <v>460</v>
      </c>
      <c r="B406" s="3" t="s">
        <v>34</v>
      </c>
      <c r="C406" s="2" t="str">
        <f t="shared" si="26"/>
        <v>170.4</v>
      </c>
      <c r="D406" s="2">
        <v>594</v>
      </c>
      <c r="E406" s="2">
        <v>302</v>
      </c>
      <c r="F406" s="2">
        <v>23</v>
      </c>
      <c r="G406" s="2">
        <v>14</v>
      </c>
      <c r="H406" s="2">
        <v>13</v>
      </c>
      <c r="I406" s="2">
        <f t="shared" si="19"/>
        <v>522</v>
      </c>
      <c r="J406" s="2">
        <v>217.09</v>
      </c>
      <c r="K406" s="2">
        <f t="shared" si="20"/>
        <v>6.5652173913043477</v>
      </c>
      <c r="L406" s="2">
        <f t="shared" si="21"/>
        <v>37.285714285714285</v>
      </c>
      <c r="M406" s="2">
        <f t="shared" si="22"/>
        <v>2.3456814089933347</v>
      </c>
      <c r="N406" s="5">
        <v>132179</v>
      </c>
      <c r="O406" s="5">
        <v>10572</v>
      </c>
      <c r="P406" s="2">
        <v>24.68</v>
      </c>
      <c r="Q406" s="2">
        <v>6.98</v>
      </c>
      <c r="R406" s="5">
        <v>4450</v>
      </c>
      <c r="S406" s="2">
        <v>700.1</v>
      </c>
      <c r="T406" s="2">
        <f t="shared" si="23"/>
        <v>5056.5581563094738</v>
      </c>
      <c r="U406" s="2">
        <f t="shared" si="24"/>
        <v>1077.799007124489</v>
      </c>
      <c r="Y406">
        <f t="shared" si="25"/>
        <v>527.25525127778485</v>
      </c>
    </row>
    <row r="407" spans="1:25" x14ac:dyDescent="0.35">
      <c r="A407" s="2" t="s">
        <v>461</v>
      </c>
      <c r="B407" s="3" t="s">
        <v>34</v>
      </c>
      <c r="C407" s="2" t="str">
        <f t="shared" si="26"/>
        <v>9.3</v>
      </c>
      <c r="D407" s="2">
        <v>100</v>
      </c>
      <c r="E407" s="2">
        <v>50</v>
      </c>
      <c r="F407" s="2">
        <v>7</v>
      </c>
      <c r="G407" s="2">
        <v>5</v>
      </c>
      <c r="H407" s="2">
        <v>8</v>
      </c>
      <c r="I407" s="2">
        <f t="shared" si="19"/>
        <v>70</v>
      </c>
      <c r="J407" s="2">
        <v>11.85</v>
      </c>
      <c r="K407" s="2">
        <f t="shared" si="20"/>
        <v>3.5714285714285716</v>
      </c>
      <c r="L407" s="2">
        <f t="shared" si="21"/>
        <v>14</v>
      </c>
      <c r="M407" s="2">
        <f t="shared" si="22"/>
        <v>0.37626548245743668</v>
      </c>
      <c r="N407" s="2">
        <v>191</v>
      </c>
      <c r="O407" s="2">
        <v>14.7</v>
      </c>
      <c r="P407" s="2">
        <v>4.0199999999999996</v>
      </c>
      <c r="Q407" s="2">
        <v>1.1100000000000001</v>
      </c>
      <c r="R407" s="2">
        <v>38.200000000000003</v>
      </c>
      <c r="S407" s="2">
        <v>5.9</v>
      </c>
      <c r="T407" s="2">
        <f t="shared" si="23"/>
        <v>44.059165789292194</v>
      </c>
      <c r="U407" s="2">
        <f t="shared" si="24"/>
        <v>9.6778182075817885</v>
      </c>
      <c r="Y407">
        <f t="shared" si="25"/>
        <v>53.405055940425711</v>
      </c>
    </row>
    <row r="408" spans="1:25" x14ac:dyDescent="0.35">
      <c r="A408" s="2" t="s">
        <v>462</v>
      </c>
      <c r="B408" s="3" t="s">
        <v>34</v>
      </c>
      <c r="C408" s="2" t="str">
        <f t="shared" si="26"/>
        <v>13.1</v>
      </c>
      <c r="D408" s="2">
        <v>125</v>
      </c>
      <c r="E408" s="2">
        <v>60</v>
      </c>
      <c r="F408" s="2">
        <v>8</v>
      </c>
      <c r="G408" s="2">
        <v>6</v>
      </c>
      <c r="H408" s="2">
        <v>8</v>
      </c>
      <c r="I408" s="2">
        <f t="shared" si="19"/>
        <v>93</v>
      </c>
      <c r="J408" s="2">
        <v>16.690000000000001</v>
      </c>
      <c r="K408" s="2">
        <f t="shared" si="20"/>
        <v>3.75</v>
      </c>
      <c r="L408" s="2">
        <f t="shared" si="21"/>
        <v>15.5</v>
      </c>
      <c r="M408" s="2">
        <f t="shared" si="22"/>
        <v>0.46426548245743671</v>
      </c>
      <c r="N408" s="2">
        <v>407.7</v>
      </c>
      <c r="O408" s="2">
        <v>29.1</v>
      </c>
      <c r="P408" s="2">
        <v>4.9400000000000004</v>
      </c>
      <c r="Q408" s="2">
        <v>1.32</v>
      </c>
      <c r="R408" s="2">
        <v>65.2</v>
      </c>
      <c r="S408" s="2">
        <v>9.6999999999999993</v>
      </c>
      <c r="T408" s="2">
        <f t="shared" si="23"/>
        <v>76.877453596250106</v>
      </c>
      <c r="U408" s="2">
        <f t="shared" si="24"/>
        <v>15.798787242666915</v>
      </c>
      <c r="Y408">
        <f t="shared" si="25"/>
        <v>47.223934609475307</v>
      </c>
    </row>
    <row r="409" spans="1:25" x14ac:dyDescent="0.35">
      <c r="A409" s="2" t="s">
        <v>463</v>
      </c>
      <c r="B409" s="3" t="s">
        <v>34</v>
      </c>
      <c r="C409" s="2" t="str">
        <f t="shared" si="26"/>
        <v>14</v>
      </c>
      <c r="D409" s="2">
        <v>150</v>
      </c>
      <c r="E409" s="2">
        <v>75</v>
      </c>
      <c r="F409" s="2">
        <v>7</v>
      </c>
      <c r="G409" s="2">
        <v>5</v>
      </c>
      <c r="H409" s="2">
        <v>8</v>
      </c>
      <c r="I409" s="2">
        <f t="shared" si="19"/>
        <v>120</v>
      </c>
      <c r="J409" s="2">
        <v>17.850000000000001</v>
      </c>
      <c r="K409" s="2">
        <f t="shared" si="20"/>
        <v>5.3571428571428568</v>
      </c>
      <c r="L409" s="2">
        <f t="shared" si="21"/>
        <v>24</v>
      </c>
      <c r="M409" s="2">
        <f t="shared" si="22"/>
        <v>0.5762654824574367</v>
      </c>
      <c r="N409" s="2">
        <v>645.70000000000005</v>
      </c>
      <c r="O409" s="2">
        <v>49.4</v>
      </c>
      <c r="P409" s="2">
        <v>6.01</v>
      </c>
      <c r="Q409" s="2">
        <v>1.66</v>
      </c>
      <c r="R409" s="2">
        <v>86.1</v>
      </c>
      <c r="S409" s="2">
        <v>13.2</v>
      </c>
      <c r="T409" s="2">
        <f t="shared" si="23"/>
        <v>101.83261754354852</v>
      </c>
      <c r="U409" s="2">
        <f t="shared" si="24"/>
        <v>20.92781820758179</v>
      </c>
      <c r="Y409">
        <f t="shared" si="25"/>
        <v>52.460461301822342</v>
      </c>
    </row>
    <row r="410" spans="1:25" x14ac:dyDescent="0.35">
      <c r="A410" s="2" t="s">
        <v>464</v>
      </c>
      <c r="B410" s="3" t="s">
        <v>34</v>
      </c>
      <c r="C410" s="2" t="str">
        <f t="shared" si="26"/>
        <v>18</v>
      </c>
      <c r="D410" s="2">
        <v>175</v>
      </c>
      <c r="E410" s="2">
        <v>90</v>
      </c>
      <c r="F410" s="2">
        <v>8</v>
      </c>
      <c r="G410" s="2">
        <v>5</v>
      </c>
      <c r="H410" s="2">
        <v>8</v>
      </c>
      <c r="I410" s="2">
        <f t="shared" si="19"/>
        <v>143</v>
      </c>
      <c r="J410" s="2">
        <v>22.9</v>
      </c>
      <c r="K410" s="2">
        <f t="shared" si="20"/>
        <v>5.625</v>
      </c>
      <c r="L410" s="2">
        <f t="shared" si="21"/>
        <v>28.6</v>
      </c>
      <c r="M410" s="2">
        <f t="shared" si="22"/>
        <v>0.68626548245743679</v>
      </c>
      <c r="N410" s="5">
        <v>1174</v>
      </c>
      <c r="O410" s="2">
        <v>97.4</v>
      </c>
      <c r="P410" s="2">
        <v>7.16</v>
      </c>
      <c r="Q410" s="2">
        <v>2.06</v>
      </c>
      <c r="R410" s="2">
        <v>134.19999999999999</v>
      </c>
      <c r="S410" s="2">
        <v>21.6</v>
      </c>
      <c r="T410" s="2">
        <f t="shared" si="23"/>
        <v>156.11065535050645</v>
      </c>
      <c r="U410" s="2">
        <f t="shared" si="24"/>
        <v>33.78406820758179</v>
      </c>
      <c r="Y410">
        <f t="shared" si="25"/>
        <v>70.527299678918652</v>
      </c>
    </row>
    <row r="411" spans="1:25" x14ac:dyDescent="0.35">
      <c r="A411" s="2" t="s">
        <v>465</v>
      </c>
      <c r="B411" s="3" t="s">
        <v>34</v>
      </c>
      <c r="C411" s="2" t="str">
        <f t="shared" si="26"/>
        <v>17.8</v>
      </c>
      <c r="D411" s="2">
        <v>198</v>
      </c>
      <c r="E411" s="2">
        <v>99</v>
      </c>
      <c r="F411" s="2">
        <v>7</v>
      </c>
      <c r="G411" s="2">
        <v>4.5</v>
      </c>
      <c r="H411" s="2">
        <v>8</v>
      </c>
      <c r="I411" s="2">
        <f t="shared" si="19"/>
        <v>168</v>
      </c>
      <c r="J411" s="2">
        <v>22.69</v>
      </c>
      <c r="K411" s="2">
        <f t="shared" si="20"/>
        <v>7.0714285714285712</v>
      </c>
      <c r="L411" s="2">
        <f t="shared" si="21"/>
        <v>37.333333333333336</v>
      </c>
      <c r="M411" s="2">
        <f t="shared" si="22"/>
        <v>0.76926548245743676</v>
      </c>
      <c r="N411" s="5">
        <v>1484</v>
      </c>
      <c r="O411" s="2">
        <v>113.4</v>
      </c>
      <c r="P411" s="2">
        <v>8.09</v>
      </c>
      <c r="Q411" s="2">
        <v>2.2400000000000002</v>
      </c>
      <c r="R411" s="2">
        <v>149.9</v>
      </c>
      <c r="S411" s="2">
        <v>22.9</v>
      </c>
      <c r="T411" s="2">
        <f t="shared" si="23"/>
        <v>175.40713122763461</v>
      </c>
      <c r="U411" s="2">
        <f t="shared" si="24"/>
        <v>35.611583690039225</v>
      </c>
      <c r="Y411">
        <f t="shared" si="25"/>
        <v>92.391016879348172</v>
      </c>
    </row>
    <row r="412" spans="1:25" x14ac:dyDescent="0.35">
      <c r="A412" s="2" t="s">
        <v>466</v>
      </c>
      <c r="B412" s="3" t="s">
        <v>34</v>
      </c>
      <c r="C412" s="2" t="str">
        <f t="shared" si="26"/>
        <v>20.9</v>
      </c>
      <c r="D412" s="2">
        <v>200</v>
      </c>
      <c r="E412" s="2">
        <v>100</v>
      </c>
      <c r="F412" s="2">
        <v>8</v>
      </c>
      <c r="G412" s="2">
        <v>5.5</v>
      </c>
      <c r="H412" s="2">
        <v>8</v>
      </c>
      <c r="I412" s="2">
        <f t="shared" si="19"/>
        <v>168</v>
      </c>
      <c r="J412" s="2">
        <v>26.67</v>
      </c>
      <c r="K412" s="2">
        <f t="shared" si="20"/>
        <v>6.25</v>
      </c>
      <c r="L412" s="2">
        <f t="shared" si="21"/>
        <v>30.545454545454547</v>
      </c>
      <c r="M412" s="2">
        <f t="shared" si="22"/>
        <v>0.77526548245743676</v>
      </c>
      <c r="N412" s="5">
        <v>1753</v>
      </c>
      <c r="O412" s="2">
        <v>133.69999999999999</v>
      </c>
      <c r="P412" s="2">
        <v>8.11</v>
      </c>
      <c r="Q412" s="2">
        <v>2.2400000000000002</v>
      </c>
      <c r="R412" s="2">
        <v>175.3</v>
      </c>
      <c r="S412" s="2">
        <v>26.7</v>
      </c>
      <c r="T412" s="2">
        <f t="shared" si="23"/>
        <v>205.1081312276346</v>
      </c>
      <c r="U412" s="2">
        <f t="shared" si="24"/>
        <v>41.795552725124352</v>
      </c>
      <c r="Y412">
        <f t="shared" si="25"/>
        <v>94.350940641839927</v>
      </c>
    </row>
    <row r="413" spans="1:25" x14ac:dyDescent="0.35">
      <c r="A413" s="2" t="s">
        <v>467</v>
      </c>
      <c r="B413" s="3" t="s">
        <v>34</v>
      </c>
      <c r="C413" s="2" t="str">
        <f t="shared" si="26"/>
        <v>25.1</v>
      </c>
      <c r="D413" s="2">
        <v>248</v>
      </c>
      <c r="E413" s="2">
        <v>124</v>
      </c>
      <c r="F413" s="2">
        <v>8</v>
      </c>
      <c r="G413" s="2">
        <v>5</v>
      </c>
      <c r="H413" s="2">
        <v>8</v>
      </c>
      <c r="I413" s="2">
        <f t="shared" si="19"/>
        <v>216</v>
      </c>
      <c r="J413" s="2">
        <v>31.99</v>
      </c>
      <c r="K413" s="2">
        <f t="shared" si="20"/>
        <v>7.75</v>
      </c>
      <c r="L413" s="2">
        <f t="shared" si="21"/>
        <v>43.2</v>
      </c>
      <c r="M413" s="2">
        <f t="shared" si="22"/>
        <v>0.96826548245743671</v>
      </c>
      <c r="N413" s="5">
        <v>3346</v>
      </c>
      <c r="O413" s="2">
        <v>254.5</v>
      </c>
      <c r="P413" s="2">
        <v>10.23</v>
      </c>
      <c r="Q413" s="2">
        <v>2.82</v>
      </c>
      <c r="R413" s="2">
        <v>269.8</v>
      </c>
      <c r="S413" s="2">
        <v>41.1</v>
      </c>
      <c r="T413" s="2">
        <f t="shared" si="23"/>
        <v>311.63464491172073</v>
      </c>
      <c r="U413" s="2">
        <f t="shared" si="24"/>
        <v>63.344318207581793</v>
      </c>
      <c r="Y413">
        <f t="shared" si="25"/>
        <v>143.82663174808761</v>
      </c>
    </row>
    <row r="414" spans="1:25" x14ac:dyDescent="0.35">
      <c r="A414" s="2" t="s">
        <v>468</v>
      </c>
      <c r="B414" s="3" t="s">
        <v>34</v>
      </c>
      <c r="C414" s="2" t="str">
        <f t="shared" si="26"/>
        <v>29</v>
      </c>
      <c r="D414" s="2">
        <v>250</v>
      </c>
      <c r="E414" s="2">
        <v>125</v>
      </c>
      <c r="F414" s="2">
        <v>9</v>
      </c>
      <c r="G414" s="2">
        <v>6</v>
      </c>
      <c r="H414" s="2">
        <v>8</v>
      </c>
      <c r="I414" s="2">
        <f t="shared" si="19"/>
        <v>216</v>
      </c>
      <c r="J414" s="2">
        <v>36.97</v>
      </c>
      <c r="K414" s="2">
        <f t="shared" si="20"/>
        <v>6.9444444444444446</v>
      </c>
      <c r="L414" s="2">
        <f t="shared" si="21"/>
        <v>36</v>
      </c>
      <c r="M414" s="2">
        <f t="shared" si="22"/>
        <v>0.97426548245743672</v>
      </c>
      <c r="N414" s="5">
        <v>3868</v>
      </c>
      <c r="O414" s="2">
        <v>293.5</v>
      </c>
      <c r="P414" s="2">
        <v>10.23</v>
      </c>
      <c r="Q414" s="2">
        <v>2.82</v>
      </c>
      <c r="R414" s="2">
        <v>309.39999999999998</v>
      </c>
      <c r="S414" s="2">
        <v>47</v>
      </c>
      <c r="T414" s="2">
        <f t="shared" si="23"/>
        <v>358.1356449117207</v>
      </c>
      <c r="U414" s="2">
        <f t="shared" si="24"/>
        <v>72.818287242666926</v>
      </c>
      <c r="Y414">
        <f t="shared" si="25"/>
        <v>145.95238949739741</v>
      </c>
    </row>
    <row r="415" spans="1:25" x14ac:dyDescent="0.35">
      <c r="A415" s="2" t="s">
        <v>469</v>
      </c>
      <c r="B415" s="3" t="s">
        <v>34</v>
      </c>
      <c r="C415" s="2" t="str">
        <f t="shared" si="26"/>
        <v>32</v>
      </c>
      <c r="D415" s="2">
        <v>298</v>
      </c>
      <c r="E415" s="2">
        <v>149</v>
      </c>
      <c r="F415" s="2">
        <v>8</v>
      </c>
      <c r="G415" s="2">
        <v>5.5</v>
      </c>
      <c r="H415" s="2">
        <v>13</v>
      </c>
      <c r="I415" s="2">
        <f t="shared" si="19"/>
        <v>256</v>
      </c>
      <c r="J415" s="2">
        <v>40.799999999999997</v>
      </c>
      <c r="K415" s="2">
        <f t="shared" si="20"/>
        <v>9.3125</v>
      </c>
      <c r="L415" s="2">
        <f t="shared" si="21"/>
        <v>46.545454545454547</v>
      </c>
      <c r="M415" s="2">
        <f t="shared" si="22"/>
        <v>1.1586814089933346</v>
      </c>
      <c r="N415" s="5">
        <v>5911</v>
      </c>
      <c r="O415" s="2">
        <v>441.7</v>
      </c>
      <c r="P415" s="2">
        <v>12.04</v>
      </c>
      <c r="Q415" s="2">
        <v>3.29</v>
      </c>
      <c r="R415" s="2">
        <v>396.7</v>
      </c>
      <c r="S415" s="2">
        <v>59.3</v>
      </c>
      <c r="T415" s="2">
        <f t="shared" si="23"/>
        <v>475.05923438421229</v>
      </c>
      <c r="U415" s="2">
        <f t="shared" si="24"/>
        <v>92.421081047929832</v>
      </c>
      <c r="Y415">
        <f t="shared" si="25"/>
        <v>197.70204854780843</v>
      </c>
    </row>
    <row r="416" spans="1:25" x14ac:dyDescent="0.35">
      <c r="A416" s="2" t="s">
        <v>470</v>
      </c>
      <c r="B416" s="3" t="s">
        <v>34</v>
      </c>
      <c r="C416" s="2" t="str">
        <f t="shared" si="26"/>
        <v>36.7</v>
      </c>
      <c r="D416" s="2">
        <v>300</v>
      </c>
      <c r="E416" s="2">
        <v>150</v>
      </c>
      <c r="F416" s="2">
        <v>9</v>
      </c>
      <c r="G416" s="2">
        <v>6.5</v>
      </c>
      <c r="H416" s="2">
        <v>13</v>
      </c>
      <c r="I416" s="2">
        <f t="shared" si="19"/>
        <v>256</v>
      </c>
      <c r="J416" s="2">
        <v>46.78</v>
      </c>
      <c r="K416" s="2">
        <f t="shared" si="20"/>
        <v>8.3333333333333339</v>
      </c>
      <c r="L416" s="2">
        <f t="shared" si="21"/>
        <v>39.384615384615387</v>
      </c>
      <c r="M416" s="2">
        <f t="shared" si="22"/>
        <v>1.1646814089933346</v>
      </c>
      <c r="N416" s="5">
        <v>6829</v>
      </c>
      <c r="O416" s="2">
        <v>507.2</v>
      </c>
      <c r="P416" s="2">
        <v>12.08</v>
      </c>
      <c r="Q416" s="2">
        <v>3.29</v>
      </c>
      <c r="R416" s="2">
        <v>455.3</v>
      </c>
      <c r="S416" s="2">
        <v>67.599999999999994</v>
      </c>
      <c r="T416" s="2">
        <f t="shared" si="23"/>
        <v>542.11023438421228</v>
      </c>
      <c r="U416" s="2">
        <f t="shared" si="24"/>
        <v>105.78561646870149</v>
      </c>
      <c r="Y416">
        <f t="shared" si="25"/>
        <v>199.88021412836241</v>
      </c>
    </row>
    <row r="417" spans="1:25" x14ac:dyDescent="0.35">
      <c r="A417" s="2" t="s">
        <v>471</v>
      </c>
      <c r="B417" s="3" t="s">
        <v>34</v>
      </c>
      <c r="C417" s="2" t="str">
        <f t="shared" si="26"/>
        <v>41.2</v>
      </c>
      <c r="D417" s="2">
        <v>346</v>
      </c>
      <c r="E417" s="2">
        <v>174</v>
      </c>
      <c r="F417" s="2">
        <v>9</v>
      </c>
      <c r="G417" s="2">
        <v>6</v>
      </c>
      <c r="H417" s="2">
        <v>13</v>
      </c>
      <c r="I417" s="2">
        <f t="shared" si="19"/>
        <v>302</v>
      </c>
      <c r="J417" s="2">
        <v>52.45</v>
      </c>
      <c r="K417" s="2">
        <f t="shared" si="20"/>
        <v>9.6666666666666661</v>
      </c>
      <c r="L417" s="2">
        <f t="shared" si="21"/>
        <v>50.333333333333336</v>
      </c>
      <c r="M417" s="2">
        <f t="shared" si="22"/>
        <v>1.3536814089933347</v>
      </c>
      <c r="N417" s="5">
        <v>10456</v>
      </c>
      <c r="O417" s="2">
        <v>791.1</v>
      </c>
      <c r="P417" s="2">
        <v>14.12</v>
      </c>
      <c r="Q417" s="2">
        <v>3.88</v>
      </c>
      <c r="R417" s="2">
        <v>604.4</v>
      </c>
      <c r="S417" s="2">
        <v>90.9</v>
      </c>
      <c r="T417" s="2">
        <f t="shared" si="23"/>
        <v>712.48836373970869</v>
      </c>
      <c r="U417" s="2">
        <f t="shared" si="24"/>
        <v>140.71472375831567</v>
      </c>
      <c r="Y417">
        <f t="shared" si="25"/>
        <v>250.54121417443477</v>
      </c>
    </row>
    <row r="418" spans="1:25" x14ac:dyDescent="0.35">
      <c r="A418" s="2" t="s">
        <v>472</v>
      </c>
      <c r="B418" s="3" t="s">
        <v>34</v>
      </c>
      <c r="C418" s="2" t="str">
        <f t="shared" si="26"/>
        <v>49.4</v>
      </c>
      <c r="D418" s="2">
        <v>350</v>
      </c>
      <c r="E418" s="2">
        <v>175</v>
      </c>
      <c r="F418" s="2">
        <v>11</v>
      </c>
      <c r="G418" s="2">
        <v>7</v>
      </c>
      <c r="H418" s="2">
        <v>13</v>
      </c>
      <c r="I418" s="2">
        <f t="shared" si="19"/>
        <v>302</v>
      </c>
      <c r="J418" s="2">
        <v>62.91</v>
      </c>
      <c r="K418" s="2">
        <f t="shared" si="20"/>
        <v>7.9545454545454541</v>
      </c>
      <c r="L418" s="2">
        <f t="shared" si="21"/>
        <v>43.142857142857146</v>
      </c>
      <c r="M418" s="2">
        <f t="shared" si="22"/>
        <v>1.3636814089933347</v>
      </c>
      <c r="N418" s="5">
        <v>12980</v>
      </c>
      <c r="O418" s="2">
        <v>983.8</v>
      </c>
      <c r="P418" s="2">
        <v>14.36</v>
      </c>
      <c r="Q418" s="2">
        <v>3.95</v>
      </c>
      <c r="R418" s="2">
        <v>741.7</v>
      </c>
      <c r="S418" s="2">
        <v>112.4</v>
      </c>
      <c r="T418" s="2">
        <f t="shared" si="23"/>
        <v>864.21736373970862</v>
      </c>
      <c r="U418" s="2">
        <f t="shared" si="24"/>
        <v>174.04875917908731</v>
      </c>
      <c r="Y418">
        <f t="shared" si="25"/>
        <v>254.66075473068088</v>
      </c>
    </row>
    <row r="419" spans="1:25" x14ac:dyDescent="0.35">
      <c r="A419" s="2" t="s">
        <v>473</v>
      </c>
      <c r="B419" s="3" t="s">
        <v>34</v>
      </c>
      <c r="C419" s="2" t="str">
        <f t="shared" si="26"/>
        <v>55.2</v>
      </c>
      <c r="D419" s="2">
        <v>400</v>
      </c>
      <c r="E419" s="2">
        <v>150</v>
      </c>
      <c r="F419" s="2">
        <v>13</v>
      </c>
      <c r="G419" s="2">
        <v>8</v>
      </c>
      <c r="H419" s="2">
        <v>13</v>
      </c>
      <c r="I419" s="2">
        <f t="shared" si="19"/>
        <v>348</v>
      </c>
      <c r="J419" s="2">
        <v>70.37</v>
      </c>
      <c r="K419" s="2">
        <f t="shared" si="20"/>
        <v>5.7692307692307692</v>
      </c>
      <c r="L419" s="2">
        <f t="shared" si="21"/>
        <v>43.5</v>
      </c>
      <c r="M419" s="2">
        <f t="shared" si="22"/>
        <v>1.3616814089933347</v>
      </c>
      <c r="N419" s="5">
        <v>17906</v>
      </c>
      <c r="O419" s="2">
        <v>733.2</v>
      </c>
      <c r="P419" s="2">
        <v>15.95</v>
      </c>
      <c r="Q419" s="2">
        <v>3.23</v>
      </c>
      <c r="R419" s="2">
        <v>895.3</v>
      </c>
      <c r="S419" s="2">
        <v>97.8</v>
      </c>
      <c r="T419" s="2">
        <f t="shared" si="23"/>
        <v>1061.1089930952053</v>
      </c>
      <c r="U419" s="2">
        <f t="shared" si="24"/>
        <v>153.89979459985898</v>
      </c>
      <c r="Y419">
        <f t="shared" si="25"/>
        <v>298.01359029413408</v>
      </c>
    </row>
    <row r="420" spans="1:25" x14ac:dyDescent="0.35">
      <c r="A420" s="2" t="s">
        <v>474</v>
      </c>
      <c r="B420" s="3" t="s">
        <v>34</v>
      </c>
      <c r="C420" s="2" t="str">
        <f t="shared" si="26"/>
        <v>56.1</v>
      </c>
      <c r="D420" s="2">
        <v>396</v>
      </c>
      <c r="E420" s="2">
        <v>199</v>
      </c>
      <c r="F420" s="2">
        <v>11</v>
      </c>
      <c r="G420" s="2">
        <v>7</v>
      </c>
      <c r="H420" s="2">
        <v>13</v>
      </c>
      <c r="I420" s="2">
        <f t="shared" si="19"/>
        <v>348</v>
      </c>
      <c r="J420" s="2">
        <v>71.41</v>
      </c>
      <c r="K420" s="2">
        <f t="shared" si="20"/>
        <v>9.045454545454545</v>
      </c>
      <c r="L420" s="2">
        <f t="shared" si="21"/>
        <v>49.714285714285715</v>
      </c>
      <c r="M420" s="2">
        <f t="shared" si="22"/>
        <v>1.5516814089933346</v>
      </c>
      <c r="N420" s="5">
        <v>19023</v>
      </c>
      <c r="O420" s="5">
        <v>1446</v>
      </c>
      <c r="P420" s="2">
        <v>16.32</v>
      </c>
      <c r="Q420" s="2">
        <v>4.5</v>
      </c>
      <c r="R420" s="2">
        <v>960.8</v>
      </c>
      <c r="S420" s="2">
        <v>145.30000000000001</v>
      </c>
      <c r="T420" s="2">
        <f t="shared" si="23"/>
        <v>1114.2549930952052</v>
      </c>
      <c r="U420" s="2">
        <f t="shared" si="24"/>
        <v>223.98025917908734</v>
      </c>
      <c r="Y420">
        <f t="shared" si="25"/>
        <v>305.73010973733028</v>
      </c>
    </row>
    <row r="421" spans="1:25" x14ac:dyDescent="0.35">
      <c r="A421" s="2" t="s">
        <v>475</v>
      </c>
      <c r="B421" s="3" t="s">
        <v>34</v>
      </c>
      <c r="C421" s="2" t="str">
        <f t="shared" si="26"/>
        <v>65.4</v>
      </c>
      <c r="D421" s="2">
        <v>400</v>
      </c>
      <c r="E421" s="2">
        <v>200</v>
      </c>
      <c r="F421" s="2">
        <v>13</v>
      </c>
      <c r="G421" s="2">
        <v>8</v>
      </c>
      <c r="H421" s="2">
        <v>13</v>
      </c>
      <c r="I421" s="2">
        <f t="shared" si="19"/>
        <v>348</v>
      </c>
      <c r="J421" s="2">
        <v>83.37</v>
      </c>
      <c r="K421" s="2">
        <f t="shared" si="20"/>
        <v>7.6923076923076925</v>
      </c>
      <c r="L421" s="2">
        <f t="shared" si="21"/>
        <v>43.5</v>
      </c>
      <c r="M421" s="2">
        <f t="shared" si="22"/>
        <v>1.5616814089933346</v>
      </c>
      <c r="N421" s="5">
        <v>22775</v>
      </c>
      <c r="O421" s="5">
        <v>1735</v>
      </c>
      <c r="P421" s="2">
        <v>16.53</v>
      </c>
      <c r="Q421" s="2">
        <v>4.5599999999999996</v>
      </c>
      <c r="R421" s="5">
        <v>1139</v>
      </c>
      <c r="S421" s="2">
        <v>173.5</v>
      </c>
      <c r="T421" s="2">
        <f t="shared" si="23"/>
        <v>1312.6589930952052</v>
      </c>
      <c r="U421" s="2">
        <f t="shared" si="24"/>
        <v>267.64979459985898</v>
      </c>
      <c r="Y421">
        <f t="shared" si="25"/>
        <v>309.84205653848869</v>
      </c>
    </row>
    <row r="422" spans="1:25" x14ac:dyDescent="0.35">
      <c r="A422" s="2" t="s">
        <v>476</v>
      </c>
      <c r="B422" s="3" t="s">
        <v>34</v>
      </c>
      <c r="C422" s="2" t="str">
        <f t="shared" si="26"/>
        <v>65.1</v>
      </c>
      <c r="D422" s="2">
        <v>446</v>
      </c>
      <c r="E422" s="2">
        <v>199</v>
      </c>
      <c r="F422" s="2">
        <v>12</v>
      </c>
      <c r="G422" s="2">
        <v>8</v>
      </c>
      <c r="H422" s="2">
        <v>13</v>
      </c>
      <c r="I422" s="2">
        <f t="shared" si="19"/>
        <v>396</v>
      </c>
      <c r="J422" s="2">
        <v>82.97</v>
      </c>
      <c r="K422" s="2">
        <f t="shared" si="20"/>
        <v>8.2916666666666661</v>
      </c>
      <c r="L422" s="2">
        <f t="shared" si="21"/>
        <v>49.5</v>
      </c>
      <c r="M422" s="2">
        <f t="shared" si="22"/>
        <v>1.6496814089933345</v>
      </c>
      <c r="N422" s="5">
        <v>27146</v>
      </c>
      <c r="O422" s="5">
        <v>1578</v>
      </c>
      <c r="P422" s="2">
        <v>18.09</v>
      </c>
      <c r="Q422" s="2">
        <v>4.3600000000000003</v>
      </c>
      <c r="R422" s="5">
        <v>1217</v>
      </c>
      <c r="S422" s="2">
        <v>158.6</v>
      </c>
      <c r="T422" s="2">
        <f t="shared" si="23"/>
        <v>1422.748693292245</v>
      </c>
      <c r="U422" s="2">
        <f t="shared" si="24"/>
        <v>246.02379459985897</v>
      </c>
      <c r="Y422">
        <f t="shared" si="25"/>
        <v>353.55466338318888</v>
      </c>
    </row>
    <row r="423" spans="1:25" x14ac:dyDescent="0.35">
      <c r="A423" s="2" t="s">
        <v>477</v>
      </c>
      <c r="B423" s="3" t="s">
        <v>34</v>
      </c>
      <c r="C423" s="2" t="str">
        <f t="shared" si="26"/>
        <v>74.9</v>
      </c>
      <c r="D423" s="2">
        <v>450</v>
      </c>
      <c r="E423" s="2">
        <v>200</v>
      </c>
      <c r="F423" s="2">
        <v>14</v>
      </c>
      <c r="G423" s="2">
        <v>9</v>
      </c>
      <c r="H423" s="2">
        <v>13</v>
      </c>
      <c r="I423" s="2">
        <f t="shared" si="19"/>
        <v>396</v>
      </c>
      <c r="J423" s="2">
        <v>95.43</v>
      </c>
      <c r="K423" s="2">
        <f t="shared" si="20"/>
        <v>7.1428571428571432</v>
      </c>
      <c r="L423" s="2">
        <f t="shared" si="21"/>
        <v>44</v>
      </c>
      <c r="M423" s="2">
        <f t="shared" si="22"/>
        <v>1.6596814089933345</v>
      </c>
      <c r="N423" s="5">
        <v>31973</v>
      </c>
      <c r="O423" s="5">
        <v>1870</v>
      </c>
      <c r="P423" s="2">
        <v>18.3</v>
      </c>
      <c r="Q423" s="2">
        <v>4.43</v>
      </c>
      <c r="R423" s="5">
        <v>1421</v>
      </c>
      <c r="S423" s="2">
        <v>187</v>
      </c>
      <c r="T423" s="2">
        <f t="shared" si="23"/>
        <v>1651.6776932922451</v>
      </c>
      <c r="U423" s="2">
        <f t="shared" si="24"/>
        <v>290.28383002063066</v>
      </c>
      <c r="Y423">
        <f t="shared" si="25"/>
        <v>357.67597067737165</v>
      </c>
    </row>
    <row r="424" spans="1:25" x14ac:dyDescent="0.35">
      <c r="A424" s="2" t="s">
        <v>478</v>
      </c>
      <c r="B424" s="3" t="s">
        <v>34</v>
      </c>
      <c r="C424" s="2" t="str">
        <f t="shared" si="26"/>
        <v>77.9</v>
      </c>
      <c r="D424" s="2">
        <v>496</v>
      </c>
      <c r="E424" s="2">
        <v>199</v>
      </c>
      <c r="F424" s="2">
        <v>14</v>
      </c>
      <c r="G424" s="2">
        <v>9</v>
      </c>
      <c r="H424" s="2">
        <v>13</v>
      </c>
      <c r="I424" s="2">
        <f t="shared" si="19"/>
        <v>442</v>
      </c>
      <c r="J424" s="2">
        <v>99.29</v>
      </c>
      <c r="K424" s="2">
        <f t="shared" si="20"/>
        <v>7.1071428571428568</v>
      </c>
      <c r="L424" s="2">
        <f t="shared" si="21"/>
        <v>49.111111111111114</v>
      </c>
      <c r="M424" s="2">
        <f t="shared" si="22"/>
        <v>1.7476814089933346</v>
      </c>
      <c r="N424" s="5">
        <v>39628</v>
      </c>
      <c r="O424" s="5">
        <v>1842</v>
      </c>
      <c r="P424" s="2">
        <v>19.98</v>
      </c>
      <c r="Q424" s="2">
        <v>4.3099999999999996</v>
      </c>
      <c r="R424" s="5">
        <v>1598</v>
      </c>
      <c r="S424" s="2">
        <v>185.1</v>
      </c>
      <c r="T424" s="2">
        <f t="shared" si="23"/>
        <v>1869.1813226477416</v>
      </c>
      <c r="U424" s="2">
        <f t="shared" si="24"/>
        <v>288.42233002063068</v>
      </c>
      <c r="Y424">
        <f t="shared" si="25"/>
        <v>401.90906931792421</v>
      </c>
    </row>
    <row r="425" spans="1:25" x14ac:dyDescent="0.35">
      <c r="A425" s="2" t="s">
        <v>479</v>
      </c>
      <c r="B425" s="3" t="s">
        <v>34</v>
      </c>
      <c r="C425" s="2" t="str">
        <f t="shared" si="26"/>
        <v>88.1</v>
      </c>
      <c r="D425" s="2">
        <v>500</v>
      </c>
      <c r="E425" s="2">
        <v>200</v>
      </c>
      <c r="F425" s="2">
        <v>16</v>
      </c>
      <c r="G425" s="2">
        <v>10</v>
      </c>
      <c r="H425" s="2">
        <v>13</v>
      </c>
      <c r="I425" s="2">
        <f t="shared" si="19"/>
        <v>442</v>
      </c>
      <c r="J425" s="2">
        <v>112.25</v>
      </c>
      <c r="K425" s="2">
        <f t="shared" si="20"/>
        <v>6.25</v>
      </c>
      <c r="L425" s="2">
        <f t="shared" si="21"/>
        <v>44.2</v>
      </c>
      <c r="M425" s="2">
        <f t="shared" si="22"/>
        <v>1.7576814089933346</v>
      </c>
      <c r="N425" s="5">
        <v>45685</v>
      </c>
      <c r="O425" s="5">
        <v>2138</v>
      </c>
      <c r="P425" s="2">
        <v>20.170000000000002</v>
      </c>
      <c r="Q425" s="2">
        <v>4.3600000000000003</v>
      </c>
      <c r="R425" s="5">
        <v>1827</v>
      </c>
      <c r="S425" s="2">
        <v>213.8</v>
      </c>
      <c r="T425" s="2">
        <f t="shared" si="23"/>
        <v>2129.8853226477413</v>
      </c>
      <c r="U425" s="2">
        <f t="shared" si="24"/>
        <v>333.5108654414023</v>
      </c>
      <c r="Y425">
        <f t="shared" si="25"/>
        <v>406.03214158487509</v>
      </c>
    </row>
    <row r="426" spans="1:25" x14ac:dyDescent="0.35">
      <c r="A426" s="2" t="s">
        <v>480</v>
      </c>
      <c r="B426" s="3" t="s">
        <v>34</v>
      </c>
      <c r="C426" s="2" t="str">
        <f t="shared" si="26"/>
        <v>101.5</v>
      </c>
      <c r="D426" s="2">
        <v>506</v>
      </c>
      <c r="E426" s="2">
        <v>201</v>
      </c>
      <c r="F426" s="2">
        <v>19</v>
      </c>
      <c r="G426" s="2">
        <v>11</v>
      </c>
      <c r="H426" s="2">
        <v>13</v>
      </c>
      <c r="I426" s="2">
        <f t="shared" si="19"/>
        <v>442</v>
      </c>
      <c r="J426" s="2">
        <v>129.31</v>
      </c>
      <c r="K426" s="2">
        <f t="shared" si="20"/>
        <v>5.2894736842105265</v>
      </c>
      <c r="L426" s="2">
        <f t="shared" si="21"/>
        <v>40.18181818181818</v>
      </c>
      <c r="M426" s="2">
        <f t="shared" si="22"/>
        <v>1.7716814089933346</v>
      </c>
      <c r="N426" s="5">
        <v>54478</v>
      </c>
      <c r="O426" s="5">
        <v>2577</v>
      </c>
      <c r="P426" s="2">
        <v>20.53</v>
      </c>
      <c r="Q426" s="2">
        <v>4.46</v>
      </c>
      <c r="R426" s="5">
        <v>2153</v>
      </c>
      <c r="S426" s="2">
        <v>256.39999999999998</v>
      </c>
      <c r="T426" s="2">
        <f t="shared" si="23"/>
        <v>2495.6943226477415</v>
      </c>
      <c r="U426" s="2">
        <f t="shared" si="24"/>
        <v>399.84990086217397</v>
      </c>
      <c r="Y426">
        <f t="shared" si="25"/>
        <v>412.09768259479449</v>
      </c>
    </row>
    <row r="427" spans="1:25" x14ac:dyDescent="0.35">
      <c r="A427" s="2" t="s">
        <v>481</v>
      </c>
      <c r="B427" s="3" t="s">
        <v>34</v>
      </c>
      <c r="C427" s="2" t="str">
        <f t="shared" si="26"/>
        <v>81.5</v>
      </c>
      <c r="D427" s="2">
        <v>546</v>
      </c>
      <c r="E427" s="2">
        <v>199</v>
      </c>
      <c r="F427" s="2">
        <v>14</v>
      </c>
      <c r="G427" s="2">
        <v>9</v>
      </c>
      <c r="H427" s="2">
        <v>13</v>
      </c>
      <c r="I427" s="2">
        <f t="shared" si="19"/>
        <v>492</v>
      </c>
      <c r="J427" s="2">
        <v>103.79</v>
      </c>
      <c r="K427" s="2">
        <f t="shared" si="20"/>
        <v>7.1071428571428568</v>
      </c>
      <c r="L427" s="2">
        <f t="shared" si="21"/>
        <v>54.666666666666664</v>
      </c>
      <c r="M427" s="2">
        <f t="shared" si="22"/>
        <v>1.8476814089933347</v>
      </c>
      <c r="N427" s="5">
        <v>49245</v>
      </c>
      <c r="O427" s="5">
        <v>1842</v>
      </c>
      <c r="P427" s="2">
        <v>21.78</v>
      </c>
      <c r="Q427" s="2">
        <v>4.21</v>
      </c>
      <c r="R427" s="5">
        <v>1804</v>
      </c>
      <c r="S427" s="2">
        <v>185.2</v>
      </c>
      <c r="T427" s="2">
        <f t="shared" si="23"/>
        <v>2123.0330936863247</v>
      </c>
      <c r="U427" s="2">
        <f t="shared" si="24"/>
        <v>289.43483002063067</v>
      </c>
      <c r="Y427">
        <f t="shared" si="25"/>
        <v>450.62279125672285</v>
      </c>
    </row>
    <row r="428" spans="1:25" x14ac:dyDescent="0.35">
      <c r="A428" s="2" t="s">
        <v>482</v>
      </c>
      <c r="B428" s="3" t="s">
        <v>34</v>
      </c>
      <c r="C428" s="2" t="str">
        <f t="shared" ref="C428:C454" si="27">_xlfn.TEXTAFTER(A428,"X")</f>
        <v>117.2</v>
      </c>
      <c r="D428" s="2">
        <v>550</v>
      </c>
      <c r="E428" s="2">
        <v>200</v>
      </c>
      <c r="F428" s="2">
        <v>16</v>
      </c>
      <c r="G428" s="2">
        <v>10</v>
      </c>
      <c r="H428" s="2">
        <v>13</v>
      </c>
      <c r="I428" s="2">
        <f t="shared" ref="I428:I491" si="28">D428-(2*(H428+F428))</f>
        <v>492</v>
      </c>
      <c r="J428" s="2">
        <v>149.25</v>
      </c>
      <c r="K428" s="2">
        <f t="shared" ref="K428:K491" si="29">(E428/2)/F428</f>
        <v>6.25</v>
      </c>
      <c r="L428" s="2">
        <f t="shared" ref="L428:L491" si="30">I428/G428</f>
        <v>49.2</v>
      </c>
      <c r="M428" s="2">
        <f t="shared" ref="M428:M491" si="31">(E428*2+F428*4+((E428-G428)/2-H428)*4+2*PI()*H428+(D428-2*F428-2*H428)*2)/1000</f>
        <v>1.8576814089933347</v>
      </c>
      <c r="N428" s="5">
        <v>79515</v>
      </c>
      <c r="O428" s="5">
        <v>7205</v>
      </c>
      <c r="P428" s="2">
        <v>23.08</v>
      </c>
      <c r="Q428" s="2">
        <v>6.95</v>
      </c>
      <c r="R428" s="5">
        <v>2891</v>
      </c>
      <c r="S428" s="2">
        <v>480.3</v>
      </c>
      <c r="T428" s="2">
        <f t="shared" si="23"/>
        <v>2416.7620936863245</v>
      </c>
      <c r="U428" s="2">
        <f t="shared" si="24"/>
        <v>334.7608654414023</v>
      </c>
      <c r="Y428">
        <f t="shared" si="25"/>
        <v>454.74399391305877</v>
      </c>
    </row>
    <row r="429" spans="1:25" x14ac:dyDescent="0.35">
      <c r="A429" s="2" t="s">
        <v>483</v>
      </c>
      <c r="B429" s="3" t="s">
        <v>34</v>
      </c>
      <c r="C429" s="2" t="str">
        <f t="shared" si="27"/>
        <v>92.4</v>
      </c>
      <c r="D429" s="2">
        <v>596</v>
      </c>
      <c r="E429" s="2">
        <v>199</v>
      </c>
      <c r="F429" s="2">
        <v>15</v>
      </c>
      <c r="G429" s="2">
        <v>10</v>
      </c>
      <c r="H429" s="2">
        <v>13</v>
      </c>
      <c r="I429" s="2">
        <f t="shared" si="28"/>
        <v>540</v>
      </c>
      <c r="J429" s="2">
        <v>117.75</v>
      </c>
      <c r="K429" s="2">
        <f t="shared" si="29"/>
        <v>6.6333333333333337</v>
      </c>
      <c r="L429" s="2">
        <f t="shared" si="30"/>
        <v>54</v>
      </c>
      <c r="M429" s="2">
        <f t="shared" si="31"/>
        <v>1.9456814089933345</v>
      </c>
      <c r="N429" s="5">
        <v>64739</v>
      </c>
      <c r="O429" s="5">
        <v>1975</v>
      </c>
      <c r="P429" s="2">
        <v>23.45</v>
      </c>
      <c r="Q429" s="2">
        <v>4.0999999999999996</v>
      </c>
      <c r="R429" s="5">
        <v>2172</v>
      </c>
      <c r="S429" s="2">
        <v>198.5</v>
      </c>
      <c r="T429" s="2">
        <f t="shared" si="23"/>
        <v>2575.8087938833642</v>
      </c>
      <c r="U429" s="2">
        <f t="shared" si="24"/>
        <v>312.96836544140228</v>
      </c>
      <c r="Y429">
        <f t="shared" si="25"/>
        <v>499.59073250011357</v>
      </c>
    </row>
    <row r="430" spans="1:25" x14ac:dyDescent="0.35">
      <c r="A430" s="2" t="s">
        <v>484</v>
      </c>
      <c r="B430" s="3" t="s">
        <v>34</v>
      </c>
      <c r="C430" s="2" t="str">
        <f t="shared" si="27"/>
        <v>103.4</v>
      </c>
      <c r="D430" s="2">
        <v>600</v>
      </c>
      <c r="E430" s="2">
        <v>200</v>
      </c>
      <c r="F430" s="2">
        <v>17</v>
      </c>
      <c r="G430" s="2">
        <v>11</v>
      </c>
      <c r="H430" s="2">
        <v>13</v>
      </c>
      <c r="I430" s="2">
        <f t="shared" si="28"/>
        <v>540</v>
      </c>
      <c r="J430" s="2">
        <v>131.71</v>
      </c>
      <c r="K430" s="2">
        <f t="shared" si="29"/>
        <v>5.882352941176471</v>
      </c>
      <c r="L430" s="2">
        <f t="shared" si="30"/>
        <v>49.090909090909093</v>
      </c>
      <c r="M430" s="2">
        <f t="shared" si="31"/>
        <v>1.9556814089933345</v>
      </c>
      <c r="N430" s="5">
        <v>73749</v>
      </c>
      <c r="O430" s="5">
        <v>2273</v>
      </c>
      <c r="P430" s="2">
        <v>23.66</v>
      </c>
      <c r="Q430" s="2">
        <v>4.1500000000000004</v>
      </c>
      <c r="R430" s="5">
        <v>2458</v>
      </c>
      <c r="S430" s="2">
        <v>227.3</v>
      </c>
      <c r="T430" s="2">
        <f t="shared" si="23"/>
        <v>2903.8127938833641</v>
      </c>
      <c r="U430" s="2">
        <f t="shared" si="24"/>
        <v>359.004900862174</v>
      </c>
      <c r="Y430">
        <f t="shared" si="25"/>
        <v>503.70834815396898</v>
      </c>
    </row>
    <row r="431" spans="1:25" x14ac:dyDescent="0.35">
      <c r="A431" s="2" t="s">
        <v>485</v>
      </c>
      <c r="B431" s="3" t="s">
        <v>34</v>
      </c>
      <c r="C431" s="2" t="str">
        <f t="shared" si="27"/>
        <v>117.6</v>
      </c>
      <c r="D431" s="2">
        <v>606</v>
      </c>
      <c r="E431" s="2">
        <v>201</v>
      </c>
      <c r="F431" s="2">
        <v>20</v>
      </c>
      <c r="G431" s="2">
        <v>12</v>
      </c>
      <c r="H431" s="2">
        <v>13</v>
      </c>
      <c r="I431" s="2">
        <f t="shared" si="28"/>
        <v>540</v>
      </c>
      <c r="J431" s="2">
        <v>149.77000000000001</v>
      </c>
      <c r="K431" s="2">
        <f t="shared" si="29"/>
        <v>5.0250000000000004</v>
      </c>
      <c r="L431" s="2">
        <f t="shared" si="30"/>
        <v>45</v>
      </c>
      <c r="M431" s="2">
        <f t="shared" si="31"/>
        <v>1.9696814089933345</v>
      </c>
      <c r="N431" s="5">
        <v>86656</v>
      </c>
      <c r="O431" s="5">
        <v>2716</v>
      </c>
      <c r="P431" s="2">
        <v>24.05</v>
      </c>
      <c r="Q431" s="2">
        <v>4.26</v>
      </c>
      <c r="R431" s="5">
        <v>2860</v>
      </c>
      <c r="S431" s="2">
        <v>270.2</v>
      </c>
      <c r="T431" s="2">
        <f t="shared" si="23"/>
        <v>3357.421793883364</v>
      </c>
      <c r="U431" s="2">
        <f t="shared" si="24"/>
        <v>426.3419362829456</v>
      </c>
      <c r="Y431">
        <f t="shared" si="25"/>
        <v>509.78868171037306</v>
      </c>
    </row>
    <row r="432" spans="1:25" x14ac:dyDescent="0.35">
      <c r="A432" s="2" t="s">
        <v>486</v>
      </c>
      <c r="B432" s="3" t="s">
        <v>34</v>
      </c>
      <c r="C432" s="2" t="str">
        <f t="shared" si="27"/>
        <v>119.9</v>
      </c>
      <c r="D432" s="2">
        <v>646</v>
      </c>
      <c r="E432" s="2">
        <v>299</v>
      </c>
      <c r="F432" s="2">
        <v>15</v>
      </c>
      <c r="G432" s="2">
        <v>10</v>
      </c>
      <c r="H432" s="2">
        <v>13</v>
      </c>
      <c r="I432" s="2">
        <f t="shared" si="28"/>
        <v>590</v>
      </c>
      <c r="J432" s="2">
        <v>152.75</v>
      </c>
      <c r="K432" s="2">
        <f t="shared" si="29"/>
        <v>9.9666666666666668</v>
      </c>
      <c r="L432" s="2">
        <f t="shared" si="30"/>
        <v>59</v>
      </c>
      <c r="M432" s="2">
        <f t="shared" si="31"/>
        <v>2.4456814089933347</v>
      </c>
      <c r="N432" s="5">
        <v>107794</v>
      </c>
      <c r="O432" s="5">
        <v>6688</v>
      </c>
      <c r="P432" s="2">
        <v>26.56</v>
      </c>
      <c r="Q432" s="2">
        <v>6.62</v>
      </c>
      <c r="R432" s="5">
        <v>3337</v>
      </c>
      <c r="S432" s="2">
        <v>447.4</v>
      </c>
      <c r="T432" s="2">
        <f t="shared" si="23"/>
        <v>3822.9355649219478</v>
      </c>
      <c r="U432" s="2">
        <f t="shared" si="24"/>
        <v>687.71836544140228</v>
      </c>
      <c r="Y432">
        <f t="shared" si="25"/>
        <v>574.71810481313355</v>
      </c>
    </row>
    <row r="433" spans="1:25" x14ac:dyDescent="0.35">
      <c r="A433" s="2" t="s">
        <v>487</v>
      </c>
      <c r="B433" s="3" t="s">
        <v>34</v>
      </c>
      <c r="C433" s="2" t="str">
        <f t="shared" si="27"/>
        <v>134.4</v>
      </c>
      <c r="D433" s="2">
        <v>650</v>
      </c>
      <c r="E433" s="2">
        <v>300</v>
      </c>
      <c r="F433" s="2">
        <v>17</v>
      </c>
      <c r="G433" s="2">
        <v>11</v>
      </c>
      <c r="H433" s="2">
        <v>13</v>
      </c>
      <c r="I433" s="2">
        <f t="shared" si="28"/>
        <v>590</v>
      </c>
      <c r="J433" s="2">
        <v>171.21</v>
      </c>
      <c r="K433" s="2">
        <f t="shared" si="29"/>
        <v>8.8235294117647065</v>
      </c>
      <c r="L433" s="2">
        <f t="shared" si="30"/>
        <v>53.636363636363633</v>
      </c>
      <c r="M433" s="2">
        <f t="shared" si="31"/>
        <v>2.4556814089933345</v>
      </c>
      <c r="N433" s="5">
        <v>122739</v>
      </c>
      <c r="O433" s="5">
        <v>7657</v>
      </c>
      <c r="P433" s="2">
        <v>26.77</v>
      </c>
      <c r="Q433" s="2">
        <v>6.69</v>
      </c>
      <c r="R433" s="5">
        <v>3777</v>
      </c>
      <c r="S433" s="2">
        <v>510.5</v>
      </c>
      <c r="T433" s="2">
        <f t="shared" si="23"/>
        <v>4316.0645649219468</v>
      </c>
      <c r="U433" s="2">
        <f t="shared" si="24"/>
        <v>785.51740086217399</v>
      </c>
      <c r="Y433">
        <f t="shared" si="25"/>
        <v>578.81957465172161</v>
      </c>
    </row>
    <row r="434" spans="1:25" x14ac:dyDescent="0.35">
      <c r="A434" s="2" t="s">
        <v>488</v>
      </c>
      <c r="B434" s="3" t="s">
        <v>34</v>
      </c>
      <c r="C434" s="2" t="str">
        <f t="shared" si="27"/>
        <v>153.7</v>
      </c>
      <c r="D434" s="2">
        <v>656</v>
      </c>
      <c r="E434" s="2">
        <v>301</v>
      </c>
      <c r="F434" s="2">
        <v>20</v>
      </c>
      <c r="G434" s="2">
        <v>12</v>
      </c>
      <c r="H434" s="2">
        <v>13</v>
      </c>
      <c r="I434" s="2">
        <f t="shared" si="28"/>
        <v>590</v>
      </c>
      <c r="J434" s="2">
        <v>195.77</v>
      </c>
      <c r="K434" s="2">
        <f t="shared" si="29"/>
        <v>7.5250000000000004</v>
      </c>
      <c r="L434" s="2">
        <f t="shared" si="30"/>
        <v>49.166666666666664</v>
      </c>
      <c r="M434" s="2">
        <f t="shared" si="31"/>
        <v>2.4696814089933348</v>
      </c>
      <c r="N434" s="5">
        <v>144433</v>
      </c>
      <c r="O434" s="5">
        <v>9100</v>
      </c>
      <c r="P434" s="2">
        <v>27.16</v>
      </c>
      <c r="Q434" s="2">
        <v>6.82</v>
      </c>
      <c r="R434" s="5">
        <v>4403</v>
      </c>
      <c r="S434" s="2">
        <v>604.6</v>
      </c>
      <c r="T434" s="2">
        <f t="shared" si="23"/>
        <v>5011.3485649219474</v>
      </c>
      <c r="U434" s="2">
        <f t="shared" si="24"/>
        <v>930.14193628294572</v>
      </c>
      <c r="Y434">
        <f t="shared" si="25"/>
        <v>584.8029582688514</v>
      </c>
    </row>
    <row r="435" spans="1:25" x14ac:dyDescent="0.35">
      <c r="A435" s="2" t="s">
        <v>489</v>
      </c>
      <c r="B435" s="3" t="s">
        <v>34</v>
      </c>
      <c r="C435" s="2" t="str">
        <f t="shared" si="27"/>
        <v>162.9</v>
      </c>
      <c r="D435" s="2">
        <v>692</v>
      </c>
      <c r="E435" s="2">
        <v>300</v>
      </c>
      <c r="F435" s="2">
        <v>20</v>
      </c>
      <c r="G435" s="2">
        <v>13</v>
      </c>
      <c r="H435" s="2">
        <v>18</v>
      </c>
      <c r="I435" s="2">
        <f t="shared" si="28"/>
        <v>616</v>
      </c>
      <c r="J435" s="2">
        <v>207.54</v>
      </c>
      <c r="K435" s="2">
        <f t="shared" si="29"/>
        <v>7.5</v>
      </c>
      <c r="L435" s="2">
        <f t="shared" si="30"/>
        <v>47.384615384615387</v>
      </c>
      <c r="M435" s="2">
        <f t="shared" si="31"/>
        <v>2.5270973355292328</v>
      </c>
      <c r="N435" s="5">
        <v>164101</v>
      </c>
      <c r="O435" s="5">
        <v>9014</v>
      </c>
      <c r="P435" s="2">
        <v>28.12</v>
      </c>
      <c r="Q435" s="2">
        <v>6.59</v>
      </c>
      <c r="R435" s="5">
        <v>4743</v>
      </c>
      <c r="S435" s="2">
        <v>600.9</v>
      </c>
      <c r="T435" s="2">
        <f t="shared" si="23"/>
        <v>5503.1381859129679</v>
      </c>
      <c r="U435" s="2">
        <f t="shared" si="24"/>
        <v>932.23632681594358</v>
      </c>
      <c r="Y435">
        <f t="shared" si="25"/>
        <v>618.47982990555147</v>
      </c>
    </row>
    <row r="436" spans="1:25" x14ac:dyDescent="0.35">
      <c r="A436" s="2" t="s">
        <v>490</v>
      </c>
      <c r="B436" s="3" t="s">
        <v>34</v>
      </c>
      <c r="C436" s="2" t="str">
        <f t="shared" si="27"/>
        <v>181.8</v>
      </c>
      <c r="D436" s="2">
        <v>700</v>
      </c>
      <c r="E436" s="2">
        <v>300</v>
      </c>
      <c r="F436" s="2">
        <v>24</v>
      </c>
      <c r="G436" s="2">
        <v>13</v>
      </c>
      <c r="H436" s="2">
        <v>18</v>
      </c>
      <c r="I436" s="2">
        <f t="shared" si="28"/>
        <v>616</v>
      </c>
      <c r="J436" s="2">
        <v>231.54</v>
      </c>
      <c r="K436" s="2">
        <f t="shared" si="29"/>
        <v>6.25</v>
      </c>
      <c r="L436" s="2">
        <f t="shared" si="30"/>
        <v>47.384615384615387</v>
      </c>
      <c r="M436" s="2">
        <f t="shared" si="31"/>
        <v>2.5430973355292328</v>
      </c>
      <c r="N436" s="5">
        <v>193622</v>
      </c>
      <c r="O436" s="5">
        <v>10814</v>
      </c>
      <c r="P436" s="2">
        <v>28.92</v>
      </c>
      <c r="Q436" s="2">
        <v>6.83</v>
      </c>
      <c r="R436" s="5">
        <v>5532</v>
      </c>
      <c r="S436" s="2">
        <v>720.9</v>
      </c>
      <c r="T436" s="2">
        <f t="shared" si="23"/>
        <v>6338.3381859129677</v>
      </c>
      <c r="U436" s="2">
        <f t="shared" si="24"/>
        <v>1112.2363268159438</v>
      </c>
      <c r="Y436">
        <f t="shared" si="25"/>
        <v>626.06876619106299</v>
      </c>
    </row>
    <row r="437" spans="1:25" x14ac:dyDescent="0.35">
      <c r="A437" s="2" t="s">
        <v>491</v>
      </c>
      <c r="B437" s="3" t="s">
        <v>34</v>
      </c>
      <c r="C437" s="2" t="str">
        <f t="shared" si="27"/>
        <v>143.4</v>
      </c>
      <c r="D437" s="2">
        <v>734</v>
      </c>
      <c r="E437" s="2">
        <v>299</v>
      </c>
      <c r="F437" s="2">
        <v>16</v>
      </c>
      <c r="G437" s="2">
        <v>12</v>
      </c>
      <c r="H437" s="2">
        <v>18</v>
      </c>
      <c r="I437" s="2">
        <f t="shared" si="28"/>
        <v>666</v>
      </c>
      <c r="J437" s="2">
        <v>182.7</v>
      </c>
      <c r="K437" s="2">
        <f t="shared" si="29"/>
        <v>9.34375</v>
      </c>
      <c r="L437" s="2">
        <f t="shared" si="30"/>
        <v>55.5</v>
      </c>
      <c r="M437" s="2">
        <f t="shared" si="31"/>
        <v>2.6090973355292326</v>
      </c>
      <c r="N437" s="5">
        <v>155539</v>
      </c>
      <c r="O437" s="5">
        <v>7140</v>
      </c>
      <c r="P437" s="2">
        <v>29.18</v>
      </c>
      <c r="Q437" s="2">
        <v>6.25</v>
      </c>
      <c r="R437" s="5">
        <v>4238</v>
      </c>
      <c r="S437" s="2">
        <v>477.6</v>
      </c>
      <c r="T437" s="2">
        <f t="shared" si="23"/>
        <v>5009.8272854188908</v>
      </c>
      <c r="U437" s="2">
        <f t="shared" si="24"/>
        <v>745.03026482582516</v>
      </c>
      <c r="Y437">
        <f t="shared" si="25"/>
        <v>658.13197764582139</v>
      </c>
    </row>
    <row r="438" spans="1:25" x14ac:dyDescent="0.35">
      <c r="A438" s="2" t="s">
        <v>492</v>
      </c>
      <c r="B438" s="3" t="s">
        <v>34</v>
      </c>
      <c r="C438" s="2" t="str">
        <f t="shared" si="27"/>
        <v>168</v>
      </c>
      <c r="D438" s="2">
        <v>742</v>
      </c>
      <c r="E438" s="2">
        <v>300</v>
      </c>
      <c r="F438" s="2">
        <v>20</v>
      </c>
      <c r="G438" s="2">
        <v>13</v>
      </c>
      <c r="H438" s="2">
        <v>18</v>
      </c>
      <c r="I438" s="2">
        <f t="shared" si="28"/>
        <v>666</v>
      </c>
      <c r="J438" s="2">
        <v>214.04</v>
      </c>
      <c r="K438" s="2">
        <f t="shared" si="29"/>
        <v>7.5</v>
      </c>
      <c r="L438" s="2">
        <f t="shared" si="30"/>
        <v>51.230769230769234</v>
      </c>
      <c r="M438" s="2">
        <f t="shared" si="31"/>
        <v>2.6270973355292324</v>
      </c>
      <c r="N438" s="5">
        <v>191989</v>
      </c>
      <c r="O438" s="5">
        <v>9015</v>
      </c>
      <c r="P438" s="2">
        <v>29.95</v>
      </c>
      <c r="Q438" s="2">
        <v>6.49</v>
      </c>
      <c r="R438" s="5">
        <v>5175</v>
      </c>
      <c r="S438" s="2">
        <v>601</v>
      </c>
      <c r="T438" s="2">
        <f t="shared" si="23"/>
        <v>6030.1162854188906</v>
      </c>
      <c r="U438" s="2">
        <f t="shared" si="24"/>
        <v>934.34882681594354</v>
      </c>
      <c r="Y438">
        <f t="shared" si="25"/>
        <v>666.06854001671627</v>
      </c>
    </row>
    <row r="439" spans="1:25" x14ac:dyDescent="0.35">
      <c r="A439" s="2" t="s">
        <v>493</v>
      </c>
      <c r="B439" s="3" t="s">
        <v>34</v>
      </c>
      <c r="C439" s="2" t="str">
        <f t="shared" si="27"/>
        <v>186.9</v>
      </c>
      <c r="D439" s="2">
        <v>750</v>
      </c>
      <c r="E439" s="2">
        <v>300</v>
      </c>
      <c r="F439" s="2">
        <v>24</v>
      </c>
      <c r="G439" s="2">
        <v>13</v>
      </c>
      <c r="H439" s="2">
        <v>18</v>
      </c>
      <c r="I439" s="2">
        <f t="shared" si="28"/>
        <v>666</v>
      </c>
      <c r="J439" s="2">
        <v>238.04</v>
      </c>
      <c r="K439" s="2">
        <f t="shared" si="29"/>
        <v>6.25</v>
      </c>
      <c r="L439" s="2">
        <f t="shared" si="30"/>
        <v>51.230769230769234</v>
      </c>
      <c r="M439" s="2">
        <f t="shared" si="31"/>
        <v>2.6430973355292324</v>
      </c>
      <c r="N439" s="5">
        <v>225863</v>
      </c>
      <c r="O439" s="5">
        <v>10815</v>
      </c>
      <c r="P439" s="2">
        <v>30.8</v>
      </c>
      <c r="Q439" s="2">
        <v>6.74</v>
      </c>
      <c r="R439" s="5">
        <v>6023</v>
      </c>
      <c r="S439" s="2">
        <v>721</v>
      </c>
      <c r="T439" s="2">
        <f t="shared" si="23"/>
        <v>6925.3162854188904</v>
      </c>
      <c r="U439" s="2">
        <f t="shared" si="24"/>
        <v>1114.3488268159438</v>
      </c>
      <c r="Y439">
        <f t="shared" si="25"/>
        <v>673.7151475215619</v>
      </c>
    </row>
    <row r="440" spans="1:25" x14ac:dyDescent="0.35">
      <c r="A440" s="2" t="s">
        <v>494</v>
      </c>
      <c r="B440" s="3" t="s">
        <v>34</v>
      </c>
      <c r="C440" s="2" t="str">
        <f t="shared" si="27"/>
        <v>223.6</v>
      </c>
      <c r="D440" s="2">
        <v>758</v>
      </c>
      <c r="E440" s="2">
        <v>303</v>
      </c>
      <c r="F440" s="2">
        <v>28</v>
      </c>
      <c r="G440" s="2">
        <v>16</v>
      </c>
      <c r="H440" s="2">
        <v>18</v>
      </c>
      <c r="I440" s="2">
        <f t="shared" si="28"/>
        <v>666</v>
      </c>
      <c r="J440" s="2">
        <v>284.77999999999997</v>
      </c>
      <c r="K440" s="2">
        <f t="shared" si="29"/>
        <v>5.4107142857142856</v>
      </c>
      <c r="L440" s="2">
        <f t="shared" si="30"/>
        <v>41.625</v>
      </c>
      <c r="M440" s="2">
        <f t="shared" si="31"/>
        <v>2.6650973355292327</v>
      </c>
      <c r="N440" s="5">
        <v>271350</v>
      </c>
      <c r="O440" s="5">
        <v>13008</v>
      </c>
      <c r="P440" s="2">
        <v>30.87</v>
      </c>
      <c r="Q440" s="2">
        <v>6.76</v>
      </c>
      <c r="R440" s="5">
        <v>7160</v>
      </c>
      <c r="S440" s="2">
        <v>858.6</v>
      </c>
      <c r="T440" s="2">
        <f t="shared" si="23"/>
        <v>8261.0392854188904</v>
      </c>
      <c r="U440" s="2">
        <f t="shared" si="24"/>
        <v>1335.3605127862991</v>
      </c>
      <c r="Y440">
        <f t="shared" si="25"/>
        <v>682.24284532708725</v>
      </c>
    </row>
    <row r="441" spans="1:25" x14ac:dyDescent="0.35">
      <c r="A441" s="2" t="s">
        <v>495</v>
      </c>
      <c r="B441" s="3" t="s">
        <v>34</v>
      </c>
      <c r="C441" s="2" t="str">
        <f t="shared" si="27"/>
        <v>188</v>
      </c>
      <c r="D441" s="2">
        <v>792</v>
      </c>
      <c r="E441" s="2">
        <v>300</v>
      </c>
      <c r="F441" s="2">
        <v>22</v>
      </c>
      <c r="G441" s="2">
        <v>14</v>
      </c>
      <c r="H441" s="2">
        <v>18</v>
      </c>
      <c r="I441" s="2">
        <f t="shared" si="28"/>
        <v>712</v>
      </c>
      <c r="J441" s="2">
        <v>239.5</v>
      </c>
      <c r="K441" s="2">
        <f t="shared" si="29"/>
        <v>6.8181818181818183</v>
      </c>
      <c r="L441" s="2">
        <f t="shared" si="30"/>
        <v>50.857142857142854</v>
      </c>
      <c r="M441" s="2">
        <f t="shared" si="31"/>
        <v>2.7250973355292327</v>
      </c>
      <c r="N441" s="5">
        <v>242399</v>
      </c>
      <c r="O441" s="5">
        <v>9919</v>
      </c>
      <c r="P441" s="2">
        <v>31.81</v>
      </c>
      <c r="Q441" s="2">
        <v>6.44</v>
      </c>
      <c r="R441" s="5">
        <v>6121</v>
      </c>
      <c r="S441" s="2">
        <v>661.3</v>
      </c>
      <c r="T441" s="2">
        <f t="shared" si="23"/>
        <v>7143.1641369643385</v>
      </c>
      <c r="U441" s="2">
        <f t="shared" si="24"/>
        <v>1031.4803888060621</v>
      </c>
      <c r="Y441">
        <f t="shared" si="25"/>
        <v>713.98690464181482</v>
      </c>
    </row>
    <row r="442" spans="1:25" x14ac:dyDescent="0.35">
      <c r="A442" s="2" t="s">
        <v>496</v>
      </c>
      <c r="B442" s="3" t="s">
        <v>34</v>
      </c>
      <c r="C442" s="2" t="str">
        <f t="shared" si="27"/>
        <v>206.8</v>
      </c>
      <c r="D442" s="2">
        <v>800</v>
      </c>
      <c r="E442" s="2">
        <v>300</v>
      </c>
      <c r="F442" s="2">
        <v>26</v>
      </c>
      <c r="G442" s="2">
        <v>14</v>
      </c>
      <c r="H442" s="2">
        <v>18</v>
      </c>
      <c r="I442" s="2">
        <f t="shared" si="28"/>
        <v>712</v>
      </c>
      <c r="J442" s="2">
        <v>263.5</v>
      </c>
      <c r="K442" s="2">
        <f t="shared" si="29"/>
        <v>5.7692307692307692</v>
      </c>
      <c r="L442" s="2">
        <f t="shared" si="30"/>
        <v>50.857142857142854</v>
      </c>
      <c r="M442" s="2">
        <f t="shared" si="31"/>
        <v>2.7410973355292327</v>
      </c>
      <c r="N442" s="5">
        <v>280925</v>
      </c>
      <c r="O442" s="5">
        <v>11719</v>
      </c>
      <c r="P442" s="2">
        <v>32.65</v>
      </c>
      <c r="Q442" s="2">
        <v>6.67</v>
      </c>
      <c r="R442" s="5">
        <v>7023</v>
      </c>
      <c r="S442" s="2">
        <v>781.3</v>
      </c>
      <c r="T442" s="2">
        <f t="shared" si="23"/>
        <v>8098.3641369643392</v>
      </c>
      <c r="U442" s="2">
        <f t="shared" si="24"/>
        <v>1211.4803888060621</v>
      </c>
      <c r="Y442">
        <f t="shared" si="25"/>
        <v>721.68005376343876</v>
      </c>
    </row>
    <row r="443" spans="1:25" x14ac:dyDescent="0.35">
      <c r="A443" s="2" t="s">
        <v>497</v>
      </c>
      <c r="B443" s="3" t="s">
        <v>34</v>
      </c>
      <c r="C443" s="2" t="str">
        <f t="shared" si="27"/>
        <v>178.6</v>
      </c>
      <c r="D443" s="2">
        <v>834</v>
      </c>
      <c r="E443" s="2">
        <v>298</v>
      </c>
      <c r="F443" s="2">
        <v>19</v>
      </c>
      <c r="G443" s="2">
        <v>14</v>
      </c>
      <c r="H443" s="2">
        <v>18</v>
      </c>
      <c r="I443" s="2">
        <f t="shared" si="28"/>
        <v>760</v>
      </c>
      <c r="J443" s="2">
        <v>227.46</v>
      </c>
      <c r="K443" s="2">
        <f t="shared" si="29"/>
        <v>7.8421052631578947</v>
      </c>
      <c r="L443" s="2">
        <f t="shared" si="30"/>
        <v>54.285714285714285</v>
      </c>
      <c r="M443" s="2">
        <f t="shared" si="31"/>
        <v>2.8010973355292328</v>
      </c>
      <c r="N443" s="5">
        <v>243858</v>
      </c>
      <c r="O443" s="5">
        <v>8400</v>
      </c>
      <c r="P443" s="2">
        <v>32.74</v>
      </c>
      <c r="Q443" s="2">
        <v>6.08</v>
      </c>
      <c r="R443" s="5">
        <v>5848</v>
      </c>
      <c r="S443" s="2">
        <v>563.79999999999995</v>
      </c>
      <c r="T443" s="2">
        <f t="shared" si="23"/>
        <v>6941.7611124900241</v>
      </c>
      <c r="U443" s="2">
        <f t="shared" si="24"/>
        <v>887.47038880606203</v>
      </c>
      <c r="Y443">
        <f t="shared" si="25"/>
        <v>753.92764904863373</v>
      </c>
    </row>
    <row r="444" spans="1:25" x14ac:dyDescent="0.35">
      <c r="A444" s="2" t="s">
        <v>498</v>
      </c>
      <c r="B444" s="3" t="s">
        <v>34</v>
      </c>
      <c r="C444" s="2" t="str">
        <f t="shared" si="27"/>
        <v>203.9</v>
      </c>
      <c r="D444" s="2">
        <v>842</v>
      </c>
      <c r="E444" s="2">
        <v>299</v>
      </c>
      <c r="F444" s="2">
        <v>23</v>
      </c>
      <c r="G444" s="2">
        <v>15</v>
      </c>
      <c r="H444" s="2">
        <v>18</v>
      </c>
      <c r="I444" s="2">
        <f t="shared" si="28"/>
        <v>760</v>
      </c>
      <c r="J444" s="2">
        <v>259.72000000000003</v>
      </c>
      <c r="K444" s="2">
        <f t="shared" si="29"/>
        <v>6.5</v>
      </c>
      <c r="L444" s="2">
        <f t="shared" si="30"/>
        <v>50.666666666666664</v>
      </c>
      <c r="M444" s="2">
        <f t="shared" si="31"/>
        <v>2.8190973355292326</v>
      </c>
      <c r="N444" s="5">
        <v>291216</v>
      </c>
      <c r="O444" s="5">
        <v>10271</v>
      </c>
      <c r="P444" s="2">
        <v>33.49</v>
      </c>
      <c r="Q444" s="2">
        <v>6.29</v>
      </c>
      <c r="R444" s="5">
        <v>6917</v>
      </c>
      <c r="S444" s="2">
        <v>687</v>
      </c>
      <c r="T444" s="2">
        <f t="shared" si="23"/>
        <v>8117.8981124900247</v>
      </c>
      <c r="U444" s="2">
        <f t="shared" si="24"/>
        <v>1077.8539507961805</v>
      </c>
      <c r="Y444">
        <f t="shared" si="25"/>
        <v>761.91502150830445</v>
      </c>
    </row>
    <row r="445" spans="1:25" x14ac:dyDescent="0.35">
      <c r="A445" s="2" t="s">
        <v>499</v>
      </c>
      <c r="B445" s="3" t="s">
        <v>34</v>
      </c>
      <c r="C445" s="2" t="str">
        <f t="shared" si="27"/>
        <v>229.3</v>
      </c>
      <c r="D445" s="2">
        <v>850</v>
      </c>
      <c r="E445" s="2">
        <v>300</v>
      </c>
      <c r="F445" s="2">
        <v>27</v>
      </c>
      <c r="G445" s="2">
        <v>16</v>
      </c>
      <c r="H445" s="2">
        <v>18</v>
      </c>
      <c r="I445" s="2">
        <f t="shared" si="28"/>
        <v>760</v>
      </c>
      <c r="J445" s="2">
        <v>292.14</v>
      </c>
      <c r="K445" s="2">
        <f t="shared" si="29"/>
        <v>5.5555555555555554</v>
      </c>
      <c r="L445" s="2">
        <f t="shared" si="30"/>
        <v>47.5</v>
      </c>
      <c r="M445" s="2">
        <f t="shared" si="31"/>
        <v>2.8370973355292328</v>
      </c>
      <c r="N445" s="5">
        <v>339670</v>
      </c>
      <c r="O445" s="5">
        <v>12179</v>
      </c>
      <c r="P445" s="2">
        <v>34.1</v>
      </c>
      <c r="Q445" s="2">
        <v>6.46</v>
      </c>
      <c r="R445" s="5">
        <v>7992</v>
      </c>
      <c r="S445" s="2">
        <v>812</v>
      </c>
      <c r="T445" s="2">
        <f t="shared" si="23"/>
        <v>9310.3391124900245</v>
      </c>
      <c r="U445" s="2">
        <f t="shared" si="24"/>
        <v>1271.0505127862989</v>
      </c>
      <c r="Y445">
        <f t="shared" si="25"/>
        <v>769.90395504893979</v>
      </c>
    </row>
    <row r="446" spans="1:25" x14ac:dyDescent="0.35">
      <c r="A446" s="2" t="s">
        <v>500</v>
      </c>
      <c r="B446" s="3" t="s">
        <v>34</v>
      </c>
      <c r="C446" s="2" t="str">
        <f t="shared" si="27"/>
        <v>254.9</v>
      </c>
      <c r="D446" s="2">
        <v>858</v>
      </c>
      <c r="E446" s="2">
        <v>301</v>
      </c>
      <c r="F446" s="2">
        <v>31</v>
      </c>
      <c r="G446" s="2">
        <v>17</v>
      </c>
      <c r="H446" s="2">
        <v>18</v>
      </c>
      <c r="I446" s="2">
        <f t="shared" si="28"/>
        <v>760</v>
      </c>
      <c r="J446" s="2">
        <v>324.72000000000003</v>
      </c>
      <c r="K446" s="2">
        <f t="shared" si="29"/>
        <v>4.854838709677419</v>
      </c>
      <c r="L446" s="2">
        <f t="shared" si="30"/>
        <v>44.705882352941174</v>
      </c>
      <c r="M446" s="2">
        <f t="shared" si="31"/>
        <v>2.8550973355292326</v>
      </c>
      <c r="N446" s="5">
        <v>389234</v>
      </c>
      <c r="O446" s="5">
        <v>14125</v>
      </c>
      <c r="P446" s="2">
        <v>34.619999999999997</v>
      </c>
      <c r="Q446" s="2">
        <v>6.6</v>
      </c>
      <c r="R446" s="5">
        <v>9073</v>
      </c>
      <c r="S446" s="2">
        <v>938.5</v>
      </c>
      <c r="T446" s="2">
        <f t="shared" si="23"/>
        <v>10519.180112490025</v>
      </c>
      <c r="U446" s="2">
        <f t="shared" si="24"/>
        <v>1467.0720747764174</v>
      </c>
      <c r="Y446">
        <f t="shared" si="25"/>
        <v>777.8944015738897</v>
      </c>
    </row>
    <row r="447" spans="1:25" x14ac:dyDescent="0.35">
      <c r="A447" s="2" t="s">
        <v>501</v>
      </c>
      <c r="B447" s="3" t="s">
        <v>34</v>
      </c>
      <c r="C447" s="2" t="str">
        <f t="shared" si="27"/>
        <v>209.5</v>
      </c>
      <c r="D447" s="2">
        <v>890</v>
      </c>
      <c r="E447" s="2">
        <v>299</v>
      </c>
      <c r="F447" s="2">
        <v>23</v>
      </c>
      <c r="G447" s="2">
        <v>15</v>
      </c>
      <c r="H447" s="2">
        <v>18</v>
      </c>
      <c r="I447" s="2">
        <f t="shared" si="28"/>
        <v>808</v>
      </c>
      <c r="J447" s="2">
        <v>266.92</v>
      </c>
      <c r="K447" s="2">
        <f t="shared" si="29"/>
        <v>6.5</v>
      </c>
      <c r="L447" s="2">
        <f t="shared" si="30"/>
        <v>53.866666666666667</v>
      </c>
      <c r="M447" s="2">
        <f t="shared" si="31"/>
        <v>2.9150973355292327</v>
      </c>
      <c r="N447" s="5">
        <v>330588</v>
      </c>
      <c r="O447" s="5">
        <v>10273</v>
      </c>
      <c r="P447" s="2">
        <v>35.19</v>
      </c>
      <c r="Q447" s="2">
        <v>6.2</v>
      </c>
      <c r="R447" s="5">
        <v>7429</v>
      </c>
      <c r="S447" s="2">
        <v>687.1</v>
      </c>
      <c r="T447" s="2">
        <f t="shared" si="23"/>
        <v>8749.8690880157101</v>
      </c>
      <c r="U447" s="2">
        <f t="shared" si="24"/>
        <v>1080.5539507961805</v>
      </c>
      <c r="Y447">
        <f t="shared" si="25"/>
        <v>808.39550963621753</v>
      </c>
    </row>
    <row r="448" spans="1:25" x14ac:dyDescent="0.35">
      <c r="A448" s="2" t="s">
        <v>502</v>
      </c>
      <c r="B448" s="3" t="s">
        <v>34</v>
      </c>
      <c r="C448" s="2" t="str">
        <f t="shared" si="27"/>
        <v>240.1</v>
      </c>
      <c r="D448" s="2">
        <v>900</v>
      </c>
      <c r="E448" s="2">
        <v>300</v>
      </c>
      <c r="F448" s="2">
        <v>28</v>
      </c>
      <c r="G448" s="2">
        <v>16</v>
      </c>
      <c r="H448" s="2">
        <v>18</v>
      </c>
      <c r="I448" s="2">
        <f t="shared" si="28"/>
        <v>808</v>
      </c>
      <c r="J448" s="2">
        <v>305.82</v>
      </c>
      <c r="K448" s="2">
        <f t="shared" si="29"/>
        <v>5.3571428571428568</v>
      </c>
      <c r="L448" s="2">
        <f t="shared" si="30"/>
        <v>50.5</v>
      </c>
      <c r="M448" s="2">
        <f t="shared" si="31"/>
        <v>2.9370973355292325</v>
      </c>
      <c r="N448" s="5">
        <v>397241</v>
      </c>
      <c r="O448" s="5">
        <v>12631</v>
      </c>
      <c r="P448" s="2">
        <v>36.04</v>
      </c>
      <c r="Q448" s="2">
        <v>6.43</v>
      </c>
      <c r="R448" s="5">
        <v>8828</v>
      </c>
      <c r="S448" s="2">
        <v>842.1</v>
      </c>
      <c r="T448" s="2">
        <f t="shared" si="23"/>
        <v>10290.394088015712</v>
      </c>
      <c r="U448" s="2">
        <f t="shared" si="24"/>
        <v>1319.122512786299</v>
      </c>
      <c r="Y448">
        <f t="shared" si="25"/>
        <v>818.3410658154703</v>
      </c>
    </row>
    <row r="449" spans="1:25" x14ac:dyDescent="0.35">
      <c r="A449" s="2" t="s">
        <v>503</v>
      </c>
      <c r="B449" s="3" t="s">
        <v>34</v>
      </c>
      <c r="C449" s="2" t="str">
        <f t="shared" si="27"/>
        <v>282.6</v>
      </c>
      <c r="D449" s="2">
        <v>912</v>
      </c>
      <c r="E449" s="2">
        <v>302</v>
      </c>
      <c r="F449" s="2">
        <v>34</v>
      </c>
      <c r="G449" s="2">
        <v>18</v>
      </c>
      <c r="H449" s="2">
        <v>18</v>
      </c>
      <c r="I449" s="2">
        <f t="shared" si="28"/>
        <v>808</v>
      </c>
      <c r="J449" s="2">
        <v>360.06</v>
      </c>
      <c r="K449" s="2">
        <f t="shared" si="29"/>
        <v>4.4411764705882355</v>
      </c>
      <c r="L449" s="2">
        <f t="shared" si="30"/>
        <v>44.888888888888886</v>
      </c>
      <c r="M449" s="2">
        <f t="shared" si="31"/>
        <v>2.9650973355292325</v>
      </c>
      <c r="N449" s="5">
        <v>484615</v>
      </c>
      <c r="O449" s="5">
        <v>15652</v>
      </c>
      <c r="P449" s="2">
        <v>36.69</v>
      </c>
      <c r="Q449" s="2">
        <v>6.59</v>
      </c>
      <c r="R449" s="5">
        <v>10628</v>
      </c>
      <c r="S449" s="5">
        <v>1037</v>
      </c>
      <c r="T449" s="2">
        <f t="shared" si="23"/>
        <v>12337.06608801571</v>
      </c>
      <c r="U449" s="2">
        <f t="shared" si="24"/>
        <v>1624.2166367665359</v>
      </c>
      <c r="Y449">
        <f t="shared" si="25"/>
        <v>830.47028845106786</v>
      </c>
    </row>
    <row r="450" spans="1:25" x14ac:dyDescent="0.35">
      <c r="A450" s="2" t="s">
        <v>504</v>
      </c>
      <c r="B450" s="3" t="s">
        <v>34</v>
      </c>
      <c r="C450" s="2" t="str">
        <f t="shared" si="27"/>
        <v>216.7</v>
      </c>
      <c r="D450" s="2">
        <v>970</v>
      </c>
      <c r="E450" s="2">
        <v>297</v>
      </c>
      <c r="F450" s="2">
        <v>21</v>
      </c>
      <c r="G450" s="2">
        <v>16</v>
      </c>
      <c r="H450" s="2">
        <v>18</v>
      </c>
      <c r="I450" s="2">
        <f t="shared" si="28"/>
        <v>892</v>
      </c>
      <c r="J450" s="2">
        <v>276</v>
      </c>
      <c r="K450" s="2">
        <f t="shared" si="29"/>
        <v>7.0714285714285712</v>
      </c>
      <c r="L450" s="2">
        <f t="shared" si="30"/>
        <v>55.75</v>
      </c>
      <c r="M450" s="2">
        <f t="shared" si="31"/>
        <v>3.0650973355292326</v>
      </c>
      <c r="N450" s="5">
        <v>382977</v>
      </c>
      <c r="O450" s="5">
        <v>9203</v>
      </c>
      <c r="P450" s="2">
        <v>37.25</v>
      </c>
      <c r="Q450" s="2">
        <v>5.77</v>
      </c>
      <c r="R450" s="5">
        <v>7896</v>
      </c>
      <c r="S450" s="2">
        <v>619.70000000000005</v>
      </c>
      <c r="T450" s="2">
        <f t="shared" si="23"/>
        <v>9491.5802951856604</v>
      </c>
      <c r="U450" s="2">
        <f t="shared" si="24"/>
        <v>990.69301278629894</v>
      </c>
      <c r="Y450">
        <f t="shared" si="25"/>
        <v>885.78309986135991</v>
      </c>
    </row>
    <row r="451" spans="1:25" x14ac:dyDescent="0.35">
      <c r="A451" s="2" t="s">
        <v>505</v>
      </c>
      <c r="B451" s="3" t="s">
        <v>34</v>
      </c>
      <c r="C451" s="2" t="str">
        <f t="shared" si="27"/>
        <v>247.7</v>
      </c>
      <c r="D451" s="2">
        <v>980</v>
      </c>
      <c r="E451" s="2">
        <v>298</v>
      </c>
      <c r="F451" s="2">
        <v>26</v>
      </c>
      <c r="G451" s="2">
        <v>17</v>
      </c>
      <c r="H451" s="2">
        <v>18</v>
      </c>
      <c r="I451" s="2">
        <f t="shared" si="28"/>
        <v>892</v>
      </c>
      <c r="J451" s="2">
        <v>315.5</v>
      </c>
      <c r="K451" s="2">
        <f t="shared" si="29"/>
        <v>5.7307692307692308</v>
      </c>
      <c r="L451" s="2">
        <f t="shared" si="30"/>
        <v>52.470588235294116</v>
      </c>
      <c r="M451" s="2">
        <f t="shared" si="31"/>
        <v>3.0870973355292328</v>
      </c>
      <c r="N451" s="5">
        <v>462157</v>
      </c>
      <c r="O451" s="5">
        <v>11508</v>
      </c>
      <c r="P451" s="2">
        <v>38.270000000000003</v>
      </c>
      <c r="Q451" s="2">
        <v>6.04</v>
      </c>
      <c r="R451" s="5">
        <v>9432</v>
      </c>
      <c r="S451" s="2">
        <v>772.3</v>
      </c>
      <c r="T451" s="2">
        <f t="shared" si="23"/>
        <v>11179.555295185661</v>
      </c>
      <c r="U451" s="2">
        <f t="shared" si="24"/>
        <v>1226.7455747764172</v>
      </c>
      <c r="Y451">
        <f t="shared" si="25"/>
        <v>895.76029159591565</v>
      </c>
    </row>
    <row r="452" spans="1:25" x14ac:dyDescent="0.35">
      <c r="A452" s="2" t="s">
        <v>506</v>
      </c>
      <c r="B452" s="3" t="s">
        <v>34</v>
      </c>
      <c r="C452" s="2" t="str">
        <f t="shared" si="27"/>
        <v>271.1</v>
      </c>
      <c r="D452" s="2">
        <v>990</v>
      </c>
      <c r="E452" s="2">
        <v>298</v>
      </c>
      <c r="F452" s="2">
        <v>31</v>
      </c>
      <c r="G452" s="2">
        <v>17</v>
      </c>
      <c r="H452" s="2">
        <v>18</v>
      </c>
      <c r="I452" s="2">
        <f t="shared" si="28"/>
        <v>892</v>
      </c>
      <c r="J452" s="2">
        <v>345.3</v>
      </c>
      <c r="K452" s="2">
        <f t="shared" si="29"/>
        <v>4.806451612903226</v>
      </c>
      <c r="L452" s="2">
        <f t="shared" si="30"/>
        <v>52.470588235294116</v>
      </c>
      <c r="M452" s="2">
        <f t="shared" si="31"/>
        <v>3.1070973355292328</v>
      </c>
      <c r="N452" s="5">
        <v>535201</v>
      </c>
      <c r="O452" s="5">
        <v>13713</v>
      </c>
      <c r="P452" s="2">
        <v>39.369999999999997</v>
      </c>
      <c r="Q452" s="2">
        <v>6.3</v>
      </c>
      <c r="R452" s="5">
        <v>10812</v>
      </c>
      <c r="S452" s="2">
        <v>920.3</v>
      </c>
      <c r="T452" s="2">
        <f t="shared" si="23"/>
        <v>12647.20529518566</v>
      </c>
      <c r="U452" s="2">
        <f t="shared" si="24"/>
        <v>1448.7555747764172</v>
      </c>
      <c r="Y452">
        <f t="shared" ref="Y452:Y515" si="32">SQRT((((VLOOKUP($X$4,$A$4:$D$1021,4,FALSE))-D452)^2)+(((VLOOKUP($X$4,$A$4:$E$1021,5,FALSE))-E452)^2))</f>
        <v>905.52332935159643</v>
      </c>
    </row>
    <row r="453" spans="1:25" x14ac:dyDescent="0.35">
      <c r="A453" s="2" t="s">
        <v>507</v>
      </c>
      <c r="B453" s="3" t="s">
        <v>34</v>
      </c>
      <c r="C453" s="2" t="str">
        <f t="shared" si="27"/>
        <v>310.2</v>
      </c>
      <c r="D453" s="5">
        <v>1000</v>
      </c>
      <c r="E453" s="2">
        <v>300</v>
      </c>
      <c r="F453" s="2">
        <v>36</v>
      </c>
      <c r="G453" s="2">
        <v>19</v>
      </c>
      <c r="H453" s="2">
        <v>18</v>
      </c>
      <c r="I453" s="2">
        <f t="shared" si="28"/>
        <v>892</v>
      </c>
      <c r="J453" s="2">
        <v>395.1</v>
      </c>
      <c r="K453" s="2">
        <f t="shared" si="29"/>
        <v>4.166666666666667</v>
      </c>
      <c r="L453" s="2">
        <f t="shared" si="30"/>
        <v>46.94736842105263</v>
      </c>
      <c r="M453" s="2">
        <f t="shared" si="31"/>
        <v>3.1310973355292324</v>
      </c>
      <c r="N453" s="5">
        <v>626396</v>
      </c>
      <c r="O453" s="5">
        <v>16256</v>
      </c>
      <c r="P453" s="2">
        <v>39.82</v>
      </c>
      <c r="Q453" s="2">
        <v>6.41</v>
      </c>
      <c r="R453" s="5">
        <v>12528</v>
      </c>
      <c r="S453" s="5">
        <v>1084</v>
      </c>
      <c r="T453" s="2">
        <f t="shared" si="23"/>
        <v>14629.755295185661</v>
      </c>
      <c r="U453" s="2">
        <f t="shared" si="24"/>
        <v>1709.2756987566543</v>
      </c>
      <c r="Y453">
        <f t="shared" si="32"/>
        <v>915.71944393465833</v>
      </c>
    </row>
    <row r="454" spans="1:25" x14ac:dyDescent="0.35">
      <c r="A454" s="2" t="s">
        <v>508</v>
      </c>
      <c r="B454" s="3" t="s">
        <v>34</v>
      </c>
      <c r="C454" s="2" t="str">
        <f t="shared" si="27"/>
        <v>344.8</v>
      </c>
      <c r="D454" s="5">
        <v>1008</v>
      </c>
      <c r="E454" s="2">
        <v>302</v>
      </c>
      <c r="F454" s="2">
        <v>40</v>
      </c>
      <c r="G454" s="2">
        <v>21</v>
      </c>
      <c r="H454" s="2">
        <v>18</v>
      </c>
      <c r="I454" s="2">
        <f t="shared" si="28"/>
        <v>892</v>
      </c>
      <c r="J454" s="2">
        <v>439.26</v>
      </c>
      <c r="K454" s="2">
        <f t="shared" si="29"/>
        <v>3.7749999999999999</v>
      </c>
      <c r="L454" s="2">
        <f t="shared" si="30"/>
        <v>42.476190476190474</v>
      </c>
      <c r="M454" s="2">
        <f t="shared" si="31"/>
        <v>3.1510973355292324</v>
      </c>
      <c r="N454" s="5">
        <v>704572</v>
      </c>
      <c r="O454" s="5">
        <v>18437</v>
      </c>
      <c r="P454" s="2">
        <v>40.049999999999997</v>
      </c>
      <c r="Q454" s="2">
        <v>6.48</v>
      </c>
      <c r="R454" s="5">
        <v>13980</v>
      </c>
      <c r="S454" s="5">
        <v>1221</v>
      </c>
      <c r="T454" s="2">
        <f t="shared" si="23"/>
        <v>16342.587295185662</v>
      </c>
      <c r="U454" s="2">
        <f t="shared" si="24"/>
        <v>1932.1938227368912</v>
      </c>
      <c r="Y454">
        <f t="shared" si="32"/>
        <v>923.96239100950413</v>
      </c>
    </row>
    <row r="455" spans="1:25" x14ac:dyDescent="0.35">
      <c r="A455" s="2" t="s">
        <v>509</v>
      </c>
      <c r="B455" s="3" t="s">
        <v>35</v>
      </c>
      <c r="C455" s="2">
        <v>412</v>
      </c>
      <c r="D455" s="2">
        <v>1000</v>
      </c>
      <c r="E455" s="2">
        <v>400</v>
      </c>
      <c r="F455" s="2">
        <v>40</v>
      </c>
      <c r="G455" s="2">
        <v>22</v>
      </c>
      <c r="H455" s="2">
        <v>18</v>
      </c>
      <c r="I455" s="2">
        <f t="shared" si="28"/>
        <v>884</v>
      </c>
      <c r="J455" s="2">
        <f t="shared" ref="J455:J518" si="33">D455/10 * F455/10 + 2*(E455/10 * G455/10)</f>
        <v>576</v>
      </c>
      <c r="K455" s="2">
        <f t="shared" si="29"/>
        <v>5</v>
      </c>
      <c r="L455" s="2">
        <f t="shared" si="30"/>
        <v>40.18181818181818</v>
      </c>
      <c r="M455" s="2">
        <f t="shared" si="31"/>
        <v>3.5250973355292325</v>
      </c>
      <c r="N455" s="5">
        <v>886000</v>
      </c>
      <c r="O455" s="5">
        <v>42800</v>
      </c>
      <c r="P455" s="2">
        <v>41.1</v>
      </c>
      <c r="Q455" s="2">
        <v>9</v>
      </c>
      <c r="R455" s="5">
        <v>17700</v>
      </c>
      <c r="S455" s="5">
        <v>2140</v>
      </c>
      <c r="T455" s="5">
        <v>20100</v>
      </c>
      <c r="U455" s="5">
        <v>3320</v>
      </c>
      <c r="Y455">
        <f t="shared" si="32"/>
        <v>942.29618485909191</v>
      </c>
    </row>
    <row r="456" spans="1:25" x14ac:dyDescent="0.35">
      <c r="A456" s="2" t="s">
        <v>510</v>
      </c>
      <c r="B456" s="3" t="s">
        <v>35</v>
      </c>
      <c r="C456" s="2">
        <v>389</v>
      </c>
      <c r="D456" s="2">
        <v>1000</v>
      </c>
      <c r="E456" s="2">
        <v>400</v>
      </c>
      <c r="F456" s="2">
        <v>36</v>
      </c>
      <c r="G456" s="2">
        <v>22</v>
      </c>
      <c r="H456" s="2">
        <v>18</v>
      </c>
      <c r="I456" s="2">
        <f t="shared" si="28"/>
        <v>892</v>
      </c>
      <c r="J456" s="2">
        <f t="shared" si="33"/>
        <v>536</v>
      </c>
      <c r="K456" s="2">
        <f t="shared" si="29"/>
        <v>5.5555555555555554</v>
      </c>
      <c r="L456" s="2">
        <f t="shared" si="30"/>
        <v>40.545454545454547</v>
      </c>
      <c r="M456" s="2">
        <f t="shared" si="31"/>
        <v>3.5250973355292325</v>
      </c>
      <c r="N456" s="5">
        <v>822000</v>
      </c>
      <c r="O456" s="5">
        <v>38500</v>
      </c>
      <c r="P456" s="2">
        <v>40.700000000000003</v>
      </c>
      <c r="Q456" s="2">
        <v>8.8000000000000007</v>
      </c>
      <c r="R456" s="5">
        <v>16400</v>
      </c>
      <c r="S456" s="5">
        <v>1920</v>
      </c>
      <c r="T456" s="5">
        <v>18700</v>
      </c>
      <c r="U456" s="5">
        <v>3000</v>
      </c>
      <c r="Y456">
        <f t="shared" si="32"/>
        <v>942.29618485909191</v>
      </c>
    </row>
    <row r="457" spans="1:25" x14ac:dyDescent="0.35">
      <c r="A457" s="2" t="s">
        <v>511</v>
      </c>
      <c r="B457" s="3" t="s">
        <v>35</v>
      </c>
      <c r="C457" s="2">
        <v>365</v>
      </c>
      <c r="D457" s="2">
        <v>1000</v>
      </c>
      <c r="E457" s="2">
        <v>400</v>
      </c>
      <c r="F457" s="2">
        <v>32</v>
      </c>
      <c r="G457" s="2">
        <v>22</v>
      </c>
      <c r="H457" s="2">
        <v>18</v>
      </c>
      <c r="I457" s="2">
        <f t="shared" si="28"/>
        <v>900</v>
      </c>
      <c r="J457" s="2">
        <f t="shared" si="33"/>
        <v>496</v>
      </c>
      <c r="K457" s="2">
        <f t="shared" si="29"/>
        <v>6.25</v>
      </c>
      <c r="L457" s="2">
        <f t="shared" si="30"/>
        <v>40.909090909090907</v>
      </c>
      <c r="M457" s="2">
        <f t="shared" si="31"/>
        <v>3.5250973355292325</v>
      </c>
      <c r="N457" s="5">
        <v>756000</v>
      </c>
      <c r="O457" s="5">
        <v>34200</v>
      </c>
      <c r="P457" s="2">
        <v>40.299999999999997</v>
      </c>
      <c r="Q457" s="2">
        <v>8.6</v>
      </c>
      <c r="R457" s="5">
        <v>15100</v>
      </c>
      <c r="S457" s="5">
        <v>1710</v>
      </c>
      <c r="T457" s="5">
        <v>17300</v>
      </c>
      <c r="U457" s="5">
        <v>2680</v>
      </c>
      <c r="Y457">
        <f t="shared" si="32"/>
        <v>942.29618485909191</v>
      </c>
    </row>
    <row r="458" spans="1:25" x14ac:dyDescent="0.35">
      <c r="A458" s="2" t="s">
        <v>512</v>
      </c>
      <c r="B458" s="3" t="s">
        <v>35</v>
      </c>
      <c r="C458" s="2">
        <v>341</v>
      </c>
      <c r="D458" s="2">
        <v>1000</v>
      </c>
      <c r="E458" s="2">
        <v>400</v>
      </c>
      <c r="F458" s="2">
        <v>28</v>
      </c>
      <c r="G458" s="2">
        <v>22</v>
      </c>
      <c r="H458" s="2">
        <v>18</v>
      </c>
      <c r="I458" s="2">
        <f t="shared" si="28"/>
        <v>908</v>
      </c>
      <c r="J458" s="2">
        <f t="shared" si="33"/>
        <v>456</v>
      </c>
      <c r="K458" s="2">
        <f t="shared" si="29"/>
        <v>7.1428571428571432</v>
      </c>
      <c r="L458" s="2">
        <f t="shared" si="30"/>
        <v>41.272727272727273</v>
      </c>
      <c r="M458" s="2">
        <f t="shared" si="31"/>
        <v>3.5250973355292325</v>
      </c>
      <c r="N458" s="5">
        <v>690000</v>
      </c>
      <c r="O458" s="5">
        <v>30000</v>
      </c>
      <c r="P458" s="2">
        <v>39.799999999999997</v>
      </c>
      <c r="Q458" s="2">
        <v>8.3000000000000007</v>
      </c>
      <c r="R458" s="5">
        <v>13800</v>
      </c>
      <c r="S458" s="5">
        <v>1500</v>
      </c>
      <c r="T458" s="5">
        <v>15900</v>
      </c>
      <c r="U458" s="5">
        <v>2360</v>
      </c>
      <c r="Y458">
        <f t="shared" si="32"/>
        <v>942.29618485909191</v>
      </c>
    </row>
    <row r="459" spans="1:25" x14ac:dyDescent="0.35">
      <c r="A459" s="2" t="s">
        <v>513</v>
      </c>
      <c r="B459" s="3" t="s">
        <v>35</v>
      </c>
      <c r="C459" s="2">
        <v>391</v>
      </c>
      <c r="D459" s="2">
        <v>1000</v>
      </c>
      <c r="E459" s="2">
        <v>400</v>
      </c>
      <c r="F459" s="2">
        <v>40</v>
      </c>
      <c r="G459" s="2">
        <v>19</v>
      </c>
      <c r="H459" s="2">
        <v>18</v>
      </c>
      <c r="I459" s="2">
        <f t="shared" si="28"/>
        <v>884</v>
      </c>
      <c r="J459" s="2">
        <f t="shared" si="33"/>
        <v>552</v>
      </c>
      <c r="K459" s="2">
        <f t="shared" si="29"/>
        <v>5</v>
      </c>
      <c r="L459" s="2">
        <f t="shared" si="30"/>
        <v>46.526315789473685</v>
      </c>
      <c r="M459" s="2">
        <f t="shared" si="31"/>
        <v>3.5310973355292328</v>
      </c>
      <c r="N459" s="5">
        <v>867000</v>
      </c>
      <c r="O459" s="5">
        <v>42700</v>
      </c>
      <c r="P459" s="2">
        <v>41.7</v>
      </c>
      <c r="Q459" s="2">
        <v>9.3000000000000007</v>
      </c>
      <c r="R459" s="5">
        <v>17300</v>
      </c>
      <c r="S459" s="5">
        <v>2140</v>
      </c>
      <c r="T459" s="5">
        <v>19500</v>
      </c>
      <c r="U459" s="5">
        <v>3290</v>
      </c>
      <c r="Y459">
        <f t="shared" si="32"/>
        <v>942.29618485909191</v>
      </c>
    </row>
    <row r="460" spans="1:25" x14ac:dyDescent="0.35">
      <c r="A460" s="2" t="s">
        <v>514</v>
      </c>
      <c r="B460" s="3" t="s">
        <v>35</v>
      </c>
      <c r="C460" s="2">
        <v>367</v>
      </c>
      <c r="D460" s="2">
        <v>1000</v>
      </c>
      <c r="E460" s="2">
        <v>400</v>
      </c>
      <c r="F460" s="2">
        <v>36</v>
      </c>
      <c r="G460" s="2">
        <v>19</v>
      </c>
      <c r="H460" s="2">
        <v>18</v>
      </c>
      <c r="I460" s="2">
        <f t="shared" si="28"/>
        <v>892</v>
      </c>
      <c r="J460" s="2">
        <f t="shared" si="33"/>
        <v>512</v>
      </c>
      <c r="K460" s="2">
        <f t="shared" si="29"/>
        <v>5.5555555555555554</v>
      </c>
      <c r="L460" s="2">
        <f t="shared" si="30"/>
        <v>46.94736842105263</v>
      </c>
      <c r="M460" s="2">
        <f t="shared" si="31"/>
        <v>3.5310973355292328</v>
      </c>
      <c r="N460" s="5">
        <v>802000</v>
      </c>
      <c r="O460" s="5">
        <v>38500</v>
      </c>
      <c r="P460" s="2">
        <v>41.4</v>
      </c>
      <c r="Q460" s="2">
        <v>9.1</v>
      </c>
      <c r="R460" s="5">
        <v>16000</v>
      </c>
      <c r="S460" s="5">
        <v>1920</v>
      </c>
      <c r="T460" s="5">
        <v>18100</v>
      </c>
      <c r="U460" s="5">
        <v>2970</v>
      </c>
      <c r="Y460">
        <f t="shared" si="32"/>
        <v>942.29618485909191</v>
      </c>
    </row>
    <row r="461" spans="1:25" x14ac:dyDescent="0.35">
      <c r="A461" s="2" t="s">
        <v>515</v>
      </c>
      <c r="B461" s="3" t="s">
        <v>35</v>
      </c>
      <c r="C461" s="2">
        <v>343</v>
      </c>
      <c r="D461" s="2">
        <v>1000</v>
      </c>
      <c r="E461" s="2">
        <v>400</v>
      </c>
      <c r="F461" s="2">
        <v>32</v>
      </c>
      <c r="G461" s="2">
        <v>19</v>
      </c>
      <c r="H461" s="2">
        <v>18</v>
      </c>
      <c r="I461" s="2">
        <f t="shared" si="28"/>
        <v>900</v>
      </c>
      <c r="J461" s="2">
        <f t="shared" si="33"/>
        <v>472</v>
      </c>
      <c r="K461" s="2">
        <f t="shared" si="29"/>
        <v>6.25</v>
      </c>
      <c r="L461" s="2">
        <f t="shared" si="30"/>
        <v>47.368421052631582</v>
      </c>
      <c r="M461" s="2">
        <f t="shared" si="31"/>
        <v>3.5310973355292328</v>
      </c>
      <c r="N461" s="5">
        <v>736000</v>
      </c>
      <c r="O461" s="5">
        <v>34200</v>
      </c>
      <c r="P461" s="2">
        <v>41</v>
      </c>
      <c r="Q461" s="2">
        <v>8.9</v>
      </c>
      <c r="R461" s="5">
        <v>14700</v>
      </c>
      <c r="S461" s="5">
        <v>1710</v>
      </c>
      <c r="T461" s="5">
        <v>16700</v>
      </c>
      <c r="U461" s="5">
        <v>2650</v>
      </c>
      <c r="Y461">
        <f t="shared" si="32"/>
        <v>942.29618485909191</v>
      </c>
    </row>
    <row r="462" spans="1:25" x14ac:dyDescent="0.35">
      <c r="A462" s="2" t="s">
        <v>516</v>
      </c>
      <c r="B462" s="3" t="s">
        <v>35</v>
      </c>
      <c r="C462" s="2">
        <v>319</v>
      </c>
      <c r="D462" s="2">
        <v>1000</v>
      </c>
      <c r="E462" s="2">
        <v>400</v>
      </c>
      <c r="F462" s="2">
        <v>28</v>
      </c>
      <c r="G462" s="2">
        <v>19</v>
      </c>
      <c r="H462" s="2">
        <v>18</v>
      </c>
      <c r="I462" s="2">
        <f t="shared" si="28"/>
        <v>908</v>
      </c>
      <c r="J462" s="2">
        <f t="shared" si="33"/>
        <v>432</v>
      </c>
      <c r="K462" s="2">
        <f t="shared" si="29"/>
        <v>7.1428571428571432</v>
      </c>
      <c r="L462" s="2">
        <f t="shared" si="30"/>
        <v>47.789473684210527</v>
      </c>
      <c r="M462" s="2">
        <f t="shared" si="31"/>
        <v>3.5310973355292328</v>
      </c>
      <c r="N462" s="5">
        <v>669000</v>
      </c>
      <c r="O462" s="5">
        <v>29900</v>
      </c>
      <c r="P462" s="2">
        <v>40.6</v>
      </c>
      <c r="Q462" s="2">
        <v>8.6</v>
      </c>
      <c r="R462" s="5">
        <v>13400</v>
      </c>
      <c r="S462" s="5">
        <v>1500</v>
      </c>
      <c r="T462" s="5">
        <v>15200</v>
      </c>
      <c r="U462" s="5">
        <v>2330</v>
      </c>
      <c r="Y462">
        <f t="shared" si="32"/>
        <v>942.29618485909191</v>
      </c>
    </row>
    <row r="463" spans="1:25" x14ac:dyDescent="0.35">
      <c r="A463" s="2" t="s">
        <v>517</v>
      </c>
      <c r="B463" s="3" t="s">
        <v>35</v>
      </c>
      <c r="C463" s="2">
        <v>301</v>
      </c>
      <c r="D463" s="2">
        <v>1000</v>
      </c>
      <c r="E463" s="2">
        <v>400</v>
      </c>
      <c r="F463" s="2">
        <v>25</v>
      </c>
      <c r="G463" s="2">
        <v>19</v>
      </c>
      <c r="H463" s="2">
        <v>18</v>
      </c>
      <c r="I463" s="2">
        <f t="shared" si="28"/>
        <v>914</v>
      </c>
      <c r="J463" s="2">
        <f t="shared" si="33"/>
        <v>402</v>
      </c>
      <c r="K463" s="2">
        <f t="shared" si="29"/>
        <v>8</v>
      </c>
      <c r="L463" s="2">
        <f t="shared" si="30"/>
        <v>48.10526315789474</v>
      </c>
      <c r="M463" s="2">
        <f t="shared" si="31"/>
        <v>3.5310973355292328</v>
      </c>
      <c r="N463" s="5">
        <v>617000</v>
      </c>
      <c r="O463" s="5">
        <v>26700</v>
      </c>
      <c r="P463" s="2">
        <v>40.1</v>
      </c>
      <c r="Q463" s="2">
        <v>8.4</v>
      </c>
      <c r="R463" s="5">
        <v>12300</v>
      </c>
      <c r="S463" s="5">
        <v>1340</v>
      </c>
      <c r="T463" s="5">
        <v>14200</v>
      </c>
      <c r="U463" s="5">
        <v>2090</v>
      </c>
      <c r="Y463">
        <f t="shared" si="32"/>
        <v>942.29618485909191</v>
      </c>
    </row>
    <row r="464" spans="1:25" x14ac:dyDescent="0.35">
      <c r="A464" s="2" t="s">
        <v>518</v>
      </c>
      <c r="B464" s="3" t="s">
        <v>35</v>
      </c>
      <c r="C464" s="2">
        <v>321</v>
      </c>
      <c r="D464" s="2">
        <v>1000</v>
      </c>
      <c r="E464" s="2">
        <v>400</v>
      </c>
      <c r="F464" s="2">
        <v>32</v>
      </c>
      <c r="G464" s="2">
        <v>16</v>
      </c>
      <c r="H464" s="2">
        <v>18</v>
      </c>
      <c r="I464" s="2">
        <f t="shared" si="28"/>
        <v>900</v>
      </c>
      <c r="J464" s="2">
        <f t="shared" si="33"/>
        <v>448</v>
      </c>
      <c r="K464" s="2">
        <f t="shared" si="29"/>
        <v>6.25</v>
      </c>
      <c r="L464" s="2">
        <f t="shared" si="30"/>
        <v>56.25</v>
      </c>
      <c r="M464" s="2">
        <f t="shared" si="31"/>
        <v>3.5370973355292326</v>
      </c>
      <c r="N464" s="5">
        <v>715000</v>
      </c>
      <c r="O464" s="5">
        <v>34200</v>
      </c>
      <c r="P464" s="2">
        <v>41.8</v>
      </c>
      <c r="Q464" s="2">
        <v>9.1999999999999993</v>
      </c>
      <c r="R464" s="5">
        <v>14300</v>
      </c>
      <c r="S464" s="5">
        <v>1710</v>
      </c>
      <c r="T464" s="5">
        <v>16000</v>
      </c>
      <c r="U464" s="5">
        <v>2620</v>
      </c>
      <c r="Y464">
        <f t="shared" si="32"/>
        <v>942.29618485909191</v>
      </c>
    </row>
    <row r="465" spans="1:25" x14ac:dyDescent="0.35">
      <c r="A465" s="2" t="s">
        <v>519</v>
      </c>
      <c r="B465" s="3" t="s">
        <v>35</v>
      </c>
      <c r="C465" s="2">
        <v>297</v>
      </c>
      <c r="D465" s="2">
        <v>1000</v>
      </c>
      <c r="E465" s="2">
        <v>400</v>
      </c>
      <c r="F465" s="2">
        <v>28</v>
      </c>
      <c r="G465" s="2">
        <v>16</v>
      </c>
      <c r="H465" s="2">
        <v>18</v>
      </c>
      <c r="I465" s="2">
        <f t="shared" si="28"/>
        <v>908</v>
      </c>
      <c r="J465" s="2">
        <f t="shared" si="33"/>
        <v>408</v>
      </c>
      <c r="K465" s="2">
        <f t="shared" si="29"/>
        <v>7.1428571428571432</v>
      </c>
      <c r="L465" s="2">
        <f t="shared" si="30"/>
        <v>56.75</v>
      </c>
      <c r="M465" s="2">
        <f t="shared" si="31"/>
        <v>3.5370973355292326</v>
      </c>
      <c r="N465" s="5">
        <v>647000</v>
      </c>
      <c r="O465" s="5">
        <v>29900</v>
      </c>
      <c r="P465" s="2">
        <v>41.4</v>
      </c>
      <c r="Q465" s="2">
        <v>8.9</v>
      </c>
      <c r="R465" s="5">
        <v>12900</v>
      </c>
      <c r="S465" s="5">
        <v>1500</v>
      </c>
      <c r="T465" s="5">
        <v>14600</v>
      </c>
      <c r="U465" s="5">
        <v>2300</v>
      </c>
      <c r="Y465">
        <f t="shared" si="32"/>
        <v>942.29618485909191</v>
      </c>
    </row>
    <row r="466" spans="1:25" x14ac:dyDescent="0.35">
      <c r="A466" s="2" t="s">
        <v>520</v>
      </c>
      <c r="B466" s="3" t="s">
        <v>35</v>
      </c>
      <c r="C466" s="2">
        <v>279</v>
      </c>
      <c r="D466" s="2">
        <v>1000</v>
      </c>
      <c r="E466" s="2">
        <v>400</v>
      </c>
      <c r="F466" s="2">
        <v>25</v>
      </c>
      <c r="G466" s="2">
        <v>16</v>
      </c>
      <c r="H466" s="2">
        <v>18</v>
      </c>
      <c r="I466" s="2">
        <f t="shared" si="28"/>
        <v>914</v>
      </c>
      <c r="J466" s="2">
        <f t="shared" si="33"/>
        <v>378</v>
      </c>
      <c r="K466" s="2">
        <f t="shared" si="29"/>
        <v>8</v>
      </c>
      <c r="L466" s="2">
        <f t="shared" si="30"/>
        <v>57.125</v>
      </c>
      <c r="M466" s="2">
        <f t="shared" si="31"/>
        <v>3.5370973355292326</v>
      </c>
      <c r="N466" s="5">
        <v>596000</v>
      </c>
      <c r="O466" s="5">
        <v>26700</v>
      </c>
      <c r="P466" s="2">
        <v>41</v>
      </c>
      <c r="Q466" s="2">
        <v>8.6999999999999993</v>
      </c>
      <c r="R466" s="5">
        <v>11900</v>
      </c>
      <c r="S466" s="5">
        <v>1340</v>
      </c>
      <c r="T466" s="5">
        <v>13500</v>
      </c>
      <c r="U466" s="5">
        <v>2060</v>
      </c>
      <c r="Y466">
        <f t="shared" si="32"/>
        <v>942.29618485909191</v>
      </c>
    </row>
    <row r="467" spans="1:25" x14ac:dyDescent="0.35">
      <c r="A467" s="2" t="s">
        <v>521</v>
      </c>
      <c r="B467" s="3" t="s">
        <v>35</v>
      </c>
      <c r="C467" s="2">
        <v>260</v>
      </c>
      <c r="D467" s="2">
        <v>1000</v>
      </c>
      <c r="E467" s="2">
        <v>400</v>
      </c>
      <c r="F467" s="2">
        <v>22</v>
      </c>
      <c r="G467" s="2">
        <v>16</v>
      </c>
      <c r="H467" s="2">
        <v>18</v>
      </c>
      <c r="I467" s="2">
        <f t="shared" si="28"/>
        <v>920</v>
      </c>
      <c r="J467" s="2">
        <f t="shared" si="33"/>
        <v>348</v>
      </c>
      <c r="K467" s="2">
        <f t="shared" si="29"/>
        <v>9.0909090909090917</v>
      </c>
      <c r="L467" s="2">
        <f t="shared" si="30"/>
        <v>57.5</v>
      </c>
      <c r="M467" s="2">
        <f t="shared" si="31"/>
        <v>3.5370973355292326</v>
      </c>
      <c r="N467" s="5">
        <v>544000</v>
      </c>
      <c r="O467" s="5">
        <v>23500</v>
      </c>
      <c r="P467" s="2">
        <v>40.5</v>
      </c>
      <c r="Q467" s="2">
        <v>8.4</v>
      </c>
      <c r="R467" s="5">
        <v>10900</v>
      </c>
      <c r="S467" s="5">
        <v>1180</v>
      </c>
      <c r="T467" s="5">
        <v>12400</v>
      </c>
      <c r="U467" s="5">
        <v>1820</v>
      </c>
      <c r="Y467">
        <f t="shared" si="32"/>
        <v>942.29618485909191</v>
      </c>
    </row>
    <row r="468" spans="1:25" x14ac:dyDescent="0.35">
      <c r="A468" s="2" t="s">
        <v>522</v>
      </c>
      <c r="B468" s="3" t="s">
        <v>35</v>
      </c>
      <c r="C468" s="2">
        <v>381</v>
      </c>
      <c r="D468" s="2">
        <v>1000</v>
      </c>
      <c r="E468" s="2">
        <v>350</v>
      </c>
      <c r="F468" s="2">
        <v>40</v>
      </c>
      <c r="G468" s="2">
        <v>22</v>
      </c>
      <c r="H468" s="2">
        <v>18</v>
      </c>
      <c r="I468" s="2">
        <f t="shared" si="28"/>
        <v>884</v>
      </c>
      <c r="J468" s="2">
        <f t="shared" si="33"/>
        <v>554</v>
      </c>
      <c r="K468" s="2">
        <f t="shared" si="29"/>
        <v>4.375</v>
      </c>
      <c r="L468" s="2">
        <f t="shared" si="30"/>
        <v>40.18181818181818</v>
      </c>
      <c r="M468" s="2">
        <f t="shared" si="31"/>
        <v>3.3250973355292328</v>
      </c>
      <c r="N468" s="5">
        <v>794000</v>
      </c>
      <c r="O468" s="5">
        <v>28700</v>
      </c>
      <c r="P468" s="2">
        <v>40.5</v>
      </c>
      <c r="Q468" s="2">
        <v>7.7</v>
      </c>
      <c r="R468" s="5">
        <v>15900</v>
      </c>
      <c r="S468" s="5">
        <v>1640</v>
      </c>
      <c r="T468" s="5">
        <v>18200</v>
      </c>
      <c r="U468" s="5">
        <v>2570</v>
      </c>
      <c r="Y468">
        <f t="shared" si="32"/>
        <v>927.75648744700231</v>
      </c>
    </row>
    <row r="469" spans="1:25" x14ac:dyDescent="0.35">
      <c r="A469" s="2" t="s">
        <v>523</v>
      </c>
      <c r="B469" s="3" t="s">
        <v>35</v>
      </c>
      <c r="C469" s="2">
        <v>360</v>
      </c>
      <c r="D469" s="2">
        <v>1000</v>
      </c>
      <c r="E469" s="2">
        <v>350</v>
      </c>
      <c r="F469" s="2">
        <v>36</v>
      </c>
      <c r="G469" s="2">
        <v>22</v>
      </c>
      <c r="H469" s="2">
        <v>18</v>
      </c>
      <c r="I469" s="2">
        <f t="shared" si="28"/>
        <v>892</v>
      </c>
      <c r="J469" s="2">
        <f t="shared" si="33"/>
        <v>514</v>
      </c>
      <c r="K469" s="2">
        <f t="shared" si="29"/>
        <v>4.8611111111111107</v>
      </c>
      <c r="L469" s="2">
        <f t="shared" si="30"/>
        <v>40.545454545454547</v>
      </c>
      <c r="M469" s="2">
        <f t="shared" si="31"/>
        <v>3.3250973355292328</v>
      </c>
      <c r="N469" s="5">
        <v>738000</v>
      </c>
      <c r="O469" s="5">
        <v>25800</v>
      </c>
      <c r="P469" s="2">
        <v>40.1</v>
      </c>
      <c r="Q469" s="2">
        <v>7.5</v>
      </c>
      <c r="R469" s="5">
        <v>14800</v>
      </c>
      <c r="S469" s="5">
        <v>1480</v>
      </c>
      <c r="T469" s="5">
        <v>17000</v>
      </c>
      <c r="U469" s="5">
        <v>2320</v>
      </c>
      <c r="Y469">
        <f t="shared" si="32"/>
        <v>927.75648744700231</v>
      </c>
    </row>
    <row r="470" spans="1:25" x14ac:dyDescent="0.35">
      <c r="A470" s="2" t="s">
        <v>524</v>
      </c>
      <c r="B470" s="3" t="s">
        <v>35</v>
      </c>
      <c r="C470" s="2">
        <v>340</v>
      </c>
      <c r="D470" s="2">
        <v>1000</v>
      </c>
      <c r="E470" s="2">
        <v>350</v>
      </c>
      <c r="F470" s="2">
        <v>32</v>
      </c>
      <c r="G470" s="2">
        <v>22</v>
      </c>
      <c r="H470" s="2">
        <v>18</v>
      </c>
      <c r="I470" s="2">
        <f t="shared" si="28"/>
        <v>900</v>
      </c>
      <c r="J470" s="2">
        <f t="shared" si="33"/>
        <v>474</v>
      </c>
      <c r="K470" s="2">
        <f t="shared" si="29"/>
        <v>5.46875</v>
      </c>
      <c r="L470" s="2">
        <f t="shared" si="30"/>
        <v>40.909090909090907</v>
      </c>
      <c r="M470" s="2">
        <f t="shared" si="31"/>
        <v>3.3250973355292328</v>
      </c>
      <c r="N470" s="5">
        <v>681000</v>
      </c>
      <c r="O470" s="5">
        <v>23000</v>
      </c>
      <c r="P470" s="2">
        <v>39.700000000000003</v>
      </c>
      <c r="Q470" s="2">
        <v>7.3</v>
      </c>
      <c r="R470" s="5">
        <v>13600</v>
      </c>
      <c r="S470" s="5">
        <v>1310</v>
      </c>
      <c r="T470" s="5">
        <v>15800</v>
      </c>
      <c r="U470" s="5">
        <v>2080</v>
      </c>
      <c r="Y470">
        <f t="shared" si="32"/>
        <v>927.75648744700231</v>
      </c>
    </row>
    <row r="471" spans="1:25" x14ac:dyDescent="0.35">
      <c r="A471" s="2" t="s">
        <v>516</v>
      </c>
      <c r="B471" s="3" t="s">
        <v>35</v>
      </c>
      <c r="C471" s="2">
        <v>319</v>
      </c>
      <c r="D471" s="2">
        <v>1000</v>
      </c>
      <c r="E471" s="2">
        <v>350</v>
      </c>
      <c r="F471" s="2">
        <v>28</v>
      </c>
      <c r="G471" s="2">
        <v>22</v>
      </c>
      <c r="H471" s="2">
        <v>18</v>
      </c>
      <c r="I471" s="2">
        <f t="shared" si="28"/>
        <v>908</v>
      </c>
      <c r="J471" s="2">
        <f t="shared" si="33"/>
        <v>434</v>
      </c>
      <c r="K471" s="2">
        <f t="shared" si="29"/>
        <v>6.25</v>
      </c>
      <c r="L471" s="2">
        <f t="shared" si="30"/>
        <v>41.272727272727273</v>
      </c>
      <c r="M471" s="2">
        <f t="shared" si="31"/>
        <v>3.3250973355292328</v>
      </c>
      <c r="N471" s="5">
        <v>623000</v>
      </c>
      <c r="O471" s="5">
        <v>20100</v>
      </c>
      <c r="P471" s="2">
        <v>39.200000000000003</v>
      </c>
      <c r="Q471" s="2">
        <v>7</v>
      </c>
      <c r="R471" s="5">
        <v>12500</v>
      </c>
      <c r="S471" s="5">
        <v>1150</v>
      </c>
      <c r="T471" s="5">
        <v>14600</v>
      </c>
      <c r="U471" s="5">
        <v>1830</v>
      </c>
      <c r="Y471">
        <f t="shared" si="32"/>
        <v>927.75648744700231</v>
      </c>
    </row>
    <row r="472" spans="1:25" x14ac:dyDescent="0.35">
      <c r="A472" s="2" t="s">
        <v>525</v>
      </c>
      <c r="B472" s="3" t="s">
        <v>35</v>
      </c>
      <c r="C472" s="2">
        <v>359</v>
      </c>
      <c r="D472" s="2">
        <v>1000</v>
      </c>
      <c r="E472" s="2">
        <v>350</v>
      </c>
      <c r="F472" s="2">
        <v>40</v>
      </c>
      <c r="G472" s="2">
        <v>19</v>
      </c>
      <c r="H472" s="2">
        <v>18</v>
      </c>
      <c r="I472" s="2">
        <f t="shared" si="28"/>
        <v>884</v>
      </c>
      <c r="J472" s="2">
        <f t="shared" si="33"/>
        <v>533</v>
      </c>
      <c r="K472" s="2">
        <f t="shared" si="29"/>
        <v>4.375</v>
      </c>
      <c r="L472" s="2">
        <f t="shared" si="30"/>
        <v>46.526315789473685</v>
      </c>
      <c r="M472" s="2">
        <f t="shared" si="31"/>
        <v>3.3310973355292326</v>
      </c>
      <c r="N472" s="5">
        <v>775000</v>
      </c>
      <c r="O472" s="5">
        <v>28600</v>
      </c>
      <c r="P472" s="2">
        <v>41.1</v>
      </c>
      <c r="Q472" s="2">
        <v>7.9</v>
      </c>
      <c r="R472" s="5">
        <v>15500</v>
      </c>
      <c r="S472" s="5">
        <v>1640</v>
      </c>
      <c r="T472" s="5">
        <v>17600</v>
      </c>
      <c r="U472" s="5">
        <v>2540</v>
      </c>
      <c r="Y472">
        <f t="shared" si="32"/>
        <v>927.75648744700231</v>
      </c>
    </row>
    <row r="473" spans="1:25" x14ac:dyDescent="0.35">
      <c r="A473" s="2" t="s">
        <v>526</v>
      </c>
      <c r="B473" s="3" t="s">
        <v>35</v>
      </c>
      <c r="C473" s="2">
        <v>338</v>
      </c>
      <c r="D473" s="2">
        <v>1000</v>
      </c>
      <c r="E473" s="2">
        <v>350</v>
      </c>
      <c r="F473" s="2">
        <v>36</v>
      </c>
      <c r="G473" s="2">
        <v>19</v>
      </c>
      <c r="H473" s="2">
        <v>18</v>
      </c>
      <c r="I473" s="2">
        <f t="shared" si="28"/>
        <v>892</v>
      </c>
      <c r="J473" s="2">
        <f t="shared" si="33"/>
        <v>493</v>
      </c>
      <c r="K473" s="2">
        <f t="shared" si="29"/>
        <v>4.8611111111111107</v>
      </c>
      <c r="L473" s="2">
        <f t="shared" si="30"/>
        <v>46.94736842105263</v>
      </c>
      <c r="M473" s="2">
        <f t="shared" si="31"/>
        <v>3.3310973355292326</v>
      </c>
      <c r="N473" s="5">
        <v>718000</v>
      </c>
      <c r="O473" s="5">
        <v>25800</v>
      </c>
      <c r="P473" s="2">
        <v>40.799999999999997</v>
      </c>
      <c r="Q473" s="2">
        <v>7.7</v>
      </c>
      <c r="R473" s="5">
        <v>14400</v>
      </c>
      <c r="S473" s="5">
        <v>1470</v>
      </c>
      <c r="T473" s="5">
        <v>16400</v>
      </c>
      <c r="U473" s="5">
        <v>2290</v>
      </c>
      <c r="Y473">
        <f t="shared" si="32"/>
        <v>927.75648744700231</v>
      </c>
    </row>
    <row r="474" spans="1:25" x14ac:dyDescent="0.35">
      <c r="A474" s="2" t="s">
        <v>527</v>
      </c>
      <c r="B474" s="3" t="s">
        <v>35</v>
      </c>
      <c r="C474" s="2">
        <v>318</v>
      </c>
      <c r="D474" s="2">
        <v>1000</v>
      </c>
      <c r="E474" s="2">
        <v>350</v>
      </c>
      <c r="F474" s="2">
        <v>32</v>
      </c>
      <c r="G474" s="2">
        <v>19</v>
      </c>
      <c r="H474" s="2">
        <v>18</v>
      </c>
      <c r="I474" s="2">
        <f t="shared" si="28"/>
        <v>900</v>
      </c>
      <c r="J474" s="2">
        <f t="shared" si="33"/>
        <v>453</v>
      </c>
      <c r="K474" s="2">
        <f t="shared" si="29"/>
        <v>5.46875</v>
      </c>
      <c r="L474" s="2">
        <f t="shared" si="30"/>
        <v>47.368421052631582</v>
      </c>
      <c r="M474" s="2">
        <f t="shared" si="31"/>
        <v>3.3310973355292326</v>
      </c>
      <c r="N474" s="5">
        <v>661000</v>
      </c>
      <c r="O474" s="5">
        <v>22900</v>
      </c>
      <c r="P474" s="2">
        <v>40.4</v>
      </c>
      <c r="Q474" s="2">
        <v>7.5</v>
      </c>
      <c r="R474" s="5">
        <v>13200</v>
      </c>
      <c r="S474" s="5">
        <v>1310</v>
      </c>
      <c r="T474" s="5">
        <v>15100</v>
      </c>
      <c r="U474" s="5">
        <v>2050</v>
      </c>
      <c r="Y474">
        <f t="shared" si="32"/>
        <v>927.75648744700231</v>
      </c>
    </row>
    <row r="475" spans="1:25" x14ac:dyDescent="0.35">
      <c r="A475" s="2" t="s">
        <v>519</v>
      </c>
      <c r="B475" s="3" t="s">
        <v>35</v>
      </c>
      <c r="C475" s="2">
        <v>297</v>
      </c>
      <c r="D475" s="2">
        <v>1000</v>
      </c>
      <c r="E475" s="2">
        <v>350</v>
      </c>
      <c r="F475" s="2">
        <v>28</v>
      </c>
      <c r="G475" s="2">
        <v>19</v>
      </c>
      <c r="H475" s="2">
        <v>18</v>
      </c>
      <c r="I475" s="2">
        <f t="shared" si="28"/>
        <v>908</v>
      </c>
      <c r="J475" s="2">
        <f t="shared" si="33"/>
        <v>413</v>
      </c>
      <c r="K475" s="2">
        <f t="shared" si="29"/>
        <v>6.25</v>
      </c>
      <c r="L475" s="2">
        <f t="shared" si="30"/>
        <v>47.789473684210527</v>
      </c>
      <c r="M475" s="2">
        <f t="shared" si="31"/>
        <v>3.3310973355292326</v>
      </c>
      <c r="N475" s="5">
        <v>602000</v>
      </c>
      <c r="O475" s="5">
        <v>20100</v>
      </c>
      <c r="P475" s="2">
        <v>39.9</v>
      </c>
      <c r="Q475" s="2">
        <v>7.3</v>
      </c>
      <c r="R475" s="5">
        <v>12000</v>
      </c>
      <c r="S475" s="5">
        <v>1150</v>
      </c>
      <c r="T475" s="5">
        <v>13900</v>
      </c>
      <c r="U475" s="5">
        <v>1800</v>
      </c>
      <c r="Y475">
        <f t="shared" si="32"/>
        <v>927.75648744700231</v>
      </c>
    </row>
    <row r="476" spans="1:25" x14ac:dyDescent="0.35">
      <c r="A476" s="2" t="s">
        <v>528</v>
      </c>
      <c r="B476" s="3" t="s">
        <v>35</v>
      </c>
      <c r="C476" s="2">
        <v>281</v>
      </c>
      <c r="D476" s="2">
        <v>1000</v>
      </c>
      <c r="E476" s="2">
        <v>350</v>
      </c>
      <c r="F476" s="2">
        <v>25</v>
      </c>
      <c r="G476" s="2">
        <v>19</v>
      </c>
      <c r="H476" s="2">
        <v>18</v>
      </c>
      <c r="I476" s="2">
        <f t="shared" si="28"/>
        <v>914</v>
      </c>
      <c r="J476" s="2">
        <f t="shared" si="33"/>
        <v>383</v>
      </c>
      <c r="K476" s="2">
        <f t="shared" si="29"/>
        <v>7</v>
      </c>
      <c r="L476" s="2">
        <f t="shared" si="30"/>
        <v>48.10526315789474</v>
      </c>
      <c r="M476" s="2">
        <f t="shared" si="31"/>
        <v>3.3310973355292326</v>
      </c>
      <c r="N476" s="5">
        <v>558000</v>
      </c>
      <c r="O476" s="5">
        <v>17900</v>
      </c>
      <c r="P476" s="2">
        <v>39.5</v>
      </c>
      <c r="Q476" s="2">
        <v>7.1</v>
      </c>
      <c r="R476" s="5">
        <v>11200</v>
      </c>
      <c r="S476" s="5">
        <v>1020</v>
      </c>
      <c r="T476" s="5">
        <v>12900</v>
      </c>
      <c r="U476" s="5">
        <v>1620</v>
      </c>
      <c r="Y476">
        <f t="shared" si="32"/>
        <v>927.75648744700231</v>
      </c>
    </row>
    <row r="477" spans="1:25" x14ac:dyDescent="0.35">
      <c r="A477" s="2" t="s">
        <v>529</v>
      </c>
      <c r="B477" s="3" t="s">
        <v>35</v>
      </c>
      <c r="C477" s="2">
        <v>296</v>
      </c>
      <c r="D477" s="2">
        <v>1000</v>
      </c>
      <c r="E477" s="2">
        <v>350</v>
      </c>
      <c r="F477" s="2">
        <v>32</v>
      </c>
      <c r="G477" s="2">
        <v>16</v>
      </c>
      <c r="H477" s="2">
        <v>18</v>
      </c>
      <c r="I477" s="2">
        <f t="shared" si="28"/>
        <v>900</v>
      </c>
      <c r="J477" s="2">
        <f t="shared" si="33"/>
        <v>432</v>
      </c>
      <c r="K477" s="2">
        <f t="shared" si="29"/>
        <v>5.46875</v>
      </c>
      <c r="L477" s="2">
        <f t="shared" si="30"/>
        <v>56.25</v>
      </c>
      <c r="M477" s="2">
        <f t="shared" si="31"/>
        <v>3.3370973355292328</v>
      </c>
      <c r="N477" s="5">
        <v>640000</v>
      </c>
      <c r="O477" s="5">
        <v>22900</v>
      </c>
      <c r="P477" s="2">
        <v>41.2</v>
      </c>
      <c r="Q477" s="2">
        <v>7.8</v>
      </c>
      <c r="R477" s="5">
        <v>12800</v>
      </c>
      <c r="S477" s="5">
        <v>1310</v>
      </c>
      <c r="T477" s="5">
        <v>14500</v>
      </c>
      <c r="U477" s="5">
        <v>2020</v>
      </c>
      <c r="Y477">
        <f t="shared" si="32"/>
        <v>927.75648744700231</v>
      </c>
    </row>
    <row r="478" spans="1:25" x14ac:dyDescent="0.35">
      <c r="A478" s="2" t="s">
        <v>530</v>
      </c>
      <c r="B478" s="3" t="s">
        <v>35</v>
      </c>
      <c r="C478" s="2">
        <v>275</v>
      </c>
      <c r="D478" s="2">
        <v>1000</v>
      </c>
      <c r="E478" s="2">
        <v>350</v>
      </c>
      <c r="F478" s="2">
        <v>28</v>
      </c>
      <c r="G478" s="2">
        <v>16</v>
      </c>
      <c r="H478" s="2">
        <v>18</v>
      </c>
      <c r="I478" s="2">
        <f t="shared" si="28"/>
        <v>908</v>
      </c>
      <c r="J478" s="2">
        <f t="shared" si="33"/>
        <v>392</v>
      </c>
      <c r="K478" s="2">
        <f t="shared" si="29"/>
        <v>6.25</v>
      </c>
      <c r="L478" s="2">
        <f t="shared" si="30"/>
        <v>56.75</v>
      </c>
      <c r="M478" s="2">
        <f t="shared" si="31"/>
        <v>3.3370973355292328</v>
      </c>
      <c r="N478" s="5">
        <v>581000</v>
      </c>
      <c r="O478" s="5">
        <v>20000</v>
      </c>
      <c r="P478" s="2">
        <v>40.799999999999997</v>
      </c>
      <c r="Q478" s="2">
        <v>7.6</v>
      </c>
      <c r="R478" s="5">
        <v>11600</v>
      </c>
      <c r="S478" s="5">
        <v>1150</v>
      </c>
      <c r="T478" s="5">
        <v>13200</v>
      </c>
      <c r="U478" s="5">
        <v>1780</v>
      </c>
      <c r="Y478">
        <f t="shared" si="32"/>
        <v>927.75648744700231</v>
      </c>
    </row>
    <row r="479" spans="1:25" x14ac:dyDescent="0.35">
      <c r="A479" s="2" t="s">
        <v>531</v>
      </c>
      <c r="B479" s="3" t="s">
        <v>35</v>
      </c>
      <c r="C479" s="2">
        <v>259</v>
      </c>
      <c r="D479" s="2">
        <v>1000</v>
      </c>
      <c r="E479" s="2">
        <v>350</v>
      </c>
      <c r="F479" s="2">
        <v>25</v>
      </c>
      <c r="G479" s="2">
        <v>16</v>
      </c>
      <c r="H479" s="2">
        <v>18</v>
      </c>
      <c r="I479" s="2">
        <f t="shared" si="28"/>
        <v>914</v>
      </c>
      <c r="J479" s="2">
        <f t="shared" si="33"/>
        <v>362</v>
      </c>
      <c r="K479" s="2">
        <f t="shared" si="29"/>
        <v>7</v>
      </c>
      <c r="L479" s="2">
        <f t="shared" si="30"/>
        <v>57.125</v>
      </c>
      <c r="M479" s="2">
        <f t="shared" si="31"/>
        <v>3.3370973355292328</v>
      </c>
      <c r="N479" s="5">
        <v>536000</v>
      </c>
      <c r="O479" s="5">
        <v>17900</v>
      </c>
      <c r="P479" s="2">
        <v>40.299999999999997</v>
      </c>
      <c r="Q479" s="2">
        <v>7.4</v>
      </c>
      <c r="R479" s="5">
        <v>10700</v>
      </c>
      <c r="S479" s="5">
        <v>1020</v>
      </c>
      <c r="T479" s="5">
        <v>12300</v>
      </c>
      <c r="U479" s="5">
        <v>1600</v>
      </c>
      <c r="Y479">
        <f t="shared" si="32"/>
        <v>927.75648744700231</v>
      </c>
    </row>
    <row r="480" spans="1:25" x14ac:dyDescent="0.35">
      <c r="A480" s="2" t="s">
        <v>532</v>
      </c>
      <c r="B480" s="3" t="s">
        <v>35</v>
      </c>
      <c r="C480" s="2">
        <v>243</v>
      </c>
      <c r="D480" s="2">
        <v>1000</v>
      </c>
      <c r="E480" s="2">
        <v>350</v>
      </c>
      <c r="F480" s="2">
        <v>22</v>
      </c>
      <c r="G480" s="2">
        <v>16</v>
      </c>
      <c r="H480" s="2">
        <v>18</v>
      </c>
      <c r="I480" s="2">
        <f t="shared" si="28"/>
        <v>920</v>
      </c>
      <c r="J480" s="2">
        <f t="shared" si="33"/>
        <v>332</v>
      </c>
      <c r="K480" s="2">
        <f t="shared" si="29"/>
        <v>7.9545454545454541</v>
      </c>
      <c r="L480" s="2">
        <f t="shared" si="30"/>
        <v>57.5</v>
      </c>
      <c r="M480" s="2">
        <f t="shared" si="31"/>
        <v>3.3370973355292328</v>
      </c>
      <c r="N480" s="5">
        <v>491000</v>
      </c>
      <c r="O480" s="5">
        <v>15800</v>
      </c>
      <c r="P480" s="2">
        <v>39.799999999999997</v>
      </c>
      <c r="Q480" s="2">
        <v>7.1</v>
      </c>
      <c r="R480" s="5">
        <v>9820</v>
      </c>
      <c r="S480" s="2">
        <v>900</v>
      </c>
      <c r="T480" s="5">
        <v>11300</v>
      </c>
      <c r="U480" s="5">
        <v>1410</v>
      </c>
      <c r="Y480">
        <f t="shared" si="32"/>
        <v>927.75648744700231</v>
      </c>
    </row>
    <row r="481" spans="1:25" x14ac:dyDescent="0.35">
      <c r="A481" s="2" t="s">
        <v>533</v>
      </c>
      <c r="B481" s="3" t="s">
        <v>35</v>
      </c>
      <c r="C481" s="2">
        <v>349</v>
      </c>
      <c r="D481" s="2">
        <v>1000</v>
      </c>
      <c r="E481" s="2">
        <v>300</v>
      </c>
      <c r="F481" s="2">
        <v>40</v>
      </c>
      <c r="G481" s="2">
        <v>22</v>
      </c>
      <c r="H481" s="2">
        <v>18</v>
      </c>
      <c r="I481" s="2">
        <f t="shared" si="28"/>
        <v>884</v>
      </c>
      <c r="J481" s="2">
        <f t="shared" si="33"/>
        <v>532</v>
      </c>
      <c r="K481" s="2">
        <f t="shared" si="29"/>
        <v>3.75</v>
      </c>
      <c r="L481" s="2">
        <f t="shared" si="30"/>
        <v>40.18181818181818</v>
      </c>
      <c r="M481" s="2">
        <f t="shared" si="31"/>
        <v>3.1250973355292326</v>
      </c>
      <c r="N481" s="5">
        <v>702000</v>
      </c>
      <c r="O481" s="5">
        <v>18100</v>
      </c>
      <c r="P481" s="2">
        <v>39.700000000000003</v>
      </c>
      <c r="Q481" s="2">
        <v>6.4</v>
      </c>
      <c r="R481" s="5">
        <v>14000</v>
      </c>
      <c r="S481" s="5">
        <v>1210</v>
      </c>
      <c r="T481" s="5">
        <v>16300</v>
      </c>
      <c r="U481" s="5">
        <v>1920</v>
      </c>
      <c r="Y481">
        <f t="shared" si="32"/>
        <v>915.71944393465833</v>
      </c>
    </row>
    <row r="482" spans="1:25" x14ac:dyDescent="0.35">
      <c r="A482" s="2" t="s">
        <v>534</v>
      </c>
      <c r="B482" s="3" t="s">
        <v>35</v>
      </c>
      <c r="C482" s="2">
        <v>332</v>
      </c>
      <c r="D482" s="2">
        <v>1000</v>
      </c>
      <c r="E482" s="2">
        <v>300</v>
      </c>
      <c r="F482" s="2">
        <v>36</v>
      </c>
      <c r="G482" s="2">
        <v>22</v>
      </c>
      <c r="H482" s="2">
        <v>18</v>
      </c>
      <c r="I482" s="2">
        <f t="shared" si="28"/>
        <v>892</v>
      </c>
      <c r="J482" s="2">
        <f t="shared" si="33"/>
        <v>492</v>
      </c>
      <c r="K482" s="2">
        <f t="shared" si="29"/>
        <v>4.166666666666667</v>
      </c>
      <c r="L482" s="2">
        <f t="shared" si="30"/>
        <v>40.545454545454547</v>
      </c>
      <c r="M482" s="2">
        <f t="shared" si="31"/>
        <v>3.1250973355292326</v>
      </c>
      <c r="N482" s="5">
        <v>654000</v>
      </c>
      <c r="O482" s="5">
        <v>16300</v>
      </c>
      <c r="P482" s="2">
        <v>39.299999999999997</v>
      </c>
      <c r="Q482" s="2">
        <v>6.2</v>
      </c>
      <c r="R482" s="5">
        <v>13100</v>
      </c>
      <c r="S482" s="5">
        <v>1090</v>
      </c>
      <c r="T482" s="5">
        <v>15300</v>
      </c>
      <c r="U482" s="5">
        <v>1740</v>
      </c>
      <c r="Y482">
        <f t="shared" si="32"/>
        <v>915.71944393465833</v>
      </c>
    </row>
    <row r="483" spans="1:25" x14ac:dyDescent="0.35">
      <c r="A483" s="2" t="s">
        <v>535</v>
      </c>
      <c r="B483" s="3" t="s">
        <v>35</v>
      </c>
      <c r="C483" s="2">
        <v>315</v>
      </c>
      <c r="D483" s="2">
        <v>1000</v>
      </c>
      <c r="E483" s="2">
        <v>300</v>
      </c>
      <c r="F483" s="2">
        <v>32</v>
      </c>
      <c r="G483" s="2">
        <v>22</v>
      </c>
      <c r="H483" s="2">
        <v>18</v>
      </c>
      <c r="I483" s="2">
        <f t="shared" si="28"/>
        <v>900</v>
      </c>
      <c r="J483" s="2">
        <f t="shared" si="33"/>
        <v>452</v>
      </c>
      <c r="K483" s="2">
        <f t="shared" si="29"/>
        <v>4.6875</v>
      </c>
      <c r="L483" s="2">
        <f t="shared" si="30"/>
        <v>40.909090909090907</v>
      </c>
      <c r="M483" s="2">
        <f t="shared" si="31"/>
        <v>3.1250973355292326</v>
      </c>
      <c r="N483" s="5">
        <v>606000</v>
      </c>
      <c r="O483" s="5">
        <v>14500</v>
      </c>
      <c r="P483" s="2">
        <v>38.9</v>
      </c>
      <c r="Q483" s="2">
        <v>6</v>
      </c>
      <c r="R483" s="5">
        <v>12100</v>
      </c>
      <c r="S483" s="2">
        <v>966</v>
      </c>
      <c r="T483" s="5">
        <v>14200</v>
      </c>
      <c r="U483" s="5">
        <v>1560</v>
      </c>
      <c r="Y483">
        <f t="shared" si="32"/>
        <v>915.71944393465833</v>
      </c>
    </row>
    <row r="484" spans="1:25" x14ac:dyDescent="0.35">
      <c r="A484" s="2" t="s">
        <v>519</v>
      </c>
      <c r="B484" s="3" t="s">
        <v>35</v>
      </c>
      <c r="C484" s="2">
        <v>297</v>
      </c>
      <c r="D484" s="2">
        <v>1000</v>
      </c>
      <c r="E484" s="2">
        <v>300</v>
      </c>
      <c r="F484" s="2">
        <v>28</v>
      </c>
      <c r="G484" s="2">
        <v>22</v>
      </c>
      <c r="H484" s="2">
        <v>18</v>
      </c>
      <c r="I484" s="2">
        <f t="shared" si="28"/>
        <v>908</v>
      </c>
      <c r="J484" s="2">
        <f t="shared" si="33"/>
        <v>412</v>
      </c>
      <c r="K484" s="2">
        <f t="shared" si="29"/>
        <v>5.3571428571428568</v>
      </c>
      <c r="L484" s="2">
        <f t="shared" si="30"/>
        <v>41.272727272727273</v>
      </c>
      <c r="M484" s="2">
        <f t="shared" si="31"/>
        <v>3.1250973355292326</v>
      </c>
      <c r="N484" s="5">
        <v>557000</v>
      </c>
      <c r="O484" s="5">
        <v>12700</v>
      </c>
      <c r="P484" s="2">
        <v>38.4</v>
      </c>
      <c r="Q484" s="2">
        <v>5.8</v>
      </c>
      <c r="R484" s="5">
        <v>11100</v>
      </c>
      <c r="S484" s="2">
        <v>846</v>
      </c>
      <c r="T484" s="5">
        <v>13200</v>
      </c>
      <c r="U484" s="5">
        <v>1380</v>
      </c>
      <c r="Y484">
        <f t="shared" si="32"/>
        <v>915.71944393465833</v>
      </c>
    </row>
    <row r="485" spans="1:25" x14ac:dyDescent="0.35">
      <c r="A485" s="2" t="s">
        <v>536</v>
      </c>
      <c r="B485" s="3" t="s">
        <v>35</v>
      </c>
      <c r="C485" s="2">
        <v>328</v>
      </c>
      <c r="D485" s="2">
        <v>1000</v>
      </c>
      <c r="E485" s="2">
        <v>300</v>
      </c>
      <c r="F485" s="2">
        <v>40</v>
      </c>
      <c r="G485" s="2">
        <v>19</v>
      </c>
      <c r="H485" s="2">
        <v>18</v>
      </c>
      <c r="I485" s="2">
        <f t="shared" si="28"/>
        <v>884</v>
      </c>
      <c r="J485" s="2">
        <f t="shared" si="33"/>
        <v>514</v>
      </c>
      <c r="K485" s="2">
        <f t="shared" si="29"/>
        <v>3.75</v>
      </c>
      <c r="L485" s="2">
        <f t="shared" si="30"/>
        <v>46.526315789473685</v>
      </c>
      <c r="M485" s="2">
        <f t="shared" si="31"/>
        <v>3.1310973355292324</v>
      </c>
      <c r="N485" s="5">
        <v>682000</v>
      </c>
      <c r="O485" s="5">
        <v>18100</v>
      </c>
      <c r="P485" s="2">
        <v>40.4</v>
      </c>
      <c r="Q485" s="2">
        <v>6.6</v>
      </c>
      <c r="R485" s="5">
        <v>13600</v>
      </c>
      <c r="S485" s="5">
        <v>1200</v>
      </c>
      <c r="T485" s="5">
        <v>15700</v>
      </c>
      <c r="U485" s="5">
        <v>1890</v>
      </c>
      <c r="Y485">
        <f t="shared" si="32"/>
        <v>915.71944393465833</v>
      </c>
    </row>
    <row r="486" spans="1:25" x14ac:dyDescent="0.35">
      <c r="A486" s="2" t="s">
        <v>537</v>
      </c>
      <c r="B486" s="3" t="s">
        <v>35</v>
      </c>
      <c r="C486" s="2">
        <v>310</v>
      </c>
      <c r="D486" s="2">
        <v>1000</v>
      </c>
      <c r="E486" s="2">
        <v>300</v>
      </c>
      <c r="F486" s="2">
        <v>36</v>
      </c>
      <c r="G486" s="2">
        <v>19</v>
      </c>
      <c r="H486" s="2">
        <v>18</v>
      </c>
      <c r="I486" s="2">
        <f t="shared" si="28"/>
        <v>892</v>
      </c>
      <c r="J486" s="2">
        <f t="shared" si="33"/>
        <v>474</v>
      </c>
      <c r="K486" s="2">
        <f t="shared" si="29"/>
        <v>4.166666666666667</v>
      </c>
      <c r="L486" s="2">
        <f t="shared" si="30"/>
        <v>46.94736842105263</v>
      </c>
      <c r="M486" s="2">
        <f t="shared" si="31"/>
        <v>3.1310973355292324</v>
      </c>
      <c r="N486" s="5">
        <v>634000</v>
      </c>
      <c r="O486" s="5">
        <v>16300</v>
      </c>
      <c r="P486" s="2">
        <v>40.1</v>
      </c>
      <c r="Q486" s="2">
        <v>6.4</v>
      </c>
      <c r="R486" s="5">
        <v>12700</v>
      </c>
      <c r="S486" s="5">
        <v>1080</v>
      </c>
      <c r="T486" s="5">
        <v>14600</v>
      </c>
      <c r="U486" s="5">
        <v>1710</v>
      </c>
      <c r="Y486">
        <f t="shared" si="32"/>
        <v>915.71944393465833</v>
      </c>
    </row>
    <row r="487" spans="1:25" x14ac:dyDescent="0.35">
      <c r="A487" s="2" t="s">
        <v>538</v>
      </c>
      <c r="B487" s="3" t="s">
        <v>35</v>
      </c>
      <c r="C487" s="2">
        <v>293</v>
      </c>
      <c r="D487" s="2">
        <v>1000</v>
      </c>
      <c r="E487" s="2">
        <v>300</v>
      </c>
      <c r="F487" s="2">
        <v>32</v>
      </c>
      <c r="G487" s="2">
        <v>19</v>
      </c>
      <c r="H487" s="2">
        <v>18</v>
      </c>
      <c r="I487" s="2">
        <f t="shared" si="28"/>
        <v>900</v>
      </c>
      <c r="J487" s="2">
        <f t="shared" si="33"/>
        <v>434</v>
      </c>
      <c r="K487" s="2">
        <f t="shared" si="29"/>
        <v>4.6875</v>
      </c>
      <c r="L487" s="2">
        <f t="shared" si="30"/>
        <v>47.368421052631582</v>
      </c>
      <c r="M487" s="2">
        <f t="shared" si="31"/>
        <v>3.1310973355292324</v>
      </c>
      <c r="N487" s="5">
        <v>586000</v>
      </c>
      <c r="O487" s="5">
        <v>14500</v>
      </c>
      <c r="P487" s="2">
        <v>39.6</v>
      </c>
      <c r="Q487" s="2">
        <v>6.2</v>
      </c>
      <c r="R487" s="5">
        <v>11700</v>
      </c>
      <c r="S487" s="2">
        <v>964</v>
      </c>
      <c r="T487" s="5">
        <v>13600</v>
      </c>
      <c r="U487" s="5">
        <v>1530</v>
      </c>
      <c r="Y487">
        <f t="shared" si="32"/>
        <v>915.71944393465833</v>
      </c>
    </row>
    <row r="488" spans="1:25" x14ac:dyDescent="0.35">
      <c r="A488" s="2" t="s">
        <v>530</v>
      </c>
      <c r="B488" s="3" t="s">
        <v>35</v>
      </c>
      <c r="C488" s="2">
        <v>275</v>
      </c>
      <c r="D488" s="2">
        <v>1000</v>
      </c>
      <c r="E488" s="2">
        <v>300</v>
      </c>
      <c r="F488" s="2">
        <v>28</v>
      </c>
      <c r="G488" s="2">
        <v>19</v>
      </c>
      <c r="H488" s="2">
        <v>18</v>
      </c>
      <c r="I488" s="2">
        <f t="shared" si="28"/>
        <v>908</v>
      </c>
      <c r="J488" s="2">
        <f t="shared" si="33"/>
        <v>394</v>
      </c>
      <c r="K488" s="2">
        <f t="shared" si="29"/>
        <v>5.3571428571428568</v>
      </c>
      <c r="L488" s="2">
        <f t="shared" si="30"/>
        <v>47.789473684210527</v>
      </c>
      <c r="M488" s="2">
        <f t="shared" si="31"/>
        <v>3.1310973355292324</v>
      </c>
      <c r="N488" s="5">
        <v>536000</v>
      </c>
      <c r="O488" s="5">
        <v>12700</v>
      </c>
      <c r="P488" s="2">
        <v>39.1</v>
      </c>
      <c r="Q488" s="2">
        <v>6</v>
      </c>
      <c r="R488" s="5">
        <v>10700</v>
      </c>
      <c r="S488" s="2">
        <v>844</v>
      </c>
      <c r="T488" s="5">
        <v>12500</v>
      </c>
      <c r="U488" s="5">
        <v>1350</v>
      </c>
      <c r="Y488">
        <f t="shared" si="32"/>
        <v>915.71944393465833</v>
      </c>
    </row>
    <row r="489" spans="1:25" x14ac:dyDescent="0.35">
      <c r="A489" s="2" t="s">
        <v>539</v>
      </c>
      <c r="B489" s="3" t="s">
        <v>35</v>
      </c>
      <c r="C489" s="2">
        <v>262</v>
      </c>
      <c r="D489" s="2">
        <v>1000</v>
      </c>
      <c r="E489" s="2">
        <v>300</v>
      </c>
      <c r="F489" s="2">
        <v>25</v>
      </c>
      <c r="G489" s="2">
        <v>19</v>
      </c>
      <c r="H489" s="2">
        <v>18</v>
      </c>
      <c r="I489" s="2">
        <f t="shared" si="28"/>
        <v>914</v>
      </c>
      <c r="J489" s="2">
        <f t="shared" si="33"/>
        <v>364</v>
      </c>
      <c r="K489" s="2">
        <f t="shared" si="29"/>
        <v>6</v>
      </c>
      <c r="L489" s="2">
        <f t="shared" si="30"/>
        <v>48.10526315789474</v>
      </c>
      <c r="M489" s="2">
        <f t="shared" si="31"/>
        <v>3.1310973355292324</v>
      </c>
      <c r="N489" s="5">
        <v>498000</v>
      </c>
      <c r="O489" s="5">
        <v>11300</v>
      </c>
      <c r="P489" s="2">
        <v>38.700000000000003</v>
      </c>
      <c r="Q489" s="2">
        <v>5.8</v>
      </c>
      <c r="R489" s="5">
        <v>9970</v>
      </c>
      <c r="S489" s="2">
        <v>754</v>
      </c>
      <c r="T489" s="5">
        <v>11700</v>
      </c>
      <c r="U489" s="5">
        <v>1210</v>
      </c>
      <c r="Y489">
        <f t="shared" si="32"/>
        <v>915.71944393465833</v>
      </c>
    </row>
    <row r="490" spans="1:25" x14ac:dyDescent="0.35">
      <c r="A490" s="2" t="s">
        <v>540</v>
      </c>
      <c r="B490" s="3" t="s">
        <v>35</v>
      </c>
      <c r="C490" s="2">
        <v>270</v>
      </c>
      <c r="D490" s="2">
        <v>1000</v>
      </c>
      <c r="E490" s="2">
        <v>300</v>
      </c>
      <c r="F490" s="2">
        <v>32</v>
      </c>
      <c r="G490" s="2">
        <v>16</v>
      </c>
      <c r="H490" s="2">
        <v>18</v>
      </c>
      <c r="I490" s="2">
        <f t="shared" si="28"/>
        <v>900</v>
      </c>
      <c r="J490" s="2">
        <f t="shared" si="33"/>
        <v>416</v>
      </c>
      <c r="K490" s="2">
        <f t="shared" si="29"/>
        <v>4.6875</v>
      </c>
      <c r="L490" s="2">
        <f t="shared" si="30"/>
        <v>56.25</v>
      </c>
      <c r="M490" s="2">
        <f t="shared" si="31"/>
        <v>3.1370973355292326</v>
      </c>
      <c r="N490" s="5">
        <v>565000</v>
      </c>
      <c r="O490" s="5">
        <v>14400</v>
      </c>
      <c r="P490" s="2">
        <v>40.5</v>
      </c>
      <c r="Q490" s="2">
        <v>6.5</v>
      </c>
      <c r="R490" s="5">
        <v>11300</v>
      </c>
      <c r="S490" s="2">
        <v>962</v>
      </c>
      <c r="T490" s="5">
        <v>12900</v>
      </c>
      <c r="U490" s="5">
        <v>1500</v>
      </c>
      <c r="Y490">
        <f t="shared" si="32"/>
        <v>915.71944393465833</v>
      </c>
    </row>
    <row r="491" spans="1:25" x14ac:dyDescent="0.35">
      <c r="A491" s="2" t="s">
        <v>541</v>
      </c>
      <c r="B491" s="3" t="s">
        <v>35</v>
      </c>
      <c r="C491" s="2">
        <v>253</v>
      </c>
      <c r="D491" s="2">
        <v>1000</v>
      </c>
      <c r="E491" s="2">
        <v>300</v>
      </c>
      <c r="F491" s="2">
        <v>28</v>
      </c>
      <c r="G491" s="2">
        <v>16</v>
      </c>
      <c r="H491" s="2">
        <v>18</v>
      </c>
      <c r="I491" s="2">
        <f t="shared" si="28"/>
        <v>908</v>
      </c>
      <c r="J491" s="2">
        <f t="shared" si="33"/>
        <v>376</v>
      </c>
      <c r="K491" s="2">
        <f t="shared" si="29"/>
        <v>5.3571428571428568</v>
      </c>
      <c r="L491" s="2">
        <f t="shared" si="30"/>
        <v>56.75</v>
      </c>
      <c r="M491" s="2">
        <f t="shared" si="31"/>
        <v>3.1370973355292326</v>
      </c>
      <c r="N491" s="5">
        <v>515000</v>
      </c>
      <c r="O491" s="5">
        <v>12600</v>
      </c>
      <c r="P491" s="2">
        <v>40</v>
      </c>
      <c r="Q491" s="2">
        <v>6.3</v>
      </c>
      <c r="R491" s="5">
        <v>10300</v>
      </c>
      <c r="S491" s="2">
        <v>842</v>
      </c>
      <c r="T491" s="5">
        <v>11900</v>
      </c>
      <c r="U491" s="5">
        <v>1320</v>
      </c>
      <c r="Y491">
        <f t="shared" si="32"/>
        <v>915.71944393465833</v>
      </c>
    </row>
    <row r="492" spans="1:25" x14ac:dyDescent="0.35">
      <c r="A492" s="2" t="s">
        <v>542</v>
      </c>
      <c r="B492" s="3" t="s">
        <v>35</v>
      </c>
      <c r="C492" s="2">
        <v>239</v>
      </c>
      <c r="D492" s="2">
        <v>1000</v>
      </c>
      <c r="E492" s="2">
        <v>300</v>
      </c>
      <c r="F492" s="2">
        <v>25</v>
      </c>
      <c r="G492" s="2">
        <v>16</v>
      </c>
      <c r="H492" s="2">
        <v>18</v>
      </c>
      <c r="I492" s="2">
        <f t="shared" ref="I492:I555" si="34">D492-(2*(H492+F492))</f>
        <v>914</v>
      </c>
      <c r="J492" s="2">
        <f t="shared" si="33"/>
        <v>346</v>
      </c>
      <c r="K492" s="2">
        <f t="shared" ref="K492:K555" si="35">(E492/2)/F492</f>
        <v>6</v>
      </c>
      <c r="L492" s="2">
        <f t="shared" ref="L492:L555" si="36">I492/G492</f>
        <v>57.125</v>
      </c>
      <c r="M492" s="2">
        <f t="shared" ref="M492:M555" si="37">(E492*2+F492*4+((E492-G492)/2-H492)*4+2*PI()*H492+(D492-2*F492-2*H492)*2)/1000</f>
        <v>3.1370973355292326</v>
      </c>
      <c r="N492" s="5">
        <v>477000</v>
      </c>
      <c r="O492" s="5">
        <v>11300</v>
      </c>
      <c r="P492" s="2">
        <v>39.6</v>
      </c>
      <c r="Q492" s="2">
        <v>6.1</v>
      </c>
      <c r="R492" s="5">
        <v>9540</v>
      </c>
      <c r="S492" s="2">
        <v>752</v>
      </c>
      <c r="T492" s="5">
        <v>11100</v>
      </c>
      <c r="U492" s="5">
        <v>1190</v>
      </c>
      <c r="Y492">
        <f t="shared" si="32"/>
        <v>915.71944393465833</v>
      </c>
    </row>
    <row r="493" spans="1:25" x14ac:dyDescent="0.35">
      <c r="A493" s="2" t="s">
        <v>543</v>
      </c>
      <c r="B493" s="3" t="s">
        <v>35</v>
      </c>
      <c r="C493" s="2">
        <v>226</v>
      </c>
      <c r="D493" s="2">
        <v>1000</v>
      </c>
      <c r="E493" s="2">
        <v>300</v>
      </c>
      <c r="F493" s="2">
        <v>22</v>
      </c>
      <c r="G493" s="2">
        <v>16</v>
      </c>
      <c r="H493" s="2">
        <v>18</v>
      </c>
      <c r="I493" s="2">
        <f t="shared" si="34"/>
        <v>920</v>
      </c>
      <c r="J493" s="2">
        <f t="shared" si="33"/>
        <v>316</v>
      </c>
      <c r="K493" s="2">
        <f t="shared" si="35"/>
        <v>6.8181818181818183</v>
      </c>
      <c r="L493" s="2">
        <f t="shared" si="36"/>
        <v>57.5</v>
      </c>
      <c r="M493" s="2">
        <f t="shared" si="37"/>
        <v>3.1370973355292326</v>
      </c>
      <c r="N493" s="5">
        <v>438000</v>
      </c>
      <c r="O493" s="5">
        <v>9940</v>
      </c>
      <c r="P493" s="2">
        <v>39</v>
      </c>
      <c r="Q493" s="2">
        <v>5.9</v>
      </c>
      <c r="R493" s="5">
        <v>8770</v>
      </c>
      <c r="S493" s="2">
        <v>662</v>
      </c>
      <c r="T493" s="5">
        <v>10200</v>
      </c>
      <c r="U493" s="5">
        <v>1050</v>
      </c>
      <c r="Y493">
        <f t="shared" si="32"/>
        <v>915.71944393465833</v>
      </c>
    </row>
    <row r="494" spans="1:25" x14ac:dyDescent="0.35">
      <c r="A494" s="2" t="s">
        <v>544</v>
      </c>
      <c r="B494" s="3" t="s">
        <v>35</v>
      </c>
      <c r="C494" s="2">
        <v>282</v>
      </c>
      <c r="D494" s="2">
        <v>1000</v>
      </c>
      <c r="E494" s="2">
        <v>250</v>
      </c>
      <c r="F494" s="2">
        <v>36</v>
      </c>
      <c r="G494" s="2">
        <v>19</v>
      </c>
      <c r="H494" s="2">
        <v>18</v>
      </c>
      <c r="I494" s="2">
        <f t="shared" si="34"/>
        <v>892</v>
      </c>
      <c r="J494" s="2">
        <f t="shared" si="33"/>
        <v>455</v>
      </c>
      <c r="K494" s="2">
        <f t="shared" si="35"/>
        <v>3.4722222222222223</v>
      </c>
      <c r="L494" s="2">
        <f t="shared" si="36"/>
        <v>46.94736842105263</v>
      </c>
      <c r="M494" s="2">
        <f t="shared" si="37"/>
        <v>2.9310973355292327</v>
      </c>
      <c r="N494" s="5">
        <v>551000</v>
      </c>
      <c r="O494" s="5">
        <v>9430</v>
      </c>
      <c r="P494" s="2">
        <v>39.200000000000003</v>
      </c>
      <c r="Q494" s="2">
        <v>5.0999999999999996</v>
      </c>
      <c r="R494" s="5">
        <v>11000</v>
      </c>
      <c r="S494" s="2">
        <v>755</v>
      </c>
      <c r="T494" s="5">
        <v>12900</v>
      </c>
      <c r="U494" s="5">
        <v>1210</v>
      </c>
      <c r="Y494">
        <f t="shared" si="32"/>
        <v>906.28477864300464</v>
      </c>
    </row>
    <row r="495" spans="1:25" x14ac:dyDescent="0.35">
      <c r="A495" s="2" t="s">
        <v>545</v>
      </c>
      <c r="B495" s="3" t="s">
        <v>35</v>
      </c>
      <c r="C495" s="2">
        <v>267</v>
      </c>
      <c r="D495" s="2">
        <v>1000</v>
      </c>
      <c r="E495" s="2">
        <v>250</v>
      </c>
      <c r="F495" s="2">
        <v>32</v>
      </c>
      <c r="G495" s="2">
        <v>19</v>
      </c>
      <c r="H495" s="2">
        <v>18</v>
      </c>
      <c r="I495" s="2">
        <f t="shared" si="34"/>
        <v>900</v>
      </c>
      <c r="J495" s="2">
        <f t="shared" si="33"/>
        <v>415</v>
      </c>
      <c r="K495" s="2">
        <f t="shared" si="35"/>
        <v>3.90625</v>
      </c>
      <c r="L495" s="2">
        <f t="shared" si="36"/>
        <v>47.368421052631582</v>
      </c>
      <c r="M495" s="2">
        <f t="shared" si="37"/>
        <v>2.9310973355292327</v>
      </c>
      <c r="N495" s="5">
        <v>511000</v>
      </c>
      <c r="O495" s="5">
        <v>8390</v>
      </c>
      <c r="P495" s="2">
        <v>38.700000000000003</v>
      </c>
      <c r="Q495" s="2">
        <v>5</v>
      </c>
      <c r="R495" s="5">
        <v>10200</v>
      </c>
      <c r="S495" s="2">
        <v>671</v>
      </c>
      <c r="T495" s="5">
        <v>12000</v>
      </c>
      <c r="U495" s="5">
        <v>1090</v>
      </c>
      <c r="Y495">
        <f t="shared" si="32"/>
        <v>906.28477864300464</v>
      </c>
    </row>
    <row r="496" spans="1:25" x14ac:dyDescent="0.35">
      <c r="A496" s="2" t="s">
        <v>541</v>
      </c>
      <c r="B496" s="3" t="s">
        <v>35</v>
      </c>
      <c r="C496" s="2">
        <v>253</v>
      </c>
      <c r="D496" s="2">
        <v>1000</v>
      </c>
      <c r="E496" s="2">
        <v>250</v>
      </c>
      <c r="F496" s="2">
        <v>28</v>
      </c>
      <c r="G496" s="2">
        <v>19</v>
      </c>
      <c r="H496" s="2">
        <v>18</v>
      </c>
      <c r="I496" s="2">
        <f t="shared" si="34"/>
        <v>908</v>
      </c>
      <c r="J496" s="2">
        <f t="shared" si="33"/>
        <v>375</v>
      </c>
      <c r="K496" s="2">
        <f t="shared" si="35"/>
        <v>4.4642857142857144</v>
      </c>
      <c r="L496" s="2">
        <f t="shared" si="36"/>
        <v>47.789473684210527</v>
      </c>
      <c r="M496" s="2">
        <f t="shared" si="37"/>
        <v>2.9310973355292327</v>
      </c>
      <c r="N496" s="5">
        <v>470000</v>
      </c>
      <c r="O496" s="5">
        <v>7350</v>
      </c>
      <c r="P496" s="2">
        <v>38.200000000000003</v>
      </c>
      <c r="Q496" s="2">
        <v>4.8</v>
      </c>
      <c r="R496" s="5">
        <v>9400</v>
      </c>
      <c r="S496" s="2">
        <v>588</v>
      </c>
      <c r="T496" s="5">
        <v>11200</v>
      </c>
      <c r="U496" s="2">
        <v>964</v>
      </c>
      <c r="Y496">
        <f t="shared" si="32"/>
        <v>906.28477864300464</v>
      </c>
    </row>
    <row r="497" spans="1:25" x14ac:dyDescent="0.35">
      <c r="A497" s="2" t="s">
        <v>546</v>
      </c>
      <c r="B497" s="3" t="s">
        <v>35</v>
      </c>
      <c r="C497" s="2">
        <v>242</v>
      </c>
      <c r="D497" s="2">
        <v>1000</v>
      </c>
      <c r="E497" s="2">
        <v>250</v>
      </c>
      <c r="F497" s="2">
        <v>25</v>
      </c>
      <c r="G497" s="2">
        <v>19</v>
      </c>
      <c r="H497" s="2">
        <v>18</v>
      </c>
      <c r="I497" s="2">
        <f t="shared" si="34"/>
        <v>914</v>
      </c>
      <c r="J497" s="2">
        <f t="shared" si="33"/>
        <v>345</v>
      </c>
      <c r="K497" s="2">
        <f t="shared" si="35"/>
        <v>5</v>
      </c>
      <c r="L497" s="2">
        <f t="shared" si="36"/>
        <v>48.10526315789474</v>
      </c>
      <c r="M497" s="2">
        <f t="shared" si="37"/>
        <v>2.9310973355292327</v>
      </c>
      <c r="N497" s="5">
        <v>439000</v>
      </c>
      <c r="O497" s="5">
        <v>6570</v>
      </c>
      <c r="P497" s="2">
        <v>37.700000000000003</v>
      </c>
      <c r="Q497" s="2">
        <v>4.5999999999999996</v>
      </c>
      <c r="R497" s="5">
        <v>8780</v>
      </c>
      <c r="S497" s="2">
        <v>526</v>
      </c>
      <c r="T497" s="5">
        <v>10500</v>
      </c>
      <c r="U497" s="2">
        <v>871</v>
      </c>
      <c r="Y497">
        <f t="shared" si="32"/>
        <v>906.28477864300464</v>
      </c>
    </row>
    <row r="498" spans="1:25" x14ac:dyDescent="0.35">
      <c r="A498" s="2" t="s">
        <v>547</v>
      </c>
      <c r="B498" s="3" t="s">
        <v>35</v>
      </c>
      <c r="C498" s="2">
        <v>245</v>
      </c>
      <c r="D498" s="2">
        <v>1000</v>
      </c>
      <c r="E498" s="2">
        <v>250</v>
      </c>
      <c r="F498" s="2">
        <v>32</v>
      </c>
      <c r="G498" s="2">
        <v>16</v>
      </c>
      <c r="H498" s="2">
        <v>18</v>
      </c>
      <c r="I498" s="2">
        <f t="shared" si="34"/>
        <v>900</v>
      </c>
      <c r="J498" s="2">
        <f t="shared" si="33"/>
        <v>400</v>
      </c>
      <c r="K498" s="2">
        <f t="shared" si="35"/>
        <v>3.90625</v>
      </c>
      <c r="L498" s="2">
        <f t="shared" si="36"/>
        <v>56.25</v>
      </c>
      <c r="M498" s="2">
        <f t="shared" si="37"/>
        <v>2.9370973355292325</v>
      </c>
      <c r="N498" s="5">
        <v>490000</v>
      </c>
      <c r="O498" s="5">
        <v>8370</v>
      </c>
      <c r="P498" s="2">
        <v>39.6</v>
      </c>
      <c r="Q498" s="2">
        <v>5.2</v>
      </c>
      <c r="R498" s="5">
        <v>9810</v>
      </c>
      <c r="S498" s="2">
        <v>670</v>
      </c>
      <c r="T498" s="5">
        <v>11400</v>
      </c>
      <c r="U498" s="5">
        <v>1060</v>
      </c>
      <c r="Y498">
        <f t="shared" si="32"/>
        <v>906.28477864300464</v>
      </c>
    </row>
    <row r="499" spans="1:25" x14ac:dyDescent="0.35">
      <c r="A499" s="2" t="s">
        <v>548</v>
      </c>
      <c r="B499" s="3" t="s">
        <v>35</v>
      </c>
      <c r="C499" s="2">
        <v>231</v>
      </c>
      <c r="D499" s="2">
        <v>1000</v>
      </c>
      <c r="E499" s="2">
        <v>250</v>
      </c>
      <c r="F499" s="2">
        <v>28</v>
      </c>
      <c r="G499" s="2">
        <v>16</v>
      </c>
      <c r="H499" s="2">
        <v>18</v>
      </c>
      <c r="I499" s="2">
        <f t="shared" si="34"/>
        <v>908</v>
      </c>
      <c r="J499" s="2">
        <f t="shared" si="33"/>
        <v>360</v>
      </c>
      <c r="K499" s="2">
        <f t="shared" si="35"/>
        <v>4.4642857142857144</v>
      </c>
      <c r="L499" s="2">
        <f t="shared" si="36"/>
        <v>56.75</v>
      </c>
      <c r="M499" s="2">
        <f t="shared" si="37"/>
        <v>2.9370973355292325</v>
      </c>
      <c r="N499" s="5">
        <v>449000</v>
      </c>
      <c r="O499" s="5">
        <v>7330</v>
      </c>
      <c r="P499" s="2">
        <v>39.1</v>
      </c>
      <c r="Q499" s="2">
        <v>5</v>
      </c>
      <c r="R499" s="5">
        <v>8980</v>
      </c>
      <c r="S499" s="2">
        <v>586</v>
      </c>
      <c r="T499" s="5">
        <v>10500</v>
      </c>
      <c r="U499" s="2">
        <v>939</v>
      </c>
      <c r="Y499">
        <f t="shared" si="32"/>
        <v>906.28477864300464</v>
      </c>
    </row>
    <row r="500" spans="1:25" x14ac:dyDescent="0.35">
      <c r="A500" s="2" t="s">
        <v>549</v>
      </c>
      <c r="B500" s="3" t="s">
        <v>35</v>
      </c>
      <c r="C500" s="2">
        <v>220</v>
      </c>
      <c r="D500" s="2">
        <v>1000</v>
      </c>
      <c r="E500" s="2">
        <v>250</v>
      </c>
      <c r="F500" s="2">
        <v>25</v>
      </c>
      <c r="G500" s="2">
        <v>16</v>
      </c>
      <c r="H500" s="2">
        <v>18</v>
      </c>
      <c r="I500" s="2">
        <f t="shared" si="34"/>
        <v>914</v>
      </c>
      <c r="J500" s="2">
        <f t="shared" si="33"/>
        <v>330</v>
      </c>
      <c r="K500" s="2">
        <f t="shared" si="35"/>
        <v>5</v>
      </c>
      <c r="L500" s="2">
        <f t="shared" si="36"/>
        <v>57.125</v>
      </c>
      <c r="M500" s="2">
        <f t="shared" si="37"/>
        <v>2.9370973355292325</v>
      </c>
      <c r="N500" s="5">
        <v>418000</v>
      </c>
      <c r="O500" s="5">
        <v>6550</v>
      </c>
      <c r="P500" s="2">
        <v>38.6</v>
      </c>
      <c r="Q500" s="2">
        <v>4.8</v>
      </c>
      <c r="R500" s="5">
        <v>8350</v>
      </c>
      <c r="S500" s="2">
        <v>524</v>
      </c>
      <c r="T500" s="5">
        <v>9830</v>
      </c>
      <c r="U500" s="2">
        <v>845</v>
      </c>
      <c r="Y500">
        <f t="shared" si="32"/>
        <v>906.28477864300464</v>
      </c>
    </row>
    <row r="501" spans="1:25" x14ac:dyDescent="0.35">
      <c r="A501" s="2" t="s">
        <v>550</v>
      </c>
      <c r="B501" s="3" t="s">
        <v>35</v>
      </c>
      <c r="C501" s="2">
        <v>209</v>
      </c>
      <c r="D501" s="2">
        <v>1000</v>
      </c>
      <c r="E501" s="2">
        <v>250</v>
      </c>
      <c r="F501" s="2">
        <v>22</v>
      </c>
      <c r="G501" s="2">
        <v>16</v>
      </c>
      <c r="H501" s="2">
        <v>18</v>
      </c>
      <c r="I501" s="2">
        <f t="shared" si="34"/>
        <v>920</v>
      </c>
      <c r="J501" s="2">
        <f t="shared" si="33"/>
        <v>300</v>
      </c>
      <c r="K501" s="2">
        <f t="shared" si="35"/>
        <v>5.6818181818181817</v>
      </c>
      <c r="L501" s="2">
        <f t="shared" si="36"/>
        <v>57.5</v>
      </c>
      <c r="M501" s="2">
        <f t="shared" si="37"/>
        <v>2.9370973355292325</v>
      </c>
      <c r="N501" s="5">
        <v>386000</v>
      </c>
      <c r="O501" s="5">
        <v>5770</v>
      </c>
      <c r="P501" s="2">
        <v>38.1</v>
      </c>
      <c r="Q501" s="2">
        <v>4.7</v>
      </c>
      <c r="R501" s="5">
        <v>7720</v>
      </c>
      <c r="S501" s="2">
        <v>461</v>
      </c>
      <c r="T501" s="5">
        <v>9170</v>
      </c>
      <c r="U501" s="2">
        <v>752</v>
      </c>
      <c r="Y501">
        <f t="shared" si="32"/>
        <v>906.28477864300464</v>
      </c>
    </row>
    <row r="502" spans="1:25" x14ac:dyDescent="0.35">
      <c r="A502" s="2" t="s">
        <v>551</v>
      </c>
      <c r="B502" s="3" t="s">
        <v>35</v>
      </c>
      <c r="C502" s="2">
        <v>404</v>
      </c>
      <c r="D502" s="2">
        <v>950</v>
      </c>
      <c r="E502" s="2">
        <v>400</v>
      </c>
      <c r="F502" s="2">
        <v>40</v>
      </c>
      <c r="G502" s="2">
        <v>22</v>
      </c>
      <c r="H502" s="2">
        <v>18</v>
      </c>
      <c r="I502" s="2">
        <f t="shared" si="34"/>
        <v>834</v>
      </c>
      <c r="J502" s="2">
        <f t="shared" si="33"/>
        <v>556</v>
      </c>
      <c r="K502" s="2">
        <f t="shared" si="35"/>
        <v>5</v>
      </c>
      <c r="L502" s="2">
        <f t="shared" si="36"/>
        <v>37.909090909090907</v>
      </c>
      <c r="M502" s="2">
        <f t="shared" si="37"/>
        <v>3.4250973355292325</v>
      </c>
      <c r="N502" s="5">
        <v>789000</v>
      </c>
      <c r="O502" s="5">
        <v>42800</v>
      </c>
      <c r="P502" s="2">
        <v>39.200000000000003</v>
      </c>
      <c r="Q502" s="2">
        <v>9.1</v>
      </c>
      <c r="R502" s="5">
        <v>16600</v>
      </c>
      <c r="S502" s="5">
        <v>2140</v>
      </c>
      <c r="T502" s="5">
        <v>18800</v>
      </c>
      <c r="U502" s="5">
        <v>3310</v>
      </c>
      <c r="Y502">
        <f t="shared" si="32"/>
        <v>894.98161992300152</v>
      </c>
    </row>
    <row r="503" spans="1:25" x14ac:dyDescent="0.35">
      <c r="A503" s="2" t="s">
        <v>552</v>
      </c>
      <c r="B503" s="3" t="s">
        <v>35</v>
      </c>
      <c r="C503" s="2">
        <v>380</v>
      </c>
      <c r="D503" s="2">
        <v>950</v>
      </c>
      <c r="E503" s="2">
        <v>400</v>
      </c>
      <c r="F503" s="2">
        <v>36</v>
      </c>
      <c r="G503" s="2">
        <v>22</v>
      </c>
      <c r="H503" s="2">
        <v>18</v>
      </c>
      <c r="I503" s="2">
        <f t="shared" si="34"/>
        <v>842</v>
      </c>
      <c r="J503" s="2">
        <f t="shared" si="33"/>
        <v>518</v>
      </c>
      <c r="K503" s="2">
        <f t="shared" si="35"/>
        <v>5.5555555555555554</v>
      </c>
      <c r="L503" s="2">
        <f t="shared" si="36"/>
        <v>38.272727272727273</v>
      </c>
      <c r="M503" s="2">
        <f t="shared" si="37"/>
        <v>3.4250973355292325</v>
      </c>
      <c r="N503" s="5">
        <v>731000</v>
      </c>
      <c r="O503" s="5">
        <v>38500</v>
      </c>
      <c r="P503" s="2">
        <v>38.9</v>
      </c>
      <c r="Q503" s="2">
        <v>8.9</v>
      </c>
      <c r="R503" s="5">
        <v>15400</v>
      </c>
      <c r="S503" s="5">
        <v>1920</v>
      </c>
      <c r="T503" s="5">
        <v>17500</v>
      </c>
      <c r="U503" s="5">
        <v>2990</v>
      </c>
      <c r="Y503">
        <f t="shared" si="32"/>
        <v>894.98161992300152</v>
      </c>
    </row>
    <row r="504" spans="1:25" x14ac:dyDescent="0.35">
      <c r="A504" s="2" t="s">
        <v>553</v>
      </c>
      <c r="B504" s="3" t="s">
        <v>35</v>
      </c>
      <c r="C504" s="2">
        <v>356</v>
      </c>
      <c r="D504" s="2">
        <v>950</v>
      </c>
      <c r="E504" s="2">
        <v>400</v>
      </c>
      <c r="F504" s="2">
        <v>32</v>
      </c>
      <c r="G504" s="2">
        <v>22</v>
      </c>
      <c r="H504" s="2">
        <v>18</v>
      </c>
      <c r="I504" s="2">
        <f t="shared" si="34"/>
        <v>850</v>
      </c>
      <c r="J504" s="2">
        <f t="shared" si="33"/>
        <v>480</v>
      </c>
      <c r="K504" s="2">
        <f t="shared" si="35"/>
        <v>6.25</v>
      </c>
      <c r="L504" s="2">
        <f t="shared" si="36"/>
        <v>38.636363636363633</v>
      </c>
      <c r="M504" s="2">
        <f t="shared" si="37"/>
        <v>3.4250973355292325</v>
      </c>
      <c r="N504" s="5">
        <v>672000</v>
      </c>
      <c r="O504" s="5">
        <v>34200</v>
      </c>
      <c r="P504" s="2">
        <v>38.5</v>
      </c>
      <c r="Q504" s="2">
        <v>8.6999999999999993</v>
      </c>
      <c r="R504" s="5">
        <v>14200</v>
      </c>
      <c r="S504" s="5">
        <v>1710</v>
      </c>
      <c r="T504" s="5">
        <v>16200</v>
      </c>
      <c r="U504" s="5">
        <v>2670</v>
      </c>
      <c r="Y504">
        <f t="shared" si="32"/>
        <v>894.98161992300152</v>
      </c>
    </row>
    <row r="505" spans="1:25" x14ac:dyDescent="0.35">
      <c r="A505" s="2" t="s">
        <v>554</v>
      </c>
      <c r="B505" s="3" t="s">
        <v>35</v>
      </c>
      <c r="C505" s="2">
        <v>332</v>
      </c>
      <c r="D505" s="2">
        <v>950</v>
      </c>
      <c r="E505" s="2">
        <v>400</v>
      </c>
      <c r="F505" s="2">
        <v>28</v>
      </c>
      <c r="G505" s="2">
        <v>22</v>
      </c>
      <c r="H505" s="2">
        <v>18</v>
      </c>
      <c r="I505" s="2">
        <f t="shared" si="34"/>
        <v>858</v>
      </c>
      <c r="J505" s="2">
        <f t="shared" si="33"/>
        <v>442</v>
      </c>
      <c r="K505" s="2">
        <f t="shared" si="35"/>
        <v>7.1428571428571432</v>
      </c>
      <c r="L505" s="2">
        <f t="shared" si="36"/>
        <v>39</v>
      </c>
      <c r="M505" s="2">
        <f t="shared" si="37"/>
        <v>3.4250973355292325</v>
      </c>
      <c r="N505" s="5">
        <v>613000</v>
      </c>
      <c r="O505" s="5">
        <v>30000</v>
      </c>
      <c r="P505" s="2">
        <v>38</v>
      </c>
      <c r="Q505" s="2">
        <v>8.4</v>
      </c>
      <c r="R505" s="5">
        <v>12900</v>
      </c>
      <c r="S505" s="5">
        <v>1500</v>
      </c>
      <c r="T505" s="5">
        <v>14800</v>
      </c>
      <c r="U505" s="5">
        <v>2350</v>
      </c>
      <c r="Y505">
        <f t="shared" si="32"/>
        <v>894.98161992300152</v>
      </c>
    </row>
    <row r="506" spans="1:25" x14ac:dyDescent="0.35">
      <c r="A506" s="2" t="s">
        <v>555</v>
      </c>
      <c r="B506" s="3" t="s">
        <v>35</v>
      </c>
      <c r="C506" s="2">
        <v>383</v>
      </c>
      <c r="D506" s="2">
        <v>950</v>
      </c>
      <c r="E506" s="2">
        <v>400</v>
      </c>
      <c r="F506" s="2">
        <v>40</v>
      </c>
      <c r="G506" s="2">
        <v>19</v>
      </c>
      <c r="H506" s="2">
        <v>18</v>
      </c>
      <c r="I506" s="2">
        <f t="shared" si="34"/>
        <v>834</v>
      </c>
      <c r="J506" s="2">
        <f t="shared" si="33"/>
        <v>532</v>
      </c>
      <c r="K506" s="2">
        <f t="shared" si="35"/>
        <v>5</v>
      </c>
      <c r="L506" s="2">
        <f t="shared" si="36"/>
        <v>43.89473684210526</v>
      </c>
      <c r="M506" s="2">
        <f t="shared" si="37"/>
        <v>3.4310973355292327</v>
      </c>
      <c r="N506" s="5">
        <v>772000</v>
      </c>
      <c r="O506" s="5">
        <v>42700</v>
      </c>
      <c r="P506" s="2">
        <v>39.799999999999997</v>
      </c>
      <c r="Q506" s="2">
        <v>9.4</v>
      </c>
      <c r="R506" s="5">
        <v>16300</v>
      </c>
      <c r="S506" s="5">
        <v>2140</v>
      </c>
      <c r="T506" s="5">
        <v>18300</v>
      </c>
      <c r="U506" s="5">
        <v>3280</v>
      </c>
      <c r="Y506">
        <f t="shared" si="32"/>
        <v>894.98161992300152</v>
      </c>
    </row>
    <row r="507" spans="1:25" x14ac:dyDescent="0.35">
      <c r="A507" s="2" t="s">
        <v>556</v>
      </c>
      <c r="B507" s="3" t="s">
        <v>35</v>
      </c>
      <c r="C507" s="2">
        <v>359</v>
      </c>
      <c r="D507" s="2">
        <v>950</v>
      </c>
      <c r="E507" s="2">
        <v>400</v>
      </c>
      <c r="F507" s="2">
        <v>36</v>
      </c>
      <c r="G507" s="2">
        <v>19</v>
      </c>
      <c r="H507" s="2">
        <v>18</v>
      </c>
      <c r="I507" s="2">
        <f t="shared" si="34"/>
        <v>842</v>
      </c>
      <c r="J507" s="2">
        <f t="shared" si="33"/>
        <v>494</v>
      </c>
      <c r="K507" s="2">
        <f t="shared" si="35"/>
        <v>5.5555555555555554</v>
      </c>
      <c r="L507" s="2">
        <f t="shared" si="36"/>
        <v>44.315789473684212</v>
      </c>
      <c r="M507" s="2">
        <f t="shared" si="37"/>
        <v>3.4310973355292327</v>
      </c>
      <c r="N507" s="5">
        <v>714000</v>
      </c>
      <c r="O507" s="5">
        <v>38500</v>
      </c>
      <c r="P507" s="2">
        <v>39.5</v>
      </c>
      <c r="Q507" s="2">
        <v>9.1999999999999993</v>
      </c>
      <c r="R507" s="5">
        <v>15000</v>
      </c>
      <c r="S507" s="5">
        <v>1920</v>
      </c>
      <c r="T507" s="5">
        <v>16900</v>
      </c>
      <c r="U507" s="5">
        <v>2960</v>
      </c>
      <c r="Y507">
        <f t="shared" si="32"/>
        <v>894.98161992300152</v>
      </c>
    </row>
    <row r="508" spans="1:25" x14ac:dyDescent="0.35">
      <c r="A508" s="2" t="s">
        <v>557</v>
      </c>
      <c r="B508" s="3" t="s">
        <v>35</v>
      </c>
      <c r="C508" s="2">
        <v>335</v>
      </c>
      <c r="D508" s="2">
        <v>950</v>
      </c>
      <c r="E508" s="2">
        <v>400</v>
      </c>
      <c r="F508" s="2">
        <v>32</v>
      </c>
      <c r="G508" s="2">
        <v>19</v>
      </c>
      <c r="H508" s="2">
        <v>18</v>
      </c>
      <c r="I508" s="2">
        <f t="shared" si="34"/>
        <v>850</v>
      </c>
      <c r="J508" s="2">
        <f t="shared" si="33"/>
        <v>456</v>
      </c>
      <c r="K508" s="2">
        <f t="shared" si="35"/>
        <v>6.25</v>
      </c>
      <c r="L508" s="2">
        <f t="shared" si="36"/>
        <v>44.736842105263158</v>
      </c>
      <c r="M508" s="2">
        <f t="shared" si="37"/>
        <v>3.4310973355292327</v>
      </c>
      <c r="N508" s="5">
        <v>655000</v>
      </c>
      <c r="O508" s="5">
        <v>34200</v>
      </c>
      <c r="P508" s="2">
        <v>39.200000000000003</v>
      </c>
      <c r="Q508" s="2">
        <v>9</v>
      </c>
      <c r="R508" s="5">
        <v>13800</v>
      </c>
      <c r="S508" s="5">
        <v>1710</v>
      </c>
      <c r="T508" s="5">
        <v>15600</v>
      </c>
      <c r="U508" s="5">
        <v>2640</v>
      </c>
      <c r="Y508">
        <f t="shared" si="32"/>
        <v>894.98161992300152</v>
      </c>
    </row>
    <row r="509" spans="1:25" x14ac:dyDescent="0.35">
      <c r="A509" s="2" t="s">
        <v>558</v>
      </c>
      <c r="B509" s="3" t="s">
        <v>35</v>
      </c>
      <c r="C509" s="2">
        <v>311</v>
      </c>
      <c r="D509" s="2">
        <v>950</v>
      </c>
      <c r="E509" s="2">
        <v>400</v>
      </c>
      <c r="F509" s="2">
        <v>28</v>
      </c>
      <c r="G509" s="2">
        <v>19</v>
      </c>
      <c r="H509" s="2">
        <v>18</v>
      </c>
      <c r="I509" s="2">
        <f t="shared" si="34"/>
        <v>858</v>
      </c>
      <c r="J509" s="2">
        <f t="shared" si="33"/>
        <v>418</v>
      </c>
      <c r="K509" s="2">
        <f t="shared" si="35"/>
        <v>7.1428571428571432</v>
      </c>
      <c r="L509" s="2">
        <f t="shared" si="36"/>
        <v>45.157894736842103</v>
      </c>
      <c r="M509" s="2">
        <f t="shared" si="37"/>
        <v>3.4310973355292327</v>
      </c>
      <c r="N509" s="5">
        <v>595000</v>
      </c>
      <c r="O509" s="5">
        <v>29900</v>
      </c>
      <c r="P509" s="2">
        <v>38.700000000000003</v>
      </c>
      <c r="Q509" s="2">
        <v>8.6999999999999993</v>
      </c>
      <c r="R509" s="5">
        <v>12500</v>
      </c>
      <c r="S509" s="5">
        <v>1500</v>
      </c>
      <c r="T509" s="5">
        <v>14200</v>
      </c>
      <c r="U509" s="5">
        <v>2320</v>
      </c>
      <c r="Y509">
        <f t="shared" si="32"/>
        <v>894.98161992300152</v>
      </c>
    </row>
    <row r="510" spans="1:25" x14ac:dyDescent="0.35">
      <c r="A510" s="2" t="s">
        <v>559</v>
      </c>
      <c r="B510" s="3" t="s">
        <v>35</v>
      </c>
      <c r="C510" s="2">
        <v>293</v>
      </c>
      <c r="D510" s="2">
        <v>950</v>
      </c>
      <c r="E510" s="2">
        <v>400</v>
      </c>
      <c r="F510" s="2">
        <v>25</v>
      </c>
      <c r="G510" s="2">
        <v>19</v>
      </c>
      <c r="H510" s="2">
        <v>18</v>
      </c>
      <c r="I510" s="2">
        <f t="shared" si="34"/>
        <v>864</v>
      </c>
      <c r="J510" s="2">
        <f t="shared" si="33"/>
        <v>389.5</v>
      </c>
      <c r="K510" s="2">
        <f t="shared" si="35"/>
        <v>8</v>
      </c>
      <c r="L510" s="2">
        <f t="shared" si="36"/>
        <v>45.473684210526315</v>
      </c>
      <c r="M510" s="2">
        <f t="shared" si="37"/>
        <v>3.4310973355292327</v>
      </c>
      <c r="N510" s="5">
        <v>549000</v>
      </c>
      <c r="O510" s="5">
        <v>26700</v>
      </c>
      <c r="P510" s="2">
        <v>38.299999999999997</v>
      </c>
      <c r="Q510" s="2">
        <v>8.5</v>
      </c>
      <c r="R510" s="5">
        <v>11600</v>
      </c>
      <c r="S510" s="5">
        <v>1340</v>
      </c>
      <c r="T510" s="5">
        <v>13200</v>
      </c>
      <c r="U510" s="5">
        <v>2080</v>
      </c>
      <c r="Y510">
        <f t="shared" si="32"/>
        <v>894.98161992300152</v>
      </c>
    </row>
    <row r="511" spans="1:25" x14ac:dyDescent="0.35">
      <c r="A511" s="2" t="s">
        <v>560</v>
      </c>
      <c r="B511" s="3" t="s">
        <v>35</v>
      </c>
      <c r="C511" s="2">
        <v>339</v>
      </c>
      <c r="D511" s="2">
        <v>950</v>
      </c>
      <c r="E511" s="2">
        <v>400</v>
      </c>
      <c r="F511" s="2">
        <v>36</v>
      </c>
      <c r="G511" s="2">
        <v>16</v>
      </c>
      <c r="H511" s="2">
        <v>18</v>
      </c>
      <c r="I511" s="2">
        <f t="shared" si="34"/>
        <v>842</v>
      </c>
      <c r="J511" s="2">
        <f t="shared" si="33"/>
        <v>470</v>
      </c>
      <c r="K511" s="2">
        <f t="shared" si="35"/>
        <v>5.5555555555555554</v>
      </c>
      <c r="L511" s="2">
        <f t="shared" si="36"/>
        <v>52.625</v>
      </c>
      <c r="M511" s="2">
        <f t="shared" si="37"/>
        <v>3.4370973355292325</v>
      </c>
      <c r="N511" s="5">
        <v>697000</v>
      </c>
      <c r="O511" s="5">
        <v>38400</v>
      </c>
      <c r="P511" s="2">
        <v>40.200000000000003</v>
      </c>
      <c r="Q511" s="2">
        <v>9.4</v>
      </c>
      <c r="R511" s="5">
        <v>14700</v>
      </c>
      <c r="S511" s="5">
        <v>1920</v>
      </c>
      <c r="T511" s="5">
        <v>16400</v>
      </c>
      <c r="U511" s="5">
        <v>2940</v>
      </c>
      <c r="Y511">
        <f t="shared" si="32"/>
        <v>894.98161992300152</v>
      </c>
    </row>
    <row r="512" spans="1:25" x14ac:dyDescent="0.35">
      <c r="A512" s="2" t="s">
        <v>561</v>
      </c>
      <c r="B512" s="3" t="s">
        <v>35</v>
      </c>
      <c r="C512" s="2">
        <v>314</v>
      </c>
      <c r="D512" s="2">
        <v>950</v>
      </c>
      <c r="E512" s="2">
        <v>400</v>
      </c>
      <c r="F512" s="2">
        <v>32</v>
      </c>
      <c r="G512" s="2">
        <v>16</v>
      </c>
      <c r="H512" s="2">
        <v>18</v>
      </c>
      <c r="I512" s="2">
        <f t="shared" si="34"/>
        <v>850</v>
      </c>
      <c r="J512" s="2">
        <f t="shared" si="33"/>
        <v>432</v>
      </c>
      <c r="K512" s="2">
        <f t="shared" si="35"/>
        <v>6.25</v>
      </c>
      <c r="L512" s="2">
        <f t="shared" si="36"/>
        <v>53.125</v>
      </c>
      <c r="M512" s="2">
        <f t="shared" si="37"/>
        <v>3.4370973355292325</v>
      </c>
      <c r="N512" s="5">
        <v>638000</v>
      </c>
      <c r="O512" s="5">
        <v>34200</v>
      </c>
      <c r="P512" s="2">
        <v>39.9</v>
      </c>
      <c r="Q512" s="2">
        <v>9.1999999999999993</v>
      </c>
      <c r="R512" s="5">
        <v>13400</v>
      </c>
      <c r="S512" s="5">
        <v>1710</v>
      </c>
      <c r="T512" s="5">
        <v>15000</v>
      </c>
      <c r="U512" s="5">
        <v>2620</v>
      </c>
      <c r="Y512">
        <f t="shared" si="32"/>
        <v>894.98161992300152</v>
      </c>
    </row>
    <row r="513" spans="1:25" x14ac:dyDescent="0.35">
      <c r="A513" s="2" t="s">
        <v>562</v>
      </c>
      <c r="B513" s="3" t="s">
        <v>35</v>
      </c>
      <c r="C513" s="2">
        <v>290</v>
      </c>
      <c r="D513" s="2">
        <v>950</v>
      </c>
      <c r="E513" s="2">
        <v>400</v>
      </c>
      <c r="F513" s="2">
        <v>28</v>
      </c>
      <c r="G513" s="2">
        <v>16</v>
      </c>
      <c r="H513" s="2">
        <v>18</v>
      </c>
      <c r="I513" s="2">
        <f t="shared" si="34"/>
        <v>858</v>
      </c>
      <c r="J513" s="2">
        <f t="shared" si="33"/>
        <v>394</v>
      </c>
      <c r="K513" s="2">
        <f t="shared" si="35"/>
        <v>7.1428571428571432</v>
      </c>
      <c r="L513" s="2">
        <f t="shared" si="36"/>
        <v>53.625</v>
      </c>
      <c r="M513" s="2">
        <f t="shared" si="37"/>
        <v>3.4370973355292325</v>
      </c>
      <c r="N513" s="5">
        <v>577000</v>
      </c>
      <c r="O513" s="5">
        <v>29900</v>
      </c>
      <c r="P513" s="2">
        <v>39.5</v>
      </c>
      <c r="Q513" s="2">
        <v>9</v>
      </c>
      <c r="R513" s="5">
        <v>12100</v>
      </c>
      <c r="S513" s="5">
        <v>1500</v>
      </c>
      <c r="T513" s="5">
        <v>13600</v>
      </c>
      <c r="U513" s="5">
        <v>2300</v>
      </c>
      <c r="Y513">
        <f t="shared" si="32"/>
        <v>894.98161992300152</v>
      </c>
    </row>
    <row r="514" spans="1:25" x14ac:dyDescent="0.35">
      <c r="A514" s="2" t="s">
        <v>563</v>
      </c>
      <c r="B514" s="3" t="s">
        <v>35</v>
      </c>
      <c r="C514" s="2">
        <v>272</v>
      </c>
      <c r="D514" s="2">
        <v>950</v>
      </c>
      <c r="E514" s="2">
        <v>400</v>
      </c>
      <c r="F514" s="2">
        <v>25</v>
      </c>
      <c r="G514" s="2">
        <v>16</v>
      </c>
      <c r="H514" s="2">
        <v>18</v>
      </c>
      <c r="I514" s="2">
        <f t="shared" si="34"/>
        <v>864</v>
      </c>
      <c r="J514" s="2">
        <f t="shared" si="33"/>
        <v>365.5</v>
      </c>
      <c r="K514" s="2">
        <f t="shared" si="35"/>
        <v>8</v>
      </c>
      <c r="L514" s="2">
        <f t="shared" si="36"/>
        <v>54</v>
      </c>
      <c r="M514" s="2">
        <f t="shared" si="37"/>
        <v>3.4370973355292325</v>
      </c>
      <c r="N514" s="5">
        <v>531000</v>
      </c>
      <c r="O514" s="5">
        <v>26700</v>
      </c>
      <c r="P514" s="2">
        <v>39.1</v>
      </c>
      <c r="Q514" s="2">
        <v>8.8000000000000007</v>
      </c>
      <c r="R514" s="5">
        <v>11200</v>
      </c>
      <c r="S514" s="5">
        <v>1340</v>
      </c>
      <c r="T514" s="5">
        <v>12600</v>
      </c>
      <c r="U514" s="5">
        <v>2060</v>
      </c>
      <c r="Y514">
        <f t="shared" si="32"/>
        <v>894.98161992300152</v>
      </c>
    </row>
    <row r="515" spans="1:25" x14ac:dyDescent="0.35">
      <c r="A515" s="2" t="s">
        <v>564</v>
      </c>
      <c r="B515" s="3" t="s">
        <v>35</v>
      </c>
      <c r="C515" s="2">
        <v>254</v>
      </c>
      <c r="D515" s="2">
        <v>950</v>
      </c>
      <c r="E515" s="2">
        <v>400</v>
      </c>
      <c r="F515" s="2">
        <v>22</v>
      </c>
      <c r="G515" s="2">
        <v>16</v>
      </c>
      <c r="H515" s="2">
        <v>18</v>
      </c>
      <c r="I515" s="2">
        <f t="shared" si="34"/>
        <v>870</v>
      </c>
      <c r="J515" s="2">
        <f t="shared" si="33"/>
        <v>337</v>
      </c>
      <c r="K515" s="2">
        <f t="shared" si="35"/>
        <v>9.0909090909090917</v>
      </c>
      <c r="L515" s="2">
        <f t="shared" si="36"/>
        <v>54.375</v>
      </c>
      <c r="M515" s="2">
        <f t="shared" si="37"/>
        <v>3.4370973355292325</v>
      </c>
      <c r="N515" s="5">
        <v>484000</v>
      </c>
      <c r="O515" s="5">
        <v>23500</v>
      </c>
      <c r="P515" s="2">
        <v>38.700000000000003</v>
      </c>
      <c r="Q515" s="2">
        <v>8.5</v>
      </c>
      <c r="R515" s="5">
        <v>10200</v>
      </c>
      <c r="S515" s="5">
        <v>1180</v>
      </c>
      <c r="T515" s="5">
        <v>11600</v>
      </c>
      <c r="U515" s="5">
        <v>1820</v>
      </c>
      <c r="Y515">
        <f t="shared" si="32"/>
        <v>894.98161992300152</v>
      </c>
    </row>
    <row r="516" spans="1:25" x14ac:dyDescent="0.35">
      <c r="A516" s="2" t="s">
        <v>565</v>
      </c>
      <c r="B516" s="3" t="s">
        <v>35</v>
      </c>
      <c r="C516" s="2">
        <v>372</v>
      </c>
      <c r="D516" s="2">
        <v>950</v>
      </c>
      <c r="E516" s="2">
        <v>350</v>
      </c>
      <c r="F516" s="2">
        <v>40</v>
      </c>
      <c r="G516" s="2">
        <v>22</v>
      </c>
      <c r="H516" s="2">
        <v>18</v>
      </c>
      <c r="I516" s="2">
        <f t="shared" si="34"/>
        <v>834</v>
      </c>
      <c r="J516" s="2">
        <f t="shared" si="33"/>
        <v>534</v>
      </c>
      <c r="K516" s="2">
        <f t="shared" si="35"/>
        <v>4.375</v>
      </c>
      <c r="L516" s="2">
        <f t="shared" si="36"/>
        <v>37.909090909090907</v>
      </c>
      <c r="M516" s="2">
        <f t="shared" si="37"/>
        <v>3.2250973355292327</v>
      </c>
      <c r="N516" s="5">
        <v>706000</v>
      </c>
      <c r="O516" s="5">
        <v>28700</v>
      </c>
      <c r="P516" s="2">
        <v>38.6</v>
      </c>
      <c r="Q516" s="2">
        <v>7.8</v>
      </c>
      <c r="R516" s="5">
        <v>14900</v>
      </c>
      <c r="S516" s="5">
        <v>1640</v>
      </c>
      <c r="T516" s="5">
        <v>17000</v>
      </c>
      <c r="U516" s="5">
        <v>2560</v>
      </c>
      <c r="Y516">
        <f t="shared" ref="Y516:Y579" si="38">SQRT((((VLOOKUP($X$4,$A$4:$D$1021,4,FALSE))-D516)^2)+(((VLOOKUP($X$4,$A$4:$E$1021,5,FALSE))-E516)^2))</f>
        <v>879.66021849348169</v>
      </c>
    </row>
    <row r="517" spans="1:25" x14ac:dyDescent="0.35">
      <c r="A517" s="2" t="s">
        <v>566</v>
      </c>
      <c r="B517" s="3" t="s">
        <v>35</v>
      </c>
      <c r="C517" s="2">
        <v>352</v>
      </c>
      <c r="D517" s="2">
        <v>950</v>
      </c>
      <c r="E517" s="2">
        <v>350</v>
      </c>
      <c r="F517" s="2">
        <v>36</v>
      </c>
      <c r="G517" s="2">
        <v>22</v>
      </c>
      <c r="H517" s="2">
        <v>18</v>
      </c>
      <c r="I517" s="2">
        <f t="shared" si="34"/>
        <v>842</v>
      </c>
      <c r="J517" s="2">
        <f t="shared" si="33"/>
        <v>496</v>
      </c>
      <c r="K517" s="2">
        <f t="shared" si="35"/>
        <v>4.8611111111111107</v>
      </c>
      <c r="L517" s="2">
        <f t="shared" si="36"/>
        <v>38.272727272727273</v>
      </c>
      <c r="M517" s="2">
        <f t="shared" si="37"/>
        <v>3.2250973355292327</v>
      </c>
      <c r="N517" s="5">
        <v>656000</v>
      </c>
      <c r="O517" s="5">
        <v>25800</v>
      </c>
      <c r="P517" s="2">
        <v>38.299999999999997</v>
      </c>
      <c r="Q517" s="2">
        <v>7.6</v>
      </c>
      <c r="R517" s="5">
        <v>13800</v>
      </c>
      <c r="S517" s="5">
        <v>1470</v>
      </c>
      <c r="T517" s="5">
        <v>15900</v>
      </c>
      <c r="U517" s="5">
        <v>2320</v>
      </c>
      <c r="Y517">
        <f t="shared" si="38"/>
        <v>879.66021849348169</v>
      </c>
    </row>
    <row r="518" spans="1:25" x14ac:dyDescent="0.35">
      <c r="A518" s="2" t="s">
        <v>567</v>
      </c>
      <c r="B518" s="3" t="s">
        <v>35</v>
      </c>
      <c r="C518" s="2">
        <v>331</v>
      </c>
      <c r="D518" s="2">
        <v>950</v>
      </c>
      <c r="E518" s="2">
        <v>350</v>
      </c>
      <c r="F518" s="2">
        <v>32</v>
      </c>
      <c r="G518" s="2">
        <v>22</v>
      </c>
      <c r="H518" s="2">
        <v>18</v>
      </c>
      <c r="I518" s="2">
        <f t="shared" si="34"/>
        <v>850</v>
      </c>
      <c r="J518" s="2">
        <f t="shared" si="33"/>
        <v>458</v>
      </c>
      <c r="K518" s="2">
        <f t="shared" si="35"/>
        <v>5.46875</v>
      </c>
      <c r="L518" s="2">
        <f t="shared" si="36"/>
        <v>38.636363636363633</v>
      </c>
      <c r="M518" s="2">
        <f t="shared" si="37"/>
        <v>3.2250973355292327</v>
      </c>
      <c r="N518" s="5">
        <v>605000</v>
      </c>
      <c r="O518" s="5">
        <v>23000</v>
      </c>
      <c r="P518" s="2">
        <v>37.9</v>
      </c>
      <c r="Q518" s="2">
        <v>7.4</v>
      </c>
      <c r="R518" s="5">
        <v>12700</v>
      </c>
      <c r="S518" s="5">
        <v>1310</v>
      </c>
      <c r="T518" s="5">
        <v>14700</v>
      </c>
      <c r="U518" s="5">
        <v>2070</v>
      </c>
      <c r="Y518">
        <f t="shared" si="38"/>
        <v>879.66021849348169</v>
      </c>
    </row>
    <row r="519" spans="1:25" x14ac:dyDescent="0.35">
      <c r="A519" s="2" t="s">
        <v>568</v>
      </c>
      <c r="B519" s="3" t="s">
        <v>35</v>
      </c>
      <c r="C519" s="2">
        <v>310</v>
      </c>
      <c r="D519" s="2">
        <v>950</v>
      </c>
      <c r="E519" s="2">
        <v>350</v>
      </c>
      <c r="F519" s="2">
        <v>28</v>
      </c>
      <c r="G519" s="2">
        <v>22</v>
      </c>
      <c r="H519" s="2">
        <v>18</v>
      </c>
      <c r="I519" s="2">
        <f t="shared" si="34"/>
        <v>858</v>
      </c>
      <c r="J519" s="2">
        <f t="shared" ref="J519:J582" si="39">D519/10 * F519/10 + 2*(E519/10 * G519/10)</f>
        <v>420</v>
      </c>
      <c r="K519" s="2">
        <f t="shared" si="35"/>
        <v>6.25</v>
      </c>
      <c r="L519" s="2">
        <f t="shared" si="36"/>
        <v>39</v>
      </c>
      <c r="M519" s="2">
        <f t="shared" si="37"/>
        <v>3.2250973355292327</v>
      </c>
      <c r="N519" s="5">
        <v>553000</v>
      </c>
      <c r="O519" s="5">
        <v>20100</v>
      </c>
      <c r="P519" s="2">
        <v>37.4</v>
      </c>
      <c r="Q519" s="2">
        <v>7.1</v>
      </c>
      <c r="R519" s="5">
        <v>11600</v>
      </c>
      <c r="S519" s="5">
        <v>1150</v>
      </c>
      <c r="T519" s="5">
        <v>13600</v>
      </c>
      <c r="U519" s="5">
        <v>1830</v>
      </c>
      <c r="Y519">
        <f t="shared" si="38"/>
        <v>879.66021849348169</v>
      </c>
    </row>
    <row r="520" spans="1:25" x14ac:dyDescent="0.35">
      <c r="A520" s="2" t="s">
        <v>566</v>
      </c>
      <c r="B520" s="3" t="s">
        <v>35</v>
      </c>
      <c r="C520" s="2">
        <v>352</v>
      </c>
      <c r="D520" s="2">
        <v>950</v>
      </c>
      <c r="E520" s="2">
        <v>350</v>
      </c>
      <c r="F520" s="2">
        <v>40</v>
      </c>
      <c r="G520" s="2">
        <v>19</v>
      </c>
      <c r="H520" s="2">
        <v>18</v>
      </c>
      <c r="I520" s="2">
        <f t="shared" si="34"/>
        <v>834</v>
      </c>
      <c r="J520" s="2">
        <f t="shared" si="39"/>
        <v>513</v>
      </c>
      <c r="K520" s="2">
        <f t="shared" si="35"/>
        <v>4.375</v>
      </c>
      <c r="L520" s="2">
        <f t="shared" si="36"/>
        <v>43.89473684210526</v>
      </c>
      <c r="M520" s="2">
        <f t="shared" si="37"/>
        <v>3.2310973355292325</v>
      </c>
      <c r="N520" s="5">
        <v>689000</v>
      </c>
      <c r="O520" s="5">
        <v>28600</v>
      </c>
      <c r="P520" s="2">
        <v>39.200000000000003</v>
      </c>
      <c r="Q520" s="2">
        <v>8</v>
      </c>
      <c r="R520" s="5">
        <v>14500</v>
      </c>
      <c r="S520" s="5">
        <v>1640</v>
      </c>
      <c r="T520" s="5">
        <v>16500</v>
      </c>
      <c r="U520" s="5">
        <v>2530</v>
      </c>
      <c r="Y520">
        <f t="shared" si="38"/>
        <v>879.66021849348169</v>
      </c>
    </row>
    <row r="521" spans="1:25" x14ac:dyDescent="0.35">
      <c r="A521" s="2" t="s">
        <v>567</v>
      </c>
      <c r="B521" s="3" t="s">
        <v>35</v>
      </c>
      <c r="C521" s="2">
        <v>331</v>
      </c>
      <c r="D521" s="2">
        <v>950</v>
      </c>
      <c r="E521" s="2">
        <v>350</v>
      </c>
      <c r="F521" s="2">
        <v>36</v>
      </c>
      <c r="G521" s="2">
        <v>19</v>
      </c>
      <c r="H521" s="2">
        <v>18</v>
      </c>
      <c r="I521" s="2">
        <f t="shared" si="34"/>
        <v>842</v>
      </c>
      <c r="J521" s="2">
        <f t="shared" si="39"/>
        <v>475</v>
      </c>
      <c r="K521" s="2">
        <f t="shared" si="35"/>
        <v>4.8611111111111107</v>
      </c>
      <c r="L521" s="2">
        <f t="shared" si="36"/>
        <v>44.315789473684212</v>
      </c>
      <c r="M521" s="2">
        <f t="shared" si="37"/>
        <v>3.2310973355292325</v>
      </c>
      <c r="N521" s="5">
        <v>639000</v>
      </c>
      <c r="O521" s="5">
        <v>25800</v>
      </c>
      <c r="P521" s="2">
        <v>38.9</v>
      </c>
      <c r="Q521" s="2">
        <v>7.8</v>
      </c>
      <c r="R521" s="5">
        <v>13500</v>
      </c>
      <c r="S521" s="5">
        <v>1470</v>
      </c>
      <c r="T521" s="5">
        <v>15300</v>
      </c>
      <c r="U521" s="5">
        <v>2290</v>
      </c>
      <c r="Y521">
        <f t="shared" si="38"/>
        <v>879.66021849348169</v>
      </c>
    </row>
    <row r="522" spans="1:25" x14ac:dyDescent="0.35">
      <c r="A522" s="2" t="s">
        <v>568</v>
      </c>
      <c r="B522" s="3" t="s">
        <v>35</v>
      </c>
      <c r="C522" s="2">
        <v>310</v>
      </c>
      <c r="D522" s="2">
        <v>950</v>
      </c>
      <c r="E522" s="2">
        <v>350</v>
      </c>
      <c r="F522" s="2">
        <v>32</v>
      </c>
      <c r="G522" s="2">
        <v>19</v>
      </c>
      <c r="H522" s="2">
        <v>18</v>
      </c>
      <c r="I522" s="2">
        <f t="shared" si="34"/>
        <v>850</v>
      </c>
      <c r="J522" s="2">
        <f t="shared" si="39"/>
        <v>437</v>
      </c>
      <c r="K522" s="2">
        <f t="shared" si="35"/>
        <v>5.46875</v>
      </c>
      <c r="L522" s="2">
        <f t="shared" si="36"/>
        <v>44.736842105263158</v>
      </c>
      <c r="M522" s="2">
        <f t="shared" si="37"/>
        <v>3.2310973355292325</v>
      </c>
      <c r="N522" s="5">
        <v>588000</v>
      </c>
      <c r="O522" s="5">
        <v>22900</v>
      </c>
      <c r="P522" s="2">
        <v>38.6</v>
      </c>
      <c r="Q522" s="2">
        <v>7.6</v>
      </c>
      <c r="R522" s="5">
        <v>12400</v>
      </c>
      <c r="S522" s="5">
        <v>1310</v>
      </c>
      <c r="T522" s="5">
        <v>14100</v>
      </c>
      <c r="U522" s="5">
        <v>2040</v>
      </c>
      <c r="Y522">
        <f t="shared" si="38"/>
        <v>879.66021849348169</v>
      </c>
    </row>
    <row r="523" spans="1:25" x14ac:dyDescent="0.35">
      <c r="A523" s="2" t="s">
        <v>569</v>
      </c>
      <c r="B523" s="3" t="s">
        <v>35</v>
      </c>
      <c r="C523" s="2">
        <v>289</v>
      </c>
      <c r="D523" s="2">
        <v>950</v>
      </c>
      <c r="E523" s="2">
        <v>350</v>
      </c>
      <c r="F523" s="2">
        <v>28</v>
      </c>
      <c r="G523" s="2">
        <v>19</v>
      </c>
      <c r="H523" s="2">
        <v>18</v>
      </c>
      <c r="I523" s="2">
        <f t="shared" si="34"/>
        <v>858</v>
      </c>
      <c r="J523" s="2">
        <f t="shared" si="39"/>
        <v>399</v>
      </c>
      <c r="K523" s="2">
        <f t="shared" si="35"/>
        <v>6.25</v>
      </c>
      <c r="L523" s="2">
        <f t="shared" si="36"/>
        <v>45.157894736842103</v>
      </c>
      <c r="M523" s="2">
        <f t="shared" si="37"/>
        <v>3.2310973355292325</v>
      </c>
      <c r="N523" s="5">
        <v>535000</v>
      </c>
      <c r="O523" s="5">
        <v>20100</v>
      </c>
      <c r="P523" s="2">
        <v>38.1</v>
      </c>
      <c r="Q523" s="2">
        <v>7.4</v>
      </c>
      <c r="R523" s="5">
        <v>11300</v>
      </c>
      <c r="S523" s="5">
        <v>1150</v>
      </c>
      <c r="T523" s="5">
        <v>13000</v>
      </c>
      <c r="U523" s="5">
        <v>1800</v>
      </c>
      <c r="Y523">
        <f t="shared" si="38"/>
        <v>879.66021849348169</v>
      </c>
    </row>
    <row r="524" spans="1:25" x14ac:dyDescent="0.35">
      <c r="A524" s="2" t="s">
        <v>570</v>
      </c>
      <c r="B524" s="3" t="s">
        <v>35</v>
      </c>
      <c r="C524" s="2">
        <v>274</v>
      </c>
      <c r="D524" s="2">
        <v>950</v>
      </c>
      <c r="E524" s="2">
        <v>350</v>
      </c>
      <c r="F524" s="2">
        <v>25</v>
      </c>
      <c r="G524" s="2">
        <v>19</v>
      </c>
      <c r="H524" s="2">
        <v>18</v>
      </c>
      <c r="I524" s="2">
        <f t="shared" si="34"/>
        <v>864</v>
      </c>
      <c r="J524" s="2">
        <f t="shared" si="39"/>
        <v>370.5</v>
      </c>
      <c r="K524" s="2">
        <f t="shared" si="35"/>
        <v>7</v>
      </c>
      <c r="L524" s="2">
        <f t="shared" si="36"/>
        <v>45.473684210526315</v>
      </c>
      <c r="M524" s="2">
        <f t="shared" si="37"/>
        <v>3.2310973355292325</v>
      </c>
      <c r="N524" s="5">
        <v>495000</v>
      </c>
      <c r="O524" s="5">
        <v>17900</v>
      </c>
      <c r="P524" s="2">
        <v>37.700000000000003</v>
      </c>
      <c r="Q524" s="2">
        <v>7.2</v>
      </c>
      <c r="R524" s="5">
        <v>10400</v>
      </c>
      <c r="S524" s="5">
        <v>1020</v>
      </c>
      <c r="T524" s="5">
        <v>12100</v>
      </c>
      <c r="U524" s="5">
        <v>1620</v>
      </c>
      <c r="Y524">
        <f t="shared" si="38"/>
        <v>879.66021849348169</v>
      </c>
    </row>
    <row r="525" spans="1:25" x14ac:dyDescent="0.35">
      <c r="A525" s="2" t="s">
        <v>569</v>
      </c>
      <c r="B525" s="3" t="s">
        <v>35</v>
      </c>
      <c r="C525" s="2">
        <v>289</v>
      </c>
      <c r="D525" s="2">
        <v>950</v>
      </c>
      <c r="E525" s="2">
        <v>350</v>
      </c>
      <c r="F525" s="2">
        <v>32</v>
      </c>
      <c r="G525" s="2">
        <v>16</v>
      </c>
      <c r="H525" s="2">
        <v>18</v>
      </c>
      <c r="I525" s="2">
        <f t="shared" si="34"/>
        <v>850</v>
      </c>
      <c r="J525" s="2">
        <f t="shared" si="39"/>
        <v>416</v>
      </c>
      <c r="K525" s="2">
        <f t="shared" si="35"/>
        <v>5.46875</v>
      </c>
      <c r="L525" s="2">
        <f t="shared" si="36"/>
        <v>53.125</v>
      </c>
      <c r="M525" s="2">
        <f t="shared" si="37"/>
        <v>3.2370973355292327</v>
      </c>
      <c r="N525" s="5">
        <v>570000</v>
      </c>
      <c r="O525" s="5">
        <v>22900</v>
      </c>
      <c r="P525" s="2">
        <v>39.299999999999997</v>
      </c>
      <c r="Q525" s="2">
        <v>7.9</v>
      </c>
      <c r="R525" s="5">
        <v>12000</v>
      </c>
      <c r="S525" s="5">
        <v>1310</v>
      </c>
      <c r="T525" s="5">
        <v>13500</v>
      </c>
      <c r="U525" s="5">
        <v>2020</v>
      </c>
      <c r="Y525">
        <f t="shared" si="38"/>
        <v>879.66021849348169</v>
      </c>
    </row>
    <row r="526" spans="1:25" x14ac:dyDescent="0.35">
      <c r="A526" s="2" t="s">
        <v>571</v>
      </c>
      <c r="B526" s="3" t="s">
        <v>35</v>
      </c>
      <c r="C526" s="2">
        <v>268</v>
      </c>
      <c r="D526" s="2">
        <v>950</v>
      </c>
      <c r="E526" s="2">
        <v>350</v>
      </c>
      <c r="F526" s="2">
        <v>28</v>
      </c>
      <c r="G526" s="2">
        <v>16</v>
      </c>
      <c r="H526" s="2">
        <v>18</v>
      </c>
      <c r="I526" s="2">
        <f t="shared" si="34"/>
        <v>858</v>
      </c>
      <c r="J526" s="2">
        <f t="shared" si="39"/>
        <v>378</v>
      </c>
      <c r="K526" s="2">
        <f t="shared" si="35"/>
        <v>6.25</v>
      </c>
      <c r="L526" s="2">
        <f t="shared" si="36"/>
        <v>53.625</v>
      </c>
      <c r="M526" s="2">
        <f t="shared" si="37"/>
        <v>3.2370973355292327</v>
      </c>
      <c r="N526" s="5">
        <v>517000</v>
      </c>
      <c r="O526" s="5">
        <v>20000</v>
      </c>
      <c r="P526" s="2">
        <v>38.9</v>
      </c>
      <c r="Q526" s="2">
        <v>7.7</v>
      </c>
      <c r="R526" s="5">
        <v>10900</v>
      </c>
      <c r="S526" s="5">
        <v>1150</v>
      </c>
      <c r="T526" s="5">
        <v>12400</v>
      </c>
      <c r="U526" s="5">
        <v>1780</v>
      </c>
      <c r="Y526">
        <f t="shared" si="38"/>
        <v>879.66021849348169</v>
      </c>
    </row>
    <row r="527" spans="1:25" x14ac:dyDescent="0.35">
      <c r="A527" s="2" t="s">
        <v>572</v>
      </c>
      <c r="B527" s="3" t="s">
        <v>35</v>
      </c>
      <c r="C527" s="2">
        <v>253</v>
      </c>
      <c r="D527" s="2">
        <v>950</v>
      </c>
      <c r="E527" s="2">
        <v>350</v>
      </c>
      <c r="F527" s="2">
        <v>25</v>
      </c>
      <c r="G527" s="2">
        <v>16</v>
      </c>
      <c r="H527" s="2">
        <v>18</v>
      </c>
      <c r="I527" s="2">
        <f t="shared" si="34"/>
        <v>864</v>
      </c>
      <c r="J527" s="2">
        <f t="shared" si="39"/>
        <v>349.5</v>
      </c>
      <c r="K527" s="2">
        <f t="shared" si="35"/>
        <v>7</v>
      </c>
      <c r="L527" s="2">
        <f t="shared" si="36"/>
        <v>54</v>
      </c>
      <c r="M527" s="2">
        <f t="shared" si="37"/>
        <v>3.2370973355292327</v>
      </c>
      <c r="N527" s="5">
        <v>477000</v>
      </c>
      <c r="O527" s="5">
        <v>17900</v>
      </c>
      <c r="P527" s="2">
        <v>38.5</v>
      </c>
      <c r="Q527" s="2">
        <v>7.5</v>
      </c>
      <c r="R527" s="5">
        <v>10000</v>
      </c>
      <c r="S527" s="5">
        <v>1020</v>
      </c>
      <c r="T527" s="5">
        <v>11500</v>
      </c>
      <c r="U527" s="5">
        <v>1590</v>
      </c>
      <c r="Y527">
        <f t="shared" si="38"/>
        <v>879.66021849348169</v>
      </c>
    </row>
    <row r="528" spans="1:25" x14ac:dyDescent="0.35">
      <c r="A528" s="2" t="s">
        <v>573</v>
      </c>
      <c r="B528" s="3" t="s">
        <v>35</v>
      </c>
      <c r="C528" s="2">
        <v>237</v>
      </c>
      <c r="D528" s="2">
        <v>950</v>
      </c>
      <c r="E528" s="2">
        <v>350</v>
      </c>
      <c r="F528" s="2">
        <v>22</v>
      </c>
      <c r="G528" s="2">
        <v>16</v>
      </c>
      <c r="H528" s="2">
        <v>18</v>
      </c>
      <c r="I528" s="2">
        <f t="shared" si="34"/>
        <v>870</v>
      </c>
      <c r="J528" s="2">
        <f t="shared" si="39"/>
        <v>321</v>
      </c>
      <c r="K528" s="2">
        <f t="shared" si="35"/>
        <v>7.9545454545454541</v>
      </c>
      <c r="L528" s="2">
        <f t="shared" si="36"/>
        <v>54.375</v>
      </c>
      <c r="M528" s="2">
        <f t="shared" si="37"/>
        <v>3.2370973355292327</v>
      </c>
      <c r="N528" s="5">
        <v>436000</v>
      </c>
      <c r="O528" s="5">
        <v>15800</v>
      </c>
      <c r="P528" s="2">
        <v>38</v>
      </c>
      <c r="Q528" s="2">
        <v>7.2</v>
      </c>
      <c r="R528" s="5">
        <v>9190</v>
      </c>
      <c r="S528" s="2">
        <v>900</v>
      </c>
      <c r="T528" s="5">
        <v>10600</v>
      </c>
      <c r="U528" s="5">
        <v>1410</v>
      </c>
      <c r="Y528">
        <f t="shared" si="38"/>
        <v>879.66021849348169</v>
      </c>
    </row>
    <row r="529" spans="1:25" x14ac:dyDescent="0.35">
      <c r="A529" s="2" t="s">
        <v>574</v>
      </c>
      <c r="B529" s="3" t="s">
        <v>35</v>
      </c>
      <c r="C529" s="2">
        <v>341</v>
      </c>
      <c r="D529" s="2">
        <v>950</v>
      </c>
      <c r="E529" s="2">
        <v>300</v>
      </c>
      <c r="F529" s="2">
        <v>40</v>
      </c>
      <c r="G529" s="2">
        <v>22</v>
      </c>
      <c r="H529" s="2">
        <v>18</v>
      </c>
      <c r="I529" s="2">
        <f t="shared" si="34"/>
        <v>834</v>
      </c>
      <c r="J529" s="2">
        <f t="shared" si="39"/>
        <v>512</v>
      </c>
      <c r="K529" s="2">
        <f t="shared" si="35"/>
        <v>3.75</v>
      </c>
      <c r="L529" s="2">
        <f t="shared" si="36"/>
        <v>37.909090909090907</v>
      </c>
      <c r="M529" s="2">
        <f t="shared" si="37"/>
        <v>3.0250973355292325</v>
      </c>
      <c r="N529" s="5">
        <v>623000</v>
      </c>
      <c r="O529" s="5">
        <v>18100</v>
      </c>
      <c r="P529" s="2">
        <v>37.9</v>
      </c>
      <c r="Q529" s="2">
        <v>6.5</v>
      </c>
      <c r="R529" s="5">
        <v>13100</v>
      </c>
      <c r="S529" s="5">
        <v>1210</v>
      </c>
      <c r="T529" s="5">
        <v>15200</v>
      </c>
      <c r="U529" s="5">
        <v>1910</v>
      </c>
      <c r="Y529">
        <f t="shared" si="38"/>
        <v>866.95565053813448</v>
      </c>
    </row>
    <row r="530" spans="1:25" x14ac:dyDescent="0.35">
      <c r="A530" s="2" t="s">
        <v>575</v>
      </c>
      <c r="B530" s="3" t="s">
        <v>35</v>
      </c>
      <c r="C530" s="2">
        <v>323</v>
      </c>
      <c r="D530" s="2">
        <v>950</v>
      </c>
      <c r="E530" s="2">
        <v>300</v>
      </c>
      <c r="F530" s="2">
        <v>36</v>
      </c>
      <c r="G530" s="2">
        <v>22</v>
      </c>
      <c r="H530" s="2">
        <v>18</v>
      </c>
      <c r="I530" s="2">
        <f t="shared" si="34"/>
        <v>842</v>
      </c>
      <c r="J530" s="2">
        <f t="shared" si="39"/>
        <v>474</v>
      </c>
      <c r="K530" s="2">
        <f t="shared" si="35"/>
        <v>4.166666666666667</v>
      </c>
      <c r="L530" s="2">
        <f t="shared" si="36"/>
        <v>38.272727272727273</v>
      </c>
      <c r="M530" s="2">
        <f t="shared" si="37"/>
        <v>3.0250973355292325</v>
      </c>
      <c r="N530" s="5">
        <v>581000</v>
      </c>
      <c r="O530" s="5">
        <v>16300</v>
      </c>
      <c r="P530" s="2">
        <v>37.5</v>
      </c>
      <c r="Q530" s="2">
        <v>6.3</v>
      </c>
      <c r="R530" s="5">
        <v>12200</v>
      </c>
      <c r="S530" s="5">
        <v>1090</v>
      </c>
      <c r="T530" s="5">
        <v>14200</v>
      </c>
      <c r="U530" s="5">
        <v>1730</v>
      </c>
      <c r="Y530">
        <f t="shared" si="38"/>
        <v>866.95565053813448</v>
      </c>
    </row>
    <row r="531" spans="1:25" x14ac:dyDescent="0.35">
      <c r="A531" s="2" t="s">
        <v>576</v>
      </c>
      <c r="B531" s="3" t="s">
        <v>35</v>
      </c>
      <c r="C531" s="2">
        <v>306</v>
      </c>
      <c r="D531" s="2">
        <v>950</v>
      </c>
      <c r="E531" s="2">
        <v>300</v>
      </c>
      <c r="F531" s="2">
        <v>32</v>
      </c>
      <c r="G531" s="2">
        <v>22</v>
      </c>
      <c r="H531" s="2">
        <v>18</v>
      </c>
      <c r="I531" s="2">
        <f t="shared" si="34"/>
        <v>850</v>
      </c>
      <c r="J531" s="2">
        <f t="shared" si="39"/>
        <v>436</v>
      </c>
      <c r="K531" s="2">
        <f t="shared" si="35"/>
        <v>4.6875</v>
      </c>
      <c r="L531" s="2">
        <f t="shared" si="36"/>
        <v>38.636363636363633</v>
      </c>
      <c r="M531" s="2">
        <f t="shared" si="37"/>
        <v>3.0250973355292325</v>
      </c>
      <c r="N531" s="5">
        <v>538000</v>
      </c>
      <c r="O531" s="5">
        <v>14500</v>
      </c>
      <c r="P531" s="2">
        <v>37.1</v>
      </c>
      <c r="Q531" s="2">
        <v>6.1</v>
      </c>
      <c r="R531" s="5">
        <v>11300</v>
      </c>
      <c r="S531" s="2">
        <v>966</v>
      </c>
      <c r="T531" s="5">
        <v>13300</v>
      </c>
      <c r="U531" s="5">
        <v>1550</v>
      </c>
      <c r="Y531">
        <f t="shared" si="38"/>
        <v>866.95565053813448</v>
      </c>
    </row>
    <row r="532" spans="1:25" x14ac:dyDescent="0.35">
      <c r="A532" s="2" t="s">
        <v>577</v>
      </c>
      <c r="B532" s="3" t="s">
        <v>35</v>
      </c>
      <c r="C532" s="2">
        <v>288</v>
      </c>
      <c r="D532" s="2">
        <v>950</v>
      </c>
      <c r="E532" s="2">
        <v>300</v>
      </c>
      <c r="F532" s="2">
        <v>28</v>
      </c>
      <c r="G532" s="2">
        <v>22</v>
      </c>
      <c r="H532" s="2">
        <v>18</v>
      </c>
      <c r="I532" s="2">
        <f t="shared" si="34"/>
        <v>858</v>
      </c>
      <c r="J532" s="2">
        <f t="shared" si="39"/>
        <v>398</v>
      </c>
      <c r="K532" s="2">
        <f t="shared" si="35"/>
        <v>5.3571428571428568</v>
      </c>
      <c r="L532" s="2">
        <f t="shared" si="36"/>
        <v>39</v>
      </c>
      <c r="M532" s="2">
        <f t="shared" si="37"/>
        <v>3.0250973355292325</v>
      </c>
      <c r="N532" s="5">
        <v>494000</v>
      </c>
      <c r="O532" s="5">
        <v>12700</v>
      </c>
      <c r="P532" s="2">
        <v>36.700000000000003</v>
      </c>
      <c r="Q532" s="2">
        <v>5.9</v>
      </c>
      <c r="R532" s="5">
        <v>10400</v>
      </c>
      <c r="S532" s="2">
        <v>846</v>
      </c>
      <c r="T532" s="5">
        <v>12300</v>
      </c>
      <c r="U532" s="5">
        <v>1370</v>
      </c>
      <c r="Y532">
        <f t="shared" si="38"/>
        <v>866.95565053813448</v>
      </c>
    </row>
    <row r="533" spans="1:25" x14ac:dyDescent="0.35">
      <c r="A533" s="2" t="s">
        <v>578</v>
      </c>
      <c r="B533" s="3" t="s">
        <v>35</v>
      </c>
      <c r="C533" s="2">
        <v>320</v>
      </c>
      <c r="D533" s="2">
        <v>950</v>
      </c>
      <c r="E533" s="2">
        <v>300</v>
      </c>
      <c r="F533" s="2">
        <v>40</v>
      </c>
      <c r="G533" s="2">
        <v>19</v>
      </c>
      <c r="H533" s="2">
        <v>18</v>
      </c>
      <c r="I533" s="2">
        <f t="shared" si="34"/>
        <v>834</v>
      </c>
      <c r="J533" s="2">
        <f t="shared" si="39"/>
        <v>494</v>
      </c>
      <c r="K533" s="2">
        <f t="shared" si="35"/>
        <v>3.75</v>
      </c>
      <c r="L533" s="2">
        <f t="shared" si="36"/>
        <v>43.89473684210526</v>
      </c>
      <c r="M533" s="2">
        <f t="shared" si="37"/>
        <v>3.0310973355292328</v>
      </c>
      <c r="N533" s="5">
        <v>607000</v>
      </c>
      <c r="O533" s="5">
        <v>18100</v>
      </c>
      <c r="P533" s="2">
        <v>38.6</v>
      </c>
      <c r="Q533" s="2">
        <v>6.7</v>
      </c>
      <c r="R533" s="5">
        <v>12800</v>
      </c>
      <c r="S533" s="5">
        <v>1200</v>
      </c>
      <c r="T533" s="5">
        <v>14600</v>
      </c>
      <c r="U533" s="5">
        <v>1880</v>
      </c>
      <c r="Y533">
        <f t="shared" si="38"/>
        <v>866.95565053813448</v>
      </c>
    </row>
    <row r="534" spans="1:25" x14ac:dyDescent="0.35">
      <c r="A534" s="2" t="s">
        <v>579</v>
      </c>
      <c r="B534" s="3" t="s">
        <v>35</v>
      </c>
      <c r="C534" s="2">
        <v>303</v>
      </c>
      <c r="D534" s="2">
        <v>950</v>
      </c>
      <c r="E534" s="2">
        <v>300</v>
      </c>
      <c r="F534" s="2">
        <v>36</v>
      </c>
      <c r="G534" s="2">
        <v>19</v>
      </c>
      <c r="H534" s="2">
        <v>18</v>
      </c>
      <c r="I534" s="2">
        <f t="shared" si="34"/>
        <v>842</v>
      </c>
      <c r="J534" s="2">
        <f t="shared" si="39"/>
        <v>456</v>
      </c>
      <c r="K534" s="2">
        <f t="shared" si="35"/>
        <v>4.166666666666667</v>
      </c>
      <c r="L534" s="2">
        <f t="shared" si="36"/>
        <v>44.315789473684212</v>
      </c>
      <c r="M534" s="2">
        <f t="shared" si="37"/>
        <v>3.0310973355292328</v>
      </c>
      <c r="N534" s="5">
        <v>564000</v>
      </c>
      <c r="O534" s="5">
        <v>16300</v>
      </c>
      <c r="P534" s="2">
        <v>38.200000000000003</v>
      </c>
      <c r="Q534" s="2">
        <v>6.5</v>
      </c>
      <c r="R534" s="5">
        <v>11900</v>
      </c>
      <c r="S534" s="5">
        <v>1080</v>
      </c>
      <c r="T534" s="5">
        <v>13700</v>
      </c>
      <c r="U534" s="5">
        <v>1700</v>
      </c>
      <c r="Y534">
        <f t="shared" si="38"/>
        <v>866.95565053813448</v>
      </c>
    </row>
    <row r="535" spans="1:25" x14ac:dyDescent="0.35">
      <c r="A535" s="2" t="s">
        <v>580</v>
      </c>
      <c r="B535" s="3" t="s">
        <v>35</v>
      </c>
      <c r="C535" s="2">
        <v>285</v>
      </c>
      <c r="D535" s="2">
        <v>950</v>
      </c>
      <c r="E535" s="2">
        <v>300</v>
      </c>
      <c r="F535" s="2">
        <v>32</v>
      </c>
      <c r="G535" s="2">
        <v>19</v>
      </c>
      <c r="H535" s="2">
        <v>18</v>
      </c>
      <c r="I535" s="2">
        <f t="shared" si="34"/>
        <v>850</v>
      </c>
      <c r="J535" s="2">
        <f t="shared" si="39"/>
        <v>418</v>
      </c>
      <c r="K535" s="2">
        <f t="shared" si="35"/>
        <v>4.6875</v>
      </c>
      <c r="L535" s="2">
        <f t="shared" si="36"/>
        <v>44.736842105263158</v>
      </c>
      <c r="M535" s="2">
        <f t="shared" si="37"/>
        <v>3.0310973355292328</v>
      </c>
      <c r="N535" s="5">
        <v>520000</v>
      </c>
      <c r="O535" s="5">
        <v>14500</v>
      </c>
      <c r="P535" s="2">
        <v>37.799999999999997</v>
      </c>
      <c r="Q535" s="2">
        <v>6.3</v>
      </c>
      <c r="R535" s="5">
        <v>11000</v>
      </c>
      <c r="S535" s="2">
        <v>964</v>
      </c>
      <c r="T535" s="5">
        <v>12700</v>
      </c>
      <c r="U535" s="5">
        <v>1520</v>
      </c>
      <c r="Y535">
        <f t="shared" si="38"/>
        <v>866.95565053813448</v>
      </c>
    </row>
    <row r="536" spans="1:25" x14ac:dyDescent="0.35">
      <c r="A536" s="2" t="s">
        <v>581</v>
      </c>
      <c r="B536" s="3" t="s">
        <v>35</v>
      </c>
      <c r="C536" s="2">
        <v>267</v>
      </c>
      <c r="D536" s="2">
        <v>950</v>
      </c>
      <c r="E536" s="2">
        <v>300</v>
      </c>
      <c r="F536" s="2">
        <v>28</v>
      </c>
      <c r="G536" s="2">
        <v>19</v>
      </c>
      <c r="H536" s="2">
        <v>18</v>
      </c>
      <c r="I536" s="2">
        <f t="shared" si="34"/>
        <v>858</v>
      </c>
      <c r="J536" s="2">
        <f t="shared" si="39"/>
        <v>380</v>
      </c>
      <c r="K536" s="2">
        <f t="shared" si="35"/>
        <v>5.3571428571428568</v>
      </c>
      <c r="L536" s="2">
        <f t="shared" si="36"/>
        <v>45.157894736842103</v>
      </c>
      <c r="M536" s="2">
        <f t="shared" si="37"/>
        <v>3.0310973355292328</v>
      </c>
      <c r="N536" s="5">
        <v>476000</v>
      </c>
      <c r="O536" s="5">
        <v>12700</v>
      </c>
      <c r="P536" s="2">
        <v>37.4</v>
      </c>
      <c r="Q536" s="2">
        <v>6.1</v>
      </c>
      <c r="R536" s="5">
        <v>10000</v>
      </c>
      <c r="S536" s="2">
        <v>844</v>
      </c>
      <c r="T536" s="5">
        <v>11700</v>
      </c>
      <c r="U536" s="5">
        <v>1340</v>
      </c>
      <c r="Y536">
        <f t="shared" si="38"/>
        <v>866.95565053813448</v>
      </c>
    </row>
    <row r="537" spans="1:25" x14ac:dyDescent="0.35">
      <c r="A537" s="2" t="s">
        <v>564</v>
      </c>
      <c r="B537" s="3" t="s">
        <v>35</v>
      </c>
      <c r="C537" s="2">
        <v>254</v>
      </c>
      <c r="D537" s="2">
        <v>950</v>
      </c>
      <c r="E537" s="2">
        <v>300</v>
      </c>
      <c r="F537" s="2">
        <v>25</v>
      </c>
      <c r="G537" s="2">
        <v>19</v>
      </c>
      <c r="H537" s="2">
        <v>18</v>
      </c>
      <c r="I537" s="2">
        <f t="shared" si="34"/>
        <v>864</v>
      </c>
      <c r="J537" s="2">
        <f t="shared" si="39"/>
        <v>351.5</v>
      </c>
      <c r="K537" s="2">
        <f t="shared" si="35"/>
        <v>6</v>
      </c>
      <c r="L537" s="2">
        <f t="shared" si="36"/>
        <v>45.473684210526315</v>
      </c>
      <c r="M537" s="2">
        <f t="shared" si="37"/>
        <v>3.0310973355292328</v>
      </c>
      <c r="N537" s="5">
        <v>442000</v>
      </c>
      <c r="O537" s="5">
        <v>11300</v>
      </c>
      <c r="P537" s="2">
        <v>36.9</v>
      </c>
      <c r="Q537" s="2">
        <v>5.9</v>
      </c>
      <c r="R537" s="5">
        <v>9300</v>
      </c>
      <c r="S537" s="2">
        <v>754</v>
      </c>
      <c r="T537" s="5">
        <v>10900</v>
      </c>
      <c r="U537" s="5">
        <v>1210</v>
      </c>
      <c r="Y537">
        <f t="shared" si="38"/>
        <v>866.95565053813448</v>
      </c>
    </row>
    <row r="538" spans="1:25" x14ac:dyDescent="0.35">
      <c r="A538" s="2" t="s">
        <v>582</v>
      </c>
      <c r="B538" s="3" t="s">
        <v>35</v>
      </c>
      <c r="C538" s="2">
        <v>264</v>
      </c>
      <c r="D538" s="2">
        <v>950</v>
      </c>
      <c r="E538" s="2">
        <v>300</v>
      </c>
      <c r="F538" s="2">
        <v>32</v>
      </c>
      <c r="G538" s="2">
        <v>16</v>
      </c>
      <c r="H538" s="2">
        <v>18</v>
      </c>
      <c r="I538" s="2">
        <f t="shared" si="34"/>
        <v>850</v>
      </c>
      <c r="J538" s="2">
        <f t="shared" si="39"/>
        <v>400</v>
      </c>
      <c r="K538" s="2">
        <f t="shared" si="35"/>
        <v>4.6875</v>
      </c>
      <c r="L538" s="2">
        <f t="shared" si="36"/>
        <v>53.125</v>
      </c>
      <c r="M538" s="2">
        <f t="shared" si="37"/>
        <v>3.0370973355292326</v>
      </c>
      <c r="N538" s="5">
        <v>503000</v>
      </c>
      <c r="O538" s="5">
        <v>14400</v>
      </c>
      <c r="P538" s="2">
        <v>38.700000000000003</v>
      </c>
      <c r="Q538" s="2">
        <v>6.6</v>
      </c>
      <c r="R538" s="5">
        <v>10600</v>
      </c>
      <c r="S538" s="2">
        <v>962</v>
      </c>
      <c r="T538" s="5">
        <v>12100</v>
      </c>
      <c r="U538" s="5">
        <v>1500</v>
      </c>
      <c r="Y538">
        <f t="shared" si="38"/>
        <v>866.95565053813448</v>
      </c>
    </row>
    <row r="539" spans="1:25" x14ac:dyDescent="0.35">
      <c r="A539" s="2" t="s">
        <v>583</v>
      </c>
      <c r="B539" s="3" t="s">
        <v>35</v>
      </c>
      <c r="C539" s="2">
        <v>246</v>
      </c>
      <c r="D539" s="2">
        <v>950</v>
      </c>
      <c r="E539" s="2">
        <v>300</v>
      </c>
      <c r="F539" s="2">
        <v>28</v>
      </c>
      <c r="G539" s="2">
        <v>16</v>
      </c>
      <c r="H539" s="2">
        <v>18</v>
      </c>
      <c r="I539" s="2">
        <f t="shared" si="34"/>
        <v>858</v>
      </c>
      <c r="J539" s="2">
        <f t="shared" si="39"/>
        <v>362</v>
      </c>
      <c r="K539" s="2">
        <f t="shared" si="35"/>
        <v>5.3571428571428568</v>
      </c>
      <c r="L539" s="2">
        <f t="shared" si="36"/>
        <v>53.625</v>
      </c>
      <c r="M539" s="2">
        <f t="shared" si="37"/>
        <v>3.0370973355292326</v>
      </c>
      <c r="N539" s="5">
        <v>458000</v>
      </c>
      <c r="O539" s="5">
        <v>12600</v>
      </c>
      <c r="P539" s="2">
        <v>38.200000000000003</v>
      </c>
      <c r="Q539" s="2">
        <v>6.4</v>
      </c>
      <c r="R539" s="5">
        <v>9640</v>
      </c>
      <c r="S539" s="2">
        <v>842</v>
      </c>
      <c r="T539" s="5">
        <v>11100</v>
      </c>
      <c r="U539" s="5">
        <v>1320</v>
      </c>
      <c r="Y539">
        <f t="shared" si="38"/>
        <v>866.95565053813448</v>
      </c>
    </row>
    <row r="540" spans="1:25" x14ac:dyDescent="0.35">
      <c r="A540" s="2" t="s">
        <v>584</v>
      </c>
      <c r="B540" s="3" t="s">
        <v>35</v>
      </c>
      <c r="C540" s="2">
        <v>233</v>
      </c>
      <c r="D540" s="2">
        <v>950</v>
      </c>
      <c r="E540" s="2">
        <v>300</v>
      </c>
      <c r="F540" s="2">
        <v>25</v>
      </c>
      <c r="G540" s="2">
        <v>16</v>
      </c>
      <c r="H540" s="2">
        <v>18</v>
      </c>
      <c r="I540" s="2">
        <f t="shared" si="34"/>
        <v>864</v>
      </c>
      <c r="J540" s="2">
        <f t="shared" si="39"/>
        <v>333.5</v>
      </c>
      <c r="K540" s="2">
        <f t="shared" si="35"/>
        <v>6</v>
      </c>
      <c r="L540" s="2">
        <f t="shared" si="36"/>
        <v>54</v>
      </c>
      <c r="M540" s="2">
        <f t="shared" si="37"/>
        <v>3.0370973355292326</v>
      </c>
      <c r="N540" s="5">
        <v>424000</v>
      </c>
      <c r="O540" s="5">
        <v>11300</v>
      </c>
      <c r="P540" s="2">
        <v>37.799999999999997</v>
      </c>
      <c r="Q540" s="2">
        <v>6.2</v>
      </c>
      <c r="R540" s="5">
        <v>8920</v>
      </c>
      <c r="S540" s="2">
        <v>752</v>
      </c>
      <c r="T540" s="5">
        <v>10300</v>
      </c>
      <c r="U540" s="5">
        <v>1190</v>
      </c>
      <c r="Y540">
        <f t="shared" si="38"/>
        <v>866.95565053813448</v>
      </c>
    </row>
    <row r="541" spans="1:25" x14ac:dyDescent="0.35">
      <c r="A541" s="2" t="s">
        <v>585</v>
      </c>
      <c r="B541" s="3" t="s">
        <v>35</v>
      </c>
      <c r="C541" s="2">
        <v>220</v>
      </c>
      <c r="D541" s="2">
        <v>950</v>
      </c>
      <c r="E541" s="2">
        <v>300</v>
      </c>
      <c r="F541" s="2">
        <v>22</v>
      </c>
      <c r="G541" s="2">
        <v>16</v>
      </c>
      <c r="H541" s="2">
        <v>18</v>
      </c>
      <c r="I541" s="2">
        <f t="shared" si="34"/>
        <v>870</v>
      </c>
      <c r="J541" s="2">
        <f t="shared" si="39"/>
        <v>305</v>
      </c>
      <c r="K541" s="2">
        <f t="shared" si="35"/>
        <v>6.8181818181818183</v>
      </c>
      <c r="L541" s="2">
        <f t="shared" si="36"/>
        <v>54.375</v>
      </c>
      <c r="M541" s="2">
        <f t="shared" si="37"/>
        <v>3.0370973355292326</v>
      </c>
      <c r="N541" s="5">
        <v>389000</v>
      </c>
      <c r="O541" s="5">
        <v>9940</v>
      </c>
      <c r="P541" s="2">
        <v>37.299999999999997</v>
      </c>
      <c r="Q541" s="2">
        <v>6</v>
      </c>
      <c r="R541" s="5">
        <v>8190</v>
      </c>
      <c r="S541" s="2">
        <v>662</v>
      </c>
      <c r="T541" s="5">
        <v>9530</v>
      </c>
      <c r="U541" s="5">
        <v>1050</v>
      </c>
      <c r="Y541">
        <f t="shared" si="38"/>
        <v>866.95565053813448</v>
      </c>
    </row>
    <row r="542" spans="1:25" x14ac:dyDescent="0.35">
      <c r="A542" s="2" t="s">
        <v>570</v>
      </c>
      <c r="B542" s="3" t="s">
        <v>35</v>
      </c>
      <c r="C542" s="2">
        <v>274</v>
      </c>
      <c r="D542" s="2">
        <v>950</v>
      </c>
      <c r="E542" s="2">
        <v>250</v>
      </c>
      <c r="F542" s="2">
        <v>36</v>
      </c>
      <c r="G542" s="2">
        <v>19</v>
      </c>
      <c r="H542" s="2">
        <v>18</v>
      </c>
      <c r="I542" s="2">
        <f t="shared" si="34"/>
        <v>842</v>
      </c>
      <c r="J542" s="2">
        <f t="shared" si="39"/>
        <v>437</v>
      </c>
      <c r="K542" s="2">
        <f t="shared" si="35"/>
        <v>3.4722222222222223</v>
      </c>
      <c r="L542" s="2">
        <f t="shared" si="36"/>
        <v>44.315789473684212</v>
      </c>
      <c r="M542" s="2">
        <f t="shared" si="37"/>
        <v>2.8310973355292326</v>
      </c>
      <c r="N542" s="5">
        <v>489000</v>
      </c>
      <c r="O542" s="5">
        <v>9430</v>
      </c>
      <c r="P542" s="2">
        <v>37.4</v>
      </c>
      <c r="Q542" s="2">
        <v>5.2</v>
      </c>
      <c r="R542" s="5">
        <v>10300</v>
      </c>
      <c r="S542" s="2">
        <v>754</v>
      </c>
      <c r="T542" s="5">
        <v>12000</v>
      </c>
      <c r="U542" s="5">
        <v>1210</v>
      </c>
      <c r="Y542">
        <f t="shared" si="38"/>
        <v>856.9843055739118</v>
      </c>
    </row>
    <row r="543" spans="1:25" x14ac:dyDescent="0.35">
      <c r="A543" s="2" t="s">
        <v>586</v>
      </c>
      <c r="B543" s="3" t="s">
        <v>35</v>
      </c>
      <c r="C543" s="2">
        <v>260</v>
      </c>
      <c r="D543" s="2">
        <v>950</v>
      </c>
      <c r="E543" s="2">
        <v>250</v>
      </c>
      <c r="F543" s="2">
        <v>32</v>
      </c>
      <c r="G543" s="2">
        <v>19</v>
      </c>
      <c r="H543" s="2">
        <v>18</v>
      </c>
      <c r="I543" s="2">
        <f t="shared" si="34"/>
        <v>850</v>
      </c>
      <c r="J543" s="2">
        <f t="shared" si="39"/>
        <v>399</v>
      </c>
      <c r="K543" s="2">
        <f t="shared" si="35"/>
        <v>3.90625</v>
      </c>
      <c r="L543" s="2">
        <f t="shared" si="36"/>
        <v>44.736842105263158</v>
      </c>
      <c r="M543" s="2">
        <f t="shared" si="37"/>
        <v>2.8310973355292326</v>
      </c>
      <c r="N543" s="5">
        <v>453000</v>
      </c>
      <c r="O543" s="5">
        <v>8390</v>
      </c>
      <c r="P543" s="2">
        <v>37</v>
      </c>
      <c r="Q543" s="2">
        <v>5</v>
      </c>
      <c r="R543" s="5">
        <v>9530</v>
      </c>
      <c r="S543" s="2">
        <v>671</v>
      </c>
      <c r="T543" s="5">
        <v>11200</v>
      </c>
      <c r="U543" s="5">
        <v>1080</v>
      </c>
      <c r="Y543">
        <f t="shared" si="38"/>
        <v>856.9843055739118</v>
      </c>
    </row>
    <row r="544" spans="1:25" x14ac:dyDescent="0.35">
      <c r="A544" s="2" t="s">
        <v>587</v>
      </c>
      <c r="B544" s="3" t="s">
        <v>35</v>
      </c>
      <c r="C544" s="2">
        <v>245</v>
      </c>
      <c r="D544" s="2">
        <v>950</v>
      </c>
      <c r="E544" s="2">
        <v>250</v>
      </c>
      <c r="F544" s="2">
        <v>28</v>
      </c>
      <c r="G544" s="2">
        <v>19</v>
      </c>
      <c r="H544" s="2">
        <v>18</v>
      </c>
      <c r="I544" s="2">
        <f t="shared" si="34"/>
        <v>858</v>
      </c>
      <c r="J544" s="2">
        <f t="shared" si="39"/>
        <v>361</v>
      </c>
      <c r="K544" s="2">
        <f t="shared" si="35"/>
        <v>4.4642857142857144</v>
      </c>
      <c r="L544" s="2">
        <f t="shared" si="36"/>
        <v>45.157894736842103</v>
      </c>
      <c r="M544" s="2">
        <f t="shared" si="37"/>
        <v>2.8310973355292326</v>
      </c>
      <c r="N544" s="5">
        <v>416000</v>
      </c>
      <c r="O544" s="5">
        <v>7350</v>
      </c>
      <c r="P544" s="2">
        <v>36.5</v>
      </c>
      <c r="Q544" s="2">
        <v>4.9000000000000004</v>
      </c>
      <c r="R544" s="5">
        <v>8760</v>
      </c>
      <c r="S544" s="2">
        <v>588</v>
      </c>
      <c r="T544" s="5">
        <v>10400</v>
      </c>
      <c r="U544" s="2">
        <v>959</v>
      </c>
      <c r="Y544">
        <f t="shared" si="38"/>
        <v>856.9843055739118</v>
      </c>
    </row>
    <row r="545" spans="1:25" x14ac:dyDescent="0.35">
      <c r="A545" s="2" t="s">
        <v>588</v>
      </c>
      <c r="B545" s="3" t="s">
        <v>35</v>
      </c>
      <c r="C545" s="2">
        <v>235</v>
      </c>
      <c r="D545" s="2">
        <v>950</v>
      </c>
      <c r="E545" s="2">
        <v>250</v>
      </c>
      <c r="F545" s="2">
        <v>25</v>
      </c>
      <c r="G545" s="2">
        <v>19</v>
      </c>
      <c r="H545" s="2">
        <v>18</v>
      </c>
      <c r="I545" s="2">
        <f t="shared" si="34"/>
        <v>864</v>
      </c>
      <c r="J545" s="2">
        <f t="shared" si="39"/>
        <v>332.5</v>
      </c>
      <c r="K545" s="2">
        <f t="shared" si="35"/>
        <v>5</v>
      </c>
      <c r="L545" s="2">
        <f t="shared" si="36"/>
        <v>45.473684210526315</v>
      </c>
      <c r="M545" s="2">
        <f t="shared" si="37"/>
        <v>2.8310973355292326</v>
      </c>
      <c r="N545" s="5">
        <v>388000</v>
      </c>
      <c r="O545" s="5">
        <v>6570</v>
      </c>
      <c r="P545" s="2">
        <v>36.1</v>
      </c>
      <c r="Q545" s="2">
        <v>4.7</v>
      </c>
      <c r="R545" s="5">
        <v>8180</v>
      </c>
      <c r="S545" s="2">
        <v>525</v>
      </c>
      <c r="T545" s="5">
        <v>9750</v>
      </c>
      <c r="U545" s="2">
        <v>866</v>
      </c>
      <c r="Y545">
        <f t="shared" si="38"/>
        <v>856.9843055739118</v>
      </c>
    </row>
    <row r="546" spans="1:25" x14ac:dyDescent="0.35">
      <c r="A546" s="2" t="s">
        <v>589</v>
      </c>
      <c r="B546" s="3" t="s">
        <v>35</v>
      </c>
      <c r="C546" s="2">
        <v>239</v>
      </c>
      <c r="D546" s="2">
        <v>950</v>
      </c>
      <c r="E546" s="2">
        <v>250</v>
      </c>
      <c r="F546" s="2">
        <v>32</v>
      </c>
      <c r="G546" s="2">
        <v>16</v>
      </c>
      <c r="H546" s="2">
        <v>18</v>
      </c>
      <c r="I546" s="2">
        <f t="shared" si="34"/>
        <v>850</v>
      </c>
      <c r="J546" s="2">
        <f t="shared" si="39"/>
        <v>384</v>
      </c>
      <c r="K546" s="2">
        <f t="shared" si="35"/>
        <v>3.90625</v>
      </c>
      <c r="L546" s="2">
        <f t="shared" si="36"/>
        <v>53.125</v>
      </c>
      <c r="M546" s="2">
        <f t="shared" si="37"/>
        <v>2.8370973355292328</v>
      </c>
      <c r="N546" s="5">
        <v>435000</v>
      </c>
      <c r="O546" s="5">
        <v>8370</v>
      </c>
      <c r="P546" s="2">
        <v>37.799999999999997</v>
      </c>
      <c r="Q546" s="2">
        <v>5.2</v>
      </c>
      <c r="R546" s="5">
        <v>9160</v>
      </c>
      <c r="S546" s="2">
        <v>669</v>
      </c>
      <c r="T546" s="5">
        <v>10600</v>
      </c>
      <c r="U546" s="5">
        <v>1060</v>
      </c>
      <c r="Y546">
        <f t="shared" si="38"/>
        <v>856.9843055739118</v>
      </c>
    </row>
    <row r="547" spans="1:25" x14ac:dyDescent="0.35">
      <c r="A547" s="2" t="s">
        <v>590</v>
      </c>
      <c r="B547" s="3" t="s">
        <v>35</v>
      </c>
      <c r="C547" s="2">
        <v>224</v>
      </c>
      <c r="D547" s="2">
        <v>950</v>
      </c>
      <c r="E547" s="2">
        <v>250</v>
      </c>
      <c r="F547" s="2">
        <v>28</v>
      </c>
      <c r="G547" s="2">
        <v>16</v>
      </c>
      <c r="H547" s="2">
        <v>18</v>
      </c>
      <c r="I547" s="2">
        <f t="shared" si="34"/>
        <v>858</v>
      </c>
      <c r="J547" s="2">
        <f t="shared" si="39"/>
        <v>346</v>
      </c>
      <c r="K547" s="2">
        <f t="shared" si="35"/>
        <v>4.4642857142857144</v>
      </c>
      <c r="L547" s="2">
        <f t="shared" si="36"/>
        <v>53.625</v>
      </c>
      <c r="M547" s="2">
        <f t="shared" si="37"/>
        <v>2.8370973355292328</v>
      </c>
      <c r="N547" s="5">
        <v>398000</v>
      </c>
      <c r="O547" s="5">
        <v>7330</v>
      </c>
      <c r="P547" s="2">
        <v>37.299999999999997</v>
      </c>
      <c r="Q547" s="2">
        <v>5.0999999999999996</v>
      </c>
      <c r="R547" s="5">
        <v>8390</v>
      </c>
      <c r="S547" s="2">
        <v>586</v>
      </c>
      <c r="T547" s="5">
        <v>9770</v>
      </c>
      <c r="U547" s="2">
        <v>936</v>
      </c>
      <c r="Y547">
        <f t="shared" si="38"/>
        <v>856.9843055739118</v>
      </c>
    </row>
    <row r="548" spans="1:25" x14ac:dyDescent="0.35">
      <c r="A548" s="2" t="s">
        <v>591</v>
      </c>
      <c r="B548" s="3" t="s">
        <v>35</v>
      </c>
      <c r="C548" s="2">
        <v>213</v>
      </c>
      <c r="D548" s="2">
        <v>950</v>
      </c>
      <c r="E548" s="2">
        <v>250</v>
      </c>
      <c r="F548" s="2">
        <v>25</v>
      </c>
      <c r="G548" s="2">
        <v>16</v>
      </c>
      <c r="H548" s="2">
        <v>18</v>
      </c>
      <c r="I548" s="2">
        <f t="shared" si="34"/>
        <v>864</v>
      </c>
      <c r="J548" s="2">
        <f t="shared" si="39"/>
        <v>317.5</v>
      </c>
      <c r="K548" s="2">
        <f t="shared" si="35"/>
        <v>5</v>
      </c>
      <c r="L548" s="2">
        <f t="shared" si="36"/>
        <v>54</v>
      </c>
      <c r="M548" s="2">
        <f t="shared" si="37"/>
        <v>2.8370973355292328</v>
      </c>
      <c r="N548" s="5">
        <v>370000</v>
      </c>
      <c r="O548" s="5">
        <v>6550</v>
      </c>
      <c r="P548" s="2">
        <v>36.9</v>
      </c>
      <c r="Q548" s="2">
        <v>4.9000000000000004</v>
      </c>
      <c r="R548" s="5">
        <v>7790</v>
      </c>
      <c r="S548" s="2">
        <v>524</v>
      </c>
      <c r="T548" s="5">
        <v>9150</v>
      </c>
      <c r="U548" s="2">
        <v>842</v>
      </c>
      <c r="Y548">
        <f t="shared" si="38"/>
        <v>856.9843055739118</v>
      </c>
    </row>
    <row r="549" spans="1:25" x14ac:dyDescent="0.35">
      <c r="A549" s="2" t="s">
        <v>592</v>
      </c>
      <c r="B549" s="3" t="s">
        <v>35</v>
      </c>
      <c r="C549" s="2">
        <v>202</v>
      </c>
      <c r="D549" s="2">
        <v>950</v>
      </c>
      <c r="E549" s="2">
        <v>250</v>
      </c>
      <c r="F549" s="2">
        <v>22</v>
      </c>
      <c r="G549" s="2">
        <v>16</v>
      </c>
      <c r="H549" s="2">
        <v>18</v>
      </c>
      <c r="I549" s="2">
        <f t="shared" si="34"/>
        <v>870</v>
      </c>
      <c r="J549" s="2">
        <f t="shared" si="39"/>
        <v>289</v>
      </c>
      <c r="K549" s="2">
        <f t="shared" si="35"/>
        <v>5.6818181818181817</v>
      </c>
      <c r="L549" s="2">
        <f t="shared" si="36"/>
        <v>54.375</v>
      </c>
      <c r="M549" s="2">
        <f t="shared" si="37"/>
        <v>2.8370973355292328</v>
      </c>
      <c r="N549" s="5">
        <v>342000</v>
      </c>
      <c r="O549" s="5">
        <v>5760</v>
      </c>
      <c r="P549" s="2">
        <v>36.4</v>
      </c>
      <c r="Q549" s="2">
        <v>4.7</v>
      </c>
      <c r="R549" s="5">
        <v>7190</v>
      </c>
      <c r="S549" s="2">
        <v>461</v>
      </c>
      <c r="T549" s="5">
        <v>8510</v>
      </c>
      <c r="U549" s="2">
        <v>749</v>
      </c>
      <c r="Y549">
        <f t="shared" si="38"/>
        <v>856.9843055739118</v>
      </c>
    </row>
    <row r="550" spans="1:25" x14ac:dyDescent="0.35">
      <c r="A550" s="2" t="s">
        <v>593</v>
      </c>
      <c r="B550" s="3" t="s">
        <v>35</v>
      </c>
      <c r="C550" s="2">
        <v>395</v>
      </c>
      <c r="D550" s="2">
        <v>900</v>
      </c>
      <c r="E550" s="2">
        <v>400</v>
      </c>
      <c r="F550" s="2">
        <v>40</v>
      </c>
      <c r="G550" s="2">
        <v>22</v>
      </c>
      <c r="H550" s="2">
        <v>18</v>
      </c>
      <c r="I550" s="2">
        <f t="shared" si="34"/>
        <v>784</v>
      </c>
      <c r="J550" s="2">
        <f t="shared" si="39"/>
        <v>536</v>
      </c>
      <c r="K550" s="2">
        <f t="shared" si="35"/>
        <v>5</v>
      </c>
      <c r="L550" s="2">
        <f t="shared" si="36"/>
        <v>35.636363636363633</v>
      </c>
      <c r="M550" s="2">
        <f t="shared" si="37"/>
        <v>3.3250973355292328</v>
      </c>
      <c r="N550" s="5">
        <v>698000</v>
      </c>
      <c r="O550" s="5">
        <v>42700</v>
      </c>
      <c r="P550" s="2">
        <v>37.200000000000003</v>
      </c>
      <c r="Q550" s="2">
        <v>9.1999999999999993</v>
      </c>
      <c r="R550" s="5">
        <v>15500</v>
      </c>
      <c r="S550" s="5">
        <v>2140</v>
      </c>
      <c r="T550" s="5">
        <v>17600</v>
      </c>
      <c r="U550" s="5">
        <v>3300</v>
      </c>
      <c r="Y550">
        <f t="shared" si="38"/>
        <v>847.97529445143618</v>
      </c>
    </row>
    <row r="551" spans="1:25" x14ac:dyDescent="0.35">
      <c r="A551" s="2" t="s">
        <v>594</v>
      </c>
      <c r="B551" s="3" t="s">
        <v>35</v>
      </c>
      <c r="C551" s="2">
        <v>371</v>
      </c>
      <c r="D551" s="2">
        <v>900</v>
      </c>
      <c r="E551" s="2">
        <v>400</v>
      </c>
      <c r="F551" s="2">
        <v>36</v>
      </c>
      <c r="G551" s="2">
        <v>22</v>
      </c>
      <c r="H551" s="2">
        <v>18</v>
      </c>
      <c r="I551" s="2">
        <f t="shared" si="34"/>
        <v>792</v>
      </c>
      <c r="J551" s="2">
        <f t="shared" si="39"/>
        <v>500</v>
      </c>
      <c r="K551" s="2">
        <f t="shared" si="35"/>
        <v>5.5555555555555554</v>
      </c>
      <c r="L551" s="2">
        <f t="shared" si="36"/>
        <v>36</v>
      </c>
      <c r="M551" s="2">
        <f t="shared" si="37"/>
        <v>3.3250973355292328</v>
      </c>
      <c r="N551" s="5">
        <v>647000</v>
      </c>
      <c r="O551" s="5">
        <v>38500</v>
      </c>
      <c r="P551" s="2">
        <v>37</v>
      </c>
      <c r="Q551" s="2">
        <v>9</v>
      </c>
      <c r="R551" s="5">
        <v>14400</v>
      </c>
      <c r="S551" s="5">
        <v>1920</v>
      </c>
      <c r="T551" s="5">
        <v>16300</v>
      </c>
      <c r="U551" s="5">
        <v>2980</v>
      </c>
      <c r="Y551">
        <f t="shared" si="38"/>
        <v>847.97529445143618</v>
      </c>
    </row>
    <row r="552" spans="1:25" x14ac:dyDescent="0.35">
      <c r="A552" s="2" t="s">
        <v>595</v>
      </c>
      <c r="B552" s="3" t="s">
        <v>35</v>
      </c>
      <c r="C552" s="2">
        <v>348</v>
      </c>
      <c r="D552" s="2">
        <v>900</v>
      </c>
      <c r="E552" s="2">
        <v>400</v>
      </c>
      <c r="F552" s="2">
        <v>32</v>
      </c>
      <c r="G552" s="2">
        <v>22</v>
      </c>
      <c r="H552" s="2">
        <v>18</v>
      </c>
      <c r="I552" s="2">
        <f t="shared" si="34"/>
        <v>800</v>
      </c>
      <c r="J552" s="2">
        <f t="shared" si="39"/>
        <v>464</v>
      </c>
      <c r="K552" s="2">
        <f t="shared" si="35"/>
        <v>6.25</v>
      </c>
      <c r="L552" s="2">
        <f t="shared" si="36"/>
        <v>36.363636363636367</v>
      </c>
      <c r="M552" s="2">
        <f t="shared" si="37"/>
        <v>3.3250973355292328</v>
      </c>
      <c r="N552" s="5">
        <v>594000</v>
      </c>
      <c r="O552" s="5">
        <v>34200</v>
      </c>
      <c r="P552" s="2">
        <v>36.6</v>
      </c>
      <c r="Q552" s="2">
        <v>8.8000000000000007</v>
      </c>
      <c r="R552" s="5">
        <v>13200</v>
      </c>
      <c r="S552" s="5">
        <v>1710</v>
      </c>
      <c r="T552" s="5">
        <v>15100</v>
      </c>
      <c r="U552" s="5">
        <v>2670</v>
      </c>
      <c r="Y552">
        <f t="shared" si="38"/>
        <v>847.97529445143618</v>
      </c>
    </row>
    <row r="553" spans="1:25" x14ac:dyDescent="0.35">
      <c r="A553" s="2" t="s">
        <v>596</v>
      </c>
      <c r="B553" s="3" t="s">
        <v>35</v>
      </c>
      <c r="C553" s="2">
        <v>324</v>
      </c>
      <c r="D553" s="2">
        <v>900</v>
      </c>
      <c r="E553" s="2">
        <v>400</v>
      </c>
      <c r="F553" s="2">
        <v>28</v>
      </c>
      <c r="G553" s="2">
        <v>22</v>
      </c>
      <c r="H553" s="2">
        <v>18</v>
      </c>
      <c r="I553" s="2">
        <f t="shared" si="34"/>
        <v>808</v>
      </c>
      <c r="J553" s="2">
        <f t="shared" si="39"/>
        <v>428</v>
      </c>
      <c r="K553" s="2">
        <f t="shared" si="35"/>
        <v>7.1428571428571432</v>
      </c>
      <c r="L553" s="2">
        <f t="shared" si="36"/>
        <v>36.727272727272727</v>
      </c>
      <c r="M553" s="2">
        <f t="shared" si="37"/>
        <v>3.3250973355292328</v>
      </c>
      <c r="N553" s="5">
        <v>541000</v>
      </c>
      <c r="O553" s="5">
        <v>29900</v>
      </c>
      <c r="P553" s="2">
        <v>36.200000000000003</v>
      </c>
      <c r="Q553" s="2">
        <v>8.5</v>
      </c>
      <c r="R553" s="5">
        <v>12000</v>
      </c>
      <c r="S553" s="5">
        <v>1500</v>
      </c>
      <c r="T553" s="5">
        <v>13800</v>
      </c>
      <c r="U553" s="5">
        <v>2350</v>
      </c>
      <c r="Y553">
        <f t="shared" si="38"/>
        <v>847.97529445143618</v>
      </c>
    </row>
    <row r="554" spans="1:25" x14ac:dyDescent="0.35">
      <c r="A554" s="2" t="s">
        <v>597</v>
      </c>
      <c r="B554" s="3" t="s">
        <v>35</v>
      </c>
      <c r="C554" s="2">
        <v>376</v>
      </c>
      <c r="D554" s="2">
        <v>900</v>
      </c>
      <c r="E554" s="2">
        <v>400</v>
      </c>
      <c r="F554" s="2">
        <v>40</v>
      </c>
      <c r="G554" s="2">
        <v>19</v>
      </c>
      <c r="H554" s="2">
        <v>18</v>
      </c>
      <c r="I554" s="2">
        <f t="shared" si="34"/>
        <v>784</v>
      </c>
      <c r="J554" s="2">
        <f t="shared" si="39"/>
        <v>512</v>
      </c>
      <c r="K554" s="2">
        <f t="shared" si="35"/>
        <v>5</v>
      </c>
      <c r="L554" s="2">
        <f t="shared" si="36"/>
        <v>41.263157894736842</v>
      </c>
      <c r="M554" s="2">
        <f t="shared" si="37"/>
        <v>3.3310973355292326</v>
      </c>
      <c r="N554" s="5">
        <v>684000</v>
      </c>
      <c r="O554" s="5">
        <v>42700</v>
      </c>
      <c r="P554" s="2">
        <v>37.799999999999997</v>
      </c>
      <c r="Q554" s="2">
        <v>9.5</v>
      </c>
      <c r="R554" s="5">
        <v>15200</v>
      </c>
      <c r="S554" s="5">
        <v>2140</v>
      </c>
      <c r="T554" s="5">
        <v>17100</v>
      </c>
      <c r="U554" s="5">
        <v>3280</v>
      </c>
      <c r="Y554">
        <f t="shared" si="38"/>
        <v>847.97529445143618</v>
      </c>
    </row>
    <row r="555" spans="1:25" x14ac:dyDescent="0.35">
      <c r="A555" s="2" t="s">
        <v>598</v>
      </c>
      <c r="B555" s="3" t="s">
        <v>35</v>
      </c>
      <c r="C555" s="2">
        <v>352</v>
      </c>
      <c r="D555" s="2">
        <v>900</v>
      </c>
      <c r="E555" s="2">
        <v>400</v>
      </c>
      <c r="F555" s="2">
        <v>36</v>
      </c>
      <c r="G555" s="2">
        <v>19</v>
      </c>
      <c r="H555" s="2">
        <v>18</v>
      </c>
      <c r="I555" s="2">
        <f t="shared" si="34"/>
        <v>792</v>
      </c>
      <c r="J555" s="2">
        <f t="shared" si="39"/>
        <v>476</v>
      </c>
      <c r="K555" s="2">
        <f t="shared" si="35"/>
        <v>5.5555555555555554</v>
      </c>
      <c r="L555" s="2">
        <f t="shared" si="36"/>
        <v>41.684210526315788</v>
      </c>
      <c r="M555" s="2">
        <f t="shared" si="37"/>
        <v>3.3310973355292326</v>
      </c>
      <c r="N555" s="5">
        <v>632000</v>
      </c>
      <c r="O555" s="5">
        <v>38500</v>
      </c>
      <c r="P555" s="2">
        <v>37.6</v>
      </c>
      <c r="Q555" s="2">
        <v>9.3000000000000007</v>
      </c>
      <c r="R555" s="5">
        <v>14100</v>
      </c>
      <c r="S555" s="5">
        <v>1920</v>
      </c>
      <c r="T555" s="5">
        <v>15800</v>
      </c>
      <c r="U555" s="5">
        <v>2960</v>
      </c>
      <c r="Y555">
        <f t="shared" si="38"/>
        <v>847.97529445143618</v>
      </c>
    </row>
    <row r="556" spans="1:25" x14ac:dyDescent="0.35">
      <c r="A556" s="2" t="s">
        <v>599</v>
      </c>
      <c r="B556" s="3" t="s">
        <v>35</v>
      </c>
      <c r="C556" s="2">
        <v>328</v>
      </c>
      <c r="D556" s="2">
        <v>900</v>
      </c>
      <c r="E556" s="2">
        <v>400</v>
      </c>
      <c r="F556" s="2">
        <v>32</v>
      </c>
      <c r="G556" s="2">
        <v>19</v>
      </c>
      <c r="H556" s="2">
        <v>18</v>
      </c>
      <c r="I556" s="2">
        <f t="shared" ref="I556:I619" si="40">D556-(2*(H556+F556))</f>
        <v>800</v>
      </c>
      <c r="J556" s="2">
        <f t="shared" si="39"/>
        <v>440</v>
      </c>
      <c r="K556" s="2">
        <f t="shared" ref="K556:K619" si="41">(E556/2)/F556</f>
        <v>6.25</v>
      </c>
      <c r="L556" s="2">
        <f t="shared" ref="L556:L619" si="42">I556/G556</f>
        <v>42.10526315789474</v>
      </c>
      <c r="M556" s="2">
        <f t="shared" ref="M556:M619" si="43">(E556*2+F556*4+((E556-G556)/2-H556)*4+2*PI()*H556+(D556-2*F556-2*H556)*2)/1000</f>
        <v>3.3310973355292326</v>
      </c>
      <c r="N556" s="5">
        <v>580000</v>
      </c>
      <c r="O556" s="5">
        <v>34200</v>
      </c>
      <c r="P556" s="2">
        <v>37.299999999999997</v>
      </c>
      <c r="Q556" s="2">
        <v>9.1</v>
      </c>
      <c r="R556" s="5">
        <v>12900</v>
      </c>
      <c r="S556" s="5">
        <v>1710</v>
      </c>
      <c r="T556" s="5">
        <v>14500</v>
      </c>
      <c r="U556" s="5">
        <v>2640</v>
      </c>
      <c r="Y556">
        <f t="shared" si="38"/>
        <v>847.97529445143618</v>
      </c>
    </row>
    <row r="557" spans="1:25" x14ac:dyDescent="0.35">
      <c r="A557" s="2" t="s">
        <v>600</v>
      </c>
      <c r="B557" s="3" t="s">
        <v>35</v>
      </c>
      <c r="C557" s="2">
        <v>304</v>
      </c>
      <c r="D557" s="2">
        <v>900</v>
      </c>
      <c r="E557" s="2">
        <v>400</v>
      </c>
      <c r="F557" s="2">
        <v>28</v>
      </c>
      <c r="G557" s="2">
        <v>19</v>
      </c>
      <c r="H557" s="2">
        <v>18</v>
      </c>
      <c r="I557" s="2">
        <f t="shared" si="40"/>
        <v>808</v>
      </c>
      <c r="J557" s="2">
        <f t="shared" si="39"/>
        <v>404</v>
      </c>
      <c r="K557" s="2">
        <f t="shared" si="41"/>
        <v>7.1428571428571432</v>
      </c>
      <c r="L557" s="2">
        <f t="shared" si="42"/>
        <v>42.526315789473685</v>
      </c>
      <c r="M557" s="2">
        <f t="shared" si="43"/>
        <v>3.3310973355292326</v>
      </c>
      <c r="N557" s="5">
        <v>526000</v>
      </c>
      <c r="O557" s="5">
        <v>29900</v>
      </c>
      <c r="P557" s="2">
        <v>36.9</v>
      </c>
      <c r="Q557" s="2">
        <v>8.8000000000000007</v>
      </c>
      <c r="R557" s="5">
        <v>11700</v>
      </c>
      <c r="S557" s="5">
        <v>1500</v>
      </c>
      <c r="T557" s="5">
        <v>13300</v>
      </c>
      <c r="U557" s="5">
        <v>2320</v>
      </c>
      <c r="Y557">
        <f t="shared" si="38"/>
        <v>847.97529445143618</v>
      </c>
    </row>
    <row r="558" spans="1:25" x14ac:dyDescent="0.35">
      <c r="A558" s="2" t="s">
        <v>601</v>
      </c>
      <c r="B558" s="3" t="s">
        <v>35</v>
      </c>
      <c r="C558" s="2">
        <v>286</v>
      </c>
      <c r="D558" s="2">
        <v>900</v>
      </c>
      <c r="E558" s="2">
        <v>400</v>
      </c>
      <c r="F558" s="2">
        <v>25</v>
      </c>
      <c r="G558" s="2">
        <v>19</v>
      </c>
      <c r="H558" s="2">
        <v>18</v>
      </c>
      <c r="I558" s="2">
        <f t="shared" si="40"/>
        <v>814</v>
      </c>
      <c r="J558" s="2">
        <f t="shared" si="39"/>
        <v>377</v>
      </c>
      <c r="K558" s="2">
        <f t="shared" si="41"/>
        <v>8</v>
      </c>
      <c r="L558" s="2">
        <f t="shared" si="42"/>
        <v>42.842105263157897</v>
      </c>
      <c r="M558" s="2">
        <f t="shared" si="43"/>
        <v>3.3310973355292326</v>
      </c>
      <c r="N558" s="5">
        <v>485000</v>
      </c>
      <c r="O558" s="5">
        <v>26700</v>
      </c>
      <c r="P558" s="2">
        <v>36.5</v>
      </c>
      <c r="Q558" s="2">
        <v>8.6</v>
      </c>
      <c r="R558" s="5">
        <v>10800</v>
      </c>
      <c r="S558" s="5">
        <v>1340</v>
      </c>
      <c r="T558" s="5">
        <v>12300</v>
      </c>
      <c r="U558" s="5">
        <v>2080</v>
      </c>
      <c r="Y558">
        <f t="shared" si="38"/>
        <v>847.97529445143618</v>
      </c>
    </row>
    <row r="559" spans="1:25" x14ac:dyDescent="0.35">
      <c r="A559" s="2" t="s">
        <v>602</v>
      </c>
      <c r="B559" s="3" t="s">
        <v>35</v>
      </c>
      <c r="C559" s="2">
        <v>332</v>
      </c>
      <c r="D559" s="2">
        <v>900</v>
      </c>
      <c r="E559" s="2">
        <v>400</v>
      </c>
      <c r="F559" s="2">
        <v>36</v>
      </c>
      <c r="G559" s="2">
        <v>16</v>
      </c>
      <c r="H559" s="2">
        <v>18</v>
      </c>
      <c r="I559" s="2">
        <f t="shared" si="40"/>
        <v>792</v>
      </c>
      <c r="J559" s="2">
        <f t="shared" si="39"/>
        <v>452</v>
      </c>
      <c r="K559" s="2">
        <f t="shared" si="41"/>
        <v>5.5555555555555554</v>
      </c>
      <c r="L559" s="2">
        <f t="shared" si="42"/>
        <v>49.5</v>
      </c>
      <c r="M559" s="2">
        <f t="shared" si="43"/>
        <v>3.3370973355292328</v>
      </c>
      <c r="N559" s="5">
        <v>618000</v>
      </c>
      <c r="O559" s="5">
        <v>38400</v>
      </c>
      <c r="P559" s="2">
        <v>38.200000000000003</v>
      </c>
      <c r="Q559" s="2">
        <v>9.5</v>
      </c>
      <c r="R559" s="5">
        <v>13700</v>
      </c>
      <c r="S559" s="5">
        <v>1920</v>
      </c>
      <c r="T559" s="5">
        <v>15300</v>
      </c>
      <c r="U559" s="5">
        <v>2940</v>
      </c>
      <c r="Y559">
        <f t="shared" si="38"/>
        <v>847.97529445143618</v>
      </c>
    </row>
    <row r="560" spans="1:25" x14ac:dyDescent="0.35">
      <c r="A560" s="2" t="s">
        <v>603</v>
      </c>
      <c r="B560" s="3" t="s">
        <v>35</v>
      </c>
      <c r="C560" s="2">
        <v>308</v>
      </c>
      <c r="D560" s="2">
        <v>900</v>
      </c>
      <c r="E560" s="2">
        <v>400</v>
      </c>
      <c r="F560" s="2">
        <v>32</v>
      </c>
      <c r="G560" s="2">
        <v>16</v>
      </c>
      <c r="H560" s="2">
        <v>18</v>
      </c>
      <c r="I560" s="2">
        <f t="shared" si="40"/>
        <v>800</v>
      </c>
      <c r="J560" s="2">
        <f t="shared" si="39"/>
        <v>416</v>
      </c>
      <c r="K560" s="2">
        <f t="shared" si="41"/>
        <v>6.25</v>
      </c>
      <c r="L560" s="2">
        <f t="shared" si="42"/>
        <v>50</v>
      </c>
      <c r="M560" s="2">
        <f t="shared" si="43"/>
        <v>3.3370973355292328</v>
      </c>
      <c r="N560" s="5">
        <v>565000</v>
      </c>
      <c r="O560" s="5">
        <v>34200</v>
      </c>
      <c r="P560" s="2">
        <v>37.9</v>
      </c>
      <c r="Q560" s="2">
        <v>9.3000000000000007</v>
      </c>
      <c r="R560" s="5">
        <v>12600</v>
      </c>
      <c r="S560" s="5">
        <v>1710</v>
      </c>
      <c r="T560" s="5">
        <v>14000</v>
      </c>
      <c r="U560" s="5">
        <v>2620</v>
      </c>
      <c r="Y560">
        <f t="shared" si="38"/>
        <v>847.97529445143618</v>
      </c>
    </row>
    <row r="561" spans="1:25" x14ac:dyDescent="0.35">
      <c r="A561" s="2" t="s">
        <v>604</v>
      </c>
      <c r="B561" s="3" t="s">
        <v>35</v>
      </c>
      <c r="C561" s="2">
        <v>284</v>
      </c>
      <c r="D561" s="2">
        <v>900</v>
      </c>
      <c r="E561" s="2">
        <v>400</v>
      </c>
      <c r="F561" s="2">
        <v>28</v>
      </c>
      <c r="G561" s="2">
        <v>16</v>
      </c>
      <c r="H561" s="2">
        <v>18</v>
      </c>
      <c r="I561" s="2">
        <f t="shared" si="40"/>
        <v>808</v>
      </c>
      <c r="J561" s="2">
        <f t="shared" si="39"/>
        <v>380</v>
      </c>
      <c r="K561" s="2">
        <f t="shared" si="41"/>
        <v>7.1428571428571432</v>
      </c>
      <c r="L561" s="2">
        <f t="shared" si="42"/>
        <v>50.5</v>
      </c>
      <c r="M561" s="2">
        <f t="shared" si="43"/>
        <v>3.3370973355292328</v>
      </c>
      <c r="N561" s="5">
        <v>511000</v>
      </c>
      <c r="O561" s="5">
        <v>29900</v>
      </c>
      <c r="P561" s="2">
        <v>37.6</v>
      </c>
      <c r="Q561" s="2">
        <v>9.1</v>
      </c>
      <c r="R561" s="5">
        <v>11400</v>
      </c>
      <c r="S561" s="5">
        <v>1490</v>
      </c>
      <c r="T561" s="5">
        <v>12700</v>
      </c>
      <c r="U561" s="5">
        <v>2300</v>
      </c>
      <c r="Y561">
        <f t="shared" si="38"/>
        <v>847.97529445143618</v>
      </c>
    </row>
    <row r="562" spans="1:25" x14ac:dyDescent="0.35">
      <c r="A562" s="2" t="s">
        <v>605</v>
      </c>
      <c r="B562" s="3" t="s">
        <v>35</v>
      </c>
      <c r="C562" s="2">
        <v>266</v>
      </c>
      <c r="D562" s="2">
        <v>900</v>
      </c>
      <c r="E562" s="2">
        <v>400</v>
      </c>
      <c r="F562" s="2">
        <v>25</v>
      </c>
      <c r="G562" s="2">
        <v>16</v>
      </c>
      <c r="H562" s="2">
        <v>18</v>
      </c>
      <c r="I562" s="2">
        <f t="shared" si="40"/>
        <v>814</v>
      </c>
      <c r="J562" s="2">
        <f t="shared" si="39"/>
        <v>353</v>
      </c>
      <c r="K562" s="2">
        <f t="shared" si="41"/>
        <v>8</v>
      </c>
      <c r="L562" s="2">
        <f t="shared" si="42"/>
        <v>50.875</v>
      </c>
      <c r="M562" s="2">
        <f t="shared" si="43"/>
        <v>3.3370973355292328</v>
      </c>
      <c r="N562" s="5">
        <v>470000</v>
      </c>
      <c r="O562" s="5">
        <v>26700</v>
      </c>
      <c r="P562" s="2">
        <v>37.200000000000003</v>
      </c>
      <c r="Q562" s="2">
        <v>8.9</v>
      </c>
      <c r="R562" s="5">
        <v>10400</v>
      </c>
      <c r="S562" s="5">
        <v>1340</v>
      </c>
      <c r="T562" s="5">
        <v>11800</v>
      </c>
      <c r="U562" s="5">
        <v>2060</v>
      </c>
      <c r="Y562">
        <f t="shared" si="38"/>
        <v>847.97529445143618</v>
      </c>
    </row>
    <row r="563" spans="1:25" x14ac:dyDescent="0.35">
      <c r="A563" s="2" t="s">
        <v>606</v>
      </c>
      <c r="B563" s="3" t="s">
        <v>35</v>
      </c>
      <c r="C563" s="2">
        <v>248</v>
      </c>
      <c r="D563" s="2">
        <v>900</v>
      </c>
      <c r="E563" s="2">
        <v>400</v>
      </c>
      <c r="F563" s="2">
        <v>22</v>
      </c>
      <c r="G563" s="2">
        <v>16</v>
      </c>
      <c r="H563" s="2">
        <v>18</v>
      </c>
      <c r="I563" s="2">
        <f t="shared" si="40"/>
        <v>820</v>
      </c>
      <c r="J563" s="2">
        <f t="shared" si="39"/>
        <v>326</v>
      </c>
      <c r="K563" s="2">
        <f t="shared" si="41"/>
        <v>9.0909090909090917</v>
      </c>
      <c r="L563" s="2">
        <f t="shared" si="42"/>
        <v>51.25</v>
      </c>
      <c r="M563" s="2">
        <f t="shared" si="43"/>
        <v>3.3370973355292328</v>
      </c>
      <c r="N563" s="5">
        <v>428000</v>
      </c>
      <c r="O563" s="5">
        <v>23500</v>
      </c>
      <c r="P563" s="2">
        <v>36.799999999999997</v>
      </c>
      <c r="Q563" s="2">
        <v>8.6</v>
      </c>
      <c r="R563" s="5">
        <v>9510</v>
      </c>
      <c r="S563" s="5">
        <v>1180</v>
      </c>
      <c r="T563" s="5">
        <v>10800</v>
      </c>
      <c r="U563" s="5">
        <v>1820</v>
      </c>
      <c r="Y563">
        <f t="shared" si="38"/>
        <v>847.97529445143618</v>
      </c>
    </row>
    <row r="564" spans="1:25" x14ac:dyDescent="0.35">
      <c r="A564" s="2" t="s">
        <v>607</v>
      </c>
      <c r="B564" s="3" t="s">
        <v>35</v>
      </c>
      <c r="C564" s="2">
        <v>271</v>
      </c>
      <c r="D564" s="2">
        <v>900</v>
      </c>
      <c r="E564" s="2">
        <v>400</v>
      </c>
      <c r="F564" s="2">
        <v>28</v>
      </c>
      <c r="G564" s="2">
        <v>14</v>
      </c>
      <c r="H564" s="2">
        <v>18</v>
      </c>
      <c r="I564" s="2">
        <f t="shared" si="40"/>
        <v>808</v>
      </c>
      <c r="J564" s="2">
        <f t="shared" si="39"/>
        <v>364</v>
      </c>
      <c r="K564" s="2">
        <f t="shared" si="41"/>
        <v>7.1428571428571432</v>
      </c>
      <c r="L564" s="2">
        <f t="shared" si="42"/>
        <v>57.714285714285715</v>
      </c>
      <c r="M564" s="2">
        <f t="shared" si="43"/>
        <v>3.3410973355292328</v>
      </c>
      <c r="N564" s="5">
        <v>501000</v>
      </c>
      <c r="O564" s="5">
        <v>29900</v>
      </c>
      <c r="P564" s="2">
        <v>38.1</v>
      </c>
      <c r="Q564" s="2">
        <v>9.3000000000000007</v>
      </c>
      <c r="R564" s="5">
        <v>11100</v>
      </c>
      <c r="S564" s="5">
        <v>1490</v>
      </c>
      <c r="T564" s="5">
        <v>12400</v>
      </c>
      <c r="U564" s="5">
        <v>2280</v>
      </c>
      <c r="Y564">
        <f t="shared" si="38"/>
        <v>847.97529445143618</v>
      </c>
    </row>
    <row r="565" spans="1:25" x14ac:dyDescent="0.35">
      <c r="A565" s="2" t="s">
        <v>608</v>
      </c>
      <c r="B565" s="3" t="s">
        <v>35</v>
      </c>
      <c r="C565" s="2">
        <v>253</v>
      </c>
      <c r="D565" s="2">
        <v>900</v>
      </c>
      <c r="E565" s="2">
        <v>400</v>
      </c>
      <c r="F565" s="2">
        <v>25</v>
      </c>
      <c r="G565" s="2">
        <v>14</v>
      </c>
      <c r="H565" s="2">
        <v>18</v>
      </c>
      <c r="I565" s="2">
        <f t="shared" si="40"/>
        <v>814</v>
      </c>
      <c r="J565" s="2">
        <f t="shared" si="39"/>
        <v>337</v>
      </c>
      <c r="K565" s="2">
        <f t="shared" si="41"/>
        <v>8</v>
      </c>
      <c r="L565" s="2">
        <f t="shared" si="42"/>
        <v>58.142857142857146</v>
      </c>
      <c r="M565" s="2">
        <f t="shared" si="43"/>
        <v>3.3410973355292328</v>
      </c>
      <c r="N565" s="5">
        <v>459000</v>
      </c>
      <c r="O565" s="5">
        <v>26700</v>
      </c>
      <c r="P565" s="2">
        <v>37.799999999999997</v>
      </c>
      <c r="Q565" s="2">
        <v>9.1</v>
      </c>
      <c r="R565" s="5">
        <v>10200</v>
      </c>
      <c r="S565" s="5">
        <v>1330</v>
      </c>
      <c r="T565" s="5">
        <v>11400</v>
      </c>
      <c r="U565" s="5">
        <v>2040</v>
      </c>
      <c r="Y565">
        <f t="shared" si="38"/>
        <v>847.97529445143618</v>
      </c>
    </row>
    <row r="566" spans="1:25" x14ac:dyDescent="0.35">
      <c r="A566" s="2" t="s">
        <v>609</v>
      </c>
      <c r="B566" s="3" t="s">
        <v>35</v>
      </c>
      <c r="C566" s="2">
        <v>234</v>
      </c>
      <c r="D566" s="2">
        <v>900</v>
      </c>
      <c r="E566" s="2">
        <v>400</v>
      </c>
      <c r="F566" s="2">
        <v>22</v>
      </c>
      <c r="G566" s="2">
        <v>14</v>
      </c>
      <c r="H566" s="2">
        <v>18</v>
      </c>
      <c r="I566" s="2">
        <f t="shared" si="40"/>
        <v>820</v>
      </c>
      <c r="J566" s="2">
        <f t="shared" si="39"/>
        <v>310</v>
      </c>
      <c r="K566" s="2">
        <f t="shared" si="41"/>
        <v>9.0909090909090917</v>
      </c>
      <c r="L566" s="2">
        <f t="shared" si="42"/>
        <v>58.571428571428569</v>
      </c>
      <c r="M566" s="2">
        <f t="shared" si="43"/>
        <v>3.3410973355292328</v>
      </c>
      <c r="N566" s="5">
        <v>417000</v>
      </c>
      <c r="O566" s="5">
        <v>23500</v>
      </c>
      <c r="P566" s="2">
        <v>37.4</v>
      </c>
      <c r="Q566" s="2">
        <v>8.9</v>
      </c>
      <c r="R566" s="5">
        <v>9280</v>
      </c>
      <c r="S566" s="5">
        <v>1170</v>
      </c>
      <c r="T566" s="5">
        <v>10400</v>
      </c>
      <c r="U566" s="5">
        <v>1810</v>
      </c>
      <c r="Y566">
        <f t="shared" si="38"/>
        <v>847.97529445143618</v>
      </c>
    </row>
    <row r="567" spans="1:25" x14ac:dyDescent="0.35">
      <c r="A567" s="2" t="s">
        <v>610</v>
      </c>
      <c r="B567" s="3" t="s">
        <v>35</v>
      </c>
      <c r="C567" s="2">
        <v>364</v>
      </c>
      <c r="D567" s="2">
        <v>900</v>
      </c>
      <c r="E567" s="2">
        <v>350</v>
      </c>
      <c r="F567" s="2">
        <v>40</v>
      </c>
      <c r="G567" s="2">
        <v>22</v>
      </c>
      <c r="H567" s="2">
        <v>18</v>
      </c>
      <c r="I567" s="2">
        <f t="shared" si="40"/>
        <v>784</v>
      </c>
      <c r="J567" s="2">
        <f t="shared" si="39"/>
        <v>514</v>
      </c>
      <c r="K567" s="2">
        <f t="shared" si="41"/>
        <v>4.375</v>
      </c>
      <c r="L567" s="2">
        <f t="shared" si="42"/>
        <v>35.636363636363633</v>
      </c>
      <c r="M567" s="2">
        <f t="shared" si="43"/>
        <v>3.1250973355292326</v>
      </c>
      <c r="N567" s="5">
        <v>624000</v>
      </c>
      <c r="O567" s="5">
        <v>28700</v>
      </c>
      <c r="P567" s="2">
        <v>36.700000000000003</v>
      </c>
      <c r="Q567" s="2">
        <v>7.9</v>
      </c>
      <c r="R567" s="5">
        <v>13900</v>
      </c>
      <c r="S567" s="5">
        <v>1640</v>
      </c>
      <c r="T567" s="5">
        <v>15900</v>
      </c>
      <c r="U567" s="5">
        <v>2550</v>
      </c>
      <c r="Y567">
        <f t="shared" si="38"/>
        <v>831.7884947509192</v>
      </c>
    </row>
    <row r="568" spans="1:25" x14ac:dyDescent="0.35">
      <c r="A568" s="2" t="s">
        <v>611</v>
      </c>
      <c r="B568" s="3" t="s">
        <v>35</v>
      </c>
      <c r="C568" s="2">
        <v>343</v>
      </c>
      <c r="D568" s="2">
        <v>900</v>
      </c>
      <c r="E568" s="2">
        <v>350</v>
      </c>
      <c r="F568" s="2">
        <v>36</v>
      </c>
      <c r="G568" s="2">
        <v>22</v>
      </c>
      <c r="H568" s="2">
        <v>18</v>
      </c>
      <c r="I568" s="2">
        <f t="shared" si="40"/>
        <v>792</v>
      </c>
      <c r="J568" s="2">
        <f t="shared" si="39"/>
        <v>478</v>
      </c>
      <c r="K568" s="2">
        <f t="shared" si="41"/>
        <v>4.8611111111111107</v>
      </c>
      <c r="L568" s="2">
        <f t="shared" si="42"/>
        <v>36</v>
      </c>
      <c r="M568" s="2">
        <f t="shared" si="43"/>
        <v>3.1250973355292326</v>
      </c>
      <c r="N568" s="5">
        <v>579000</v>
      </c>
      <c r="O568" s="5">
        <v>25800</v>
      </c>
      <c r="P568" s="2">
        <v>36.4</v>
      </c>
      <c r="Q568" s="2">
        <v>7.7</v>
      </c>
      <c r="R568" s="5">
        <v>12900</v>
      </c>
      <c r="S568" s="5">
        <v>1470</v>
      </c>
      <c r="T568" s="5">
        <v>14800</v>
      </c>
      <c r="U568" s="5">
        <v>2310</v>
      </c>
      <c r="Y568">
        <f t="shared" si="38"/>
        <v>831.7884947509192</v>
      </c>
    </row>
    <row r="569" spans="1:25" x14ac:dyDescent="0.35">
      <c r="A569" s="2" t="s">
        <v>612</v>
      </c>
      <c r="B569" s="3" t="s">
        <v>35</v>
      </c>
      <c r="C569" s="2">
        <v>322</v>
      </c>
      <c r="D569" s="2">
        <v>900</v>
      </c>
      <c r="E569" s="2">
        <v>350</v>
      </c>
      <c r="F569" s="2">
        <v>32</v>
      </c>
      <c r="G569" s="2">
        <v>22</v>
      </c>
      <c r="H569" s="2">
        <v>18</v>
      </c>
      <c r="I569" s="2">
        <f t="shared" si="40"/>
        <v>800</v>
      </c>
      <c r="J569" s="2">
        <f t="shared" si="39"/>
        <v>442</v>
      </c>
      <c r="K569" s="2">
        <f t="shared" si="41"/>
        <v>5.46875</v>
      </c>
      <c r="L569" s="2">
        <f t="shared" si="42"/>
        <v>36.363636363636367</v>
      </c>
      <c r="M569" s="2">
        <f t="shared" si="43"/>
        <v>3.1250973355292326</v>
      </c>
      <c r="N569" s="5">
        <v>534000</v>
      </c>
      <c r="O569" s="5">
        <v>22900</v>
      </c>
      <c r="P569" s="2">
        <v>36.1</v>
      </c>
      <c r="Q569" s="2">
        <v>7.5</v>
      </c>
      <c r="R569" s="5">
        <v>11900</v>
      </c>
      <c r="S569" s="5">
        <v>1310</v>
      </c>
      <c r="T569" s="5">
        <v>13700</v>
      </c>
      <c r="U569" s="5">
        <v>2070</v>
      </c>
      <c r="Y569">
        <f t="shared" si="38"/>
        <v>831.7884947509192</v>
      </c>
    </row>
    <row r="570" spans="1:25" x14ac:dyDescent="0.35">
      <c r="A570" s="2" t="s">
        <v>613</v>
      </c>
      <c r="B570" s="3" t="s">
        <v>35</v>
      </c>
      <c r="C570" s="2">
        <v>302</v>
      </c>
      <c r="D570" s="2">
        <v>900</v>
      </c>
      <c r="E570" s="2">
        <v>350</v>
      </c>
      <c r="F570" s="2">
        <v>28</v>
      </c>
      <c r="G570" s="2">
        <v>22</v>
      </c>
      <c r="H570" s="2">
        <v>18</v>
      </c>
      <c r="I570" s="2">
        <f t="shared" si="40"/>
        <v>808</v>
      </c>
      <c r="J570" s="2">
        <f t="shared" si="39"/>
        <v>406</v>
      </c>
      <c r="K570" s="2">
        <f t="shared" si="41"/>
        <v>6.25</v>
      </c>
      <c r="L570" s="2">
        <f t="shared" si="42"/>
        <v>36.727272727272727</v>
      </c>
      <c r="M570" s="2">
        <f t="shared" si="43"/>
        <v>3.1250973355292326</v>
      </c>
      <c r="N570" s="5">
        <v>488000</v>
      </c>
      <c r="O570" s="5">
        <v>20100</v>
      </c>
      <c r="P570" s="2">
        <v>35.6</v>
      </c>
      <c r="Q570" s="2">
        <v>7.2</v>
      </c>
      <c r="R570" s="5">
        <v>10800</v>
      </c>
      <c r="S570" s="5">
        <v>1150</v>
      </c>
      <c r="T570" s="5">
        <v>12600</v>
      </c>
      <c r="U570" s="5">
        <v>1820</v>
      </c>
      <c r="Y570">
        <f t="shared" si="38"/>
        <v>831.7884947509192</v>
      </c>
    </row>
    <row r="571" spans="1:25" x14ac:dyDescent="0.35">
      <c r="A571" s="2" t="s">
        <v>614</v>
      </c>
      <c r="B571" s="3" t="s">
        <v>35</v>
      </c>
      <c r="C571" s="2">
        <v>344</v>
      </c>
      <c r="D571" s="2">
        <v>900</v>
      </c>
      <c r="E571" s="2">
        <v>350</v>
      </c>
      <c r="F571" s="2">
        <v>40</v>
      </c>
      <c r="G571" s="2">
        <v>19</v>
      </c>
      <c r="H571" s="2">
        <v>18</v>
      </c>
      <c r="I571" s="2">
        <f t="shared" si="40"/>
        <v>784</v>
      </c>
      <c r="J571" s="2">
        <f t="shared" si="39"/>
        <v>493</v>
      </c>
      <c r="K571" s="2">
        <f t="shared" si="41"/>
        <v>4.375</v>
      </c>
      <c r="L571" s="2">
        <f t="shared" si="42"/>
        <v>41.263157894736842</v>
      </c>
      <c r="M571" s="2">
        <f t="shared" si="43"/>
        <v>3.1310973355292324</v>
      </c>
      <c r="N571" s="5">
        <v>610000</v>
      </c>
      <c r="O571" s="5">
        <v>28600</v>
      </c>
      <c r="P571" s="2">
        <v>37.299999999999997</v>
      </c>
      <c r="Q571" s="2">
        <v>8.1</v>
      </c>
      <c r="R571" s="5">
        <v>13600</v>
      </c>
      <c r="S571" s="5">
        <v>1640</v>
      </c>
      <c r="T571" s="5">
        <v>15300</v>
      </c>
      <c r="U571" s="5">
        <v>2530</v>
      </c>
      <c r="Y571">
        <f t="shared" si="38"/>
        <v>831.7884947509192</v>
      </c>
    </row>
    <row r="572" spans="1:25" x14ac:dyDescent="0.35">
      <c r="A572" s="2" t="s">
        <v>615</v>
      </c>
      <c r="B572" s="3" t="s">
        <v>35</v>
      </c>
      <c r="C572" s="2">
        <v>323</v>
      </c>
      <c r="D572" s="2">
        <v>900</v>
      </c>
      <c r="E572" s="2">
        <v>350</v>
      </c>
      <c r="F572" s="2">
        <v>36</v>
      </c>
      <c r="G572" s="2">
        <v>19</v>
      </c>
      <c r="H572" s="2">
        <v>18</v>
      </c>
      <c r="I572" s="2">
        <f t="shared" si="40"/>
        <v>792</v>
      </c>
      <c r="J572" s="2">
        <f t="shared" si="39"/>
        <v>457</v>
      </c>
      <c r="K572" s="2">
        <f t="shared" si="41"/>
        <v>4.8611111111111107</v>
      </c>
      <c r="L572" s="2">
        <f t="shared" si="42"/>
        <v>41.684210526315788</v>
      </c>
      <c r="M572" s="2">
        <f t="shared" si="43"/>
        <v>3.1310973355292324</v>
      </c>
      <c r="N572" s="5">
        <v>565000</v>
      </c>
      <c r="O572" s="5">
        <v>25800</v>
      </c>
      <c r="P572" s="2">
        <v>37</v>
      </c>
      <c r="Q572" s="2">
        <v>7.9</v>
      </c>
      <c r="R572" s="5">
        <v>12600</v>
      </c>
      <c r="S572" s="5">
        <v>1470</v>
      </c>
      <c r="T572" s="5">
        <v>14300</v>
      </c>
      <c r="U572" s="5">
        <v>2280</v>
      </c>
      <c r="Y572">
        <f t="shared" si="38"/>
        <v>831.7884947509192</v>
      </c>
    </row>
    <row r="573" spans="1:25" x14ac:dyDescent="0.35">
      <c r="A573" s="2" t="s">
        <v>616</v>
      </c>
      <c r="B573" s="3" t="s">
        <v>35</v>
      </c>
      <c r="C573" s="2">
        <v>303</v>
      </c>
      <c r="D573" s="2">
        <v>900</v>
      </c>
      <c r="E573" s="2">
        <v>350</v>
      </c>
      <c r="F573" s="2">
        <v>32</v>
      </c>
      <c r="G573" s="2">
        <v>19</v>
      </c>
      <c r="H573" s="2">
        <v>18</v>
      </c>
      <c r="I573" s="2">
        <f t="shared" si="40"/>
        <v>800</v>
      </c>
      <c r="J573" s="2">
        <f t="shared" si="39"/>
        <v>421</v>
      </c>
      <c r="K573" s="2">
        <f t="shared" si="41"/>
        <v>5.46875</v>
      </c>
      <c r="L573" s="2">
        <f t="shared" si="42"/>
        <v>42.10526315789474</v>
      </c>
      <c r="M573" s="2">
        <f t="shared" si="43"/>
        <v>3.1310973355292324</v>
      </c>
      <c r="N573" s="5">
        <v>519000</v>
      </c>
      <c r="O573" s="5">
        <v>22900</v>
      </c>
      <c r="P573" s="2">
        <v>36.700000000000003</v>
      </c>
      <c r="Q573" s="2">
        <v>7.7</v>
      </c>
      <c r="R573" s="5">
        <v>11500</v>
      </c>
      <c r="S573" s="5">
        <v>1310</v>
      </c>
      <c r="T573" s="5">
        <v>13200</v>
      </c>
      <c r="U573" s="5">
        <v>2040</v>
      </c>
      <c r="Y573">
        <f t="shared" si="38"/>
        <v>831.7884947509192</v>
      </c>
    </row>
    <row r="574" spans="1:25" x14ac:dyDescent="0.35">
      <c r="A574" s="2" t="s">
        <v>617</v>
      </c>
      <c r="B574" s="3" t="s">
        <v>35</v>
      </c>
      <c r="C574" s="2">
        <v>282</v>
      </c>
      <c r="D574" s="2">
        <v>900</v>
      </c>
      <c r="E574" s="2">
        <v>350</v>
      </c>
      <c r="F574" s="2">
        <v>28</v>
      </c>
      <c r="G574" s="2">
        <v>19</v>
      </c>
      <c r="H574" s="2">
        <v>18</v>
      </c>
      <c r="I574" s="2">
        <f t="shared" si="40"/>
        <v>808</v>
      </c>
      <c r="J574" s="2">
        <f t="shared" si="39"/>
        <v>385</v>
      </c>
      <c r="K574" s="2">
        <f t="shared" si="41"/>
        <v>6.25</v>
      </c>
      <c r="L574" s="2">
        <f t="shared" si="42"/>
        <v>42.526315789473685</v>
      </c>
      <c r="M574" s="2">
        <f t="shared" si="43"/>
        <v>3.1310973355292324</v>
      </c>
      <c r="N574" s="5">
        <v>473000</v>
      </c>
      <c r="O574" s="5">
        <v>20100</v>
      </c>
      <c r="P574" s="2">
        <v>36.299999999999997</v>
      </c>
      <c r="Q574" s="2">
        <v>7.5</v>
      </c>
      <c r="R574" s="5">
        <v>10500</v>
      </c>
      <c r="S574" s="5">
        <v>1150</v>
      </c>
      <c r="T574" s="5">
        <v>12000</v>
      </c>
      <c r="U574" s="5">
        <v>1790</v>
      </c>
      <c r="Y574">
        <f t="shared" si="38"/>
        <v>831.7884947509192</v>
      </c>
    </row>
    <row r="575" spans="1:25" x14ac:dyDescent="0.35">
      <c r="A575" s="2" t="s">
        <v>605</v>
      </c>
      <c r="B575" s="3" t="s">
        <v>35</v>
      </c>
      <c r="C575" s="2">
        <v>266</v>
      </c>
      <c r="D575" s="2">
        <v>900</v>
      </c>
      <c r="E575" s="2">
        <v>350</v>
      </c>
      <c r="F575" s="2">
        <v>25</v>
      </c>
      <c r="G575" s="2">
        <v>19</v>
      </c>
      <c r="H575" s="2">
        <v>18</v>
      </c>
      <c r="I575" s="2">
        <f t="shared" si="40"/>
        <v>814</v>
      </c>
      <c r="J575" s="2">
        <f t="shared" si="39"/>
        <v>358</v>
      </c>
      <c r="K575" s="2">
        <f t="shared" si="41"/>
        <v>7</v>
      </c>
      <c r="L575" s="2">
        <f t="shared" si="42"/>
        <v>42.842105263157897</v>
      </c>
      <c r="M575" s="2">
        <f t="shared" si="43"/>
        <v>3.1310973355292324</v>
      </c>
      <c r="N575" s="5">
        <v>437000</v>
      </c>
      <c r="O575" s="5">
        <v>17900</v>
      </c>
      <c r="P575" s="2">
        <v>35.9</v>
      </c>
      <c r="Q575" s="2">
        <v>7.3</v>
      </c>
      <c r="R575" s="5">
        <v>9720</v>
      </c>
      <c r="S575" s="5">
        <v>1020</v>
      </c>
      <c r="T575" s="5">
        <v>11200</v>
      </c>
      <c r="U575" s="5">
        <v>1610</v>
      </c>
      <c r="Y575">
        <f t="shared" si="38"/>
        <v>831.7884947509192</v>
      </c>
    </row>
    <row r="576" spans="1:25" x14ac:dyDescent="0.35">
      <c r="A576" s="2" t="s">
        <v>600</v>
      </c>
      <c r="B576" s="3" t="s">
        <v>35</v>
      </c>
      <c r="C576" s="2">
        <v>304</v>
      </c>
      <c r="D576" s="2">
        <v>900</v>
      </c>
      <c r="E576" s="2">
        <v>350</v>
      </c>
      <c r="F576" s="2">
        <v>36</v>
      </c>
      <c r="G576" s="2">
        <v>16</v>
      </c>
      <c r="H576" s="2">
        <v>18</v>
      </c>
      <c r="I576" s="2">
        <f t="shared" si="40"/>
        <v>792</v>
      </c>
      <c r="J576" s="2">
        <f t="shared" si="39"/>
        <v>436</v>
      </c>
      <c r="K576" s="2">
        <f t="shared" si="41"/>
        <v>4.8611111111111107</v>
      </c>
      <c r="L576" s="2">
        <f t="shared" si="42"/>
        <v>49.5</v>
      </c>
      <c r="M576" s="2">
        <f t="shared" si="43"/>
        <v>3.1370973355292326</v>
      </c>
      <c r="N576" s="5">
        <v>551000</v>
      </c>
      <c r="O576" s="5">
        <v>25800</v>
      </c>
      <c r="P576" s="2">
        <v>37.700000000000003</v>
      </c>
      <c r="Q576" s="2">
        <v>8.1999999999999993</v>
      </c>
      <c r="R576" s="5">
        <v>12200</v>
      </c>
      <c r="S576" s="5">
        <v>1470</v>
      </c>
      <c r="T576" s="5">
        <v>13700</v>
      </c>
      <c r="U576" s="5">
        <v>2260</v>
      </c>
      <c r="Y576">
        <f t="shared" si="38"/>
        <v>831.7884947509192</v>
      </c>
    </row>
    <row r="577" spans="1:25" x14ac:dyDescent="0.35">
      <c r="A577" s="2" t="s">
        <v>618</v>
      </c>
      <c r="B577" s="3" t="s">
        <v>35</v>
      </c>
      <c r="C577" s="2">
        <v>283</v>
      </c>
      <c r="D577" s="2">
        <v>900</v>
      </c>
      <c r="E577" s="2">
        <v>350</v>
      </c>
      <c r="F577" s="2">
        <v>32</v>
      </c>
      <c r="G577" s="2">
        <v>16</v>
      </c>
      <c r="H577" s="2">
        <v>18</v>
      </c>
      <c r="I577" s="2">
        <f t="shared" si="40"/>
        <v>800</v>
      </c>
      <c r="J577" s="2">
        <f t="shared" si="39"/>
        <v>400</v>
      </c>
      <c r="K577" s="2">
        <f t="shared" si="41"/>
        <v>5.46875</v>
      </c>
      <c r="L577" s="2">
        <f t="shared" si="42"/>
        <v>50</v>
      </c>
      <c r="M577" s="2">
        <f t="shared" si="43"/>
        <v>3.1370973355292326</v>
      </c>
      <c r="N577" s="5">
        <v>505000</v>
      </c>
      <c r="O577" s="5">
        <v>22900</v>
      </c>
      <c r="P577" s="2">
        <v>37.4</v>
      </c>
      <c r="Q577" s="2">
        <v>8</v>
      </c>
      <c r="R577" s="5">
        <v>11200</v>
      </c>
      <c r="S577" s="5">
        <v>1310</v>
      </c>
      <c r="T577" s="5">
        <v>12600</v>
      </c>
      <c r="U577" s="5">
        <v>2020</v>
      </c>
      <c r="Y577">
        <f t="shared" si="38"/>
        <v>831.7884947509192</v>
      </c>
    </row>
    <row r="578" spans="1:25" x14ac:dyDescent="0.35">
      <c r="A578" s="2" t="s">
        <v>619</v>
      </c>
      <c r="B578" s="3" t="s">
        <v>35</v>
      </c>
      <c r="C578" s="2">
        <v>262</v>
      </c>
      <c r="D578" s="2">
        <v>900</v>
      </c>
      <c r="E578" s="2">
        <v>350</v>
      </c>
      <c r="F578" s="2">
        <v>28</v>
      </c>
      <c r="G578" s="2">
        <v>16</v>
      </c>
      <c r="H578" s="2">
        <v>18</v>
      </c>
      <c r="I578" s="2">
        <f t="shared" si="40"/>
        <v>808</v>
      </c>
      <c r="J578" s="2">
        <f t="shared" si="39"/>
        <v>364</v>
      </c>
      <c r="K578" s="2">
        <f t="shared" si="41"/>
        <v>6.25</v>
      </c>
      <c r="L578" s="2">
        <f t="shared" si="42"/>
        <v>50.5</v>
      </c>
      <c r="M578" s="2">
        <f t="shared" si="43"/>
        <v>3.1370973355292326</v>
      </c>
      <c r="N578" s="5">
        <v>458000</v>
      </c>
      <c r="O578" s="5">
        <v>20000</v>
      </c>
      <c r="P578" s="2">
        <v>37</v>
      </c>
      <c r="Q578" s="2">
        <v>7.8</v>
      </c>
      <c r="R578" s="5">
        <v>10200</v>
      </c>
      <c r="S578" s="5">
        <v>1150</v>
      </c>
      <c r="T578" s="5">
        <v>11500</v>
      </c>
      <c r="U578" s="5">
        <v>1770</v>
      </c>
      <c r="Y578">
        <f t="shared" si="38"/>
        <v>831.7884947509192</v>
      </c>
    </row>
    <row r="579" spans="1:25" x14ac:dyDescent="0.35">
      <c r="A579" s="2" t="s">
        <v>620</v>
      </c>
      <c r="B579" s="3" t="s">
        <v>35</v>
      </c>
      <c r="C579" s="2">
        <v>246</v>
      </c>
      <c r="D579" s="2">
        <v>900</v>
      </c>
      <c r="E579" s="2">
        <v>350</v>
      </c>
      <c r="F579" s="2">
        <v>25</v>
      </c>
      <c r="G579" s="2">
        <v>16</v>
      </c>
      <c r="H579" s="2">
        <v>18</v>
      </c>
      <c r="I579" s="2">
        <f t="shared" si="40"/>
        <v>814</v>
      </c>
      <c r="J579" s="2">
        <f t="shared" si="39"/>
        <v>337</v>
      </c>
      <c r="K579" s="2">
        <f t="shared" si="41"/>
        <v>7</v>
      </c>
      <c r="L579" s="2">
        <f t="shared" si="42"/>
        <v>50.875</v>
      </c>
      <c r="M579" s="2">
        <f t="shared" si="43"/>
        <v>3.1370973355292326</v>
      </c>
      <c r="N579" s="5">
        <v>422000</v>
      </c>
      <c r="O579" s="5">
        <v>17900</v>
      </c>
      <c r="P579" s="2">
        <v>36.700000000000003</v>
      </c>
      <c r="Q579" s="2">
        <v>7.6</v>
      </c>
      <c r="R579" s="5">
        <v>9370</v>
      </c>
      <c r="S579" s="5">
        <v>1020</v>
      </c>
      <c r="T579" s="5">
        <v>10700</v>
      </c>
      <c r="U579" s="5">
        <v>1590</v>
      </c>
      <c r="Y579">
        <f t="shared" si="38"/>
        <v>831.7884947509192</v>
      </c>
    </row>
    <row r="580" spans="1:25" x14ac:dyDescent="0.35">
      <c r="A580" s="2" t="s">
        <v>621</v>
      </c>
      <c r="B580" s="3" t="s">
        <v>35</v>
      </c>
      <c r="C580" s="2">
        <v>231</v>
      </c>
      <c r="D580" s="2">
        <v>900</v>
      </c>
      <c r="E580" s="2">
        <v>350</v>
      </c>
      <c r="F580" s="2">
        <v>22</v>
      </c>
      <c r="G580" s="2">
        <v>16</v>
      </c>
      <c r="H580" s="2">
        <v>18</v>
      </c>
      <c r="I580" s="2">
        <f t="shared" si="40"/>
        <v>820</v>
      </c>
      <c r="J580" s="2">
        <f t="shared" si="39"/>
        <v>310</v>
      </c>
      <c r="K580" s="2">
        <f t="shared" si="41"/>
        <v>7.9545454545454541</v>
      </c>
      <c r="L580" s="2">
        <f t="shared" si="42"/>
        <v>51.25</v>
      </c>
      <c r="M580" s="2">
        <f t="shared" si="43"/>
        <v>3.1370973355292326</v>
      </c>
      <c r="N580" s="5">
        <v>385000</v>
      </c>
      <c r="O580" s="5">
        <v>15800</v>
      </c>
      <c r="P580" s="2">
        <v>36.200000000000003</v>
      </c>
      <c r="Q580" s="2">
        <v>7.3</v>
      </c>
      <c r="R580" s="5">
        <v>8570</v>
      </c>
      <c r="S580" s="2">
        <v>900</v>
      </c>
      <c r="T580" s="5">
        <v>9810</v>
      </c>
      <c r="U580" s="5">
        <v>1410</v>
      </c>
      <c r="Y580">
        <f t="shared" ref="Y580:Y643" si="44">SQRT((((VLOOKUP($X$4,$A$4:$D$1021,4,FALSE))-D580)^2)+(((VLOOKUP($X$4,$A$4:$E$1021,5,FALSE))-E580)^2))</f>
        <v>831.7884947509192</v>
      </c>
    </row>
    <row r="581" spans="1:25" x14ac:dyDescent="0.35">
      <c r="A581" s="2" t="s">
        <v>622</v>
      </c>
      <c r="B581" s="3" t="s">
        <v>35</v>
      </c>
      <c r="C581" s="2">
        <v>249</v>
      </c>
      <c r="D581" s="2">
        <v>900</v>
      </c>
      <c r="E581" s="2">
        <v>350</v>
      </c>
      <c r="F581" s="2">
        <v>28</v>
      </c>
      <c r="G581" s="2">
        <v>14</v>
      </c>
      <c r="H581" s="2">
        <v>18</v>
      </c>
      <c r="I581" s="2">
        <f t="shared" si="40"/>
        <v>808</v>
      </c>
      <c r="J581" s="2">
        <f t="shared" si="39"/>
        <v>350</v>
      </c>
      <c r="K581" s="2">
        <f t="shared" si="41"/>
        <v>6.25</v>
      </c>
      <c r="L581" s="2">
        <f t="shared" si="42"/>
        <v>57.714285714285715</v>
      </c>
      <c r="M581" s="2">
        <f t="shared" si="43"/>
        <v>3.1410973355292326</v>
      </c>
      <c r="N581" s="5">
        <v>448000</v>
      </c>
      <c r="O581" s="5">
        <v>20000</v>
      </c>
      <c r="P581" s="2">
        <v>37.6</v>
      </c>
      <c r="Q581" s="2">
        <v>8</v>
      </c>
      <c r="R581" s="5">
        <v>9950</v>
      </c>
      <c r="S581" s="5">
        <v>1140</v>
      </c>
      <c r="T581" s="5">
        <v>11200</v>
      </c>
      <c r="U581" s="5">
        <v>1760</v>
      </c>
      <c r="Y581">
        <f t="shared" si="44"/>
        <v>831.7884947509192</v>
      </c>
    </row>
    <row r="582" spans="1:25" x14ac:dyDescent="0.35">
      <c r="A582" s="2" t="s">
        <v>623</v>
      </c>
      <c r="B582" s="3" t="s">
        <v>35</v>
      </c>
      <c r="C582" s="2">
        <v>233</v>
      </c>
      <c r="D582" s="2">
        <v>900</v>
      </c>
      <c r="E582" s="2">
        <v>350</v>
      </c>
      <c r="F582" s="2">
        <v>25</v>
      </c>
      <c r="G582" s="2">
        <v>14</v>
      </c>
      <c r="H582" s="2">
        <v>18</v>
      </c>
      <c r="I582" s="2">
        <f t="shared" si="40"/>
        <v>814</v>
      </c>
      <c r="J582" s="2">
        <f t="shared" si="39"/>
        <v>323</v>
      </c>
      <c r="K582" s="2">
        <f t="shared" si="41"/>
        <v>7</v>
      </c>
      <c r="L582" s="2">
        <f t="shared" si="42"/>
        <v>58.142857142857146</v>
      </c>
      <c r="M582" s="2">
        <f t="shared" si="43"/>
        <v>3.1410973355292326</v>
      </c>
      <c r="N582" s="5">
        <v>412000</v>
      </c>
      <c r="O582" s="5">
        <v>17900</v>
      </c>
      <c r="P582" s="2">
        <v>37.200000000000003</v>
      </c>
      <c r="Q582" s="2">
        <v>7.8</v>
      </c>
      <c r="R582" s="5">
        <v>9150</v>
      </c>
      <c r="S582" s="5">
        <v>1020</v>
      </c>
      <c r="T582" s="5">
        <v>10300</v>
      </c>
      <c r="U582" s="5">
        <v>1580</v>
      </c>
      <c r="Y582">
        <f t="shared" si="44"/>
        <v>831.7884947509192</v>
      </c>
    </row>
    <row r="583" spans="1:25" x14ac:dyDescent="0.35">
      <c r="A583" s="2" t="s">
        <v>624</v>
      </c>
      <c r="B583" s="3" t="s">
        <v>35</v>
      </c>
      <c r="C583" s="2">
        <v>217</v>
      </c>
      <c r="D583" s="2">
        <v>900</v>
      </c>
      <c r="E583" s="2">
        <v>350</v>
      </c>
      <c r="F583" s="2">
        <v>22</v>
      </c>
      <c r="G583" s="2">
        <v>14</v>
      </c>
      <c r="H583" s="2">
        <v>18</v>
      </c>
      <c r="I583" s="2">
        <f t="shared" si="40"/>
        <v>820</v>
      </c>
      <c r="J583" s="2">
        <f t="shared" ref="J583:J646" si="45">D583/10 * F583/10 + 2*(E583/10 * G583/10)</f>
        <v>296</v>
      </c>
      <c r="K583" s="2">
        <f t="shared" si="41"/>
        <v>7.9545454545454541</v>
      </c>
      <c r="L583" s="2">
        <f t="shared" si="42"/>
        <v>58.571428571428569</v>
      </c>
      <c r="M583" s="2">
        <f t="shared" si="43"/>
        <v>3.1410973355292326</v>
      </c>
      <c r="N583" s="5">
        <v>375000</v>
      </c>
      <c r="O583" s="5">
        <v>15700</v>
      </c>
      <c r="P583" s="2">
        <v>36.799999999999997</v>
      </c>
      <c r="Q583" s="2">
        <v>7.5</v>
      </c>
      <c r="R583" s="5">
        <v>8330</v>
      </c>
      <c r="S583" s="2">
        <v>900</v>
      </c>
      <c r="T583" s="5">
        <v>9440</v>
      </c>
      <c r="U583" s="5">
        <v>1390</v>
      </c>
      <c r="Y583">
        <f t="shared" si="44"/>
        <v>831.7884947509192</v>
      </c>
    </row>
    <row r="584" spans="1:25" x14ac:dyDescent="0.35">
      <c r="A584" s="2" t="s">
        <v>602</v>
      </c>
      <c r="B584" s="3" t="s">
        <v>35</v>
      </c>
      <c r="C584" s="2">
        <v>332</v>
      </c>
      <c r="D584" s="2">
        <v>900</v>
      </c>
      <c r="E584" s="2">
        <v>300</v>
      </c>
      <c r="F584" s="2">
        <v>40</v>
      </c>
      <c r="G584" s="2">
        <v>22</v>
      </c>
      <c r="H584" s="2">
        <v>18</v>
      </c>
      <c r="I584" s="2">
        <f t="shared" si="40"/>
        <v>784</v>
      </c>
      <c r="J584" s="2">
        <f t="shared" si="45"/>
        <v>492</v>
      </c>
      <c r="K584" s="2">
        <f t="shared" si="41"/>
        <v>3.75</v>
      </c>
      <c r="L584" s="2">
        <f t="shared" si="42"/>
        <v>35.636363636363633</v>
      </c>
      <c r="M584" s="2">
        <f t="shared" si="43"/>
        <v>2.9250973355292325</v>
      </c>
      <c r="N584" s="5">
        <v>550000</v>
      </c>
      <c r="O584" s="5">
        <v>18100</v>
      </c>
      <c r="P584" s="2">
        <v>36</v>
      </c>
      <c r="Q584" s="2">
        <v>6.5</v>
      </c>
      <c r="R584" s="5">
        <v>12200</v>
      </c>
      <c r="S584" s="5">
        <v>1210</v>
      </c>
      <c r="T584" s="5">
        <v>14100</v>
      </c>
      <c r="U584" s="5">
        <v>1900</v>
      </c>
      <c r="Y584">
        <f t="shared" si="44"/>
        <v>818.3410658154703</v>
      </c>
    </row>
    <row r="585" spans="1:25" x14ac:dyDescent="0.35">
      <c r="A585" s="2" t="s">
        <v>625</v>
      </c>
      <c r="B585" s="3" t="s">
        <v>35</v>
      </c>
      <c r="C585" s="2">
        <v>315</v>
      </c>
      <c r="D585" s="2">
        <v>900</v>
      </c>
      <c r="E585" s="2">
        <v>300</v>
      </c>
      <c r="F585" s="2">
        <v>36</v>
      </c>
      <c r="G585" s="2">
        <v>22</v>
      </c>
      <c r="H585" s="2">
        <v>18</v>
      </c>
      <c r="I585" s="2">
        <f t="shared" si="40"/>
        <v>792</v>
      </c>
      <c r="J585" s="2">
        <f t="shared" si="45"/>
        <v>456</v>
      </c>
      <c r="K585" s="2">
        <f t="shared" si="41"/>
        <v>4.166666666666667</v>
      </c>
      <c r="L585" s="2">
        <f t="shared" si="42"/>
        <v>36</v>
      </c>
      <c r="M585" s="2">
        <f t="shared" si="43"/>
        <v>2.9250973355292325</v>
      </c>
      <c r="N585" s="5">
        <v>512000</v>
      </c>
      <c r="O585" s="5">
        <v>16300</v>
      </c>
      <c r="P585" s="2">
        <v>35.700000000000003</v>
      </c>
      <c r="Q585" s="2">
        <v>6.4</v>
      </c>
      <c r="R585" s="5">
        <v>11400</v>
      </c>
      <c r="S585" s="5">
        <v>1090</v>
      </c>
      <c r="T585" s="5">
        <v>13200</v>
      </c>
      <c r="U585" s="5">
        <v>1720</v>
      </c>
      <c r="Y585">
        <f t="shared" si="44"/>
        <v>818.3410658154703</v>
      </c>
    </row>
    <row r="586" spans="1:25" x14ac:dyDescent="0.35">
      <c r="A586" s="2" t="s">
        <v>626</v>
      </c>
      <c r="B586" s="3" t="s">
        <v>35</v>
      </c>
      <c r="C586" s="2">
        <v>297</v>
      </c>
      <c r="D586" s="2">
        <v>900</v>
      </c>
      <c r="E586" s="2">
        <v>300</v>
      </c>
      <c r="F586" s="2">
        <v>32</v>
      </c>
      <c r="G586" s="2">
        <v>22</v>
      </c>
      <c r="H586" s="2">
        <v>18</v>
      </c>
      <c r="I586" s="2">
        <f t="shared" si="40"/>
        <v>800</v>
      </c>
      <c r="J586" s="2">
        <f t="shared" si="45"/>
        <v>420</v>
      </c>
      <c r="K586" s="2">
        <f t="shared" si="41"/>
        <v>4.6875</v>
      </c>
      <c r="L586" s="2">
        <f t="shared" si="42"/>
        <v>36.363636363636367</v>
      </c>
      <c r="M586" s="2">
        <f t="shared" si="43"/>
        <v>2.9250973355292325</v>
      </c>
      <c r="N586" s="5">
        <v>474000</v>
      </c>
      <c r="O586" s="5">
        <v>14500</v>
      </c>
      <c r="P586" s="2">
        <v>35.4</v>
      </c>
      <c r="Q586" s="2">
        <v>6.2</v>
      </c>
      <c r="R586" s="5">
        <v>10500</v>
      </c>
      <c r="S586" s="2">
        <v>965</v>
      </c>
      <c r="T586" s="5">
        <v>12300</v>
      </c>
      <c r="U586" s="5">
        <v>1550</v>
      </c>
      <c r="Y586">
        <f t="shared" si="44"/>
        <v>818.3410658154703</v>
      </c>
    </row>
    <row r="587" spans="1:25" x14ac:dyDescent="0.35">
      <c r="A587" s="2" t="s">
        <v>627</v>
      </c>
      <c r="B587" s="3" t="s">
        <v>35</v>
      </c>
      <c r="C587" s="2">
        <v>280</v>
      </c>
      <c r="D587" s="2">
        <v>900</v>
      </c>
      <c r="E587" s="2">
        <v>300</v>
      </c>
      <c r="F587" s="2">
        <v>28</v>
      </c>
      <c r="G587" s="2">
        <v>22</v>
      </c>
      <c r="H587" s="2">
        <v>18</v>
      </c>
      <c r="I587" s="2">
        <f t="shared" si="40"/>
        <v>808</v>
      </c>
      <c r="J587" s="2">
        <f t="shared" si="45"/>
        <v>384</v>
      </c>
      <c r="K587" s="2">
        <f t="shared" si="41"/>
        <v>5.3571428571428568</v>
      </c>
      <c r="L587" s="2">
        <f t="shared" si="42"/>
        <v>36.727272727272727</v>
      </c>
      <c r="M587" s="2">
        <f t="shared" si="43"/>
        <v>2.9250973355292325</v>
      </c>
      <c r="N587" s="5">
        <v>435000</v>
      </c>
      <c r="O587" s="5">
        <v>12700</v>
      </c>
      <c r="P587" s="2">
        <v>34.9</v>
      </c>
      <c r="Q587" s="2">
        <v>6</v>
      </c>
      <c r="R587" s="5">
        <v>9660</v>
      </c>
      <c r="S587" s="2">
        <v>845</v>
      </c>
      <c r="T587" s="5">
        <v>11400</v>
      </c>
      <c r="U587" s="5">
        <v>1370</v>
      </c>
      <c r="Y587">
        <f t="shared" si="44"/>
        <v>818.3410658154703</v>
      </c>
    </row>
    <row r="588" spans="1:25" x14ac:dyDescent="0.35">
      <c r="A588" s="2" t="s">
        <v>628</v>
      </c>
      <c r="B588" s="3" t="s">
        <v>35</v>
      </c>
      <c r="C588" s="2">
        <v>313</v>
      </c>
      <c r="D588" s="2">
        <v>900</v>
      </c>
      <c r="E588" s="2">
        <v>300</v>
      </c>
      <c r="F588" s="2">
        <v>40</v>
      </c>
      <c r="G588" s="2">
        <v>19</v>
      </c>
      <c r="H588" s="2">
        <v>18</v>
      </c>
      <c r="I588" s="2">
        <f t="shared" si="40"/>
        <v>784</v>
      </c>
      <c r="J588" s="2">
        <f t="shared" si="45"/>
        <v>474</v>
      </c>
      <c r="K588" s="2">
        <f t="shared" si="41"/>
        <v>3.75</v>
      </c>
      <c r="L588" s="2">
        <f t="shared" si="42"/>
        <v>41.263157894736842</v>
      </c>
      <c r="M588" s="2">
        <f t="shared" si="43"/>
        <v>2.9310973355292327</v>
      </c>
      <c r="N588" s="5">
        <v>536000</v>
      </c>
      <c r="O588" s="5">
        <v>18100</v>
      </c>
      <c r="P588" s="2">
        <v>36.700000000000003</v>
      </c>
      <c r="Q588" s="2">
        <v>6.7</v>
      </c>
      <c r="R588" s="5">
        <v>11900</v>
      </c>
      <c r="S588" s="5">
        <v>1200</v>
      </c>
      <c r="T588" s="5">
        <v>13600</v>
      </c>
      <c r="U588" s="5">
        <v>1880</v>
      </c>
      <c r="Y588">
        <f t="shared" si="44"/>
        <v>818.3410658154703</v>
      </c>
    </row>
    <row r="589" spans="1:25" x14ac:dyDescent="0.35">
      <c r="A589" s="2" t="s">
        <v>629</v>
      </c>
      <c r="B589" s="3" t="s">
        <v>35</v>
      </c>
      <c r="C589" s="2">
        <v>295</v>
      </c>
      <c r="D589" s="2">
        <v>900</v>
      </c>
      <c r="E589" s="2">
        <v>300</v>
      </c>
      <c r="F589" s="2">
        <v>36</v>
      </c>
      <c r="G589" s="2">
        <v>19</v>
      </c>
      <c r="H589" s="2">
        <v>18</v>
      </c>
      <c r="I589" s="2">
        <f t="shared" si="40"/>
        <v>792</v>
      </c>
      <c r="J589" s="2">
        <f t="shared" si="45"/>
        <v>438</v>
      </c>
      <c r="K589" s="2">
        <f t="shared" si="41"/>
        <v>4.166666666666667</v>
      </c>
      <c r="L589" s="2">
        <f t="shared" si="42"/>
        <v>41.684210526315788</v>
      </c>
      <c r="M589" s="2">
        <f t="shared" si="43"/>
        <v>2.9310973355292327</v>
      </c>
      <c r="N589" s="5">
        <v>498000</v>
      </c>
      <c r="O589" s="5">
        <v>16300</v>
      </c>
      <c r="P589" s="2">
        <v>36.4</v>
      </c>
      <c r="Q589" s="2">
        <v>6.6</v>
      </c>
      <c r="R589" s="5">
        <v>11100</v>
      </c>
      <c r="S589" s="5">
        <v>1080</v>
      </c>
      <c r="T589" s="5">
        <v>12700</v>
      </c>
      <c r="U589" s="5">
        <v>1700</v>
      </c>
      <c r="Y589">
        <f t="shared" si="44"/>
        <v>818.3410658154703</v>
      </c>
    </row>
    <row r="590" spans="1:25" x14ac:dyDescent="0.35">
      <c r="A590" s="2" t="s">
        <v>630</v>
      </c>
      <c r="B590" s="3" t="s">
        <v>35</v>
      </c>
      <c r="C590" s="2">
        <v>278</v>
      </c>
      <c r="D590" s="2">
        <v>900</v>
      </c>
      <c r="E590" s="2">
        <v>300</v>
      </c>
      <c r="F590" s="2">
        <v>32</v>
      </c>
      <c r="G590" s="2">
        <v>19</v>
      </c>
      <c r="H590" s="2">
        <v>18</v>
      </c>
      <c r="I590" s="2">
        <f t="shared" si="40"/>
        <v>800</v>
      </c>
      <c r="J590" s="2">
        <f t="shared" si="45"/>
        <v>402</v>
      </c>
      <c r="K590" s="2">
        <f t="shared" si="41"/>
        <v>4.6875</v>
      </c>
      <c r="L590" s="2">
        <f t="shared" si="42"/>
        <v>42.10526315789474</v>
      </c>
      <c r="M590" s="2">
        <f t="shared" si="43"/>
        <v>2.9310973355292327</v>
      </c>
      <c r="N590" s="5">
        <v>459000</v>
      </c>
      <c r="O590" s="5">
        <v>14500</v>
      </c>
      <c r="P590" s="2">
        <v>36</v>
      </c>
      <c r="Q590" s="2">
        <v>6.4</v>
      </c>
      <c r="R590" s="5">
        <v>10200</v>
      </c>
      <c r="S590" s="2">
        <v>964</v>
      </c>
      <c r="T590" s="5">
        <v>11800</v>
      </c>
      <c r="U590" s="5">
        <v>1520</v>
      </c>
      <c r="Y590">
        <f t="shared" si="44"/>
        <v>818.3410658154703</v>
      </c>
    </row>
    <row r="591" spans="1:25" x14ac:dyDescent="0.35">
      <c r="A591" s="2" t="s">
        <v>631</v>
      </c>
      <c r="B591" s="3" t="s">
        <v>35</v>
      </c>
      <c r="C591" s="2">
        <v>260</v>
      </c>
      <c r="D591" s="2">
        <v>900</v>
      </c>
      <c r="E591" s="2">
        <v>300</v>
      </c>
      <c r="F591" s="2">
        <v>28</v>
      </c>
      <c r="G591" s="2">
        <v>19</v>
      </c>
      <c r="H591" s="2">
        <v>18</v>
      </c>
      <c r="I591" s="2">
        <f t="shared" si="40"/>
        <v>808</v>
      </c>
      <c r="J591" s="2">
        <f t="shared" si="45"/>
        <v>366</v>
      </c>
      <c r="K591" s="2">
        <f t="shared" si="41"/>
        <v>5.3571428571428568</v>
      </c>
      <c r="L591" s="2">
        <f t="shared" si="42"/>
        <v>42.526315789473685</v>
      </c>
      <c r="M591" s="2">
        <f t="shared" si="43"/>
        <v>2.9310973355292327</v>
      </c>
      <c r="N591" s="5">
        <v>420000</v>
      </c>
      <c r="O591" s="5">
        <v>12700</v>
      </c>
      <c r="P591" s="2">
        <v>35.6</v>
      </c>
      <c r="Q591" s="2">
        <v>6.2</v>
      </c>
      <c r="R591" s="5">
        <v>9320</v>
      </c>
      <c r="S591" s="2">
        <v>844</v>
      </c>
      <c r="T591" s="5">
        <v>10800</v>
      </c>
      <c r="U591" s="5">
        <v>1340</v>
      </c>
      <c r="Y591">
        <f t="shared" si="44"/>
        <v>818.3410658154703</v>
      </c>
    </row>
    <row r="592" spans="1:25" x14ac:dyDescent="0.35">
      <c r="A592" s="2" t="s">
        <v>632</v>
      </c>
      <c r="B592" s="3" t="s">
        <v>35</v>
      </c>
      <c r="C592" s="2">
        <v>247</v>
      </c>
      <c r="D592" s="2">
        <v>900</v>
      </c>
      <c r="E592" s="2">
        <v>300</v>
      </c>
      <c r="F592" s="2">
        <v>25</v>
      </c>
      <c r="G592" s="2">
        <v>19</v>
      </c>
      <c r="H592" s="2">
        <v>18</v>
      </c>
      <c r="I592" s="2">
        <f t="shared" si="40"/>
        <v>814</v>
      </c>
      <c r="J592" s="2">
        <f t="shared" si="45"/>
        <v>339</v>
      </c>
      <c r="K592" s="2">
        <f t="shared" si="41"/>
        <v>6</v>
      </c>
      <c r="L592" s="2">
        <f t="shared" si="42"/>
        <v>42.842105263157897</v>
      </c>
      <c r="M592" s="2">
        <f t="shared" si="43"/>
        <v>2.9310973355292327</v>
      </c>
      <c r="N592" s="5">
        <v>389000</v>
      </c>
      <c r="O592" s="5">
        <v>11300</v>
      </c>
      <c r="P592" s="2">
        <v>35.200000000000003</v>
      </c>
      <c r="Q592" s="2">
        <v>6</v>
      </c>
      <c r="R592" s="5">
        <v>8650</v>
      </c>
      <c r="S592" s="2">
        <v>754</v>
      </c>
      <c r="T592" s="5">
        <v>10100</v>
      </c>
      <c r="U592" s="5">
        <v>1210</v>
      </c>
      <c r="Y592">
        <f t="shared" si="44"/>
        <v>818.3410658154703</v>
      </c>
    </row>
    <row r="593" spans="1:25" x14ac:dyDescent="0.35">
      <c r="A593" s="2" t="s">
        <v>623</v>
      </c>
      <c r="B593" s="3" t="s">
        <v>35</v>
      </c>
      <c r="C593" s="2">
        <v>233</v>
      </c>
      <c r="D593" s="2">
        <v>900</v>
      </c>
      <c r="E593" s="2">
        <v>300</v>
      </c>
      <c r="F593" s="2">
        <v>22</v>
      </c>
      <c r="G593" s="2">
        <v>19</v>
      </c>
      <c r="H593" s="2">
        <v>18</v>
      </c>
      <c r="I593" s="2">
        <f t="shared" si="40"/>
        <v>820</v>
      </c>
      <c r="J593" s="2">
        <f t="shared" si="45"/>
        <v>312</v>
      </c>
      <c r="K593" s="2">
        <f t="shared" si="41"/>
        <v>6.8181818181818183</v>
      </c>
      <c r="L593" s="2">
        <f t="shared" si="42"/>
        <v>43.157894736842103</v>
      </c>
      <c r="M593" s="2">
        <f t="shared" si="43"/>
        <v>2.9310973355292327</v>
      </c>
      <c r="N593" s="5">
        <v>359000</v>
      </c>
      <c r="O593" s="5">
        <v>9950</v>
      </c>
      <c r="P593" s="2">
        <v>34.700000000000003</v>
      </c>
      <c r="Q593" s="2">
        <v>5.8</v>
      </c>
      <c r="R593" s="5">
        <v>7970</v>
      </c>
      <c r="S593" s="2">
        <v>664</v>
      </c>
      <c r="T593" s="5">
        <v>9390</v>
      </c>
      <c r="U593" s="5">
        <v>1070</v>
      </c>
      <c r="Y593">
        <f t="shared" si="44"/>
        <v>818.3410658154703</v>
      </c>
    </row>
    <row r="594" spans="1:25" x14ac:dyDescent="0.35">
      <c r="A594" s="2" t="s">
        <v>633</v>
      </c>
      <c r="B594" s="3" t="s">
        <v>35</v>
      </c>
      <c r="C594" s="2">
        <v>276</v>
      </c>
      <c r="D594" s="2">
        <v>900</v>
      </c>
      <c r="E594" s="2">
        <v>300</v>
      </c>
      <c r="F594" s="2">
        <v>36</v>
      </c>
      <c r="G594" s="2">
        <v>16</v>
      </c>
      <c r="H594" s="2">
        <v>18</v>
      </c>
      <c r="I594" s="2">
        <f t="shared" si="40"/>
        <v>792</v>
      </c>
      <c r="J594" s="2">
        <f t="shared" si="45"/>
        <v>420</v>
      </c>
      <c r="K594" s="2">
        <f t="shared" si="41"/>
        <v>4.166666666666667</v>
      </c>
      <c r="L594" s="2">
        <f t="shared" si="42"/>
        <v>49.5</v>
      </c>
      <c r="M594" s="2">
        <f t="shared" si="43"/>
        <v>2.9370973355292325</v>
      </c>
      <c r="N594" s="5">
        <v>484000</v>
      </c>
      <c r="O594" s="5">
        <v>16200</v>
      </c>
      <c r="P594" s="2">
        <v>37.1</v>
      </c>
      <c r="Q594" s="2">
        <v>6.8</v>
      </c>
      <c r="R594" s="5">
        <v>10700</v>
      </c>
      <c r="S594" s="5">
        <v>1080</v>
      </c>
      <c r="T594" s="5">
        <v>12200</v>
      </c>
      <c r="U594" s="5">
        <v>1680</v>
      </c>
      <c r="Y594">
        <f t="shared" si="44"/>
        <v>818.3410658154703</v>
      </c>
    </row>
    <row r="595" spans="1:25" x14ac:dyDescent="0.35">
      <c r="A595" s="2" t="s">
        <v>634</v>
      </c>
      <c r="B595" s="3" t="s">
        <v>35</v>
      </c>
      <c r="C595" s="2">
        <v>258</v>
      </c>
      <c r="D595" s="2">
        <v>900</v>
      </c>
      <c r="E595" s="2">
        <v>300</v>
      </c>
      <c r="F595" s="2">
        <v>32</v>
      </c>
      <c r="G595" s="2">
        <v>16</v>
      </c>
      <c r="H595" s="2">
        <v>18</v>
      </c>
      <c r="I595" s="2">
        <f t="shared" si="40"/>
        <v>800</v>
      </c>
      <c r="J595" s="2">
        <f t="shared" si="45"/>
        <v>384</v>
      </c>
      <c r="K595" s="2">
        <f t="shared" si="41"/>
        <v>4.6875</v>
      </c>
      <c r="L595" s="2">
        <f t="shared" si="42"/>
        <v>50</v>
      </c>
      <c r="M595" s="2">
        <f t="shared" si="43"/>
        <v>2.9370973355292325</v>
      </c>
      <c r="N595" s="5">
        <v>444000</v>
      </c>
      <c r="O595" s="5">
        <v>14400</v>
      </c>
      <c r="P595" s="2">
        <v>36.799999999999997</v>
      </c>
      <c r="Q595" s="2">
        <v>6.6</v>
      </c>
      <c r="R595" s="5">
        <v>9880</v>
      </c>
      <c r="S595" s="2">
        <v>962</v>
      </c>
      <c r="T595" s="5">
        <v>11200</v>
      </c>
      <c r="U595" s="5">
        <v>1500</v>
      </c>
      <c r="Y595">
        <f t="shared" si="44"/>
        <v>818.3410658154703</v>
      </c>
    </row>
    <row r="596" spans="1:25" x14ac:dyDescent="0.35">
      <c r="A596" s="2" t="s">
        <v>635</v>
      </c>
      <c r="B596" s="3" t="s">
        <v>35</v>
      </c>
      <c r="C596" s="2">
        <v>240</v>
      </c>
      <c r="D596" s="2">
        <v>900</v>
      </c>
      <c r="E596" s="2">
        <v>300</v>
      </c>
      <c r="F596" s="2">
        <v>28</v>
      </c>
      <c r="G596" s="2">
        <v>16</v>
      </c>
      <c r="H596" s="2">
        <v>18</v>
      </c>
      <c r="I596" s="2">
        <f t="shared" si="40"/>
        <v>808</v>
      </c>
      <c r="J596" s="2">
        <f t="shared" si="45"/>
        <v>348</v>
      </c>
      <c r="K596" s="2">
        <f t="shared" si="41"/>
        <v>5.3571428571428568</v>
      </c>
      <c r="L596" s="2">
        <f t="shared" si="42"/>
        <v>50.5</v>
      </c>
      <c r="M596" s="2">
        <f t="shared" si="43"/>
        <v>2.9370973355292325</v>
      </c>
      <c r="N596" s="5">
        <v>404000</v>
      </c>
      <c r="O596" s="5">
        <v>12600</v>
      </c>
      <c r="P596" s="2">
        <v>36.4</v>
      </c>
      <c r="Q596" s="2">
        <v>6.4</v>
      </c>
      <c r="R596" s="5">
        <v>8990</v>
      </c>
      <c r="S596" s="2">
        <v>842</v>
      </c>
      <c r="T596" s="5">
        <v>10300</v>
      </c>
      <c r="U596" s="5">
        <v>1320</v>
      </c>
      <c r="Y596">
        <f t="shared" si="44"/>
        <v>818.3410658154703</v>
      </c>
    </row>
    <row r="597" spans="1:25" x14ac:dyDescent="0.35">
      <c r="A597" s="2" t="s">
        <v>636</v>
      </c>
      <c r="B597" s="3" t="s">
        <v>35</v>
      </c>
      <c r="C597" s="2">
        <v>227</v>
      </c>
      <c r="D597" s="2">
        <v>900</v>
      </c>
      <c r="E597" s="2">
        <v>300</v>
      </c>
      <c r="F597" s="2">
        <v>25</v>
      </c>
      <c r="G597" s="2">
        <v>16</v>
      </c>
      <c r="H597" s="2">
        <v>18</v>
      </c>
      <c r="I597" s="2">
        <f t="shared" si="40"/>
        <v>814</v>
      </c>
      <c r="J597" s="2">
        <f t="shared" si="45"/>
        <v>321</v>
      </c>
      <c r="K597" s="2">
        <f t="shared" si="41"/>
        <v>6</v>
      </c>
      <c r="L597" s="2">
        <f t="shared" si="42"/>
        <v>50.875</v>
      </c>
      <c r="M597" s="2">
        <f t="shared" si="43"/>
        <v>2.9370973355292325</v>
      </c>
      <c r="N597" s="5">
        <v>374000</v>
      </c>
      <c r="O597" s="5">
        <v>11300</v>
      </c>
      <c r="P597" s="2">
        <v>36</v>
      </c>
      <c r="Q597" s="2">
        <v>6.3</v>
      </c>
      <c r="R597" s="5">
        <v>8310</v>
      </c>
      <c r="S597" s="2">
        <v>752</v>
      </c>
      <c r="T597" s="5">
        <v>9570</v>
      </c>
      <c r="U597" s="5">
        <v>1180</v>
      </c>
      <c r="Y597">
        <f t="shared" si="44"/>
        <v>818.3410658154703</v>
      </c>
    </row>
    <row r="598" spans="1:25" x14ac:dyDescent="0.35">
      <c r="A598" s="2" t="s">
        <v>637</v>
      </c>
      <c r="B598" s="3" t="s">
        <v>35</v>
      </c>
      <c r="C598" s="2">
        <v>213</v>
      </c>
      <c r="D598" s="2">
        <v>900</v>
      </c>
      <c r="E598" s="2">
        <v>300</v>
      </c>
      <c r="F598" s="2">
        <v>22</v>
      </c>
      <c r="G598" s="2">
        <v>16</v>
      </c>
      <c r="H598" s="2">
        <v>18</v>
      </c>
      <c r="I598" s="2">
        <f t="shared" si="40"/>
        <v>820</v>
      </c>
      <c r="J598" s="2">
        <f t="shared" si="45"/>
        <v>294</v>
      </c>
      <c r="K598" s="2">
        <f t="shared" si="41"/>
        <v>6.8181818181818183</v>
      </c>
      <c r="L598" s="2">
        <f t="shared" si="42"/>
        <v>51.25</v>
      </c>
      <c r="M598" s="2">
        <f t="shared" si="43"/>
        <v>2.9370973355292325</v>
      </c>
      <c r="N598" s="5">
        <v>343000</v>
      </c>
      <c r="O598" s="5">
        <v>9930</v>
      </c>
      <c r="P598" s="2">
        <v>35.5</v>
      </c>
      <c r="Q598" s="2">
        <v>6.1</v>
      </c>
      <c r="R598" s="5">
        <v>7620</v>
      </c>
      <c r="S598" s="2">
        <v>662</v>
      </c>
      <c r="T598" s="5">
        <v>8840</v>
      </c>
      <c r="U598" s="5">
        <v>1050</v>
      </c>
      <c r="Y598">
        <f t="shared" si="44"/>
        <v>818.3410658154703</v>
      </c>
    </row>
    <row r="599" spans="1:25" x14ac:dyDescent="0.35">
      <c r="A599" s="2" t="s">
        <v>638</v>
      </c>
      <c r="B599" s="3" t="s">
        <v>35</v>
      </c>
      <c r="C599" s="2">
        <v>200</v>
      </c>
      <c r="D599" s="2">
        <v>900</v>
      </c>
      <c r="E599" s="2">
        <v>300</v>
      </c>
      <c r="F599" s="2">
        <v>19</v>
      </c>
      <c r="G599" s="2">
        <v>16</v>
      </c>
      <c r="H599" s="2">
        <v>18</v>
      </c>
      <c r="I599" s="2">
        <f t="shared" si="40"/>
        <v>826</v>
      </c>
      <c r="J599" s="2">
        <f t="shared" si="45"/>
        <v>267</v>
      </c>
      <c r="K599" s="2">
        <f t="shared" si="41"/>
        <v>7.8947368421052628</v>
      </c>
      <c r="L599" s="2">
        <f t="shared" si="42"/>
        <v>51.625</v>
      </c>
      <c r="M599" s="2">
        <f t="shared" si="43"/>
        <v>2.9370973355292325</v>
      </c>
      <c r="N599" s="5">
        <v>312000</v>
      </c>
      <c r="O599" s="5">
        <v>8580</v>
      </c>
      <c r="P599" s="2">
        <v>35</v>
      </c>
      <c r="Q599" s="2">
        <v>5.8</v>
      </c>
      <c r="R599" s="5">
        <v>6930</v>
      </c>
      <c r="S599" s="2">
        <v>572</v>
      </c>
      <c r="T599" s="5">
        <v>8110</v>
      </c>
      <c r="U599" s="2">
        <v>914</v>
      </c>
      <c r="Y599">
        <f t="shared" si="44"/>
        <v>818.3410658154703</v>
      </c>
    </row>
    <row r="600" spans="1:25" x14ac:dyDescent="0.35">
      <c r="A600" s="2" t="s">
        <v>636</v>
      </c>
      <c r="B600" s="3" t="s">
        <v>35</v>
      </c>
      <c r="C600" s="2">
        <v>227</v>
      </c>
      <c r="D600" s="2">
        <v>900</v>
      </c>
      <c r="E600" s="2">
        <v>300</v>
      </c>
      <c r="F600" s="2">
        <v>28</v>
      </c>
      <c r="G600" s="2">
        <v>14</v>
      </c>
      <c r="H600" s="2">
        <v>18</v>
      </c>
      <c r="I600" s="2">
        <f t="shared" si="40"/>
        <v>808</v>
      </c>
      <c r="J600" s="2">
        <f t="shared" si="45"/>
        <v>336</v>
      </c>
      <c r="K600" s="2">
        <f t="shared" si="41"/>
        <v>5.3571428571428568</v>
      </c>
      <c r="L600" s="2">
        <f t="shared" si="42"/>
        <v>57.714285714285715</v>
      </c>
      <c r="M600" s="2">
        <f t="shared" si="43"/>
        <v>2.9410973355292325</v>
      </c>
      <c r="N600" s="5">
        <v>394000</v>
      </c>
      <c r="O600" s="5">
        <v>12600</v>
      </c>
      <c r="P600" s="2">
        <v>36.9</v>
      </c>
      <c r="Q600" s="2">
        <v>6.6</v>
      </c>
      <c r="R600" s="5">
        <v>8770</v>
      </c>
      <c r="S600" s="2">
        <v>842</v>
      </c>
      <c r="T600" s="5">
        <v>9930</v>
      </c>
      <c r="U600" s="5">
        <v>1300</v>
      </c>
      <c r="Y600">
        <f t="shared" si="44"/>
        <v>818.3410658154703</v>
      </c>
    </row>
    <row r="601" spans="1:25" x14ac:dyDescent="0.35">
      <c r="A601" s="2" t="s">
        <v>637</v>
      </c>
      <c r="B601" s="3" t="s">
        <v>35</v>
      </c>
      <c r="C601" s="2">
        <v>213</v>
      </c>
      <c r="D601" s="2">
        <v>900</v>
      </c>
      <c r="E601" s="2">
        <v>300</v>
      </c>
      <c r="F601" s="2">
        <v>25</v>
      </c>
      <c r="G601" s="2">
        <v>14</v>
      </c>
      <c r="H601" s="2">
        <v>18</v>
      </c>
      <c r="I601" s="2">
        <f t="shared" si="40"/>
        <v>814</v>
      </c>
      <c r="J601" s="2">
        <f t="shared" si="45"/>
        <v>309</v>
      </c>
      <c r="K601" s="2">
        <f t="shared" si="41"/>
        <v>6</v>
      </c>
      <c r="L601" s="2">
        <f t="shared" si="42"/>
        <v>58.142857142857146</v>
      </c>
      <c r="M601" s="2">
        <f t="shared" si="43"/>
        <v>2.9410973355292325</v>
      </c>
      <c r="N601" s="5">
        <v>364000</v>
      </c>
      <c r="O601" s="5">
        <v>11300</v>
      </c>
      <c r="P601" s="2">
        <v>36.6</v>
      </c>
      <c r="Q601" s="2">
        <v>6.4</v>
      </c>
      <c r="R601" s="5">
        <v>8080</v>
      </c>
      <c r="S601" s="2">
        <v>752</v>
      </c>
      <c r="T601" s="5">
        <v>9210</v>
      </c>
      <c r="U601" s="5">
        <v>1170</v>
      </c>
      <c r="Y601">
        <f t="shared" si="44"/>
        <v>818.3410658154703</v>
      </c>
    </row>
    <row r="602" spans="1:25" x14ac:dyDescent="0.35">
      <c r="A602" s="2" t="s">
        <v>638</v>
      </c>
      <c r="B602" s="3" t="s">
        <v>35</v>
      </c>
      <c r="C602" s="2">
        <v>200</v>
      </c>
      <c r="D602" s="2">
        <v>900</v>
      </c>
      <c r="E602" s="2">
        <v>300</v>
      </c>
      <c r="F602" s="2">
        <v>22</v>
      </c>
      <c r="G602" s="2">
        <v>14</v>
      </c>
      <c r="H602" s="2">
        <v>18</v>
      </c>
      <c r="I602" s="2">
        <f t="shared" si="40"/>
        <v>820</v>
      </c>
      <c r="J602" s="2">
        <f t="shared" si="45"/>
        <v>282</v>
      </c>
      <c r="K602" s="2">
        <f t="shared" si="41"/>
        <v>6.8181818181818183</v>
      </c>
      <c r="L602" s="2">
        <f t="shared" si="42"/>
        <v>58.571428571428569</v>
      </c>
      <c r="M602" s="2">
        <f t="shared" si="43"/>
        <v>2.9410973355292325</v>
      </c>
      <c r="N602" s="5">
        <v>333000</v>
      </c>
      <c r="O602" s="5">
        <v>9920</v>
      </c>
      <c r="P602" s="2">
        <v>36.1</v>
      </c>
      <c r="Q602" s="2">
        <v>6.2</v>
      </c>
      <c r="R602" s="5">
        <v>7390</v>
      </c>
      <c r="S602" s="2">
        <v>662</v>
      </c>
      <c r="T602" s="5">
        <v>8480</v>
      </c>
      <c r="U602" s="5">
        <v>1040</v>
      </c>
      <c r="Y602">
        <f t="shared" si="44"/>
        <v>818.3410658154703</v>
      </c>
    </row>
    <row r="603" spans="1:25" x14ac:dyDescent="0.35">
      <c r="A603" s="2" t="s">
        <v>639</v>
      </c>
      <c r="B603" s="3" t="s">
        <v>35</v>
      </c>
      <c r="C603" s="2">
        <v>186</v>
      </c>
      <c r="D603" s="2">
        <v>900</v>
      </c>
      <c r="E603" s="2">
        <v>300</v>
      </c>
      <c r="F603" s="2">
        <v>19</v>
      </c>
      <c r="G603" s="2">
        <v>14</v>
      </c>
      <c r="H603" s="2">
        <v>18</v>
      </c>
      <c r="I603" s="2">
        <f t="shared" si="40"/>
        <v>826</v>
      </c>
      <c r="J603" s="2">
        <f t="shared" si="45"/>
        <v>255</v>
      </c>
      <c r="K603" s="2">
        <f t="shared" si="41"/>
        <v>7.8947368421052628</v>
      </c>
      <c r="L603" s="2">
        <f t="shared" si="42"/>
        <v>59</v>
      </c>
      <c r="M603" s="2">
        <f t="shared" si="43"/>
        <v>2.9410973355292325</v>
      </c>
      <c r="N603" s="5">
        <v>301000</v>
      </c>
      <c r="O603" s="5">
        <v>8570</v>
      </c>
      <c r="P603" s="2">
        <v>35.6</v>
      </c>
      <c r="Q603" s="2">
        <v>6</v>
      </c>
      <c r="R603" s="5">
        <v>6690</v>
      </c>
      <c r="S603" s="2">
        <v>572</v>
      </c>
      <c r="T603" s="5">
        <v>7740</v>
      </c>
      <c r="U603" s="2">
        <v>900</v>
      </c>
      <c r="Y603">
        <f t="shared" si="44"/>
        <v>818.3410658154703</v>
      </c>
    </row>
    <row r="604" spans="1:25" x14ac:dyDescent="0.35">
      <c r="A604" s="2" t="s">
        <v>640</v>
      </c>
      <c r="B604" s="3" t="s">
        <v>35</v>
      </c>
      <c r="C604" s="2">
        <v>281</v>
      </c>
      <c r="D604" s="2">
        <v>900</v>
      </c>
      <c r="E604" s="2">
        <v>250</v>
      </c>
      <c r="F604" s="2">
        <v>40</v>
      </c>
      <c r="G604" s="2">
        <v>19</v>
      </c>
      <c r="H604" s="2">
        <v>18</v>
      </c>
      <c r="I604" s="2">
        <f t="shared" si="40"/>
        <v>784</v>
      </c>
      <c r="J604" s="2">
        <f t="shared" si="45"/>
        <v>455</v>
      </c>
      <c r="K604" s="2">
        <f t="shared" si="41"/>
        <v>3.125</v>
      </c>
      <c r="L604" s="2">
        <f t="shared" si="42"/>
        <v>41.263157894736842</v>
      </c>
      <c r="M604" s="2">
        <f t="shared" si="43"/>
        <v>2.7310973355292325</v>
      </c>
      <c r="N604" s="5">
        <v>462000</v>
      </c>
      <c r="O604" s="5">
        <v>10500</v>
      </c>
      <c r="P604" s="2">
        <v>35.9</v>
      </c>
      <c r="Q604" s="2">
        <v>5.4</v>
      </c>
      <c r="R604" s="5">
        <v>10300</v>
      </c>
      <c r="S604" s="2">
        <v>838</v>
      </c>
      <c r="T604" s="5">
        <v>11900</v>
      </c>
      <c r="U604" s="5">
        <v>1330</v>
      </c>
      <c r="Y604">
        <f t="shared" si="44"/>
        <v>807.76983107813567</v>
      </c>
    </row>
    <row r="605" spans="1:25" x14ac:dyDescent="0.35">
      <c r="A605" s="2" t="s">
        <v>641</v>
      </c>
      <c r="B605" s="3" t="s">
        <v>35</v>
      </c>
      <c r="C605" s="2">
        <v>267</v>
      </c>
      <c r="D605" s="2">
        <v>900</v>
      </c>
      <c r="E605" s="2">
        <v>250</v>
      </c>
      <c r="F605" s="2">
        <v>36</v>
      </c>
      <c r="G605" s="2">
        <v>19</v>
      </c>
      <c r="H605" s="2">
        <v>18</v>
      </c>
      <c r="I605" s="2">
        <f t="shared" si="40"/>
        <v>792</v>
      </c>
      <c r="J605" s="2">
        <f t="shared" si="45"/>
        <v>419</v>
      </c>
      <c r="K605" s="2">
        <f t="shared" si="41"/>
        <v>3.4722222222222223</v>
      </c>
      <c r="L605" s="2">
        <f t="shared" si="42"/>
        <v>41.684210526315788</v>
      </c>
      <c r="M605" s="2">
        <f t="shared" si="43"/>
        <v>2.7310973355292325</v>
      </c>
      <c r="N605" s="5">
        <v>431000</v>
      </c>
      <c r="O605" s="5">
        <v>9430</v>
      </c>
      <c r="P605" s="2">
        <v>35.6</v>
      </c>
      <c r="Q605" s="2">
        <v>5.3</v>
      </c>
      <c r="R605" s="5">
        <v>9570</v>
      </c>
      <c r="S605" s="2">
        <v>754</v>
      </c>
      <c r="T605" s="5">
        <v>11100</v>
      </c>
      <c r="U605" s="5">
        <v>1200</v>
      </c>
      <c r="Y605">
        <f t="shared" si="44"/>
        <v>807.76983107813567</v>
      </c>
    </row>
    <row r="606" spans="1:25" x14ac:dyDescent="0.35">
      <c r="A606" s="2" t="s">
        <v>642</v>
      </c>
      <c r="B606" s="3" t="s">
        <v>35</v>
      </c>
      <c r="C606" s="2">
        <v>252</v>
      </c>
      <c r="D606" s="2">
        <v>900</v>
      </c>
      <c r="E606" s="2">
        <v>250</v>
      </c>
      <c r="F606" s="2">
        <v>32</v>
      </c>
      <c r="G606" s="2">
        <v>19</v>
      </c>
      <c r="H606" s="2">
        <v>18</v>
      </c>
      <c r="I606" s="2">
        <f t="shared" si="40"/>
        <v>800</v>
      </c>
      <c r="J606" s="2">
        <f t="shared" si="45"/>
        <v>383</v>
      </c>
      <c r="K606" s="2">
        <f t="shared" si="41"/>
        <v>3.90625</v>
      </c>
      <c r="L606" s="2">
        <f t="shared" si="42"/>
        <v>42.10526315789474</v>
      </c>
      <c r="M606" s="2">
        <f t="shared" si="43"/>
        <v>2.7310973355292325</v>
      </c>
      <c r="N606" s="5">
        <v>399000</v>
      </c>
      <c r="O606" s="5">
        <v>8390</v>
      </c>
      <c r="P606" s="2">
        <v>35.200000000000003</v>
      </c>
      <c r="Q606" s="2">
        <v>5.0999999999999996</v>
      </c>
      <c r="R606" s="5">
        <v>8860</v>
      </c>
      <c r="S606" s="2">
        <v>671</v>
      </c>
      <c r="T606" s="5">
        <v>10400</v>
      </c>
      <c r="U606" s="5">
        <v>1080</v>
      </c>
      <c r="Y606">
        <f t="shared" si="44"/>
        <v>807.76983107813567</v>
      </c>
    </row>
    <row r="607" spans="1:25" x14ac:dyDescent="0.35">
      <c r="A607" s="2" t="s">
        <v>643</v>
      </c>
      <c r="B607" s="3" t="s">
        <v>35</v>
      </c>
      <c r="C607" s="2">
        <v>238</v>
      </c>
      <c r="D607" s="2">
        <v>900</v>
      </c>
      <c r="E607" s="2">
        <v>250</v>
      </c>
      <c r="F607" s="2">
        <v>28</v>
      </c>
      <c r="G607" s="2">
        <v>19</v>
      </c>
      <c r="H607" s="2">
        <v>18</v>
      </c>
      <c r="I607" s="2">
        <f t="shared" si="40"/>
        <v>808</v>
      </c>
      <c r="J607" s="2">
        <f t="shared" si="45"/>
        <v>347</v>
      </c>
      <c r="K607" s="2">
        <f t="shared" si="41"/>
        <v>4.4642857142857144</v>
      </c>
      <c r="L607" s="2">
        <f t="shared" si="42"/>
        <v>42.526315789473685</v>
      </c>
      <c r="M607" s="2">
        <f t="shared" si="43"/>
        <v>2.7310973355292325</v>
      </c>
      <c r="N607" s="5">
        <v>366000</v>
      </c>
      <c r="O607" s="5">
        <v>7350</v>
      </c>
      <c r="P607" s="2">
        <v>34.799999999999997</v>
      </c>
      <c r="Q607" s="2">
        <v>4.9000000000000004</v>
      </c>
      <c r="R607" s="5">
        <v>8140</v>
      </c>
      <c r="S607" s="2">
        <v>588</v>
      </c>
      <c r="T607" s="5">
        <v>9600</v>
      </c>
      <c r="U607" s="2">
        <v>955</v>
      </c>
      <c r="Y607">
        <f t="shared" si="44"/>
        <v>807.76983107813567</v>
      </c>
    </row>
    <row r="608" spans="1:25" x14ac:dyDescent="0.35">
      <c r="A608" s="2" t="s">
        <v>636</v>
      </c>
      <c r="B608" s="3" t="s">
        <v>35</v>
      </c>
      <c r="C608" s="2">
        <v>227</v>
      </c>
      <c r="D608" s="2">
        <v>900</v>
      </c>
      <c r="E608" s="2">
        <v>250</v>
      </c>
      <c r="F608" s="2">
        <v>25</v>
      </c>
      <c r="G608" s="2">
        <v>19</v>
      </c>
      <c r="H608" s="2">
        <v>18</v>
      </c>
      <c r="I608" s="2">
        <f t="shared" si="40"/>
        <v>814</v>
      </c>
      <c r="J608" s="2">
        <f t="shared" si="45"/>
        <v>320</v>
      </c>
      <c r="K608" s="2">
        <f t="shared" si="41"/>
        <v>5</v>
      </c>
      <c r="L608" s="2">
        <f t="shared" si="42"/>
        <v>42.842105263157897</v>
      </c>
      <c r="M608" s="2">
        <f t="shared" si="43"/>
        <v>2.7310973355292325</v>
      </c>
      <c r="N608" s="5">
        <v>341000</v>
      </c>
      <c r="O608" s="5">
        <v>6560</v>
      </c>
      <c r="P608" s="2">
        <v>34.4</v>
      </c>
      <c r="Q608" s="2">
        <v>4.8</v>
      </c>
      <c r="R608" s="5">
        <v>7590</v>
      </c>
      <c r="S608" s="2">
        <v>525</v>
      </c>
      <c r="T608" s="5">
        <v>9020</v>
      </c>
      <c r="U608" s="2">
        <v>862</v>
      </c>
      <c r="Y608">
        <f t="shared" si="44"/>
        <v>807.76983107813567</v>
      </c>
    </row>
    <row r="609" spans="1:25" x14ac:dyDescent="0.35">
      <c r="A609" s="2" t="s">
        <v>644</v>
      </c>
      <c r="B609" s="3" t="s">
        <v>35</v>
      </c>
      <c r="C609" s="2">
        <v>216</v>
      </c>
      <c r="D609" s="2">
        <v>900</v>
      </c>
      <c r="E609" s="2">
        <v>250</v>
      </c>
      <c r="F609" s="2">
        <v>22</v>
      </c>
      <c r="G609" s="2">
        <v>19</v>
      </c>
      <c r="H609" s="2">
        <v>18</v>
      </c>
      <c r="I609" s="2">
        <f t="shared" si="40"/>
        <v>820</v>
      </c>
      <c r="J609" s="2">
        <f t="shared" si="45"/>
        <v>293</v>
      </c>
      <c r="K609" s="2">
        <f t="shared" si="41"/>
        <v>5.6818181818181817</v>
      </c>
      <c r="L609" s="2">
        <f t="shared" si="42"/>
        <v>43.157894736842103</v>
      </c>
      <c r="M609" s="2">
        <f t="shared" si="43"/>
        <v>2.7310973355292325</v>
      </c>
      <c r="N609" s="5">
        <v>316000</v>
      </c>
      <c r="O609" s="5">
        <v>5780</v>
      </c>
      <c r="P609" s="2">
        <v>33.9</v>
      </c>
      <c r="Q609" s="2">
        <v>4.5999999999999996</v>
      </c>
      <c r="R609" s="5">
        <v>7030</v>
      </c>
      <c r="S609" s="2">
        <v>463</v>
      </c>
      <c r="T609" s="5">
        <v>8430</v>
      </c>
      <c r="U609" s="2">
        <v>769</v>
      </c>
      <c r="Y609">
        <f t="shared" si="44"/>
        <v>807.76983107813567</v>
      </c>
    </row>
    <row r="610" spans="1:25" x14ac:dyDescent="0.35">
      <c r="A610" s="2" t="s">
        <v>623</v>
      </c>
      <c r="B610" s="3" t="s">
        <v>35</v>
      </c>
      <c r="C610" s="2">
        <v>233</v>
      </c>
      <c r="D610" s="2">
        <v>900</v>
      </c>
      <c r="E610" s="2">
        <v>250</v>
      </c>
      <c r="F610" s="2">
        <v>32</v>
      </c>
      <c r="G610" s="2">
        <v>16</v>
      </c>
      <c r="H610" s="2">
        <v>18</v>
      </c>
      <c r="I610" s="2">
        <f t="shared" si="40"/>
        <v>800</v>
      </c>
      <c r="J610" s="2">
        <f t="shared" si="45"/>
        <v>368</v>
      </c>
      <c r="K610" s="2">
        <f t="shared" si="41"/>
        <v>3.90625</v>
      </c>
      <c r="L610" s="2">
        <f t="shared" si="42"/>
        <v>50</v>
      </c>
      <c r="M610" s="2">
        <f t="shared" si="43"/>
        <v>2.7370973355292327</v>
      </c>
      <c r="N610" s="5">
        <v>384000</v>
      </c>
      <c r="O610" s="5">
        <v>8370</v>
      </c>
      <c r="P610" s="2">
        <v>36</v>
      </c>
      <c r="Q610" s="2">
        <v>5.3</v>
      </c>
      <c r="R610" s="5">
        <v>8540</v>
      </c>
      <c r="S610" s="2">
        <v>669</v>
      </c>
      <c r="T610" s="5">
        <v>9850</v>
      </c>
      <c r="U610" s="5">
        <v>1060</v>
      </c>
      <c r="Y610">
        <f t="shared" si="44"/>
        <v>807.76983107813567</v>
      </c>
    </row>
    <row r="611" spans="1:25" x14ac:dyDescent="0.35">
      <c r="A611" s="2" t="s">
        <v>645</v>
      </c>
      <c r="B611" s="3" t="s">
        <v>35</v>
      </c>
      <c r="C611" s="2">
        <v>218</v>
      </c>
      <c r="D611" s="2">
        <v>900</v>
      </c>
      <c r="E611" s="2">
        <v>250</v>
      </c>
      <c r="F611" s="2">
        <v>28</v>
      </c>
      <c r="G611" s="2">
        <v>16</v>
      </c>
      <c r="H611" s="2">
        <v>18</v>
      </c>
      <c r="I611" s="2">
        <f t="shared" si="40"/>
        <v>808</v>
      </c>
      <c r="J611" s="2">
        <f t="shared" si="45"/>
        <v>332</v>
      </c>
      <c r="K611" s="2">
        <f t="shared" si="41"/>
        <v>4.4642857142857144</v>
      </c>
      <c r="L611" s="2">
        <f t="shared" si="42"/>
        <v>50.5</v>
      </c>
      <c r="M611" s="2">
        <f t="shared" si="43"/>
        <v>2.7370973355292327</v>
      </c>
      <c r="N611" s="5">
        <v>351000</v>
      </c>
      <c r="O611" s="5">
        <v>7320</v>
      </c>
      <c r="P611" s="2">
        <v>35.6</v>
      </c>
      <c r="Q611" s="2">
        <v>5.0999999999999996</v>
      </c>
      <c r="R611" s="5">
        <v>7810</v>
      </c>
      <c r="S611" s="2">
        <v>586</v>
      </c>
      <c r="T611" s="5">
        <v>9070</v>
      </c>
      <c r="U611" s="2">
        <v>932</v>
      </c>
      <c r="Y611">
        <f t="shared" si="44"/>
        <v>807.76983107813567</v>
      </c>
    </row>
    <row r="612" spans="1:25" x14ac:dyDescent="0.35">
      <c r="A612" s="2" t="s">
        <v>646</v>
      </c>
      <c r="B612" s="3" t="s">
        <v>35</v>
      </c>
      <c r="C612" s="2">
        <v>207</v>
      </c>
      <c r="D612" s="2">
        <v>900</v>
      </c>
      <c r="E612" s="2">
        <v>250</v>
      </c>
      <c r="F612" s="2">
        <v>25</v>
      </c>
      <c r="G612" s="2">
        <v>16</v>
      </c>
      <c r="H612" s="2">
        <v>18</v>
      </c>
      <c r="I612" s="2">
        <f t="shared" si="40"/>
        <v>814</v>
      </c>
      <c r="J612" s="2">
        <f t="shared" si="45"/>
        <v>305</v>
      </c>
      <c r="K612" s="2">
        <f t="shared" si="41"/>
        <v>5</v>
      </c>
      <c r="L612" s="2">
        <f t="shared" si="42"/>
        <v>50.875</v>
      </c>
      <c r="M612" s="2">
        <f t="shared" si="43"/>
        <v>2.7370973355292327</v>
      </c>
      <c r="N612" s="5">
        <v>326000</v>
      </c>
      <c r="O612" s="5">
        <v>6540</v>
      </c>
      <c r="P612" s="2">
        <v>35.200000000000003</v>
      </c>
      <c r="Q612" s="2">
        <v>5</v>
      </c>
      <c r="R612" s="5">
        <v>7250</v>
      </c>
      <c r="S612" s="2">
        <v>524</v>
      </c>
      <c r="T612" s="5">
        <v>8480</v>
      </c>
      <c r="U612" s="2">
        <v>839</v>
      </c>
      <c r="Y612">
        <f t="shared" si="44"/>
        <v>807.76983107813567</v>
      </c>
    </row>
    <row r="613" spans="1:25" x14ac:dyDescent="0.35">
      <c r="A613" s="2" t="s">
        <v>647</v>
      </c>
      <c r="B613" s="3" t="s">
        <v>35</v>
      </c>
      <c r="C613" s="2">
        <v>196</v>
      </c>
      <c r="D613" s="2">
        <v>900</v>
      </c>
      <c r="E613" s="2">
        <v>250</v>
      </c>
      <c r="F613" s="2">
        <v>22</v>
      </c>
      <c r="G613" s="2">
        <v>16</v>
      </c>
      <c r="H613" s="2">
        <v>18</v>
      </c>
      <c r="I613" s="2">
        <f t="shared" si="40"/>
        <v>820</v>
      </c>
      <c r="J613" s="2">
        <f t="shared" si="45"/>
        <v>278</v>
      </c>
      <c r="K613" s="2">
        <f t="shared" si="41"/>
        <v>5.6818181818181817</v>
      </c>
      <c r="L613" s="2">
        <f t="shared" si="42"/>
        <v>51.25</v>
      </c>
      <c r="M613" s="2">
        <f t="shared" si="43"/>
        <v>2.7370973355292327</v>
      </c>
      <c r="N613" s="5">
        <v>301000</v>
      </c>
      <c r="O613" s="5">
        <v>5760</v>
      </c>
      <c r="P613" s="2">
        <v>34.700000000000003</v>
      </c>
      <c r="Q613" s="2">
        <v>4.8</v>
      </c>
      <c r="R613" s="5">
        <v>6680</v>
      </c>
      <c r="S613" s="2">
        <v>461</v>
      </c>
      <c r="T613" s="5">
        <v>7880</v>
      </c>
      <c r="U613" s="2">
        <v>746</v>
      </c>
      <c r="Y613">
        <f t="shared" si="44"/>
        <v>807.76983107813567</v>
      </c>
    </row>
    <row r="614" spans="1:25" x14ac:dyDescent="0.35">
      <c r="A614" s="2" t="s">
        <v>648</v>
      </c>
      <c r="B614" s="3" t="s">
        <v>35</v>
      </c>
      <c r="C614" s="2">
        <v>185</v>
      </c>
      <c r="D614" s="2">
        <v>900</v>
      </c>
      <c r="E614" s="2">
        <v>250</v>
      </c>
      <c r="F614" s="2">
        <v>19</v>
      </c>
      <c r="G614" s="2">
        <v>16</v>
      </c>
      <c r="H614" s="2">
        <v>18</v>
      </c>
      <c r="I614" s="2">
        <f t="shared" si="40"/>
        <v>826</v>
      </c>
      <c r="J614" s="2">
        <f t="shared" si="45"/>
        <v>251</v>
      </c>
      <c r="K614" s="2">
        <f t="shared" si="41"/>
        <v>6.5789473684210522</v>
      </c>
      <c r="L614" s="2">
        <f t="shared" si="42"/>
        <v>51.625</v>
      </c>
      <c r="M614" s="2">
        <f t="shared" si="43"/>
        <v>2.7370973355292327</v>
      </c>
      <c r="N614" s="5">
        <v>275000</v>
      </c>
      <c r="O614" s="5">
        <v>4980</v>
      </c>
      <c r="P614" s="2">
        <v>34.1</v>
      </c>
      <c r="Q614" s="2">
        <v>4.5999999999999996</v>
      </c>
      <c r="R614" s="5">
        <v>6110</v>
      </c>
      <c r="S614" s="2">
        <v>399</v>
      </c>
      <c r="T614" s="5">
        <v>7280</v>
      </c>
      <c r="U614" s="2">
        <v>652</v>
      </c>
      <c r="Y614">
        <f t="shared" si="44"/>
        <v>807.76983107813567</v>
      </c>
    </row>
    <row r="615" spans="1:25" x14ac:dyDescent="0.35">
      <c r="A615" s="2" t="s">
        <v>649</v>
      </c>
      <c r="B615" s="3" t="s">
        <v>35</v>
      </c>
      <c r="C615" s="2">
        <v>205</v>
      </c>
      <c r="D615" s="2">
        <v>900</v>
      </c>
      <c r="E615" s="2">
        <v>250</v>
      </c>
      <c r="F615" s="2">
        <v>28</v>
      </c>
      <c r="G615" s="2">
        <v>14</v>
      </c>
      <c r="H615" s="2">
        <v>18</v>
      </c>
      <c r="I615" s="2">
        <f t="shared" si="40"/>
        <v>808</v>
      </c>
      <c r="J615" s="2">
        <f t="shared" si="45"/>
        <v>322</v>
      </c>
      <c r="K615" s="2">
        <f t="shared" si="41"/>
        <v>4.4642857142857144</v>
      </c>
      <c r="L615" s="2">
        <f t="shared" si="42"/>
        <v>57.714285714285715</v>
      </c>
      <c r="M615" s="2">
        <f t="shared" si="43"/>
        <v>2.7410973355292327</v>
      </c>
      <c r="N615" s="5">
        <v>341000</v>
      </c>
      <c r="O615" s="5">
        <v>7310</v>
      </c>
      <c r="P615" s="2">
        <v>36.200000000000003</v>
      </c>
      <c r="Q615" s="2">
        <v>5.3</v>
      </c>
      <c r="R615" s="5">
        <v>7580</v>
      </c>
      <c r="S615" s="2">
        <v>585</v>
      </c>
      <c r="T615" s="5">
        <v>8710</v>
      </c>
      <c r="U615" s="2">
        <v>919</v>
      </c>
      <c r="Y615">
        <f t="shared" si="44"/>
        <v>807.76983107813567</v>
      </c>
    </row>
    <row r="616" spans="1:25" x14ac:dyDescent="0.35">
      <c r="A616" s="2" t="s">
        <v>650</v>
      </c>
      <c r="B616" s="3" t="s">
        <v>35</v>
      </c>
      <c r="C616" s="2">
        <v>194</v>
      </c>
      <c r="D616" s="2">
        <v>900</v>
      </c>
      <c r="E616" s="2">
        <v>250</v>
      </c>
      <c r="F616" s="2">
        <v>25</v>
      </c>
      <c r="G616" s="2">
        <v>14</v>
      </c>
      <c r="H616" s="2">
        <v>18</v>
      </c>
      <c r="I616" s="2">
        <f t="shared" si="40"/>
        <v>814</v>
      </c>
      <c r="J616" s="2">
        <f t="shared" si="45"/>
        <v>295</v>
      </c>
      <c r="K616" s="2">
        <f t="shared" si="41"/>
        <v>5</v>
      </c>
      <c r="L616" s="2">
        <f t="shared" si="42"/>
        <v>58.142857142857146</v>
      </c>
      <c r="M616" s="2">
        <f t="shared" si="43"/>
        <v>2.7410973355292327</v>
      </c>
      <c r="N616" s="5">
        <v>316000</v>
      </c>
      <c r="O616" s="5">
        <v>6530</v>
      </c>
      <c r="P616" s="2">
        <v>35.799999999999997</v>
      </c>
      <c r="Q616" s="2">
        <v>5.2</v>
      </c>
      <c r="R616" s="5">
        <v>7020</v>
      </c>
      <c r="S616" s="2">
        <v>523</v>
      </c>
      <c r="T616" s="5">
        <v>8110</v>
      </c>
      <c r="U616" s="2">
        <v>826</v>
      </c>
      <c r="Y616">
        <f t="shared" si="44"/>
        <v>807.76983107813567</v>
      </c>
    </row>
    <row r="617" spans="1:25" x14ac:dyDescent="0.35">
      <c r="A617" s="2" t="s">
        <v>651</v>
      </c>
      <c r="B617" s="3" t="s">
        <v>35</v>
      </c>
      <c r="C617" s="2">
        <v>183</v>
      </c>
      <c r="D617" s="2">
        <v>900</v>
      </c>
      <c r="E617" s="2">
        <v>250</v>
      </c>
      <c r="F617" s="2">
        <v>22</v>
      </c>
      <c r="G617" s="2">
        <v>14</v>
      </c>
      <c r="H617" s="2">
        <v>18</v>
      </c>
      <c r="I617" s="2">
        <f t="shared" si="40"/>
        <v>820</v>
      </c>
      <c r="J617" s="2">
        <f t="shared" si="45"/>
        <v>268</v>
      </c>
      <c r="K617" s="2">
        <f t="shared" si="41"/>
        <v>5.6818181818181817</v>
      </c>
      <c r="L617" s="2">
        <f t="shared" si="42"/>
        <v>58.571428571428569</v>
      </c>
      <c r="M617" s="2">
        <f t="shared" si="43"/>
        <v>2.7410973355292327</v>
      </c>
      <c r="N617" s="5">
        <v>290000</v>
      </c>
      <c r="O617" s="5">
        <v>5750</v>
      </c>
      <c r="P617" s="2">
        <v>35.299999999999997</v>
      </c>
      <c r="Q617" s="2">
        <v>5</v>
      </c>
      <c r="R617" s="5">
        <v>6450</v>
      </c>
      <c r="S617" s="2">
        <v>460</v>
      </c>
      <c r="T617" s="5">
        <v>7510</v>
      </c>
      <c r="U617" s="2">
        <v>733</v>
      </c>
      <c r="Y617">
        <f t="shared" si="44"/>
        <v>807.76983107813567</v>
      </c>
    </row>
    <row r="618" spans="1:25" x14ac:dyDescent="0.35">
      <c r="A618" s="2" t="s">
        <v>652</v>
      </c>
      <c r="B618" s="3" t="s">
        <v>35</v>
      </c>
      <c r="C618" s="2">
        <v>171</v>
      </c>
      <c r="D618" s="2">
        <v>900</v>
      </c>
      <c r="E618" s="2">
        <v>250</v>
      </c>
      <c r="F618" s="2">
        <v>19</v>
      </c>
      <c r="G618" s="2">
        <v>14</v>
      </c>
      <c r="H618" s="2">
        <v>18</v>
      </c>
      <c r="I618" s="2">
        <f t="shared" si="40"/>
        <v>826</v>
      </c>
      <c r="J618" s="2">
        <f t="shared" si="45"/>
        <v>241</v>
      </c>
      <c r="K618" s="2">
        <f t="shared" si="41"/>
        <v>6.5789473684210522</v>
      </c>
      <c r="L618" s="2">
        <f t="shared" si="42"/>
        <v>59</v>
      </c>
      <c r="M618" s="2">
        <f t="shared" si="43"/>
        <v>2.7410973355292327</v>
      </c>
      <c r="N618" s="5">
        <v>264000</v>
      </c>
      <c r="O618" s="5">
        <v>4970</v>
      </c>
      <c r="P618" s="2">
        <v>34.799999999999997</v>
      </c>
      <c r="Q618" s="2">
        <v>4.8</v>
      </c>
      <c r="R618" s="5">
        <v>5870</v>
      </c>
      <c r="S618" s="2">
        <v>398</v>
      </c>
      <c r="T618" s="5">
        <v>6900</v>
      </c>
      <c r="U618" s="2">
        <v>639</v>
      </c>
      <c r="Y618">
        <f t="shared" si="44"/>
        <v>807.76983107813567</v>
      </c>
    </row>
    <row r="619" spans="1:25" x14ac:dyDescent="0.35">
      <c r="A619" s="2" t="s">
        <v>653</v>
      </c>
      <c r="B619" s="3" t="s">
        <v>35</v>
      </c>
      <c r="C619" s="2">
        <v>368</v>
      </c>
      <c r="D619" s="2">
        <v>850</v>
      </c>
      <c r="E619" s="2">
        <v>400</v>
      </c>
      <c r="F619" s="2">
        <v>40</v>
      </c>
      <c r="G619" s="2">
        <v>19</v>
      </c>
      <c r="H619" s="2">
        <v>18</v>
      </c>
      <c r="I619" s="2">
        <f t="shared" si="40"/>
        <v>734</v>
      </c>
      <c r="J619" s="2">
        <f t="shared" si="45"/>
        <v>492</v>
      </c>
      <c r="K619" s="2">
        <f t="shared" si="41"/>
        <v>5</v>
      </c>
      <c r="L619" s="2">
        <f t="shared" si="42"/>
        <v>38.631578947368418</v>
      </c>
      <c r="M619" s="2">
        <f t="shared" si="43"/>
        <v>3.2310973355292325</v>
      </c>
      <c r="N619" s="5">
        <v>602000</v>
      </c>
      <c r="O619" s="5">
        <v>42700</v>
      </c>
      <c r="P619" s="2">
        <v>35.799999999999997</v>
      </c>
      <c r="Q619" s="2">
        <v>9.5</v>
      </c>
      <c r="R619" s="5">
        <v>14200</v>
      </c>
      <c r="S619" s="5">
        <v>2140</v>
      </c>
      <c r="T619" s="5">
        <v>15900</v>
      </c>
      <c r="U619" s="5">
        <v>3270</v>
      </c>
      <c r="Y619">
        <f t="shared" si="44"/>
        <v>801.33145451804137</v>
      </c>
    </row>
    <row r="620" spans="1:25" x14ac:dyDescent="0.35">
      <c r="A620" s="2" t="s">
        <v>654</v>
      </c>
      <c r="B620" s="3" t="s">
        <v>35</v>
      </c>
      <c r="C620" s="2">
        <v>344</v>
      </c>
      <c r="D620" s="2">
        <v>850</v>
      </c>
      <c r="E620" s="2">
        <v>400</v>
      </c>
      <c r="F620" s="2">
        <v>36</v>
      </c>
      <c r="G620" s="2">
        <v>19</v>
      </c>
      <c r="H620" s="2">
        <v>18</v>
      </c>
      <c r="I620" s="2">
        <f t="shared" ref="I620:I683" si="46">D620-(2*(H620+F620))</f>
        <v>742</v>
      </c>
      <c r="J620" s="2">
        <f t="shared" si="45"/>
        <v>458</v>
      </c>
      <c r="K620" s="2">
        <f t="shared" ref="K620:K683" si="47">(E620/2)/F620</f>
        <v>5.5555555555555554</v>
      </c>
      <c r="L620" s="2">
        <f t="shared" ref="L620:L683" si="48">I620/G620</f>
        <v>39.05263157894737</v>
      </c>
      <c r="M620" s="2">
        <f t="shared" ref="M620:M683" si="49">(E620*2+F620*4+((E620-G620)/2-H620)*4+2*PI()*H620+(D620-2*F620-2*H620)*2)/1000</f>
        <v>3.2310973355292325</v>
      </c>
      <c r="N620" s="5">
        <v>556000</v>
      </c>
      <c r="O620" s="5">
        <v>38400</v>
      </c>
      <c r="P620" s="2">
        <v>35.6</v>
      </c>
      <c r="Q620" s="2">
        <v>9.4</v>
      </c>
      <c r="R620" s="5">
        <v>13100</v>
      </c>
      <c r="S620" s="5">
        <v>1920</v>
      </c>
      <c r="T620" s="5">
        <v>14700</v>
      </c>
      <c r="U620" s="5">
        <v>2950</v>
      </c>
      <c r="Y620">
        <f t="shared" si="44"/>
        <v>801.33145451804137</v>
      </c>
    </row>
    <row r="621" spans="1:25" x14ac:dyDescent="0.35">
      <c r="A621" s="2" t="s">
        <v>655</v>
      </c>
      <c r="B621" s="3" t="s">
        <v>35</v>
      </c>
      <c r="C621" s="2">
        <v>320</v>
      </c>
      <c r="D621" s="2">
        <v>850</v>
      </c>
      <c r="E621" s="2">
        <v>400</v>
      </c>
      <c r="F621" s="2">
        <v>32</v>
      </c>
      <c r="G621" s="2">
        <v>19</v>
      </c>
      <c r="H621" s="2">
        <v>18</v>
      </c>
      <c r="I621" s="2">
        <f t="shared" si="46"/>
        <v>750</v>
      </c>
      <c r="J621" s="2">
        <f t="shared" si="45"/>
        <v>424</v>
      </c>
      <c r="K621" s="2">
        <f t="shared" si="47"/>
        <v>6.25</v>
      </c>
      <c r="L621" s="2">
        <f t="shared" si="48"/>
        <v>39.473684210526315</v>
      </c>
      <c r="M621" s="2">
        <f t="shared" si="49"/>
        <v>3.2310973355292325</v>
      </c>
      <c r="N621" s="5">
        <v>510000</v>
      </c>
      <c r="O621" s="5">
        <v>34200</v>
      </c>
      <c r="P621" s="2">
        <v>35.299999999999997</v>
      </c>
      <c r="Q621" s="2">
        <v>9.1999999999999993</v>
      </c>
      <c r="R621" s="5">
        <v>12000</v>
      </c>
      <c r="S621" s="5">
        <v>1710</v>
      </c>
      <c r="T621" s="5">
        <v>13500</v>
      </c>
      <c r="U621" s="5">
        <v>2630</v>
      </c>
      <c r="Y621">
        <f t="shared" si="44"/>
        <v>801.33145451804137</v>
      </c>
    </row>
    <row r="622" spans="1:25" x14ac:dyDescent="0.35">
      <c r="A622" s="2" t="s">
        <v>656</v>
      </c>
      <c r="B622" s="3" t="s">
        <v>35</v>
      </c>
      <c r="C622" s="2">
        <v>296</v>
      </c>
      <c r="D622" s="2">
        <v>850</v>
      </c>
      <c r="E622" s="2">
        <v>400</v>
      </c>
      <c r="F622" s="2">
        <v>28</v>
      </c>
      <c r="G622" s="2">
        <v>19</v>
      </c>
      <c r="H622" s="2">
        <v>18</v>
      </c>
      <c r="I622" s="2">
        <f t="shared" si="46"/>
        <v>758</v>
      </c>
      <c r="J622" s="2">
        <f t="shared" si="45"/>
        <v>390</v>
      </c>
      <c r="K622" s="2">
        <f t="shared" si="47"/>
        <v>7.1428571428571432</v>
      </c>
      <c r="L622" s="2">
        <f t="shared" si="48"/>
        <v>39.89473684210526</v>
      </c>
      <c r="M622" s="2">
        <f t="shared" si="49"/>
        <v>3.2310973355292325</v>
      </c>
      <c r="N622" s="5">
        <v>462000</v>
      </c>
      <c r="O622" s="5">
        <v>29900</v>
      </c>
      <c r="P622" s="2">
        <v>35</v>
      </c>
      <c r="Q622" s="2">
        <v>8.9</v>
      </c>
      <c r="R622" s="5">
        <v>10900</v>
      </c>
      <c r="S622" s="5">
        <v>1500</v>
      </c>
      <c r="T622" s="5">
        <v>12300</v>
      </c>
      <c r="U622" s="5">
        <v>2320</v>
      </c>
      <c r="Y622">
        <f t="shared" si="44"/>
        <v>801.33145451804137</v>
      </c>
    </row>
    <row r="623" spans="1:25" x14ac:dyDescent="0.35">
      <c r="A623" s="2" t="s">
        <v>657</v>
      </c>
      <c r="B623" s="3" t="s">
        <v>35</v>
      </c>
      <c r="C623" s="2">
        <v>302</v>
      </c>
      <c r="D623" s="2">
        <v>850</v>
      </c>
      <c r="E623" s="2">
        <v>400</v>
      </c>
      <c r="F623" s="2">
        <v>32</v>
      </c>
      <c r="G623" s="2">
        <v>16</v>
      </c>
      <c r="H623" s="2">
        <v>18</v>
      </c>
      <c r="I623" s="2">
        <f t="shared" si="46"/>
        <v>750</v>
      </c>
      <c r="J623" s="2">
        <f t="shared" si="45"/>
        <v>400</v>
      </c>
      <c r="K623" s="2">
        <f t="shared" si="47"/>
        <v>6.25</v>
      </c>
      <c r="L623" s="2">
        <f t="shared" si="48"/>
        <v>46.875</v>
      </c>
      <c r="M623" s="2">
        <f t="shared" si="49"/>
        <v>3.2370973355292327</v>
      </c>
      <c r="N623" s="5">
        <v>497000</v>
      </c>
      <c r="O623" s="5">
        <v>34200</v>
      </c>
      <c r="P623" s="2">
        <v>36</v>
      </c>
      <c r="Q623" s="2">
        <v>9.4</v>
      </c>
      <c r="R623" s="5">
        <v>11700</v>
      </c>
      <c r="S623" s="5">
        <v>1710</v>
      </c>
      <c r="T623" s="5">
        <v>13000</v>
      </c>
      <c r="U623" s="5">
        <v>2610</v>
      </c>
      <c r="Y623">
        <f t="shared" si="44"/>
        <v>801.33145451804137</v>
      </c>
    </row>
    <row r="624" spans="1:25" x14ac:dyDescent="0.35">
      <c r="A624" s="2" t="s">
        <v>658</v>
      </c>
      <c r="B624" s="3" t="s">
        <v>35</v>
      </c>
      <c r="C624" s="2">
        <v>278</v>
      </c>
      <c r="D624" s="2">
        <v>850</v>
      </c>
      <c r="E624" s="2">
        <v>400</v>
      </c>
      <c r="F624" s="2">
        <v>28</v>
      </c>
      <c r="G624" s="2">
        <v>16</v>
      </c>
      <c r="H624" s="2">
        <v>18</v>
      </c>
      <c r="I624" s="2">
        <f t="shared" si="46"/>
        <v>758</v>
      </c>
      <c r="J624" s="2">
        <f t="shared" si="45"/>
        <v>366</v>
      </c>
      <c r="K624" s="2">
        <f t="shared" si="47"/>
        <v>7.1428571428571432</v>
      </c>
      <c r="L624" s="2">
        <f t="shared" si="48"/>
        <v>47.375</v>
      </c>
      <c r="M624" s="2">
        <f t="shared" si="49"/>
        <v>3.2370973355292327</v>
      </c>
      <c r="N624" s="5">
        <v>450000</v>
      </c>
      <c r="O624" s="5">
        <v>29900</v>
      </c>
      <c r="P624" s="2">
        <v>35.6</v>
      </c>
      <c r="Q624" s="2">
        <v>9.1999999999999993</v>
      </c>
      <c r="R624" s="5">
        <v>10600</v>
      </c>
      <c r="S624" s="5">
        <v>1490</v>
      </c>
      <c r="T624" s="5">
        <v>11800</v>
      </c>
      <c r="U624" s="5">
        <v>2290</v>
      </c>
      <c r="Y624">
        <f t="shared" si="44"/>
        <v>801.33145451804137</v>
      </c>
    </row>
    <row r="625" spans="1:25" x14ac:dyDescent="0.35">
      <c r="A625" s="2" t="s">
        <v>659</v>
      </c>
      <c r="B625" s="3" t="s">
        <v>35</v>
      </c>
      <c r="C625" s="2">
        <v>260</v>
      </c>
      <c r="D625" s="2">
        <v>850</v>
      </c>
      <c r="E625" s="2">
        <v>400</v>
      </c>
      <c r="F625" s="2">
        <v>25</v>
      </c>
      <c r="G625" s="2">
        <v>16</v>
      </c>
      <c r="H625" s="2">
        <v>18</v>
      </c>
      <c r="I625" s="2">
        <f t="shared" si="46"/>
        <v>764</v>
      </c>
      <c r="J625" s="2">
        <f t="shared" si="45"/>
        <v>340.5</v>
      </c>
      <c r="K625" s="2">
        <f t="shared" si="47"/>
        <v>8</v>
      </c>
      <c r="L625" s="2">
        <f t="shared" si="48"/>
        <v>47.75</v>
      </c>
      <c r="M625" s="2">
        <f t="shared" si="49"/>
        <v>3.2370973355292327</v>
      </c>
      <c r="N625" s="5">
        <v>413000</v>
      </c>
      <c r="O625" s="5">
        <v>26700</v>
      </c>
      <c r="P625" s="2">
        <v>35.299999999999997</v>
      </c>
      <c r="Q625" s="2">
        <v>9</v>
      </c>
      <c r="R625" s="5">
        <v>9720</v>
      </c>
      <c r="S625" s="5">
        <v>1330</v>
      </c>
      <c r="T625" s="5">
        <v>10900</v>
      </c>
      <c r="U625" s="5">
        <v>2050</v>
      </c>
      <c r="Y625">
        <f t="shared" si="44"/>
        <v>801.33145451804137</v>
      </c>
    </row>
    <row r="626" spans="1:25" x14ac:dyDescent="0.35">
      <c r="A626" s="2" t="s">
        <v>660</v>
      </c>
      <c r="B626" s="3" t="s">
        <v>35</v>
      </c>
      <c r="C626" s="2">
        <v>337</v>
      </c>
      <c r="D626" s="2">
        <v>850</v>
      </c>
      <c r="E626" s="2">
        <v>350</v>
      </c>
      <c r="F626" s="2">
        <v>40</v>
      </c>
      <c r="G626" s="2">
        <v>19</v>
      </c>
      <c r="H626" s="2">
        <v>18</v>
      </c>
      <c r="I626" s="2">
        <f t="shared" si="46"/>
        <v>734</v>
      </c>
      <c r="J626" s="2">
        <f t="shared" si="45"/>
        <v>473</v>
      </c>
      <c r="K626" s="2">
        <f t="shared" si="47"/>
        <v>4.375</v>
      </c>
      <c r="L626" s="2">
        <f t="shared" si="48"/>
        <v>38.631578947368418</v>
      </c>
      <c r="M626" s="2">
        <f t="shared" si="49"/>
        <v>3.0310973355292328</v>
      </c>
      <c r="N626" s="5">
        <v>536000</v>
      </c>
      <c r="O626" s="5">
        <v>28600</v>
      </c>
      <c r="P626" s="2">
        <v>35.299999999999997</v>
      </c>
      <c r="Q626" s="2">
        <v>8.1999999999999993</v>
      </c>
      <c r="R626" s="5">
        <v>12600</v>
      </c>
      <c r="S626" s="5">
        <v>1640</v>
      </c>
      <c r="T626" s="5">
        <v>14300</v>
      </c>
      <c r="U626" s="5">
        <v>2520</v>
      </c>
      <c r="Y626">
        <f t="shared" si="44"/>
        <v>784.18244050730937</v>
      </c>
    </row>
    <row r="627" spans="1:25" x14ac:dyDescent="0.35">
      <c r="A627" s="2" t="s">
        <v>661</v>
      </c>
      <c r="B627" s="3" t="s">
        <v>35</v>
      </c>
      <c r="C627" s="2">
        <v>316</v>
      </c>
      <c r="D627" s="2">
        <v>850</v>
      </c>
      <c r="E627" s="2">
        <v>350</v>
      </c>
      <c r="F627" s="2">
        <v>36</v>
      </c>
      <c r="G627" s="2">
        <v>19</v>
      </c>
      <c r="H627" s="2">
        <v>18</v>
      </c>
      <c r="I627" s="2">
        <f t="shared" si="46"/>
        <v>742</v>
      </c>
      <c r="J627" s="2">
        <f t="shared" si="45"/>
        <v>439</v>
      </c>
      <c r="K627" s="2">
        <f t="shared" si="47"/>
        <v>4.8611111111111107</v>
      </c>
      <c r="L627" s="2">
        <f t="shared" si="48"/>
        <v>39.05263157894737</v>
      </c>
      <c r="M627" s="2">
        <f t="shared" si="49"/>
        <v>3.0310973355292328</v>
      </c>
      <c r="N627" s="5">
        <v>496000</v>
      </c>
      <c r="O627" s="5">
        <v>25800</v>
      </c>
      <c r="P627" s="2">
        <v>35.1</v>
      </c>
      <c r="Q627" s="2">
        <v>8</v>
      </c>
      <c r="R627" s="5">
        <v>11700</v>
      </c>
      <c r="S627" s="5">
        <v>1470</v>
      </c>
      <c r="T627" s="5">
        <v>13200</v>
      </c>
      <c r="U627" s="5">
        <v>2280</v>
      </c>
      <c r="Y627">
        <f t="shared" si="44"/>
        <v>784.18244050730937</v>
      </c>
    </row>
    <row r="628" spans="1:25" x14ac:dyDescent="0.35">
      <c r="A628" s="2" t="s">
        <v>662</v>
      </c>
      <c r="B628" s="3" t="s">
        <v>35</v>
      </c>
      <c r="C628" s="2">
        <v>295</v>
      </c>
      <c r="D628" s="2">
        <v>850</v>
      </c>
      <c r="E628" s="2">
        <v>350</v>
      </c>
      <c r="F628" s="2">
        <v>32</v>
      </c>
      <c r="G628" s="2">
        <v>19</v>
      </c>
      <c r="H628" s="2">
        <v>18</v>
      </c>
      <c r="I628" s="2">
        <f t="shared" si="46"/>
        <v>750</v>
      </c>
      <c r="J628" s="2">
        <f t="shared" si="45"/>
        <v>405</v>
      </c>
      <c r="K628" s="2">
        <f t="shared" si="47"/>
        <v>5.46875</v>
      </c>
      <c r="L628" s="2">
        <f t="shared" si="48"/>
        <v>39.473684210526315</v>
      </c>
      <c r="M628" s="2">
        <f t="shared" si="49"/>
        <v>3.0310973355292328</v>
      </c>
      <c r="N628" s="5">
        <v>456000</v>
      </c>
      <c r="O628" s="5">
        <v>22900</v>
      </c>
      <c r="P628" s="2">
        <v>34.799999999999997</v>
      </c>
      <c r="Q628" s="2">
        <v>7.8</v>
      </c>
      <c r="R628" s="5">
        <v>10700</v>
      </c>
      <c r="S628" s="5">
        <v>1310</v>
      </c>
      <c r="T628" s="5">
        <v>12200</v>
      </c>
      <c r="U628" s="5">
        <v>2030</v>
      </c>
      <c r="Y628">
        <f t="shared" si="44"/>
        <v>784.18244050730937</v>
      </c>
    </row>
    <row r="629" spans="1:25" x14ac:dyDescent="0.35">
      <c r="A629" s="2" t="s">
        <v>663</v>
      </c>
      <c r="B629" s="3" t="s">
        <v>35</v>
      </c>
      <c r="C629" s="2">
        <v>274</v>
      </c>
      <c r="D629" s="2">
        <v>850</v>
      </c>
      <c r="E629" s="2">
        <v>350</v>
      </c>
      <c r="F629" s="2">
        <v>28</v>
      </c>
      <c r="G629" s="2">
        <v>19</v>
      </c>
      <c r="H629" s="2">
        <v>18</v>
      </c>
      <c r="I629" s="2">
        <f t="shared" si="46"/>
        <v>758</v>
      </c>
      <c r="J629" s="2">
        <f t="shared" si="45"/>
        <v>371</v>
      </c>
      <c r="K629" s="2">
        <f t="shared" si="47"/>
        <v>6.25</v>
      </c>
      <c r="L629" s="2">
        <f t="shared" si="48"/>
        <v>39.89473684210526</v>
      </c>
      <c r="M629" s="2">
        <f t="shared" si="49"/>
        <v>3.0310973355292328</v>
      </c>
      <c r="N629" s="5">
        <v>415000</v>
      </c>
      <c r="O629" s="5">
        <v>20100</v>
      </c>
      <c r="P629" s="2">
        <v>34.4</v>
      </c>
      <c r="Q629" s="2">
        <v>7.6</v>
      </c>
      <c r="R629" s="5">
        <v>9760</v>
      </c>
      <c r="S629" s="5">
        <v>1150</v>
      </c>
      <c r="T629" s="5">
        <v>11200</v>
      </c>
      <c r="U629" s="5">
        <v>1790</v>
      </c>
      <c r="Y629">
        <f t="shared" si="44"/>
        <v>784.18244050730937</v>
      </c>
    </row>
    <row r="630" spans="1:25" x14ac:dyDescent="0.35">
      <c r="A630" s="2" t="s">
        <v>664</v>
      </c>
      <c r="B630" s="3" t="s">
        <v>35</v>
      </c>
      <c r="C630" s="2">
        <v>298</v>
      </c>
      <c r="D630" s="2">
        <v>850</v>
      </c>
      <c r="E630" s="2">
        <v>350</v>
      </c>
      <c r="F630" s="2">
        <v>36</v>
      </c>
      <c r="G630" s="2">
        <v>16</v>
      </c>
      <c r="H630" s="2">
        <v>18</v>
      </c>
      <c r="I630" s="2">
        <f t="shared" si="46"/>
        <v>742</v>
      </c>
      <c r="J630" s="2">
        <f t="shared" si="45"/>
        <v>418</v>
      </c>
      <c r="K630" s="2">
        <f t="shared" si="47"/>
        <v>4.8611111111111107</v>
      </c>
      <c r="L630" s="2">
        <f t="shared" si="48"/>
        <v>46.375</v>
      </c>
      <c r="M630" s="2">
        <f t="shared" si="49"/>
        <v>3.0370973355292326</v>
      </c>
      <c r="N630" s="5">
        <v>485000</v>
      </c>
      <c r="O630" s="5">
        <v>25800</v>
      </c>
      <c r="P630" s="2">
        <v>35.700000000000003</v>
      </c>
      <c r="Q630" s="2">
        <v>8.1999999999999993</v>
      </c>
      <c r="R630" s="5">
        <v>11400</v>
      </c>
      <c r="S630" s="5">
        <v>1470</v>
      </c>
      <c r="T630" s="5">
        <v>12800</v>
      </c>
      <c r="U630" s="5">
        <v>2260</v>
      </c>
      <c r="Y630">
        <f t="shared" si="44"/>
        <v>784.18244050730937</v>
      </c>
    </row>
    <row r="631" spans="1:25" x14ac:dyDescent="0.35">
      <c r="A631" s="2" t="s">
        <v>665</v>
      </c>
      <c r="B631" s="3" t="s">
        <v>35</v>
      </c>
      <c r="C631" s="2">
        <v>277</v>
      </c>
      <c r="D631" s="2">
        <v>850</v>
      </c>
      <c r="E631" s="2">
        <v>350</v>
      </c>
      <c r="F631" s="2">
        <v>32</v>
      </c>
      <c r="G631" s="2">
        <v>16</v>
      </c>
      <c r="H631" s="2">
        <v>18</v>
      </c>
      <c r="I631" s="2">
        <f t="shared" si="46"/>
        <v>750</v>
      </c>
      <c r="J631" s="2">
        <f t="shared" si="45"/>
        <v>384</v>
      </c>
      <c r="K631" s="2">
        <f t="shared" si="47"/>
        <v>5.46875</v>
      </c>
      <c r="L631" s="2">
        <f t="shared" si="48"/>
        <v>46.875</v>
      </c>
      <c r="M631" s="2">
        <f t="shared" si="49"/>
        <v>3.0370973355292326</v>
      </c>
      <c r="N631" s="5">
        <v>444000</v>
      </c>
      <c r="O631" s="5">
        <v>22900</v>
      </c>
      <c r="P631" s="2">
        <v>35.5</v>
      </c>
      <c r="Q631" s="2">
        <v>8.1</v>
      </c>
      <c r="R631" s="5">
        <v>10400</v>
      </c>
      <c r="S631" s="5">
        <v>1310</v>
      </c>
      <c r="T631" s="5">
        <v>11700</v>
      </c>
      <c r="U631" s="5">
        <v>2010</v>
      </c>
      <c r="Y631">
        <f t="shared" si="44"/>
        <v>784.18244050730937</v>
      </c>
    </row>
    <row r="632" spans="1:25" x14ac:dyDescent="0.35">
      <c r="A632" s="2" t="s">
        <v>666</v>
      </c>
      <c r="B632" s="3" t="s">
        <v>35</v>
      </c>
      <c r="C632" s="2">
        <v>256</v>
      </c>
      <c r="D632" s="2">
        <v>850</v>
      </c>
      <c r="E632" s="2">
        <v>350</v>
      </c>
      <c r="F632" s="2">
        <v>28</v>
      </c>
      <c r="G632" s="2">
        <v>16</v>
      </c>
      <c r="H632" s="2">
        <v>18</v>
      </c>
      <c r="I632" s="2">
        <f t="shared" si="46"/>
        <v>758</v>
      </c>
      <c r="J632" s="2">
        <f t="shared" si="45"/>
        <v>350</v>
      </c>
      <c r="K632" s="2">
        <f t="shared" si="47"/>
        <v>6.25</v>
      </c>
      <c r="L632" s="2">
        <f t="shared" si="48"/>
        <v>47.375</v>
      </c>
      <c r="M632" s="2">
        <f t="shared" si="49"/>
        <v>3.0370973355292326</v>
      </c>
      <c r="N632" s="5">
        <v>402000</v>
      </c>
      <c r="O632" s="5">
        <v>20000</v>
      </c>
      <c r="P632" s="2">
        <v>35.1</v>
      </c>
      <c r="Q632" s="2">
        <v>7.8</v>
      </c>
      <c r="R632" s="5">
        <v>9460</v>
      </c>
      <c r="S632" s="5">
        <v>1150</v>
      </c>
      <c r="T632" s="5">
        <v>10700</v>
      </c>
      <c r="U632" s="5">
        <v>1770</v>
      </c>
      <c r="Y632">
        <f t="shared" si="44"/>
        <v>784.18244050730937</v>
      </c>
    </row>
    <row r="633" spans="1:25" x14ac:dyDescent="0.35">
      <c r="A633" s="2" t="s">
        <v>667</v>
      </c>
      <c r="B633" s="3" t="s">
        <v>35</v>
      </c>
      <c r="C633" s="2">
        <v>240</v>
      </c>
      <c r="D633" s="2">
        <v>850</v>
      </c>
      <c r="E633" s="2">
        <v>350</v>
      </c>
      <c r="F633" s="2">
        <v>25</v>
      </c>
      <c r="G633" s="2">
        <v>16</v>
      </c>
      <c r="H633" s="2">
        <v>18</v>
      </c>
      <c r="I633" s="2">
        <f t="shared" si="46"/>
        <v>764</v>
      </c>
      <c r="J633" s="2">
        <f t="shared" si="45"/>
        <v>324.5</v>
      </c>
      <c r="K633" s="2">
        <f t="shared" si="47"/>
        <v>7</v>
      </c>
      <c r="L633" s="2">
        <f t="shared" si="48"/>
        <v>47.75</v>
      </c>
      <c r="M633" s="2">
        <f t="shared" si="49"/>
        <v>3.0370973355292326</v>
      </c>
      <c r="N633" s="5">
        <v>370000</v>
      </c>
      <c r="O633" s="5">
        <v>17900</v>
      </c>
      <c r="P633" s="2">
        <v>34.799999999999997</v>
      </c>
      <c r="Q633" s="2">
        <v>7.7</v>
      </c>
      <c r="R633" s="5">
        <v>8720</v>
      </c>
      <c r="S633" s="5">
        <v>1020</v>
      </c>
      <c r="T633" s="5">
        <v>9890</v>
      </c>
      <c r="U633" s="5">
        <v>1590</v>
      </c>
      <c r="Y633">
        <f t="shared" si="44"/>
        <v>784.18244050730937</v>
      </c>
    </row>
    <row r="634" spans="1:25" x14ac:dyDescent="0.35">
      <c r="A634" s="2" t="s">
        <v>668</v>
      </c>
      <c r="B634" s="3" t="s">
        <v>35</v>
      </c>
      <c r="C634" s="2">
        <v>243</v>
      </c>
      <c r="D634" s="2">
        <v>850</v>
      </c>
      <c r="E634" s="2">
        <v>350</v>
      </c>
      <c r="F634" s="2">
        <v>28</v>
      </c>
      <c r="G634" s="2">
        <v>14</v>
      </c>
      <c r="H634" s="2">
        <v>18</v>
      </c>
      <c r="I634" s="2">
        <f t="shared" si="46"/>
        <v>758</v>
      </c>
      <c r="J634" s="2">
        <f t="shared" si="45"/>
        <v>336</v>
      </c>
      <c r="K634" s="2">
        <f t="shared" si="47"/>
        <v>6.25</v>
      </c>
      <c r="L634" s="2">
        <f t="shared" si="48"/>
        <v>54.142857142857146</v>
      </c>
      <c r="M634" s="2">
        <f t="shared" si="49"/>
        <v>3.0410973355292326</v>
      </c>
      <c r="N634" s="5">
        <v>394000</v>
      </c>
      <c r="O634" s="5">
        <v>20000</v>
      </c>
      <c r="P634" s="2">
        <v>35.6</v>
      </c>
      <c r="Q634" s="2">
        <v>8</v>
      </c>
      <c r="R634" s="5">
        <v>9270</v>
      </c>
      <c r="S634" s="5">
        <v>1140</v>
      </c>
      <c r="T634" s="5">
        <v>10400</v>
      </c>
      <c r="U634" s="5">
        <v>1760</v>
      </c>
      <c r="Y634">
        <f t="shared" si="44"/>
        <v>784.18244050730937</v>
      </c>
    </row>
    <row r="635" spans="1:25" x14ac:dyDescent="0.35">
      <c r="A635" s="2" t="s">
        <v>669</v>
      </c>
      <c r="B635" s="3" t="s">
        <v>35</v>
      </c>
      <c r="C635" s="2">
        <v>227</v>
      </c>
      <c r="D635" s="2">
        <v>850</v>
      </c>
      <c r="E635" s="2">
        <v>350</v>
      </c>
      <c r="F635" s="2">
        <v>25</v>
      </c>
      <c r="G635" s="2">
        <v>14</v>
      </c>
      <c r="H635" s="2">
        <v>18</v>
      </c>
      <c r="I635" s="2">
        <f t="shared" si="46"/>
        <v>764</v>
      </c>
      <c r="J635" s="2">
        <f t="shared" si="45"/>
        <v>310.5</v>
      </c>
      <c r="K635" s="2">
        <f t="shared" si="47"/>
        <v>7</v>
      </c>
      <c r="L635" s="2">
        <f t="shared" si="48"/>
        <v>54.571428571428569</v>
      </c>
      <c r="M635" s="2">
        <f t="shared" si="49"/>
        <v>3.0410973355292326</v>
      </c>
      <c r="N635" s="5">
        <v>362000</v>
      </c>
      <c r="O635" s="5">
        <v>17900</v>
      </c>
      <c r="P635" s="2">
        <v>35.299999999999997</v>
      </c>
      <c r="Q635" s="2">
        <v>7.9</v>
      </c>
      <c r="R635" s="5">
        <v>8520</v>
      </c>
      <c r="S635" s="5">
        <v>1020</v>
      </c>
      <c r="T635" s="5">
        <v>9570</v>
      </c>
      <c r="U635" s="5">
        <v>1570</v>
      </c>
      <c r="Y635">
        <f t="shared" si="44"/>
        <v>784.18244050730937</v>
      </c>
    </row>
    <row r="636" spans="1:25" x14ac:dyDescent="0.35">
      <c r="A636" s="2" t="s">
        <v>670</v>
      </c>
      <c r="B636" s="3" t="s">
        <v>35</v>
      </c>
      <c r="C636" s="2">
        <v>305</v>
      </c>
      <c r="D636" s="2">
        <v>850</v>
      </c>
      <c r="E636" s="2">
        <v>300</v>
      </c>
      <c r="F636" s="2">
        <v>40</v>
      </c>
      <c r="G636" s="2">
        <v>19</v>
      </c>
      <c r="H636" s="2">
        <v>18</v>
      </c>
      <c r="I636" s="2">
        <f t="shared" si="46"/>
        <v>734</v>
      </c>
      <c r="J636" s="2">
        <f t="shared" si="45"/>
        <v>454</v>
      </c>
      <c r="K636" s="2">
        <f t="shared" si="47"/>
        <v>3.75</v>
      </c>
      <c r="L636" s="2">
        <f t="shared" si="48"/>
        <v>38.631578947368418</v>
      </c>
      <c r="M636" s="2">
        <f t="shared" si="49"/>
        <v>2.8310973355292326</v>
      </c>
      <c r="N636" s="5">
        <v>470000</v>
      </c>
      <c r="O636" s="5">
        <v>18000</v>
      </c>
      <c r="P636" s="2">
        <v>34.799999999999997</v>
      </c>
      <c r="Q636" s="2">
        <v>6.8</v>
      </c>
      <c r="R636" s="5">
        <v>11100</v>
      </c>
      <c r="S636" s="5">
        <v>1200</v>
      </c>
      <c r="T636" s="5">
        <v>12600</v>
      </c>
      <c r="U636" s="5">
        <v>1870</v>
      </c>
      <c r="Y636">
        <f t="shared" si="44"/>
        <v>769.90395504893979</v>
      </c>
    </row>
    <row r="637" spans="1:25" x14ac:dyDescent="0.35">
      <c r="A637" s="2" t="s">
        <v>671</v>
      </c>
      <c r="B637" s="3" t="s">
        <v>35</v>
      </c>
      <c r="C637" s="2">
        <v>288</v>
      </c>
      <c r="D637" s="2">
        <v>850</v>
      </c>
      <c r="E637" s="2">
        <v>300</v>
      </c>
      <c r="F637" s="2">
        <v>36</v>
      </c>
      <c r="G637" s="2">
        <v>19</v>
      </c>
      <c r="H637" s="2">
        <v>18</v>
      </c>
      <c r="I637" s="2">
        <f t="shared" si="46"/>
        <v>742</v>
      </c>
      <c r="J637" s="2">
        <f t="shared" si="45"/>
        <v>420</v>
      </c>
      <c r="K637" s="2">
        <f t="shared" si="47"/>
        <v>4.166666666666667</v>
      </c>
      <c r="L637" s="2">
        <f t="shared" si="48"/>
        <v>39.05263157894737</v>
      </c>
      <c r="M637" s="2">
        <f t="shared" si="49"/>
        <v>2.8310973355292326</v>
      </c>
      <c r="N637" s="5">
        <v>437000</v>
      </c>
      <c r="O637" s="5">
        <v>16200</v>
      </c>
      <c r="P637" s="2">
        <v>34.5</v>
      </c>
      <c r="Q637" s="2">
        <v>6.7</v>
      </c>
      <c r="R637" s="5">
        <v>10300</v>
      </c>
      <c r="S637" s="5">
        <v>1080</v>
      </c>
      <c r="T637" s="5">
        <v>11800</v>
      </c>
      <c r="U637" s="5">
        <v>1690</v>
      </c>
      <c r="Y637">
        <f t="shared" si="44"/>
        <v>769.90395504893979</v>
      </c>
    </row>
    <row r="638" spans="1:25" x14ac:dyDescent="0.35">
      <c r="A638" s="2" t="s">
        <v>672</v>
      </c>
      <c r="B638" s="3" t="s">
        <v>35</v>
      </c>
      <c r="C638" s="2">
        <v>270</v>
      </c>
      <c r="D638" s="2">
        <v>850</v>
      </c>
      <c r="E638" s="2">
        <v>300</v>
      </c>
      <c r="F638" s="2">
        <v>32</v>
      </c>
      <c r="G638" s="2">
        <v>19</v>
      </c>
      <c r="H638" s="2">
        <v>18</v>
      </c>
      <c r="I638" s="2">
        <f t="shared" si="46"/>
        <v>750</v>
      </c>
      <c r="J638" s="2">
        <f t="shared" si="45"/>
        <v>386</v>
      </c>
      <c r="K638" s="2">
        <f t="shared" si="47"/>
        <v>4.6875</v>
      </c>
      <c r="L638" s="2">
        <f t="shared" si="48"/>
        <v>39.473684210526315</v>
      </c>
      <c r="M638" s="2">
        <f t="shared" si="49"/>
        <v>2.8310973355292326</v>
      </c>
      <c r="N638" s="5">
        <v>402000</v>
      </c>
      <c r="O638" s="5">
        <v>14500</v>
      </c>
      <c r="P638" s="2">
        <v>34.200000000000003</v>
      </c>
      <c r="Q638" s="2">
        <v>6.5</v>
      </c>
      <c r="R638" s="5">
        <v>9470</v>
      </c>
      <c r="S638" s="2">
        <v>963</v>
      </c>
      <c r="T638" s="5">
        <v>10900</v>
      </c>
      <c r="U638" s="5">
        <v>1510</v>
      </c>
      <c r="Y638">
        <f t="shared" si="44"/>
        <v>769.90395504893979</v>
      </c>
    </row>
    <row r="639" spans="1:25" x14ac:dyDescent="0.35">
      <c r="A639" s="2" t="s">
        <v>673</v>
      </c>
      <c r="B639" s="3" t="s">
        <v>35</v>
      </c>
      <c r="C639" s="2">
        <v>252</v>
      </c>
      <c r="D639" s="2">
        <v>850</v>
      </c>
      <c r="E639" s="2">
        <v>300</v>
      </c>
      <c r="F639" s="2">
        <v>28</v>
      </c>
      <c r="G639" s="2">
        <v>19</v>
      </c>
      <c r="H639" s="2">
        <v>18</v>
      </c>
      <c r="I639" s="2">
        <f t="shared" si="46"/>
        <v>758</v>
      </c>
      <c r="J639" s="2">
        <f t="shared" si="45"/>
        <v>352</v>
      </c>
      <c r="K639" s="2">
        <f t="shared" si="47"/>
        <v>5.3571428571428568</v>
      </c>
      <c r="L639" s="2">
        <f t="shared" si="48"/>
        <v>39.89473684210526</v>
      </c>
      <c r="M639" s="2">
        <f t="shared" si="49"/>
        <v>2.8310973355292326</v>
      </c>
      <c r="N639" s="5">
        <v>367000</v>
      </c>
      <c r="O639" s="5">
        <v>12700</v>
      </c>
      <c r="P639" s="2">
        <v>33.799999999999997</v>
      </c>
      <c r="Q639" s="2">
        <v>6.3</v>
      </c>
      <c r="R639" s="5">
        <v>8650</v>
      </c>
      <c r="S639" s="2">
        <v>843</v>
      </c>
      <c r="T639" s="5">
        <v>10000</v>
      </c>
      <c r="U639" s="5">
        <v>1340</v>
      </c>
      <c r="Y639">
        <f t="shared" si="44"/>
        <v>769.90395504893979</v>
      </c>
    </row>
    <row r="640" spans="1:25" x14ac:dyDescent="0.35">
      <c r="A640" s="2" t="s">
        <v>674</v>
      </c>
      <c r="B640" s="3" t="s">
        <v>35</v>
      </c>
      <c r="C640" s="2">
        <v>239</v>
      </c>
      <c r="D640" s="2">
        <v>850</v>
      </c>
      <c r="E640" s="2">
        <v>300</v>
      </c>
      <c r="F640" s="2">
        <v>25</v>
      </c>
      <c r="G640" s="2">
        <v>19</v>
      </c>
      <c r="H640" s="2">
        <v>18</v>
      </c>
      <c r="I640" s="2">
        <f t="shared" si="46"/>
        <v>764</v>
      </c>
      <c r="J640" s="2">
        <f t="shared" si="45"/>
        <v>326.5</v>
      </c>
      <c r="K640" s="2">
        <f t="shared" si="47"/>
        <v>6</v>
      </c>
      <c r="L640" s="2">
        <f t="shared" si="48"/>
        <v>40.210526315789473</v>
      </c>
      <c r="M640" s="2">
        <f t="shared" si="49"/>
        <v>2.8310973355292326</v>
      </c>
      <c r="N640" s="5">
        <v>341000</v>
      </c>
      <c r="O640" s="5">
        <v>11300</v>
      </c>
      <c r="P640" s="2">
        <v>33.4</v>
      </c>
      <c r="Q640" s="2">
        <v>6.1</v>
      </c>
      <c r="R640" s="5">
        <v>8020</v>
      </c>
      <c r="S640" s="2">
        <v>753</v>
      </c>
      <c r="T640" s="5">
        <v>9340</v>
      </c>
      <c r="U640" s="5">
        <v>1200</v>
      </c>
      <c r="Y640">
        <f t="shared" si="44"/>
        <v>769.90395504893979</v>
      </c>
    </row>
    <row r="641" spans="1:25" x14ac:dyDescent="0.35">
      <c r="A641" s="2" t="s">
        <v>675</v>
      </c>
      <c r="B641" s="3" t="s">
        <v>35</v>
      </c>
      <c r="C641" s="2">
        <v>226</v>
      </c>
      <c r="D641" s="2">
        <v>850</v>
      </c>
      <c r="E641" s="2">
        <v>300</v>
      </c>
      <c r="F641" s="2">
        <v>22</v>
      </c>
      <c r="G641" s="2">
        <v>19</v>
      </c>
      <c r="H641" s="2">
        <v>18</v>
      </c>
      <c r="I641" s="2">
        <f t="shared" si="46"/>
        <v>770</v>
      </c>
      <c r="J641" s="2">
        <f t="shared" si="45"/>
        <v>301</v>
      </c>
      <c r="K641" s="2">
        <f t="shared" si="47"/>
        <v>6.8181818181818183</v>
      </c>
      <c r="L641" s="2">
        <f t="shared" si="48"/>
        <v>40.526315789473685</v>
      </c>
      <c r="M641" s="2">
        <f t="shared" si="49"/>
        <v>2.8310973355292326</v>
      </c>
      <c r="N641" s="5">
        <v>314000</v>
      </c>
      <c r="O641" s="5">
        <v>9950</v>
      </c>
      <c r="P641" s="2">
        <v>33</v>
      </c>
      <c r="Q641" s="2">
        <v>5.9</v>
      </c>
      <c r="R641" s="5">
        <v>7380</v>
      </c>
      <c r="S641" s="2">
        <v>663</v>
      </c>
      <c r="T641" s="5">
        <v>8660</v>
      </c>
      <c r="U641" s="5">
        <v>1070</v>
      </c>
      <c r="Y641">
        <f t="shared" si="44"/>
        <v>769.90395504893979</v>
      </c>
    </row>
    <row r="642" spans="1:25" x14ac:dyDescent="0.35">
      <c r="A642" s="2" t="s">
        <v>676</v>
      </c>
      <c r="B642" s="3" t="s">
        <v>35</v>
      </c>
      <c r="C642" s="2">
        <v>269</v>
      </c>
      <c r="D642" s="2">
        <v>850</v>
      </c>
      <c r="E642" s="2">
        <v>300</v>
      </c>
      <c r="F642" s="2">
        <v>36</v>
      </c>
      <c r="G642" s="2">
        <v>16</v>
      </c>
      <c r="H642" s="2">
        <v>18</v>
      </c>
      <c r="I642" s="2">
        <f t="shared" si="46"/>
        <v>742</v>
      </c>
      <c r="J642" s="2">
        <f t="shared" si="45"/>
        <v>402</v>
      </c>
      <c r="K642" s="2">
        <f t="shared" si="47"/>
        <v>4.166666666666667</v>
      </c>
      <c r="L642" s="2">
        <f t="shared" si="48"/>
        <v>46.375</v>
      </c>
      <c r="M642" s="2">
        <f t="shared" si="49"/>
        <v>2.8370973355292328</v>
      </c>
      <c r="N642" s="5">
        <v>425000</v>
      </c>
      <c r="O642" s="5">
        <v>16200</v>
      </c>
      <c r="P642" s="2">
        <v>35.200000000000003</v>
      </c>
      <c r="Q642" s="2">
        <v>6.9</v>
      </c>
      <c r="R642" s="5">
        <v>10000</v>
      </c>
      <c r="S642" s="5">
        <v>1080</v>
      </c>
      <c r="T642" s="5">
        <v>11300</v>
      </c>
      <c r="U642" s="5">
        <v>1670</v>
      </c>
      <c r="Y642">
        <f t="shared" si="44"/>
        <v>769.90395504893979</v>
      </c>
    </row>
    <row r="643" spans="1:25" x14ac:dyDescent="0.35">
      <c r="A643" s="2" t="s">
        <v>673</v>
      </c>
      <c r="B643" s="3" t="s">
        <v>35</v>
      </c>
      <c r="C643" s="2">
        <v>252</v>
      </c>
      <c r="D643" s="2">
        <v>850</v>
      </c>
      <c r="E643" s="2">
        <v>300</v>
      </c>
      <c r="F643" s="2">
        <v>32</v>
      </c>
      <c r="G643" s="2">
        <v>16</v>
      </c>
      <c r="H643" s="2">
        <v>18</v>
      </c>
      <c r="I643" s="2">
        <f t="shared" si="46"/>
        <v>750</v>
      </c>
      <c r="J643" s="2">
        <f t="shared" si="45"/>
        <v>368</v>
      </c>
      <c r="K643" s="2">
        <f t="shared" si="47"/>
        <v>4.6875</v>
      </c>
      <c r="L643" s="2">
        <f t="shared" si="48"/>
        <v>46.875</v>
      </c>
      <c r="M643" s="2">
        <f t="shared" si="49"/>
        <v>2.8370973355292328</v>
      </c>
      <c r="N643" s="5">
        <v>390000</v>
      </c>
      <c r="O643" s="5">
        <v>14400</v>
      </c>
      <c r="P643" s="2">
        <v>34.9</v>
      </c>
      <c r="Q643" s="2">
        <v>6.7</v>
      </c>
      <c r="R643" s="5">
        <v>9180</v>
      </c>
      <c r="S643" s="2">
        <v>962</v>
      </c>
      <c r="T643" s="5">
        <v>10400</v>
      </c>
      <c r="U643" s="5">
        <v>1490</v>
      </c>
      <c r="Y643">
        <f t="shared" si="44"/>
        <v>769.90395504893979</v>
      </c>
    </row>
    <row r="644" spans="1:25" x14ac:dyDescent="0.35">
      <c r="A644" s="2" t="s">
        <v>677</v>
      </c>
      <c r="B644" s="3" t="s">
        <v>35</v>
      </c>
      <c r="C644" s="2">
        <v>234</v>
      </c>
      <c r="D644" s="2">
        <v>850</v>
      </c>
      <c r="E644" s="2">
        <v>300</v>
      </c>
      <c r="F644" s="2">
        <v>28</v>
      </c>
      <c r="G644" s="2">
        <v>16</v>
      </c>
      <c r="H644" s="2">
        <v>18</v>
      </c>
      <c r="I644" s="2">
        <f t="shared" si="46"/>
        <v>758</v>
      </c>
      <c r="J644" s="2">
        <f t="shared" si="45"/>
        <v>334</v>
      </c>
      <c r="K644" s="2">
        <f t="shared" si="47"/>
        <v>5.3571428571428568</v>
      </c>
      <c r="L644" s="2">
        <f t="shared" si="48"/>
        <v>47.375</v>
      </c>
      <c r="M644" s="2">
        <f t="shared" si="49"/>
        <v>2.8370973355292328</v>
      </c>
      <c r="N644" s="5">
        <v>355000</v>
      </c>
      <c r="O644" s="5">
        <v>12600</v>
      </c>
      <c r="P644" s="2">
        <v>34.5</v>
      </c>
      <c r="Q644" s="2">
        <v>6.5</v>
      </c>
      <c r="R644" s="5">
        <v>8350</v>
      </c>
      <c r="S644" s="2">
        <v>842</v>
      </c>
      <c r="T644" s="5">
        <v>9540</v>
      </c>
      <c r="U644" s="5">
        <v>1310</v>
      </c>
      <c r="Y644">
        <f t="shared" ref="Y644:Y707" si="50">SQRT((((VLOOKUP($X$4,$A$4:$D$1021,4,FALSE))-D644)^2)+(((VLOOKUP($X$4,$A$4:$E$1021,5,FALSE))-E644)^2))</f>
        <v>769.90395504893979</v>
      </c>
    </row>
    <row r="645" spans="1:25" x14ac:dyDescent="0.35">
      <c r="A645" s="2" t="s">
        <v>678</v>
      </c>
      <c r="B645" s="3" t="s">
        <v>35</v>
      </c>
      <c r="C645" s="2">
        <v>220</v>
      </c>
      <c r="D645" s="2">
        <v>850</v>
      </c>
      <c r="E645" s="2">
        <v>300</v>
      </c>
      <c r="F645" s="2">
        <v>25</v>
      </c>
      <c r="G645" s="2">
        <v>16</v>
      </c>
      <c r="H645" s="2">
        <v>18</v>
      </c>
      <c r="I645" s="2">
        <f t="shared" si="46"/>
        <v>764</v>
      </c>
      <c r="J645" s="2">
        <f t="shared" si="45"/>
        <v>308.5</v>
      </c>
      <c r="K645" s="2">
        <f t="shared" si="47"/>
        <v>6</v>
      </c>
      <c r="L645" s="2">
        <f t="shared" si="48"/>
        <v>47.75</v>
      </c>
      <c r="M645" s="2">
        <f t="shared" si="49"/>
        <v>2.8370973355292328</v>
      </c>
      <c r="N645" s="5">
        <v>328000</v>
      </c>
      <c r="O645" s="5">
        <v>11300</v>
      </c>
      <c r="P645" s="2">
        <v>34.200000000000003</v>
      </c>
      <c r="Q645" s="2">
        <v>6.3</v>
      </c>
      <c r="R645" s="5">
        <v>7720</v>
      </c>
      <c r="S645" s="2">
        <v>752</v>
      </c>
      <c r="T645" s="5">
        <v>8860</v>
      </c>
      <c r="U645" s="5">
        <v>1180</v>
      </c>
      <c r="Y645">
        <f t="shared" si="50"/>
        <v>769.90395504893979</v>
      </c>
    </row>
    <row r="646" spans="1:25" x14ac:dyDescent="0.35">
      <c r="A646" s="2" t="s">
        <v>679</v>
      </c>
      <c r="B646" s="3" t="s">
        <v>35</v>
      </c>
      <c r="C646" s="2">
        <v>207</v>
      </c>
      <c r="D646" s="2">
        <v>850</v>
      </c>
      <c r="E646" s="2">
        <v>300</v>
      </c>
      <c r="F646" s="2">
        <v>22</v>
      </c>
      <c r="G646" s="2">
        <v>16</v>
      </c>
      <c r="H646" s="2">
        <v>18</v>
      </c>
      <c r="I646" s="2">
        <f t="shared" si="46"/>
        <v>770</v>
      </c>
      <c r="J646" s="2">
        <f t="shared" si="45"/>
        <v>283</v>
      </c>
      <c r="K646" s="2">
        <f t="shared" si="47"/>
        <v>6.8181818181818183</v>
      </c>
      <c r="L646" s="2">
        <f t="shared" si="48"/>
        <v>48.125</v>
      </c>
      <c r="M646" s="2">
        <f t="shared" si="49"/>
        <v>2.8370973355292328</v>
      </c>
      <c r="N646" s="5">
        <v>301000</v>
      </c>
      <c r="O646" s="5">
        <v>9930</v>
      </c>
      <c r="P646" s="2">
        <v>33.799999999999997</v>
      </c>
      <c r="Q646" s="2">
        <v>6.1</v>
      </c>
      <c r="R646" s="5">
        <v>7070</v>
      </c>
      <c r="S646" s="2">
        <v>662</v>
      </c>
      <c r="T646" s="5">
        <v>8170</v>
      </c>
      <c r="U646" s="5">
        <v>1040</v>
      </c>
      <c r="Y646">
        <f t="shared" si="50"/>
        <v>769.90395504893979</v>
      </c>
    </row>
    <row r="647" spans="1:25" x14ac:dyDescent="0.35">
      <c r="A647" s="2" t="s">
        <v>680</v>
      </c>
      <c r="B647" s="3" t="s">
        <v>35</v>
      </c>
      <c r="C647" s="2">
        <v>221</v>
      </c>
      <c r="D647" s="2">
        <v>850</v>
      </c>
      <c r="E647" s="2">
        <v>300</v>
      </c>
      <c r="F647" s="2">
        <v>28</v>
      </c>
      <c r="G647" s="2">
        <v>14</v>
      </c>
      <c r="H647" s="2">
        <v>18</v>
      </c>
      <c r="I647" s="2">
        <f t="shared" si="46"/>
        <v>758</v>
      </c>
      <c r="J647" s="2">
        <f t="shared" ref="J647:J710" si="51">D647/10 * F647/10 + 2*(E647/10 * G647/10)</f>
        <v>322</v>
      </c>
      <c r="K647" s="2">
        <f t="shared" si="47"/>
        <v>5.3571428571428568</v>
      </c>
      <c r="L647" s="2">
        <f t="shared" si="48"/>
        <v>54.142857142857146</v>
      </c>
      <c r="M647" s="2">
        <f t="shared" si="49"/>
        <v>2.8410973355292328</v>
      </c>
      <c r="N647" s="5">
        <v>347000</v>
      </c>
      <c r="O647" s="5">
        <v>12600</v>
      </c>
      <c r="P647" s="2">
        <v>35.1</v>
      </c>
      <c r="Q647" s="2">
        <v>6.7</v>
      </c>
      <c r="R647" s="5">
        <v>8160</v>
      </c>
      <c r="S647" s="2">
        <v>841</v>
      </c>
      <c r="T647" s="5">
        <v>9220</v>
      </c>
      <c r="U647" s="5">
        <v>1300</v>
      </c>
      <c r="Y647">
        <f t="shared" si="50"/>
        <v>769.90395504893979</v>
      </c>
    </row>
    <row r="648" spans="1:25" x14ac:dyDescent="0.35">
      <c r="A648" s="2" t="s">
        <v>681</v>
      </c>
      <c r="B648" s="3" t="s">
        <v>35</v>
      </c>
      <c r="C648" s="2">
        <v>208</v>
      </c>
      <c r="D648" s="2">
        <v>850</v>
      </c>
      <c r="E648" s="2">
        <v>300</v>
      </c>
      <c r="F648" s="2">
        <v>25</v>
      </c>
      <c r="G648" s="2">
        <v>14</v>
      </c>
      <c r="H648" s="2">
        <v>18</v>
      </c>
      <c r="I648" s="2">
        <f t="shared" si="46"/>
        <v>764</v>
      </c>
      <c r="J648" s="2">
        <f t="shared" si="51"/>
        <v>296.5</v>
      </c>
      <c r="K648" s="2">
        <f t="shared" si="47"/>
        <v>6</v>
      </c>
      <c r="L648" s="2">
        <f t="shared" si="48"/>
        <v>54.571428571428569</v>
      </c>
      <c r="M648" s="2">
        <f t="shared" si="49"/>
        <v>2.8410973355292328</v>
      </c>
      <c r="N648" s="5">
        <v>319000</v>
      </c>
      <c r="O648" s="5">
        <v>11300</v>
      </c>
      <c r="P648" s="2">
        <v>34.700000000000003</v>
      </c>
      <c r="Q648" s="2">
        <v>6.5</v>
      </c>
      <c r="R648" s="5">
        <v>7520</v>
      </c>
      <c r="S648" s="2">
        <v>751</v>
      </c>
      <c r="T648" s="5">
        <v>8540</v>
      </c>
      <c r="U648" s="5">
        <v>1170</v>
      </c>
      <c r="Y648">
        <f t="shared" si="50"/>
        <v>769.90395504893979</v>
      </c>
    </row>
    <row r="649" spans="1:25" x14ac:dyDescent="0.35">
      <c r="A649" s="2" t="s">
        <v>682</v>
      </c>
      <c r="B649" s="3" t="s">
        <v>35</v>
      </c>
      <c r="C649" s="2">
        <v>194</v>
      </c>
      <c r="D649" s="2">
        <v>850</v>
      </c>
      <c r="E649" s="2">
        <v>300</v>
      </c>
      <c r="F649" s="2">
        <v>22</v>
      </c>
      <c r="G649" s="2">
        <v>14</v>
      </c>
      <c r="H649" s="2">
        <v>18</v>
      </c>
      <c r="I649" s="2">
        <f t="shared" si="46"/>
        <v>770</v>
      </c>
      <c r="J649" s="2">
        <f t="shared" si="51"/>
        <v>271</v>
      </c>
      <c r="K649" s="2">
        <f t="shared" si="47"/>
        <v>6.8181818181818183</v>
      </c>
      <c r="L649" s="2">
        <f t="shared" si="48"/>
        <v>55</v>
      </c>
      <c r="M649" s="2">
        <f t="shared" si="49"/>
        <v>2.8410973355292328</v>
      </c>
      <c r="N649" s="5">
        <v>292000</v>
      </c>
      <c r="O649" s="5">
        <v>9920</v>
      </c>
      <c r="P649" s="2">
        <v>34.299999999999997</v>
      </c>
      <c r="Q649" s="2">
        <v>6.3</v>
      </c>
      <c r="R649" s="5">
        <v>6870</v>
      </c>
      <c r="S649" s="2">
        <v>661</v>
      </c>
      <c r="T649" s="5">
        <v>7850</v>
      </c>
      <c r="U649" s="5">
        <v>1030</v>
      </c>
      <c r="Y649">
        <f t="shared" si="50"/>
        <v>769.90395504893979</v>
      </c>
    </row>
    <row r="650" spans="1:25" x14ac:dyDescent="0.35">
      <c r="A650" s="2" t="s">
        <v>663</v>
      </c>
      <c r="B650" s="3" t="s">
        <v>35</v>
      </c>
      <c r="C650" s="2">
        <v>274</v>
      </c>
      <c r="D650" s="2">
        <v>850</v>
      </c>
      <c r="E650" s="2">
        <v>250</v>
      </c>
      <c r="F650" s="2">
        <v>40</v>
      </c>
      <c r="G650" s="2">
        <v>19</v>
      </c>
      <c r="H650" s="2">
        <v>18</v>
      </c>
      <c r="I650" s="2">
        <f t="shared" si="46"/>
        <v>734</v>
      </c>
      <c r="J650" s="2">
        <f t="shared" si="51"/>
        <v>435</v>
      </c>
      <c r="K650" s="2">
        <f t="shared" si="47"/>
        <v>3.125</v>
      </c>
      <c r="L650" s="2">
        <f t="shared" si="48"/>
        <v>38.631578947368418</v>
      </c>
      <c r="M650" s="2">
        <f t="shared" si="49"/>
        <v>2.6310973355292324</v>
      </c>
      <c r="N650" s="5">
        <v>405000</v>
      </c>
      <c r="O650" s="5">
        <v>10500</v>
      </c>
      <c r="P650" s="2">
        <v>34</v>
      </c>
      <c r="Q650" s="2">
        <v>5.5</v>
      </c>
      <c r="R650" s="5">
        <v>9520</v>
      </c>
      <c r="S650" s="2">
        <v>837</v>
      </c>
      <c r="T650" s="5">
        <v>11000</v>
      </c>
      <c r="U650" s="5">
        <v>1320</v>
      </c>
      <c r="Y650">
        <f t="shared" si="50"/>
        <v>758.65809163285132</v>
      </c>
    </row>
    <row r="651" spans="1:25" x14ac:dyDescent="0.35">
      <c r="A651" s="2" t="s">
        <v>659</v>
      </c>
      <c r="B651" s="3" t="s">
        <v>35</v>
      </c>
      <c r="C651" s="2">
        <v>260</v>
      </c>
      <c r="D651" s="2">
        <v>850</v>
      </c>
      <c r="E651" s="2">
        <v>250</v>
      </c>
      <c r="F651" s="2">
        <v>36</v>
      </c>
      <c r="G651" s="2">
        <v>19</v>
      </c>
      <c r="H651" s="2">
        <v>18</v>
      </c>
      <c r="I651" s="2">
        <f t="shared" si="46"/>
        <v>742</v>
      </c>
      <c r="J651" s="2">
        <f t="shared" si="51"/>
        <v>401</v>
      </c>
      <c r="K651" s="2">
        <f t="shared" si="47"/>
        <v>3.4722222222222223</v>
      </c>
      <c r="L651" s="2">
        <f t="shared" si="48"/>
        <v>39.05263157894737</v>
      </c>
      <c r="M651" s="2">
        <f t="shared" si="49"/>
        <v>2.6310973355292324</v>
      </c>
      <c r="N651" s="5">
        <v>377000</v>
      </c>
      <c r="O651" s="5">
        <v>9420</v>
      </c>
      <c r="P651" s="2">
        <v>33.799999999999997</v>
      </c>
      <c r="Q651" s="2">
        <v>5.3</v>
      </c>
      <c r="R651" s="5">
        <v>8870</v>
      </c>
      <c r="S651" s="2">
        <v>754</v>
      </c>
      <c r="T651" s="5">
        <v>10300</v>
      </c>
      <c r="U651" s="5">
        <v>1200</v>
      </c>
      <c r="Y651">
        <f t="shared" si="50"/>
        <v>758.65809163285132</v>
      </c>
    </row>
    <row r="652" spans="1:25" x14ac:dyDescent="0.35">
      <c r="A652" s="2" t="s">
        <v>683</v>
      </c>
      <c r="B652" s="3" t="s">
        <v>35</v>
      </c>
      <c r="C652" s="2">
        <v>245</v>
      </c>
      <c r="D652" s="2">
        <v>850</v>
      </c>
      <c r="E652" s="2">
        <v>250</v>
      </c>
      <c r="F652" s="2">
        <v>32</v>
      </c>
      <c r="G652" s="2">
        <v>19</v>
      </c>
      <c r="H652" s="2">
        <v>18</v>
      </c>
      <c r="I652" s="2">
        <f t="shared" si="46"/>
        <v>750</v>
      </c>
      <c r="J652" s="2">
        <f t="shared" si="51"/>
        <v>367</v>
      </c>
      <c r="K652" s="2">
        <f t="shared" si="47"/>
        <v>3.90625</v>
      </c>
      <c r="L652" s="2">
        <f t="shared" si="48"/>
        <v>39.473684210526315</v>
      </c>
      <c r="M652" s="2">
        <f t="shared" si="49"/>
        <v>2.6310973355292324</v>
      </c>
      <c r="N652" s="5">
        <v>349000</v>
      </c>
      <c r="O652" s="5">
        <v>8380</v>
      </c>
      <c r="P652" s="2">
        <v>33.4</v>
      </c>
      <c r="Q652" s="2">
        <v>5.2</v>
      </c>
      <c r="R652" s="5">
        <v>8210</v>
      </c>
      <c r="S652" s="2">
        <v>671</v>
      </c>
      <c r="T652" s="5">
        <v>9590</v>
      </c>
      <c r="U652" s="5">
        <v>1070</v>
      </c>
      <c r="Y652">
        <f t="shared" si="50"/>
        <v>758.65809163285132</v>
      </c>
    </row>
    <row r="653" spans="1:25" x14ac:dyDescent="0.35">
      <c r="A653" s="2" t="s">
        <v>684</v>
      </c>
      <c r="B653" s="3" t="s">
        <v>35</v>
      </c>
      <c r="C653" s="2">
        <v>231</v>
      </c>
      <c r="D653" s="2">
        <v>850</v>
      </c>
      <c r="E653" s="2">
        <v>250</v>
      </c>
      <c r="F653" s="2">
        <v>28</v>
      </c>
      <c r="G653" s="2">
        <v>19</v>
      </c>
      <c r="H653" s="2">
        <v>18</v>
      </c>
      <c r="I653" s="2">
        <f t="shared" si="46"/>
        <v>758</v>
      </c>
      <c r="J653" s="2">
        <f t="shared" si="51"/>
        <v>333</v>
      </c>
      <c r="K653" s="2">
        <f t="shared" si="47"/>
        <v>4.4642857142857144</v>
      </c>
      <c r="L653" s="2">
        <f t="shared" si="48"/>
        <v>39.89473684210526</v>
      </c>
      <c r="M653" s="2">
        <f t="shared" si="49"/>
        <v>2.6310973355292324</v>
      </c>
      <c r="N653" s="5">
        <v>320000</v>
      </c>
      <c r="O653" s="5">
        <v>7340</v>
      </c>
      <c r="P653" s="2">
        <v>33</v>
      </c>
      <c r="Q653" s="2">
        <v>5</v>
      </c>
      <c r="R653" s="5">
        <v>7530</v>
      </c>
      <c r="S653" s="2">
        <v>587</v>
      </c>
      <c r="T653" s="5">
        <v>8860</v>
      </c>
      <c r="U653" s="2">
        <v>950</v>
      </c>
      <c r="Y653">
        <f t="shared" si="50"/>
        <v>758.65809163285132</v>
      </c>
    </row>
    <row r="654" spans="1:25" x14ac:dyDescent="0.35">
      <c r="A654" s="2" t="s">
        <v>678</v>
      </c>
      <c r="B654" s="3" t="s">
        <v>35</v>
      </c>
      <c r="C654" s="2">
        <v>220</v>
      </c>
      <c r="D654" s="2">
        <v>850</v>
      </c>
      <c r="E654" s="2">
        <v>250</v>
      </c>
      <c r="F654" s="2">
        <v>25</v>
      </c>
      <c r="G654" s="2">
        <v>19</v>
      </c>
      <c r="H654" s="2">
        <v>18</v>
      </c>
      <c r="I654" s="2">
        <f t="shared" si="46"/>
        <v>764</v>
      </c>
      <c r="J654" s="2">
        <f t="shared" si="51"/>
        <v>307.5</v>
      </c>
      <c r="K654" s="2">
        <f t="shared" si="47"/>
        <v>5</v>
      </c>
      <c r="L654" s="2">
        <f t="shared" si="48"/>
        <v>40.210526315789473</v>
      </c>
      <c r="M654" s="2">
        <f t="shared" si="49"/>
        <v>2.6310973355292324</v>
      </c>
      <c r="N654" s="5">
        <v>298000</v>
      </c>
      <c r="O654" s="5">
        <v>6560</v>
      </c>
      <c r="P654" s="2">
        <v>32.6</v>
      </c>
      <c r="Q654" s="2">
        <v>4.8</v>
      </c>
      <c r="R654" s="5">
        <v>7020</v>
      </c>
      <c r="S654" s="2">
        <v>525</v>
      </c>
      <c r="T654" s="5">
        <v>8310</v>
      </c>
      <c r="U654" s="2">
        <v>857</v>
      </c>
      <c r="Y654">
        <f t="shared" si="50"/>
        <v>758.65809163285132</v>
      </c>
    </row>
    <row r="655" spans="1:25" x14ac:dyDescent="0.35">
      <c r="A655" s="2" t="s">
        <v>685</v>
      </c>
      <c r="B655" s="3" t="s">
        <v>35</v>
      </c>
      <c r="C655" s="2">
        <v>209</v>
      </c>
      <c r="D655" s="2">
        <v>850</v>
      </c>
      <c r="E655" s="2">
        <v>250</v>
      </c>
      <c r="F655" s="2">
        <v>22</v>
      </c>
      <c r="G655" s="2">
        <v>19</v>
      </c>
      <c r="H655" s="2">
        <v>18</v>
      </c>
      <c r="I655" s="2">
        <f t="shared" si="46"/>
        <v>770</v>
      </c>
      <c r="J655" s="2">
        <f t="shared" si="51"/>
        <v>282</v>
      </c>
      <c r="K655" s="2">
        <f t="shared" si="47"/>
        <v>5.6818181818181817</v>
      </c>
      <c r="L655" s="2">
        <f t="shared" si="48"/>
        <v>40.526315789473685</v>
      </c>
      <c r="M655" s="2">
        <f t="shared" si="49"/>
        <v>2.6310973355292324</v>
      </c>
      <c r="N655" s="5">
        <v>276000</v>
      </c>
      <c r="O655" s="5">
        <v>5780</v>
      </c>
      <c r="P655" s="2">
        <v>32.200000000000003</v>
      </c>
      <c r="Q655" s="2">
        <v>4.7</v>
      </c>
      <c r="R655" s="5">
        <v>6490</v>
      </c>
      <c r="S655" s="2">
        <v>462</v>
      </c>
      <c r="T655" s="5">
        <v>7750</v>
      </c>
      <c r="U655" s="2">
        <v>764</v>
      </c>
      <c r="Y655">
        <f t="shared" si="50"/>
        <v>758.65809163285132</v>
      </c>
    </row>
    <row r="656" spans="1:25" x14ac:dyDescent="0.35">
      <c r="A656" s="2" t="s">
        <v>669</v>
      </c>
      <c r="B656" s="3" t="s">
        <v>35</v>
      </c>
      <c r="C656" s="2">
        <v>227</v>
      </c>
      <c r="D656" s="2">
        <v>850</v>
      </c>
      <c r="E656" s="2">
        <v>250</v>
      </c>
      <c r="F656" s="2">
        <v>32</v>
      </c>
      <c r="G656" s="2">
        <v>16</v>
      </c>
      <c r="H656" s="2">
        <v>18</v>
      </c>
      <c r="I656" s="2">
        <f t="shared" si="46"/>
        <v>750</v>
      </c>
      <c r="J656" s="2">
        <f t="shared" si="51"/>
        <v>352</v>
      </c>
      <c r="K656" s="2">
        <f t="shared" si="47"/>
        <v>3.90625</v>
      </c>
      <c r="L656" s="2">
        <f t="shared" si="48"/>
        <v>46.875</v>
      </c>
      <c r="M656" s="2">
        <f t="shared" si="49"/>
        <v>2.6370973355292326</v>
      </c>
      <c r="N656" s="5">
        <v>337000</v>
      </c>
      <c r="O656" s="5">
        <v>8360</v>
      </c>
      <c r="P656" s="2">
        <v>34.200000000000003</v>
      </c>
      <c r="Q656" s="2">
        <v>5.4</v>
      </c>
      <c r="R656" s="5">
        <v>7920</v>
      </c>
      <c r="S656" s="2">
        <v>669</v>
      </c>
      <c r="T656" s="5">
        <v>9120</v>
      </c>
      <c r="U656" s="5">
        <v>1050</v>
      </c>
      <c r="Y656">
        <f t="shared" si="50"/>
        <v>758.65809163285132</v>
      </c>
    </row>
    <row r="657" spans="1:25" x14ac:dyDescent="0.35">
      <c r="A657" s="2" t="s">
        <v>686</v>
      </c>
      <c r="B657" s="3" t="s">
        <v>35</v>
      </c>
      <c r="C657" s="2">
        <v>212</v>
      </c>
      <c r="D657" s="2">
        <v>850</v>
      </c>
      <c r="E657" s="2">
        <v>250</v>
      </c>
      <c r="F657" s="2">
        <v>28</v>
      </c>
      <c r="G657" s="2">
        <v>16</v>
      </c>
      <c r="H657" s="2">
        <v>18</v>
      </c>
      <c r="I657" s="2">
        <f t="shared" si="46"/>
        <v>758</v>
      </c>
      <c r="J657" s="2">
        <f t="shared" si="51"/>
        <v>318</v>
      </c>
      <c r="K657" s="2">
        <f t="shared" si="47"/>
        <v>4.4642857142857144</v>
      </c>
      <c r="L657" s="2">
        <f t="shared" si="48"/>
        <v>47.375</v>
      </c>
      <c r="M657" s="2">
        <f t="shared" si="49"/>
        <v>2.6370973355292326</v>
      </c>
      <c r="N657" s="5">
        <v>308000</v>
      </c>
      <c r="O657" s="5">
        <v>7320</v>
      </c>
      <c r="P657" s="2">
        <v>33.799999999999997</v>
      </c>
      <c r="Q657" s="2">
        <v>5.2</v>
      </c>
      <c r="R657" s="5">
        <v>7240</v>
      </c>
      <c r="S657" s="2">
        <v>586</v>
      </c>
      <c r="T657" s="5">
        <v>8390</v>
      </c>
      <c r="U657" s="2">
        <v>929</v>
      </c>
      <c r="Y657">
        <f t="shared" si="50"/>
        <v>758.65809163285132</v>
      </c>
    </row>
    <row r="658" spans="1:25" x14ac:dyDescent="0.35">
      <c r="A658" s="2" t="s">
        <v>687</v>
      </c>
      <c r="B658" s="3" t="s">
        <v>35</v>
      </c>
      <c r="C658" s="2">
        <v>201</v>
      </c>
      <c r="D658" s="2">
        <v>850</v>
      </c>
      <c r="E658" s="2">
        <v>250</v>
      </c>
      <c r="F658" s="2">
        <v>25</v>
      </c>
      <c r="G658" s="2">
        <v>16</v>
      </c>
      <c r="H658" s="2">
        <v>18</v>
      </c>
      <c r="I658" s="2">
        <f t="shared" si="46"/>
        <v>764</v>
      </c>
      <c r="J658" s="2">
        <f t="shared" si="51"/>
        <v>292.5</v>
      </c>
      <c r="K658" s="2">
        <f t="shared" si="47"/>
        <v>5</v>
      </c>
      <c r="L658" s="2">
        <f t="shared" si="48"/>
        <v>47.75</v>
      </c>
      <c r="M658" s="2">
        <f t="shared" si="49"/>
        <v>2.6370973355292326</v>
      </c>
      <c r="N658" s="5">
        <v>285000</v>
      </c>
      <c r="O658" s="5">
        <v>6540</v>
      </c>
      <c r="P658" s="2">
        <v>33.4</v>
      </c>
      <c r="Q658" s="2">
        <v>5.0999999999999996</v>
      </c>
      <c r="R658" s="5">
        <v>6720</v>
      </c>
      <c r="S658" s="2">
        <v>523</v>
      </c>
      <c r="T658" s="5">
        <v>7830</v>
      </c>
      <c r="U658" s="2">
        <v>836</v>
      </c>
      <c r="Y658">
        <f t="shared" si="50"/>
        <v>758.65809163285132</v>
      </c>
    </row>
    <row r="659" spans="1:25" x14ac:dyDescent="0.35">
      <c r="A659" s="2" t="s">
        <v>688</v>
      </c>
      <c r="B659" s="3" t="s">
        <v>35</v>
      </c>
      <c r="C659" s="2">
        <v>190</v>
      </c>
      <c r="D659" s="2">
        <v>850</v>
      </c>
      <c r="E659" s="2">
        <v>250</v>
      </c>
      <c r="F659" s="2">
        <v>22</v>
      </c>
      <c r="G659" s="2">
        <v>16</v>
      </c>
      <c r="H659" s="2">
        <v>18</v>
      </c>
      <c r="I659" s="2">
        <f t="shared" si="46"/>
        <v>770</v>
      </c>
      <c r="J659" s="2">
        <f t="shared" si="51"/>
        <v>267</v>
      </c>
      <c r="K659" s="2">
        <f t="shared" si="47"/>
        <v>5.6818181818181817</v>
      </c>
      <c r="L659" s="2">
        <f t="shared" si="48"/>
        <v>48.125</v>
      </c>
      <c r="M659" s="2">
        <f t="shared" si="49"/>
        <v>2.6370973355292326</v>
      </c>
      <c r="N659" s="5">
        <v>263000</v>
      </c>
      <c r="O659" s="5">
        <v>5760</v>
      </c>
      <c r="P659" s="2">
        <v>33</v>
      </c>
      <c r="Q659" s="2">
        <v>4.9000000000000004</v>
      </c>
      <c r="R659" s="5">
        <v>6180</v>
      </c>
      <c r="S659" s="2">
        <v>461</v>
      </c>
      <c r="T659" s="5">
        <v>7260</v>
      </c>
      <c r="U659" s="2">
        <v>742</v>
      </c>
      <c r="Y659">
        <f t="shared" si="50"/>
        <v>758.65809163285132</v>
      </c>
    </row>
    <row r="660" spans="1:25" x14ac:dyDescent="0.35">
      <c r="A660" s="2" t="s">
        <v>689</v>
      </c>
      <c r="B660" s="3" t="s">
        <v>35</v>
      </c>
      <c r="C660" s="2">
        <v>199</v>
      </c>
      <c r="D660" s="2">
        <v>850</v>
      </c>
      <c r="E660" s="2">
        <v>250</v>
      </c>
      <c r="F660" s="2">
        <v>28</v>
      </c>
      <c r="G660" s="2">
        <v>14</v>
      </c>
      <c r="H660" s="2">
        <v>18</v>
      </c>
      <c r="I660" s="2">
        <f t="shared" si="46"/>
        <v>758</v>
      </c>
      <c r="J660" s="2">
        <f t="shared" si="51"/>
        <v>308</v>
      </c>
      <c r="K660" s="2">
        <f t="shared" si="47"/>
        <v>4.4642857142857144</v>
      </c>
      <c r="L660" s="2">
        <f t="shared" si="48"/>
        <v>54.142857142857146</v>
      </c>
      <c r="M660" s="2">
        <f t="shared" si="49"/>
        <v>2.6410973355292326</v>
      </c>
      <c r="N660" s="5">
        <v>299000</v>
      </c>
      <c r="O660" s="5">
        <v>7310</v>
      </c>
      <c r="P660" s="2">
        <v>34.299999999999997</v>
      </c>
      <c r="Q660" s="2">
        <v>5.4</v>
      </c>
      <c r="R660" s="5">
        <v>7040</v>
      </c>
      <c r="S660" s="2">
        <v>585</v>
      </c>
      <c r="T660" s="5">
        <v>8070</v>
      </c>
      <c r="U660" s="2">
        <v>917</v>
      </c>
      <c r="Y660">
        <f t="shared" si="50"/>
        <v>758.65809163285132</v>
      </c>
    </row>
    <row r="661" spans="1:25" x14ac:dyDescent="0.35">
      <c r="A661" s="2" t="s">
        <v>690</v>
      </c>
      <c r="B661" s="3" t="s">
        <v>35</v>
      </c>
      <c r="C661" s="2">
        <v>188</v>
      </c>
      <c r="D661" s="2">
        <v>850</v>
      </c>
      <c r="E661" s="2">
        <v>250</v>
      </c>
      <c r="F661" s="2">
        <v>25</v>
      </c>
      <c r="G661" s="2">
        <v>14</v>
      </c>
      <c r="H661" s="2">
        <v>18</v>
      </c>
      <c r="I661" s="2">
        <f t="shared" si="46"/>
        <v>764</v>
      </c>
      <c r="J661" s="2">
        <f t="shared" si="51"/>
        <v>282.5</v>
      </c>
      <c r="K661" s="2">
        <f t="shared" si="47"/>
        <v>5</v>
      </c>
      <c r="L661" s="2">
        <f t="shared" si="48"/>
        <v>54.571428571428569</v>
      </c>
      <c r="M661" s="2">
        <f t="shared" si="49"/>
        <v>2.6410973355292326</v>
      </c>
      <c r="N661" s="5">
        <v>277000</v>
      </c>
      <c r="O661" s="5">
        <v>6530</v>
      </c>
      <c r="P661" s="2">
        <v>34</v>
      </c>
      <c r="Q661" s="2">
        <v>5.2</v>
      </c>
      <c r="R661" s="5">
        <v>6510</v>
      </c>
      <c r="S661" s="2">
        <v>523</v>
      </c>
      <c r="T661" s="5">
        <v>7510</v>
      </c>
      <c r="U661" s="2">
        <v>824</v>
      </c>
      <c r="Y661">
        <f t="shared" si="50"/>
        <v>758.65809163285132</v>
      </c>
    </row>
    <row r="662" spans="1:25" x14ac:dyDescent="0.35">
      <c r="A662" s="2" t="s">
        <v>691</v>
      </c>
      <c r="B662" s="3" t="s">
        <v>35</v>
      </c>
      <c r="C662" s="2">
        <v>177</v>
      </c>
      <c r="D662" s="2">
        <v>850</v>
      </c>
      <c r="E662" s="2">
        <v>250</v>
      </c>
      <c r="F662" s="2">
        <v>22</v>
      </c>
      <c r="G662" s="2">
        <v>14</v>
      </c>
      <c r="H662" s="2">
        <v>18</v>
      </c>
      <c r="I662" s="2">
        <f t="shared" si="46"/>
        <v>770</v>
      </c>
      <c r="J662" s="2">
        <f t="shared" si="51"/>
        <v>257</v>
      </c>
      <c r="K662" s="2">
        <f t="shared" si="47"/>
        <v>5.6818181818181817</v>
      </c>
      <c r="L662" s="2">
        <f t="shared" si="48"/>
        <v>55</v>
      </c>
      <c r="M662" s="2">
        <f t="shared" si="49"/>
        <v>2.6410973355292326</v>
      </c>
      <c r="N662" s="5">
        <v>254000</v>
      </c>
      <c r="O662" s="5">
        <v>5750</v>
      </c>
      <c r="P662" s="2">
        <v>33.6</v>
      </c>
      <c r="Q662" s="2">
        <v>5.0999999999999996</v>
      </c>
      <c r="R662" s="5">
        <v>5980</v>
      </c>
      <c r="S662" s="2">
        <v>460</v>
      </c>
      <c r="T662" s="5">
        <v>6940</v>
      </c>
      <c r="U662" s="2">
        <v>730</v>
      </c>
      <c r="Y662">
        <f t="shared" si="50"/>
        <v>758.65809163285132</v>
      </c>
    </row>
    <row r="663" spans="1:25" x14ac:dyDescent="0.35">
      <c r="A663" s="2" t="s">
        <v>692</v>
      </c>
      <c r="B663" s="3" t="s">
        <v>35</v>
      </c>
      <c r="C663" s="2">
        <v>378</v>
      </c>
      <c r="D663" s="2">
        <v>800</v>
      </c>
      <c r="E663" s="2">
        <v>400</v>
      </c>
      <c r="F663" s="2">
        <v>40</v>
      </c>
      <c r="G663" s="2">
        <v>22</v>
      </c>
      <c r="H663" s="2">
        <v>18</v>
      </c>
      <c r="I663" s="2">
        <f t="shared" si="46"/>
        <v>684</v>
      </c>
      <c r="J663" s="2">
        <f t="shared" si="51"/>
        <v>496</v>
      </c>
      <c r="K663" s="2">
        <f t="shared" si="47"/>
        <v>5</v>
      </c>
      <c r="L663" s="2">
        <f t="shared" si="48"/>
        <v>31.09090909090909</v>
      </c>
      <c r="M663" s="2">
        <f t="shared" si="49"/>
        <v>3.1250973355292326</v>
      </c>
      <c r="N663" s="5">
        <v>534000</v>
      </c>
      <c r="O663" s="5">
        <v>42700</v>
      </c>
      <c r="P663" s="2">
        <v>33.299999999999997</v>
      </c>
      <c r="Q663" s="2">
        <v>9.4</v>
      </c>
      <c r="R663" s="5">
        <v>13400</v>
      </c>
      <c r="S663" s="5">
        <v>2140</v>
      </c>
      <c r="T663" s="5">
        <v>15100</v>
      </c>
      <c r="U663" s="5">
        <v>3290</v>
      </c>
      <c r="Y663">
        <f t="shared" si="50"/>
        <v>755.11727565988042</v>
      </c>
    </row>
    <row r="664" spans="1:25" x14ac:dyDescent="0.35">
      <c r="A664" s="2" t="s">
        <v>693</v>
      </c>
      <c r="B664" s="3" t="s">
        <v>35</v>
      </c>
      <c r="C664" s="2">
        <v>354</v>
      </c>
      <c r="D664" s="2">
        <v>800</v>
      </c>
      <c r="E664" s="2">
        <v>400</v>
      </c>
      <c r="F664" s="2">
        <v>36</v>
      </c>
      <c r="G664" s="2">
        <v>22</v>
      </c>
      <c r="H664" s="2">
        <v>18</v>
      </c>
      <c r="I664" s="2">
        <f t="shared" si="46"/>
        <v>692</v>
      </c>
      <c r="J664" s="2">
        <f t="shared" si="51"/>
        <v>464</v>
      </c>
      <c r="K664" s="2">
        <f t="shared" si="47"/>
        <v>5.5555555555555554</v>
      </c>
      <c r="L664" s="2">
        <f t="shared" si="48"/>
        <v>31.454545454545453</v>
      </c>
      <c r="M664" s="2">
        <f t="shared" si="49"/>
        <v>3.1250973355292326</v>
      </c>
      <c r="N664" s="5">
        <v>495000</v>
      </c>
      <c r="O664" s="5">
        <v>38500</v>
      </c>
      <c r="P664" s="2">
        <v>33.1</v>
      </c>
      <c r="Q664" s="2">
        <v>9.1999999999999993</v>
      </c>
      <c r="R664" s="5">
        <v>12400</v>
      </c>
      <c r="S664" s="5">
        <v>1920</v>
      </c>
      <c r="T664" s="5">
        <v>14000</v>
      </c>
      <c r="U664" s="5">
        <v>2970</v>
      </c>
      <c r="Y664">
        <f t="shared" si="50"/>
        <v>755.11727565988042</v>
      </c>
    </row>
    <row r="665" spans="1:25" x14ac:dyDescent="0.35">
      <c r="A665" s="2" t="s">
        <v>694</v>
      </c>
      <c r="B665" s="3" t="s">
        <v>35</v>
      </c>
      <c r="C665" s="2">
        <v>330</v>
      </c>
      <c r="D665" s="2">
        <v>800</v>
      </c>
      <c r="E665" s="2">
        <v>400</v>
      </c>
      <c r="F665" s="2">
        <v>32</v>
      </c>
      <c r="G665" s="2">
        <v>22</v>
      </c>
      <c r="H665" s="2">
        <v>18</v>
      </c>
      <c r="I665" s="2">
        <f t="shared" si="46"/>
        <v>700</v>
      </c>
      <c r="J665" s="2">
        <f t="shared" si="51"/>
        <v>432</v>
      </c>
      <c r="K665" s="2">
        <f t="shared" si="47"/>
        <v>6.25</v>
      </c>
      <c r="L665" s="2">
        <f t="shared" si="48"/>
        <v>31.818181818181817</v>
      </c>
      <c r="M665" s="2">
        <f t="shared" si="49"/>
        <v>3.1250973355292326</v>
      </c>
      <c r="N665" s="5">
        <v>454000</v>
      </c>
      <c r="O665" s="5">
        <v>34200</v>
      </c>
      <c r="P665" s="2">
        <v>32.9</v>
      </c>
      <c r="Q665" s="2">
        <v>9</v>
      </c>
      <c r="R665" s="5">
        <v>11400</v>
      </c>
      <c r="S665" s="5">
        <v>1710</v>
      </c>
      <c r="T665" s="5">
        <v>12900</v>
      </c>
      <c r="U665" s="5">
        <v>2650</v>
      </c>
      <c r="Y665">
        <f t="shared" si="50"/>
        <v>755.11727565988042</v>
      </c>
    </row>
    <row r="666" spans="1:25" x14ac:dyDescent="0.35">
      <c r="A666" s="2" t="s">
        <v>695</v>
      </c>
      <c r="B666" s="3" t="s">
        <v>35</v>
      </c>
      <c r="C666" s="2">
        <v>307</v>
      </c>
      <c r="D666" s="2">
        <v>800</v>
      </c>
      <c r="E666" s="2">
        <v>400</v>
      </c>
      <c r="F666" s="2">
        <v>28</v>
      </c>
      <c r="G666" s="2">
        <v>22</v>
      </c>
      <c r="H666" s="2">
        <v>18</v>
      </c>
      <c r="I666" s="2">
        <f t="shared" si="46"/>
        <v>708</v>
      </c>
      <c r="J666" s="2">
        <f t="shared" si="51"/>
        <v>400</v>
      </c>
      <c r="K666" s="2">
        <f t="shared" si="47"/>
        <v>7.1428571428571432</v>
      </c>
      <c r="L666" s="2">
        <f t="shared" si="48"/>
        <v>32.18181818181818</v>
      </c>
      <c r="M666" s="2">
        <f t="shared" si="49"/>
        <v>3.1250973355292326</v>
      </c>
      <c r="N666" s="5">
        <v>413000</v>
      </c>
      <c r="O666" s="5">
        <v>29900</v>
      </c>
      <c r="P666" s="2">
        <v>32.5</v>
      </c>
      <c r="Q666" s="2">
        <v>8.8000000000000007</v>
      </c>
      <c r="R666" s="5">
        <v>10300</v>
      </c>
      <c r="S666" s="5">
        <v>1500</v>
      </c>
      <c r="T666" s="5">
        <v>11800</v>
      </c>
      <c r="U666" s="5">
        <v>2330</v>
      </c>
      <c r="Y666">
        <f t="shared" si="50"/>
        <v>755.11727565988042</v>
      </c>
    </row>
    <row r="667" spans="1:25" x14ac:dyDescent="0.35">
      <c r="A667" s="2" t="s">
        <v>696</v>
      </c>
      <c r="B667" s="3" t="s">
        <v>35</v>
      </c>
      <c r="C667" s="2">
        <v>361</v>
      </c>
      <c r="D667" s="2">
        <v>800</v>
      </c>
      <c r="E667" s="2">
        <v>400</v>
      </c>
      <c r="F667" s="2">
        <v>40</v>
      </c>
      <c r="G667" s="2">
        <v>19</v>
      </c>
      <c r="H667" s="2">
        <v>18</v>
      </c>
      <c r="I667" s="2">
        <f t="shared" si="46"/>
        <v>684</v>
      </c>
      <c r="J667" s="2">
        <f t="shared" si="51"/>
        <v>472</v>
      </c>
      <c r="K667" s="2">
        <f t="shared" si="47"/>
        <v>5</v>
      </c>
      <c r="L667" s="2">
        <f t="shared" si="48"/>
        <v>36</v>
      </c>
      <c r="M667" s="2">
        <f t="shared" si="49"/>
        <v>3.1310973355292324</v>
      </c>
      <c r="N667" s="5">
        <v>525000</v>
      </c>
      <c r="O667" s="5">
        <v>42700</v>
      </c>
      <c r="P667" s="2">
        <v>33.799999999999997</v>
      </c>
      <c r="Q667" s="2">
        <v>9.6</v>
      </c>
      <c r="R667" s="5">
        <v>13100</v>
      </c>
      <c r="S667" s="5">
        <v>2140</v>
      </c>
      <c r="T667" s="5">
        <v>14700</v>
      </c>
      <c r="U667" s="5">
        <v>3270</v>
      </c>
      <c r="Y667">
        <f t="shared" si="50"/>
        <v>755.11727565988042</v>
      </c>
    </row>
    <row r="668" spans="1:25" x14ac:dyDescent="0.35">
      <c r="A668" s="2" t="s">
        <v>660</v>
      </c>
      <c r="B668" s="3" t="s">
        <v>35</v>
      </c>
      <c r="C668" s="2">
        <v>337</v>
      </c>
      <c r="D668" s="2">
        <v>800</v>
      </c>
      <c r="E668" s="2">
        <v>400</v>
      </c>
      <c r="F668" s="2">
        <v>36</v>
      </c>
      <c r="G668" s="2">
        <v>19</v>
      </c>
      <c r="H668" s="2">
        <v>18</v>
      </c>
      <c r="I668" s="2">
        <f t="shared" si="46"/>
        <v>692</v>
      </c>
      <c r="J668" s="2">
        <f t="shared" si="51"/>
        <v>440</v>
      </c>
      <c r="K668" s="2">
        <f t="shared" si="47"/>
        <v>5.5555555555555554</v>
      </c>
      <c r="L668" s="2">
        <f t="shared" si="48"/>
        <v>36.421052631578945</v>
      </c>
      <c r="M668" s="2">
        <f t="shared" si="49"/>
        <v>3.1310973355292324</v>
      </c>
      <c r="N668" s="5">
        <v>485000</v>
      </c>
      <c r="O668" s="5">
        <v>38400</v>
      </c>
      <c r="P668" s="2">
        <v>33.6</v>
      </c>
      <c r="Q668" s="2">
        <v>9.5</v>
      </c>
      <c r="R668" s="5">
        <v>12100</v>
      </c>
      <c r="S668" s="5">
        <v>1920</v>
      </c>
      <c r="T668" s="5">
        <v>13600</v>
      </c>
      <c r="U668" s="5">
        <v>2950</v>
      </c>
      <c r="Y668">
        <f t="shared" si="50"/>
        <v>755.11727565988042</v>
      </c>
    </row>
    <row r="669" spans="1:25" x14ac:dyDescent="0.35">
      <c r="A669" s="2" t="s">
        <v>697</v>
      </c>
      <c r="B669" s="3" t="s">
        <v>35</v>
      </c>
      <c r="C669" s="2">
        <v>313</v>
      </c>
      <c r="D669" s="2">
        <v>800</v>
      </c>
      <c r="E669" s="2">
        <v>400</v>
      </c>
      <c r="F669" s="2">
        <v>32</v>
      </c>
      <c r="G669" s="2">
        <v>19</v>
      </c>
      <c r="H669" s="2">
        <v>18</v>
      </c>
      <c r="I669" s="2">
        <f t="shared" si="46"/>
        <v>700</v>
      </c>
      <c r="J669" s="2">
        <f t="shared" si="51"/>
        <v>408</v>
      </c>
      <c r="K669" s="2">
        <f t="shared" si="47"/>
        <v>6.25</v>
      </c>
      <c r="L669" s="2">
        <f t="shared" si="48"/>
        <v>36.842105263157897</v>
      </c>
      <c r="M669" s="2">
        <f t="shared" si="49"/>
        <v>3.1310973355292324</v>
      </c>
      <c r="N669" s="5">
        <v>445000</v>
      </c>
      <c r="O669" s="5">
        <v>34200</v>
      </c>
      <c r="P669" s="2">
        <v>33.4</v>
      </c>
      <c r="Q669" s="2">
        <v>9.3000000000000007</v>
      </c>
      <c r="R669" s="5">
        <v>11100</v>
      </c>
      <c r="S669" s="5">
        <v>1710</v>
      </c>
      <c r="T669" s="5">
        <v>12500</v>
      </c>
      <c r="U669" s="5">
        <v>2630</v>
      </c>
      <c r="Y669">
        <f t="shared" si="50"/>
        <v>755.11727565988042</v>
      </c>
    </row>
    <row r="670" spans="1:25" x14ac:dyDescent="0.35">
      <c r="A670" s="2" t="s">
        <v>698</v>
      </c>
      <c r="B670" s="3" t="s">
        <v>35</v>
      </c>
      <c r="C670" s="2">
        <v>289</v>
      </c>
      <c r="D670" s="2">
        <v>800</v>
      </c>
      <c r="E670" s="2">
        <v>400</v>
      </c>
      <c r="F670" s="2">
        <v>28</v>
      </c>
      <c r="G670" s="2">
        <v>19</v>
      </c>
      <c r="H670" s="2">
        <v>18</v>
      </c>
      <c r="I670" s="2">
        <f t="shared" si="46"/>
        <v>708</v>
      </c>
      <c r="J670" s="2">
        <f t="shared" si="51"/>
        <v>376</v>
      </c>
      <c r="K670" s="2">
        <f t="shared" si="47"/>
        <v>7.1428571428571432</v>
      </c>
      <c r="L670" s="2">
        <f t="shared" si="48"/>
        <v>37.263157894736842</v>
      </c>
      <c r="M670" s="2">
        <f t="shared" si="49"/>
        <v>3.1310973355292324</v>
      </c>
      <c r="N670" s="5">
        <v>403000</v>
      </c>
      <c r="O670" s="5">
        <v>29900</v>
      </c>
      <c r="P670" s="2">
        <v>33.1</v>
      </c>
      <c r="Q670" s="2">
        <v>9</v>
      </c>
      <c r="R670" s="5">
        <v>10100</v>
      </c>
      <c r="S670" s="5">
        <v>1500</v>
      </c>
      <c r="T670" s="5">
        <v>11400</v>
      </c>
      <c r="U670" s="5">
        <v>2310</v>
      </c>
      <c r="Y670">
        <f t="shared" si="50"/>
        <v>755.11727565988042</v>
      </c>
    </row>
    <row r="671" spans="1:25" x14ac:dyDescent="0.35">
      <c r="A671" s="2" t="s">
        <v>699</v>
      </c>
      <c r="B671" s="3" t="s">
        <v>35</v>
      </c>
      <c r="C671" s="2">
        <v>271</v>
      </c>
      <c r="D671" s="2">
        <v>800</v>
      </c>
      <c r="E671" s="2">
        <v>400</v>
      </c>
      <c r="F671" s="2">
        <v>25</v>
      </c>
      <c r="G671" s="2">
        <v>19</v>
      </c>
      <c r="H671" s="2">
        <v>18</v>
      </c>
      <c r="I671" s="2">
        <f t="shared" si="46"/>
        <v>714</v>
      </c>
      <c r="J671" s="2">
        <f t="shared" si="51"/>
        <v>352</v>
      </c>
      <c r="K671" s="2">
        <f t="shared" si="47"/>
        <v>8</v>
      </c>
      <c r="L671" s="2">
        <f t="shared" si="48"/>
        <v>37.578947368421055</v>
      </c>
      <c r="M671" s="2">
        <f t="shared" si="49"/>
        <v>3.1310973355292324</v>
      </c>
      <c r="N671" s="5">
        <v>371000</v>
      </c>
      <c r="O671" s="5">
        <v>26700</v>
      </c>
      <c r="P671" s="2">
        <v>32.799999999999997</v>
      </c>
      <c r="Q671" s="2">
        <v>8.8000000000000007</v>
      </c>
      <c r="R671" s="5">
        <v>9280</v>
      </c>
      <c r="S671" s="5">
        <v>1340</v>
      </c>
      <c r="T671" s="5">
        <v>10500</v>
      </c>
      <c r="U671" s="5">
        <v>2070</v>
      </c>
      <c r="Y671">
        <f t="shared" si="50"/>
        <v>755.11727565988042</v>
      </c>
    </row>
    <row r="672" spans="1:25" x14ac:dyDescent="0.35">
      <c r="A672" s="2" t="s">
        <v>655</v>
      </c>
      <c r="B672" s="3" t="s">
        <v>35</v>
      </c>
      <c r="C672" s="2">
        <v>320</v>
      </c>
      <c r="D672" s="2">
        <v>800</v>
      </c>
      <c r="E672" s="2">
        <v>400</v>
      </c>
      <c r="F672" s="2">
        <v>36</v>
      </c>
      <c r="G672" s="2">
        <v>16</v>
      </c>
      <c r="H672" s="2">
        <v>18</v>
      </c>
      <c r="I672" s="2">
        <f t="shared" si="46"/>
        <v>692</v>
      </c>
      <c r="J672" s="2">
        <f t="shared" si="51"/>
        <v>416</v>
      </c>
      <c r="K672" s="2">
        <f t="shared" si="47"/>
        <v>5.5555555555555554</v>
      </c>
      <c r="L672" s="2">
        <f t="shared" si="48"/>
        <v>43.25</v>
      </c>
      <c r="M672" s="2">
        <f t="shared" si="49"/>
        <v>3.1370973355292326</v>
      </c>
      <c r="N672" s="5">
        <v>476000</v>
      </c>
      <c r="O672" s="5">
        <v>38400</v>
      </c>
      <c r="P672" s="2">
        <v>34.200000000000003</v>
      </c>
      <c r="Q672" s="2">
        <v>9.6999999999999993</v>
      </c>
      <c r="R672" s="5">
        <v>11900</v>
      </c>
      <c r="S672" s="5">
        <v>1920</v>
      </c>
      <c r="T672" s="5">
        <v>13200</v>
      </c>
      <c r="U672" s="5">
        <v>2930</v>
      </c>
      <c r="Y672">
        <f t="shared" si="50"/>
        <v>755.11727565988042</v>
      </c>
    </row>
    <row r="673" spans="1:25" x14ac:dyDescent="0.35">
      <c r="A673" s="2" t="s">
        <v>656</v>
      </c>
      <c r="B673" s="3" t="s">
        <v>35</v>
      </c>
      <c r="C673" s="2">
        <v>296</v>
      </c>
      <c r="D673" s="2">
        <v>800</v>
      </c>
      <c r="E673" s="2">
        <v>400</v>
      </c>
      <c r="F673" s="2">
        <v>32</v>
      </c>
      <c r="G673" s="2">
        <v>16</v>
      </c>
      <c r="H673" s="2">
        <v>18</v>
      </c>
      <c r="I673" s="2">
        <f t="shared" si="46"/>
        <v>700</v>
      </c>
      <c r="J673" s="2">
        <f t="shared" si="51"/>
        <v>384</v>
      </c>
      <c r="K673" s="2">
        <f t="shared" si="47"/>
        <v>6.25</v>
      </c>
      <c r="L673" s="2">
        <f t="shared" si="48"/>
        <v>43.75</v>
      </c>
      <c r="M673" s="2">
        <f t="shared" si="49"/>
        <v>3.1370973355292326</v>
      </c>
      <c r="N673" s="5">
        <v>435000</v>
      </c>
      <c r="O673" s="5">
        <v>34200</v>
      </c>
      <c r="P673" s="2">
        <v>34</v>
      </c>
      <c r="Q673" s="2">
        <v>9.5</v>
      </c>
      <c r="R673" s="5">
        <v>10900</v>
      </c>
      <c r="S673" s="5">
        <v>1710</v>
      </c>
      <c r="T673" s="5">
        <v>12100</v>
      </c>
      <c r="U673" s="5">
        <v>2610</v>
      </c>
      <c r="Y673">
        <f t="shared" si="50"/>
        <v>755.11727565988042</v>
      </c>
    </row>
    <row r="674" spans="1:25" x14ac:dyDescent="0.35">
      <c r="A674" s="2" t="s">
        <v>699</v>
      </c>
      <c r="B674" s="3" t="s">
        <v>35</v>
      </c>
      <c r="C674" s="2">
        <v>271</v>
      </c>
      <c r="D674" s="2">
        <v>800</v>
      </c>
      <c r="E674" s="2">
        <v>400</v>
      </c>
      <c r="F674" s="2">
        <v>28</v>
      </c>
      <c r="G674" s="2">
        <v>16</v>
      </c>
      <c r="H674" s="2">
        <v>18</v>
      </c>
      <c r="I674" s="2">
        <f t="shared" si="46"/>
        <v>708</v>
      </c>
      <c r="J674" s="2">
        <f t="shared" si="51"/>
        <v>352</v>
      </c>
      <c r="K674" s="2">
        <f t="shared" si="47"/>
        <v>7.1428571428571432</v>
      </c>
      <c r="L674" s="2">
        <f t="shared" si="48"/>
        <v>44.25</v>
      </c>
      <c r="M674" s="2">
        <f t="shared" si="49"/>
        <v>3.1370973355292326</v>
      </c>
      <c r="N674" s="5">
        <v>393000</v>
      </c>
      <c r="O674" s="5">
        <v>29900</v>
      </c>
      <c r="P674" s="2">
        <v>33.700000000000003</v>
      </c>
      <c r="Q674" s="2">
        <v>9.3000000000000007</v>
      </c>
      <c r="R674" s="5">
        <v>9810</v>
      </c>
      <c r="S674" s="5">
        <v>1490</v>
      </c>
      <c r="T674" s="5">
        <v>11000</v>
      </c>
      <c r="U674" s="5">
        <v>2290</v>
      </c>
      <c r="Y674">
        <f t="shared" si="50"/>
        <v>755.11727565988042</v>
      </c>
    </row>
    <row r="675" spans="1:25" x14ac:dyDescent="0.35">
      <c r="A675" s="2" t="s">
        <v>700</v>
      </c>
      <c r="B675" s="3" t="s">
        <v>35</v>
      </c>
      <c r="C675" s="2">
        <v>253</v>
      </c>
      <c r="D675" s="2">
        <v>800</v>
      </c>
      <c r="E675" s="2">
        <v>400</v>
      </c>
      <c r="F675" s="2">
        <v>25</v>
      </c>
      <c r="G675" s="2">
        <v>16</v>
      </c>
      <c r="H675" s="2">
        <v>18</v>
      </c>
      <c r="I675" s="2">
        <f t="shared" si="46"/>
        <v>714</v>
      </c>
      <c r="J675" s="2">
        <f t="shared" si="51"/>
        <v>328</v>
      </c>
      <c r="K675" s="2">
        <f t="shared" si="47"/>
        <v>8</v>
      </c>
      <c r="L675" s="2">
        <f t="shared" si="48"/>
        <v>44.625</v>
      </c>
      <c r="M675" s="2">
        <f t="shared" si="49"/>
        <v>3.1370973355292326</v>
      </c>
      <c r="N675" s="5">
        <v>360000</v>
      </c>
      <c r="O675" s="5">
        <v>26700</v>
      </c>
      <c r="P675" s="2">
        <v>33.4</v>
      </c>
      <c r="Q675" s="2">
        <v>9.1</v>
      </c>
      <c r="R675" s="5">
        <v>9010</v>
      </c>
      <c r="S675" s="5">
        <v>1330</v>
      </c>
      <c r="T675" s="5">
        <v>10100</v>
      </c>
      <c r="U675" s="5">
        <v>2050</v>
      </c>
      <c r="Y675">
        <f t="shared" si="50"/>
        <v>755.11727565988042</v>
      </c>
    </row>
    <row r="676" spans="1:25" x14ac:dyDescent="0.35">
      <c r="A676" s="2" t="s">
        <v>659</v>
      </c>
      <c r="B676" s="3" t="s">
        <v>35</v>
      </c>
      <c r="C676" s="2">
        <v>260</v>
      </c>
      <c r="D676" s="2">
        <v>800</v>
      </c>
      <c r="E676" s="2">
        <v>400</v>
      </c>
      <c r="F676" s="2">
        <v>28</v>
      </c>
      <c r="G676" s="2">
        <v>14</v>
      </c>
      <c r="H676" s="2">
        <v>18</v>
      </c>
      <c r="I676" s="2">
        <f t="shared" si="46"/>
        <v>708</v>
      </c>
      <c r="J676" s="2">
        <f t="shared" si="51"/>
        <v>336</v>
      </c>
      <c r="K676" s="2">
        <f t="shared" si="47"/>
        <v>7.1428571428571432</v>
      </c>
      <c r="L676" s="2">
        <f t="shared" si="48"/>
        <v>50.571428571428569</v>
      </c>
      <c r="M676" s="2">
        <f t="shared" si="49"/>
        <v>3.1410973355292326</v>
      </c>
      <c r="N676" s="5">
        <v>386000</v>
      </c>
      <c r="O676" s="5">
        <v>29900</v>
      </c>
      <c r="P676" s="2">
        <v>34.1</v>
      </c>
      <c r="Q676" s="2">
        <v>9.5</v>
      </c>
      <c r="R676" s="5">
        <v>9640</v>
      </c>
      <c r="S676" s="5">
        <v>1490</v>
      </c>
      <c r="T676" s="5">
        <v>10700</v>
      </c>
      <c r="U676" s="5">
        <v>2280</v>
      </c>
      <c r="Y676">
        <f t="shared" si="50"/>
        <v>755.11727565988042</v>
      </c>
    </row>
    <row r="677" spans="1:25" x14ac:dyDescent="0.35">
      <c r="A677" s="2" t="s">
        <v>701</v>
      </c>
      <c r="B677" s="3" t="s">
        <v>35</v>
      </c>
      <c r="C677" s="2">
        <v>242</v>
      </c>
      <c r="D677" s="2">
        <v>800</v>
      </c>
      <c r="E677" s="2">
        <v>400</v>
      </c>
      <c r="F677" s="2">
        <v>25</v>
      </c>
      <c r="G677" s="2">
        <v>14</v>
      </c>
      <c r="H677" s="2">
        <v>18</v>
      </c>
      <c r="I677" s="2">
        <f t="shared" si="46"/>
        <v>714</v>
      </c>
      <c r="J677" s="2">
        <f t="shared" si="51"/>
        <v>312</v>
      </c>
      <c r="K677" s="2">
        <f t="shared" si="47"/>
        <v>8</v>
      </c>
      <c r="L677" s="2">
        <f t="shared" si="48"/>
        <v>51</v>
      </c>
      <c r="M677" s="2">
        <f t="shared" si="49"/>
        <v>3.1410973355292326</v>
      </c>
      <c r="N677" s="5">
        <v>353000</v>
      </c>
      <c r="O677" s="5">
        <v>26700</v>
      </c>
      <c r="P677" s="2">
        <v>33.9</v>
      </c>
      <c r="Q677" s="2">
        <v>9.3000000000000007</v>
      </c>
      <c r="R677" s="5">
        <v>8840</v>
      </c>
      <c r="S677" s="5">
        <v>1330</v>
      </c>
      <c r="T677" s="5">
        <v>9820</v>
      </c>
      <c r="U677" s="5">
        <v>2040</v>
      </c>
      <c r="Y677">
        <f t="shared" si="50"/>
        <v>755.11727565988042</v>
      </c>
    </row>
    <row r="678" spans="1:25" x14ac:dyDescent="0.35">
      <c r="A678" s="2" t="s">
        <v>702</v>
      </c>
      <c r="B678" s="3" t="s">
        <v>35</v>
      </c>
      <c r="C678" s="2">
        <v>346</v>
      </c>
      <c r="D678" s="2">
        <v>800</v>
      </c>
      <c r="E678" s="2">
        <v>350</v>
      </c>
      <c r="F678" s="2">
        <v>40</v>
      </c>
      <c r="G678" s="2">
        <v>22</v>
      </c>
      <c r="H678" s="2">
        <v>18</v>
      </c>
      <c r="I678" s="2">
        <f t="shared" si="46"/>
        <v>684</v>
      </c>
      <c r="J678" s="2">
        <f t="shared" si="51"/>
        <v>474</v>
      </c>
      <c r="K678" s="2">
        <f t="shared" si="47"/>
        <v>4.375</v>
      </c>
      <c r="L678" s="2">
        <f t="shared" si="48"/>
        <v>31.09090909090909</v>
      </c>
      <c r="M678" s="2">
        <f t="shared" si="49"/>
        <v>2.9250973355292325</v>
      </c>
      <c r="N678" s="5">
        <v>477000</v>
      </c>
      <c r="O678" s="5">
        <v>28700</v>
      </c>
      <c r="P678" s="2">
        <v>32.9</v>
      </c>
      <c r="Q678" s="2">
        <v>8.1</v>
      </c>
      <c r="R678" s="5">
        <v>11900</v>
      </c>
      <c r="S678" s="5">
        <v>1640</v>
      </c>
      <c r="T678" s="5">
        <v>13600</v>
      </c>
      <c r="U678" s="5">
        <v>2540</v>
      </c>
      <c r="Y678">
        <f t="shared" si="50"/>
        <v>736.89354726446072</v>
      </c>
    </row>
    <row r="679" spans="1:25" x14ac:dyDescent="0.35">
      <c r="A679" s="2" t="s">
        <v>703</v>
      </c>
      <c r="B679" s="3" t="s">
        <v>35</v>
      </c>
      <c r="C679" s="2">
        <v>326</v>
      </c>
      <c r="D679" s="2">
        <v>800</v>
      </c>
      <c r="E679" s="2">
        <v>350</v>
      </c>
      <c r="F679" s="2">
        <v>36</v>
      </c>
      <c r="G679" s="2">
        <v>22</v>
      </c>
      <c r="H679" s="2">
        <v>18</v>
      </c>
      <c r="I679" s="2">
        <f t="shared" si="46"/>
        <v>692</v>
      </c>
      <c r="J679" s="2">
        <f t="shared" si="51"/>
        <v>442</v>
      </c>
      <c r="K679" s="2">
        <f t="shared" si="47"/>
        <v>4.8611111111111107</v>
      </c>
      <c r="L679" s="2">
        <f t="shared" si="48"/>
        <v>31.454545454545453</v>
      </c>
      <c r="M679" s="2">
        <f t="shared" si="49"/>
        <v>2.9250973355292325</v>
      </c>
      <c r="N679" s="5">
        <v>442000</v>
      </c>
      <c r="O679" s="5">
        <v>25800</v>
      </c>
      <c r="P679" s="2">
        <v>32.700000000000003</v>
      </c>
      <c r="Q679" s="2">
        <v>7.9</v>
      </c>
      <c r="R679" s="5">
        <v>11100</v>
      </c>
      <c r="S679" s="5">
        <v>1470</v>
      </c>
      <c r="T679" s="5">
        <v>12600</v>
      </c>
      <c r="U679" s="5">
        <v>2300</v>
      </c>
      <c r="Y679">
        <f t="shared" si="50"/>
        <v>736.89354726446072</v>
      </c>
    </row>
    <row r="680" spans="1:25" x14ac:dyDescent="0.35">
      <c r="A680" s="2" t="s">
        <v>704</v>
      </c>
      <c r="B680" s="3" t="s">
        <v>35</v>
      </c>
      <c r="C680" s="2">
        <v>305</v>
      </c>
      <c r="D680" s="2">
        <v>800</v>
      </c>
      <c r="E680" s="2">
        <v>350</v>
      </c>
      <c r="F680" s="2">
        <v>32</v>
      </c>
      <c r="G680" s="2">
        <v>22</v>
      </c>
      <c r="H680" s="2">
        <v>18</v>
      </c>
      <c r="I680" s="2">
        <f t="shared" si="46"/>
        <v>700</v>
      </c>
      <c r="J680" s="2">
        <f t="shared" si="51"/>
        <v>410</v>
      </c>
      <c r="K680" s="2">
        <f t="shared" si="47"/>
        <v>5.46875</v>
      </c>
      <c r="L680" s="2">
        <f t="shared" si="48"/>
        <v>31.818181818181817</v>
      </c>
      <c r="M680" s="2">
        <f t="shared" si="49"/>
        <v>2.9250973355292325</v>
      </c>
      <c r="N680" s="5">
        <v>407000</v>
      </c>
      <c r="O680" s="5">
        <v>22900</v>
      </c>
      <c r="P680" s="2">
        <v>32.4</v>
      </c>
      <c r="Q680" s="2">
        <v>7.7</v>
      </c>
      <c r="R680" s="5">
        <v>10200</v>
      </c>
      <c r="S680" s="5">
        <v>1310</v>
      </c>
      <c r="T680" s="5">
        <v>11700</v>
      </c>
      <c r="U680" s="5">
        <v>2050</v>
      </c>
      <c r="Y680">
        <f t="shared" si="50"/>
        <v>736.89354726446072</v>
      </c>
    </row>
    <row r="681" spans="1:25" x14ac:dyDescent="0.35">
      <c r="A681" s="2" t="s">
        <v>705</v>
      </c>
      <c r="B681" s="3" t="s">
        <v>35</v>
      </c>
      <c r="C681" s="2">
        <v>285</v>
      </c>
      <c r="D681" s="2">
        <v>800</v>
      </c>
      <c r="E681" s="2">
        <v>350</v>
      </c>
      <c r="F681" s="2">
        <v>28</v>
      </c>
      <c r="G681" s="2">
        <v>22</v>
      </c>
      <c r="H681" s="2">
        <v>18</v>
      </c>
      <c r="I681" s="2">
        <f t="shared" si="46"/>
        <v>708</v>
      </c>
      <c r="J681" s="2">
        <f t="shared" si="51"/>
        <v>378</v>
      </c>
      <c r="K681" s="2">
        <f t="shared" si="47"/>
        <v>6.25</v>
      </c>
      <c r="L681" s="2">
        <f t="shared" si="48"/>
        <v>32.18181818181818</v>
      </c>
      <c r="M681" s="2">
        <f t="shared" si="49"/>
        <v>2.9250973355292325</v>
      </c>
      <c r="N681" s="5">
        <v>371000</v>
      </c>
      <c r="O681" s="5">
        <v>20100</v>
      </c>
      <c r="P681" s="2">
        <v>32</v>
      </c>
      <c r="Q681" s="2">
        <v>7.4</v>
      </c>
      <c r="R681" s="5">
        <v>9290</v>
      </c>
      <c r="S681" s="5">
        <v>1150</v>
      </c>
      <c r="T681" s="5">
        <v>10700</v>
      </c>
      <c r="U681" s="5">
        <v>1810</v>
      </c>
      <c r="Y681">
        <f t="shared" si="50"/>
        <v>736.89354726446072</v>
      </c>
    </row>
    <row r="682" spans="1:25" x14ac:dyDescent="0.35">
      <c r="A682" s="2" t="s">
        <v>706</v>
      </c>
      <c r="B682" s="3" t="s">
        <v>35</v>
      </c>
      <c r="C682" s="2">
        <v>329</v>
      </c>
      <c r="D682" s="2">
        <v>800</v>
      </c>
      <c r="E682" s="2">
        <v>350</v>
      </c>
      <c r="F682" s="2">
        <v>40</v>
      </c>
      <c r="G682" s="2">
        <v>19</v>
      </c>
      <c r="H682" s="2">
        <v>18</v>
      </c>
      <c r="I682" s="2">
        <f t="shared" si="46"/>
        <v>684</v>
      </c>
      <c r="J682" s="2">
        <f t="shared" si="51"/>
        <v>453</v>
      </c>
      <c r="K682" s="2">
        <f t="shared" si="47"/>
        <v>4.375</v>
      </c>
      <c r="L682" s="2">
        <f t="shared" si="48"/>
        <v>36</v>
      </c>
      <c r="M682" s="2">
        <f t="shared" si="49"/>
        <v>2.9310973355292327</v>
      </c>
      <c r="N682" s="5">
        <v>467000</v>
      </c>
      <c r="O682" s="5">
        <v>28600</v>
      </c>
      <c r="P682" s="2">
        <v>33.4</v>
      </c>
      <c r="Q682" s="2">
        <v>8.3000000000000007</v>
      </c>
      <c r="R682" s="5">
        <v>11700</v>
      </c>
      <c r="S682" s="5">
        <v>1640</v>
      </c>
      <c r="T682" s="5">
        <v>13200</v>
      </c>
      <c r="U682" s="5">
        <v>2520</v>
      </c>
      <c r="Y682">
        <f t="shared" si="50"/>
        <v>736.89354726446072</v>
      </c>
    </row>
    <row r="683" spans="1:25" x14ac:dyDescent="0.35">
      <c r="A683" s="2" t="s">
        <v>707</v>
      </c>
      <c r="B683" s="3" t="s">
        <v>35</v>
      </c>
      <c r="C683" s="2">
        <v>309</v>
      </c>
      <c r="D683" s="2">
        <v>800</v>
      </c>
      <c r="E683" s="2">
        <v>350</v>
      </c>
      <c r="F683" s="2">
        <v>36</v>
      </c>
      <c r="G683" s="2">
        <v>19</v>
      </c>
      <c r="H683" s="2">
        <v>18</v>
      </c>
      <c r="I683" s="2">
        <f t="shared" si="46"/>
        <v>692</v>
      </c>
      <c r="J683" s="2">
        <f t="shared" si="51"/>
        <v>421</v>
      </c>
      <c r="K683" s="2">
        <f t="shared" si="47"/>
        <v>4.8611111111111107</v>
      </c>
      <c r="L683" s="2">
        <f t="shared" si="48"/>
        <v>36.421052631578945</v>
      </c>
      <c r="M683" s="2">
        <f t="shared" si="49"/>
        <v>2.9310973355292327</v>
      </c>
      <c r="N683" s="5">
        <v>433000</v>
      </c>
      <c r="O683" s="5">
        <v>25800</v>
      </c>
      <c r="P683" s="2">
        <v>33.200000000000003</v>
      </c>
      <c r="Q683" s="2">
        <v>8.1</v>
      </c>
      <c r="R683" s="5">
        <v>10800</v>
      </c>
      <c r="S683" s="5">
        <v>1470</v>
      </c>
      <c r="T683" s="5">
        <v>12200</v>
      </c>
      <c r="U683" s="5">
        <v>2270</v>
      </c>
      <c r="Y683">
        <f t="shared" si="50"/>
        <v>736.89354726446072</v>
      </c>
    </row>
    <row r="684" spans="1:25" x14ac:dyDescent="0.35">
      <c r="A684" s="2" t="s">
        <v>708</v>
      </c>
      <c r="B684" s="3" t="s">
        <v>35</v>
      </c>
      <c r="C684" s="2">
        <v>288</v>
      </c>
      <c r="D684" s="2">
        <v>800</v>
      </c>
      <c r="E684" s="2">
        <v>350</v>
      </c>
      <c r="F684" s="2">
        <v>32</v>
      </c>
      <c r="G684" s="2">
        <v>19</v>
      </c>
      <c r="H684" s="2">
        <v>18</v>
      </c>
      <c r="I684" s="2">
        <f t="shared" ref="I684:I747" si="52">D684-(2*(H684+F684))</f>
        <v>700</v>
      </c>
      <c r="J684" s="2">
        <f t="shared" si="51"/>
        <v>389</v>
      </c>
      <c r="K684" s="2">
        <f t="shared" ref="K684:K747" si="53">(E684/2)/F684</f>
        <v>5.46875</v>
      </c>
      <c r="L684" s="2">
        <f t="shared" ref="L684:L747" si="54">I684/G684</f>
        <v>36.842105263157897</v>
      </c>
      <c r="M684" s="2">
        <f t="shared" ref="M684:M747" si="55">(E684*2+F684*4+((E684-G684)/2-H684)*4+2*PI()*H684+(D684-2*F684-2*H684)*2)/1000</f>
        <v>2.9310973355292327</v>
      </c>
      <c r="N684" s="5">
        <v>397000</v>
      </c>
      <c r="O684" s="5">
        <v>22900</v>
      </c>
      <c r="P684" s="2">
        <v>32.9</v>
      </c>
      <c r="Q684" s="2">
        <v>7.9</v>
      </c>
      <c r="R684" s="5">
        <v>9930</v>
      </c>
      <c r="S684" s="5">
        <v>1310</v>
      </c>
      <c r="T684" s="5">
        <v>11300</v>
      </c>
      <c r="U684" s="5">
        <v>2030</v>
      </c>
      <c r="Y684">
        <f t="shared" si="50"/>
        <v>736.89354726446072</v>
      </c>
    </row>
    <row r="685" spans="1:25" x14ac:dyDescent="0.35">
      <c r="A685" s="2" t="s">
        <v>709</v>
      </c>
      <c r="B685" s="3" t="s">
        <v>35</v>
      </c>
      <c r="C685" s="2">
        <v>267</v>
      </c>
      <c r="D685" s="2">
        <v>800</v>
      </c>
      <c r="E685" s="2">
        <v>350</v>
      </c>
      <c r="F685" s="2">
        <v>28</v>
      </c>
      <c r="G685" s="2">
        <v>19</v>
      </c>
      <c r="H685" s="2">
        <v>18</v>
      </c>
      <c r="I685" s="2">
        <f t="shared" si="52"/>
        <v>708</v>
      </c>
      <c r="J685" s="2">
        <f t="shared" si="51"/>
        <v>357</v>
      </c>
      <c r="K685" s="2">
        <f t="shared" si="53"/>
        <v>6.25</v>
      </c>
      <c r="L685" s="2">
        <f t="shared" si="54"/>
        <v>37.263157894736842</v>
      </c>
      <c r="M685" s="2">
        <f t="shared" si="55"/>
        <v>2.9310973355292327</v>
      </c>
      <c r="N685" s="5">
        <v>361000</v>
      </c>
      <c r="O685" s="5">
        <v>20100</v>
      </c>
      <c r="P685" s="2">
        <v>32.6</v>
      </c>
      <c r="Q685" s="2">
        <v>7.7</v>
      </c>
      <c r="R685" s="5">
        <v>9030</v>
      </c>
      <c r="S685" s="5">
        <v>1150</v>
      </c>
      <c r="T685" s="5">
        <v>10300</v>
      </c>
      <c r="U685" s="5">
        <v>1790</v>
      </c>
      <c r="Y685">
        <f t="shared" si="50"/>
        <v>736.89354726446072</v>
      </c>
    </row>
    <row r="686" spans="1:25" x14ac:dyDescent="0.35">
      <c r="A686" s="2" t="s">
        <v>710</v>
      </c>
      <c r="B686" s="3" t="s">
        <v>35</v>
      </c>
      <c r="C686" s="2">
        <v>251</v>
      </c>
      <c r="D686" s="2">
        <v>800</v>
      </c>
      <c r="E686" s="2">
        <v>350</v>
      </c>
      <c r="F686" s="2">
        <v>25</v>
      </c>
      <c r="G686" s="2">
        <v>19</v>
      </c>
      <c r="H686" s="2">
        <v>18</v>
      </c>
      <c r="I686" s="2">
        <f t="shared" si="52"/>
        <v>714</v>
      </c>
      <c r="J686" s="2">
        <f t="shared" si="51"/>
        <v>333</v>
      </c>
      <c r="K686" s="2">
        <f t="shared" si="53"/>
        <v>7</v>
      </c>
      <c r="L686" s="2">
        <f t="shared" si="54"/>
        <v>37.578947368421055</v>
      </c>
      <c r="M686" s="2">
        <f t="shared" si="55"/>
        <v>2.9310973355292327</v>
      </c>
      <c r="N686" s="5">
        <v>333000</v>
      </c>
      <c r="O686" s="5">
        <v>17900</v>
      </c>
      <c r="P686" s="2">
        <v>32.299999999999997</v>
      </c>
      <c r="Q686" s="2">
        <v>7.5</v>
      </c>
      <c r="R686" s="5">
        <v>8340</v>
      </c>
      <c r="S686" s="5">
        <v>1020</v>
      </c>
      <c r="T686" s="5">
        <v>9560</v>
      </c>
      <c r="U686" s="5">
        <v>1600</v>
      </c>
      <c r="Y686">
        <f t="shared" si="50"/>
        <v>736.89354726446072</v>
      </c>
    </row>
    <row r="687" spans="1:25" x14ac:dyDescent="0.35">
      <c r="A687" s="2" t="s">
        <v>711</v>
      </c>
      <c r="B687" s="3" t="s">
        <v>35</v>
      </c>
      <c r="C687" s="2">
        <v>291</v>
      </c>
      <c r="D687" s="2">
        <v>800</v>
      </c>
      <c r="E687" s="2">
        <v>350</v>
      </c>
      <c r="F687" s="2">
        <v>36</v>
      </c>
      <c r="G687" s="2">
        <v>16</v>
      </c>
      <c r="H687" s="2">
        <v>18</v>
      </c>
      <c r="I687" s="2">
        <f t="shared" si="52"/>
        <v>692</v>
      </c>
      <c r="J687" s="2">
        <f t="shared" si="51"/>
        <v>400</v>
      </c>
      <c r="K687" s="2">
        <f t="shared" si="53"/>
        <v>4.8611111111111107</v>
      </c>
      <c r="L687" s="2">
        <f t="shared" si="54"/>
        <v>43.25</v>
      </c>
      <c r="M687" s="2">
        <f t="shared" si="55"/>
        <v>2.9370973355292325</v>
      </c>
      <c r="N687" s="5">
        <v>423000</v>
      </c>
      <c r="O687" s="5">
        <v>25800</v>
      </c>
      <c r="P687" s="2">
        <v>33.799999999999997</v>
      </c>
      <c r="Q687" s="2">
        <v>8.3000000000000007</v>
      </c>
      <c r="R687" s="5">
        <v>10600</v>
      </c>
      <c r="S687" s="5">
        <v>1470</v>
      </c>
      <c r="T687" s="5">
        <v>11800</v>
      </c>
      <c r="U687" s="5">
        <v>2250</v>
      </c>
      <c r="Y687">
        <f t="shared" si="50"/>
        <v>736.89354726446072</v>
      </c>
    </row>
    <row r="688" spans="1:25" x14ac:dyDescent="0.35">
      <c r="A688" s="2" t="s">
        <v>712</v>
      </c>
      <c r="B688" s="3" t="s">
        <v>35</v>
      </c>
      <c r="C688" s="2">
        <v>270</v>
      </c>
      <c r="D688" s="2">
        <v>800</v>
      </c>
      <c r="E688" s="2">
        <v>350</v>
      </c>
      <c r="F688" s="2">
        <v>32</v>
      </c>
      <c r="G688" s="2">
        <v>16</v>
      </c>
      <c r="H688" s="2">
        <v>18</v>
      </c>
      <c r="I688" s="2">
        <f t="shared" si="52"/>
        <v>700</v>
      </c>
      <c r="J688" s="2">
        <f t="shared" si="51"/>
        <v>368</v>
      </c>
      <c r="K688" s="2">
        <f t="shared" si="53"/>
        <v>5.46875</v>
      </c>
      <c r="L688" s="2">
        <f t="shared" si="54"/>
        <v>43.75</v>
      </c>
      <c r="M688" s="2">
        <f t="shared" si="55"/>
        <v>2.9370973355292325</v>
      </c>
      <c r="N688" s="5">
        <v>387000</v>
      </c>
      <c r="O688" s="5">
        <v>22900</v>
      </c>
      <c r="P688" s="2">
        <v>33.5</v>
      </c>
      <c r="Q688" s="2">
        <v>8.1999999999999993</v>
      </c>
      <c r="R688" s="5">
        <v>9680</v>
      </c>
      <c r="S688" s="5">
        <v>1310</v>
      </c>
      <c r="T688" s="5">
        <v>10900</v>
      </c>
      <c r="U688" s="5">
        <v>2010</v>
      </c>
      <c r="Y688">
        <f t="shared" si="50"/>
        <v>736.89354726446072</v>
      </c>
    </row>
    <row r="689" spans="1:25" x14ac:dyDescent="0.35">
      <c r="A689" s="2" t="s">
        <v>713</v>
      </c>
      <c r="B689" s="3" t="s">
        <v>35</v>
      </c>
      <c r="C689" s="2">
        <v>249</v>
      </c>
      <c r="D689" s="2">
        <v>800</v>
      </c>
      <c r="E689" s="2">
        <v>350</v>
      </c>
      <c r="F689" s="2">
        <v>28</v>
      </c>
      <c r="G689" s="2">
        <v>16</v>
      </c>
      <c r="H689" s="2">
        <v>18</v>
      </c>
      <c r="I689" s="2">
        <f t="shared" si="52"/>
        <v>708</v>
      </c>
      <c r="J689" s="2">
        <f t="shared" si="51"/>
        <v>336</v>
      </c>
      <c r="K689" s="2">
        <f t="shared" si="53"/>
        <v>6.25</v>
      </c>
      <c r="L689" s="2">
        <f t="shared" si="54"/>
        <v>44.25</v>
      </c>
      <c r="M689" s="2">
        <f t="shared" si="55"/>
        <v>2.9370973355292325</v>
      </c>
      <c r="N689" s="5">
        <v>351000</v>
      </c>
      <c r="O689" s="5">
        <v>20000</v>
      </c>
      <c r="P689" s="2">
        <v>33.200000000000003</v>
      </c>
      <c r="Q689" s="2">
        <v>7.9</v>
      </c>
      <c r="R689" s="5">
        <v>8770</v>
      </c>
      <c r="S689" s="5">
        <v>1150</v>
      </c>
      <c r="T689" s="5">
        <v>9880</v>
      </c>
      <c r="U689" s="5">
        <v>1770</v>
      </c>
      <c r="Y689">
        <f t="shared" si="50"/>
        <v>736.89354726446072</v>
      </c>
    </row>
    <row r="690" spans="1:25" x14ac:dyDescent="0.35">
      <c r="A690" s="2" t="s">
        <v>714</v>
      </c>
      <c r="B690" s="3" t="s">
        <v>35</v>
      </c>
      <c r="C690" s="2">
        <v>234</v>
      </c>
      <c r="D690" s="2">
        <v>800</v>
      </c>
      <c r="E690" s="2">
        <v>350</v>
      </c>
      <c r="F690" s="2">
        <v>25</v>
      </c>
      <c r="G690" s="2">
        <v>16</v>
      </c>
      <c r="H690" s="2">
        <v>18</v>
      </c>
      <c r="I690" s="2">
        <f t="shared" si="52"/>
        <v>714</v>
      </c>
      <c r="J690" s="2">
        <f t="shared" si="51"/>
        <v>312</v>
      </c>
      <c r="K690" s="2">
        <f t="shared" si="53"/>
        <v>7</v>
      </c>
      <c r="L690" s="2">
        <f t="shared" si="54"/>
        <v>44.625</v>
      </c>
      <c r="M690" s="2">
        <f t="shared" si="55"/>
        <v>2.9370973355292325</v>
      </c>
      <c r="N690" s="5">
        <v>323000</v>
      </c>
      <c r="O690" s="5">
        <v>17900</v>
      </c>
      <c r="P690" s="2">
        <v>32.9</v>
      </c>
      <c r="Q690" s="2">
        <v>7.8</v>
      </c>
      <c r="R690" s="5">
        <v>8070</v>
      </c>
      <c r="S690" s="5">
        <v>1020</v>
      </c>
      <c r="T690" s="5">
        <v>9130</v>
      </c>
      <c r="U690" s="5">
        <v>1580</v>
      </c>
      <c r="Y690">
        <f t="shared" si="50"/>
        <v>736.89354726446072</v>
      </c>
    </row>
    <row r="691" spans="1:25" x14ac:dyDescent="0.35">
      <c r="A691" s="2" t="s">
        <v>715</v>
      </c>
      <c r="B691" s="3" t="s">
        <v>35</v>
      </c>
      <c r="C691" s="2">
        <v>259</v>
      </c>
      <c r="D691" s="2">
        <v>800</v>
      </c>
      <c r="E691" s="2">
        <v>350</v>
      </c>
      <c r="F691" s="2">
        <v>32</v>
      </c>
      <c r="G691" s="2">
        <v>14</v>
      </c>
      <c r="H691" s="2">
        <v>18</v>
      </c>
      <c r="I691" s="2">
        <f t="shared" si="52"/>
        <v>700</v>
      </c>
      <c r="J691" s="2">
        <f t="shared" si="51"/>
        <v>354</v>
      </c>
      <c r="K691" s="2">
        <f t="shared" si="53"/>
        <v>5.46875</v>
      </c>
      <c r="L691" s="2">
        <f t="shared" si="54"/>
        <v>50</v>
      </c>
      <c r="M691" s="2">
        <f t="shared" si="55"/>
        <v>2.9410973355292325</v>
      </c>
      <c r="N691" s="5">
        <v>381000</v>
      </c>
      <c r="O691" s="5">
        <v>22900</v>
      </c>
      <c r="P691" s="2">
        <v>34</v>
      </c>
      <c r="Q691" s="2">
        <v>8.3000000000000007</v>
      </c>
      <c r="R691" s="5">
        <v>9520</v>
      </c>
      <c r="S691" s="5">
        <v>1310</v>
      </c>
      <c r="T691" s="5">
        <v>10600</v>
      </c>
      <c r="U691" s="5">
        <v>2000</v>
      </c>
      <c r="Y691">
        <f t="shared" si="50"/>
        <v>736.89354726446072</v>
      </c>
    </row>
    <row r="692" spans="1:25" x14ac:dyDescent="0.35">
      <c r="A692" s="2" t="s">
        <v>716</v>
      </c>
      <c r="B692" s="3" t="s">
        <v>35</v>
      </c>
      <c r="C692" s="2">
        <v>238</v>
      </c>
      <c r="D692" s="2">
        <v>800</v>
      </c>
      <c r="E692" s="2">
        <v>350</v>
      </c>
      <c r="F692" s="2">
        <v>28</v>
      </c>
      <c r="G692" s="2">
        <v>14</v>
      </c>
      <c r="H692" s="2">
        <v>18</v>
      </c>
      <c r="I692" s="2">
        <f t="shared" si="52"/>
        <v>708</v>
      </c>
      <c r="J692" s="2">
        <f t="shared" si="51"/>
        <v>322</v>
      </c>
      <c r="K692" s="2">
        <f t="shared" si="53"/>
        <v>6.25</v>
      </c>
      <c r="L692" s="2">
        <f t="shared" si="54"/>
        <v>50.571428571428569</v>
      </c>
      <c r="M692" s="2">
        <f t="shared" si="55"/>
        <v>2.9410973355292325</v>
      </c>
      <c r="N692" s="5">
        <v>344000</v>
      </c>
      <c r="O692" s="5">
        <v>20000</v>
      </c>
      <c r="P692" s="2">
        <v>33.700000000000003</v>
      </c>
      <c r="Q692" s="2">
        <v>8.1</v>
      </c>
      <c r="R692" s="5">
        <v>8600</v>
      </c>
      <c r="S692" s="5">
        <v>1140</v>
      </c>
      <c r="T692" s="5">
        <v>9610</v>
      </c>
      <c r="U692" s="5">
        <v>1750</v>
      </c>
      <c r="Y692">
        <f t="shared" si="50"/>
        <v>736.89354726446072</v>
      </c>
    </row>
    <row r="693" spans="1:25" x14ac:dyDescent="0.35">
      <c r="A693" s="2" t="s">
        <v>717</v>
      </c>
      <c r="B693" s="3" t="s">
        <v>35</v>
      </c>
      <c r="C693" s="2">
        <v>222</v>
      </c>
      <c r="D693" s="2">
        <v>800</v>
      </c>
      <c r="E693" s="2">
        <v>350</v>
      </c>
      <c r="F693" s="2">
        <v>25</v>
      </c>
      <c r="G693" s="2">
        <v>14</v>
      </c>
      <c r="H693" s="2">
        <v>18</v>
      </c>
      <c r="I693" s="2">
        <f t="shared" si="52"/>
        <v>714</v>
      </c>
      <c r="J693" s="2">
        <f t="shared" si="51"/>
        <v>298</v>
      </c>
      <c r="K693" s="2">
        <f t="shared" si="53"/>
        <v>7</v>
      </c>
      <c r="L693" s="2">
        <f t="shared" si="54"/>
        <v>51</v>
      </c>
      <c r="M693" s="2">
        <f t="shared" si="55"/>
        <v>2.9410973355292325</v>
      </c>
      <c r="N693" s="5">
        <v>316000</v>
      </c>
      <c r="O693" s="5">
        <v>17900</v>
      </c>
      <c r="P693" s="2">
        <v>33.4</v>
      </c>
      <c r="Q693" s="2">
        <v>8</v>
      </c>
      <c r="R693" s="5">
        <v>7900</v>
      </c>
      <c r="S693" s="5">
        <v>1020</v>
      </c>
      <c r="T693" s="5">
        <v>8850</v>
      </c>
      <c r="U693" s="5">
        <v>1570</v>
      </c>
      <c r="Y693">
        <f t="shared" si="50"/>
        <v>736.89354726446072</v>
      </c>
    </row>
    <row r="694" spans="1:25" x14ac:dyDescent="0.35">
      <c r="A694" s="2" t="s">
        <v>718</v>
      </c>
      <c r="B694" s="3" t="s">
        <v>35</v>
      </c>
      <c r="C694" s="2">
        <v>315</v>
      </c>
      <c r="D694" s="2">
        <v>800</v>
      </c>
      <c r="E694" s="2">
        <v>300</v>
      </c>
      <c r="F694" s="2">
        <v>40</v>
      </c>
      <c r="G694" s="2">
        <v>22</v>
      </c>
      <c r="H694" s="2">
        <v>18</v>
      </c>
      <c r="I694" s="2">
        <f t="shared" si="52"/>
        <v>684</v>
      </c>
      <c r="J694" s="2">
        <f t="shared" si="51"/>
        <v>452</v>
      </c>
      <c r="K694" s="2">
        <f t="shared" si="53"/>
        <v>3.75</v>
      </c>
      <c r="L694" s="2">
        <f t="shared" si="54"/>
        <v>31.09090909090909</v>
      </c>
      <c r="M694" s="2">
        <f t="shared" si="55"/>
        <v>2.7250973355292327</v>
      </c>
      <c r="N694" s="5">
        <v>419000</v>
      </c>
      <c r="O694" s="5">
        <v>18100</v>
      </c>
      <c r="P694" s="2">
        <v>32.299999999999997</v>
      </c>
      <c r="Q694" s="2">
        <v>6.7</v>
      </c>
      <c r="R694" s="5">
        <v>10500</v>
      </c>
      <c r="S694" s="5">
        <v>1200</v>
      </c>
      <c r="T694" s="5">
        <v>12100</v>
      </c>
      <c r="U694" s="5">
        <v>1890</v>
      </c>
      <c r="Y694">
        <f t="shared" si="50"/>
        <v>721.68005376343876</v>
      </c>
    </row>
    <row r="695" spans="1:25" x14ac:dyDescent="0.35">
      <c r="A695" s="2" t="s">
        <v>719</v>
      </c>
      <c r="B695" s="3" t="s">
        <v>35</v>
      </c>
      <c r="C695" s="2">
        <v>297</v>
      </c>
      <c r="D695" s="2">
        <v>800</v>
      </c>
      <c r="E695" s="2">
        <v>300</v>
      </c>
      <c r="F695" s="2">
        <v>36</v>
      </c>
      <c r="G695" s="2">
        <v>22</v>
      </c>
      <c r="H695" s="2">
        <v>18</v>
      </c>
      <c r="I695" s="2">
        <f t="shared" si="52"/>
        <v>692</v>
      </c>
      <c r="J695" s="2">
        <f t="shared" si="51"/>
        <v>420</v>
      </c>
      <c r="K695" s="2">
        <f t="shared" si="53"/>
        <v>4.166666666666667</v>
      </c>
      <c r="L695" s="2">
        <f t="shared" si="54"/>
        <v>31.454545454545453</v>
      </c>
      <c r="M695" s="2">
        <f t="shared" si="55"/>
        <v>2.7250973355292327</v>
      </c>
      <c r="N695" s="5">
        <v>390000</v>
      </c>
      <c r="O695" s="5">
        <v>16300</v>
      </c>
      <c r="P695" s="2">
        <v>32.1</v>
      </c>
      <c r="Q695" s="2">
        <v>6.6</v>
      </c>
      <c r="R695" s="5">
        <v>9740</v>
      </c>
      <c r="S695" s="5">
        <v>1080</v>
      </c>
      <c r="T695" s="5">
        <v>11300</v>
      </c>
      <c r="U695" s="5">
        <v>1710</v>
      </c>
      <c r="Y695">
        <f t="shared" si="50"/>
        <v>721.68005376343876</v>
      </c>
    </row>
    <row r="696" spans="1:25" x14ac:dyDescent="0.35">
      <c r="A696" s="2" t="s">
        <v>720</v>
      </c>
      <c r="B696" s="3" t="s">
        <v>35</v>
      </c>
      <c r="C696" s="2">
        <v>280</v>
      </c>
      <c r="D696" s="2">
        <v>800</v>
      </c>
      <c r="E696" s="2">
        <v>300</v>
      </c>
      <c r="F696" s="2">
        <v>32</v>
      </c>
      <c r="G696" s="2">
        <v>22</v>
      </c>
      <c r="H696" s="2">
        <v>18</v>
      </c>
      <c r="I696" s="2">
        <f t="shared" si="52"/>
        <v>700</v>
      </c>
      <c r="J696" s="2">
        <f t="shared" si="51"/>
        <v>388</v>
      </c>
      <c r="K696" s="2">
        <f t="shared" si="53"/>
        <v>4.6875</v>
      </c>
      <c r="L696" s="2">
        <f t="shared" si="54"/>
        <v>31.818181818181817</v>
      </c>
      <c r="M696" s="2">
        <f t="shared" si="55"/>
        <v>2.7250973355292327</v>
      </c>
      <c r="N696" s="5">
        <v>360000</v>
      </c>
      <c r="O696" s="5">
        <v>14500</v>
      </c>
      <c r="P696" s="2">
        <v>31.8</v>
      </c>
      <c r="Q696" s="2">
        <v>6.4</v>
      </c>
      <c r="R696" s="5">
        <v>9000</v>
      </c>
      <c r="S696" s="2">
        <v>965</v>
      </c>
      <c r="T696" s="5">
        <v>10500</v>
      </c>
      <c r="U696" s="5">
        <v>1530</v>
      </c>
      <c r="Y696">
        <f t="shared" si="50"/>
        <v>721.68005376343876</v>
      </c>
    </row>
    <row r="697" spans="1:25" x14ac:dyDescent="0.35">
      <c r="A697" s="2" t="s">
        <v>721</v>
      </c>
      <c r="B697" s="3" t="s">
        <v>35</v>
      </c>
      <c r="C697" s="2">
        <v>263</v>
      </c>
      <c r="D697" s="2">
        <v>800</v>
      </c>
      <c r="E697" s="2">
        <v>300</v>
      </c>
      <c r="F697" s="2">
        <v>28</v>
      </c>
      <c r="G697" s="2">
        <v>22</v>
      </c>
      <c r="H697" s="2">
        <v>18</v>
      </c>
      <c r="I697" s="2">
        <f t="shared" si="52"/>
        <v>708</v>
      </c>
      <c r="J697" s="2">
        <f t="shared" si="51"/>
        <v>356</v>
      </c>
      <c r="K697" s="2">
        <f t="shared" si="53"/>
        <v>5.3571428571428568</v>
      </c>
      <c r="L697" s="2">
        <f t="shared" si="54"/>
        <v>32.18181818181818</v>
      </c>
      <c r="M697" s="2">
        <f t="shared" si="55"/>
        <v>2.7250973355292327</v>
      </c>
      <c r="N697" s="5">
        <v>330000</v>
      </c>
      <c r="O697" s="5">
        <v>12700</v>
      </c>
      <c r="P697" s="2">
        <v>31.4</v>
      </c>
      <c r="Q697" s="2">
        <v>6.2</v>
      </c>
      <c r="R697" s="5">
        <v>8240</v>
      </c>
      <c r="S697" s="2">
        <v>845</v>
      </c>
      <c r="T697" s="5">
        <v>9630</v>
      </c>
      <c r="U697" s="5">
        <v>1350</v>
      </c>
      <c r="Y697">
        <f t="shared" si="50"/>
        <v>721.68005376343876</v>
      </c>
    </row>
    <row r="698" spans="1:25" x14ac:dyDescent="0.35">
      <c r="A698" s="2" t="s">
        <v>713</v>
      </c>
      <c r="B698" s="3" t="s">
        <v>35</v>
      </c>
      <c r="C698" s="2">
        <v>249</v>
      </c>
      <c r="D698" s="2">
        <v>800</v>
      </c>
      <c r="E698" s="2">
        <v>300</v>
      </c>
      <c r="F698" s="2">
        <v>25</v>
      </c>
      <c r="G698" s="2">
        <v>22</v>
      </c>
      <c r="H698" s="2">
        <v>18</v>
      </c>
      <c r="I698" s="2">
        <f t="shared" si="52"/>
        <v>714</v>
      </c>
      <c r="J698" s="2">
        <f t="shared" si="51"/>
        <v>332</v>
      </c>
      <c r="K698" s="2">
        <f t="shared" si="53"/>
        <v>6</v>
      </c>
      <c r="L698" s="2">
        <f t="shared" si="54"/>
        <v>32.454545454545453</v>
      </c>
      <c r="M698" s="2">
        <f t="shared" si="55"/>
        <v>2.7250973355292327</v>
      </c>
      <c r="N698" s="5">
        <v>306000</v>
      </c>
      <c r="O698" s="5">
        <v>11300</v>
      </c>
      <c r="P698" s="2">
        <v>31.1</v>
      </c>
      <c r="Q698" s="2">
        <v>6</v>
      </c>
      <c r="R698" s="5">
        <v>7660</v>
      </c>
      <c r="S698" s="2">
        <v>755</v>
      </c>
      <c r="T698" s="5">
        <v>9010</v>
      </c>
      <c r="U698" s="5">
        <v>1220</v>
      </c>
      <c r="Y698">
        <f t="shared" si="50"/>
        <v>721.68005376343876</v>
      </c>
    </row>
    <row r="699" spans="1:25" x14ac:dyDescent="0.35">
      <c r="A699" s="2" t="s">
        <v>722</v>
      </c>
      <c r="B699" s="3" t="s">
        <v>35</v>
      </c>
      <c r="C699" s="2">
        <v>298</v>
      </c>
      <c r="D699" s="2">
        <v>800</v>
      </c>
      <c r="E699" s="2">
        <v>300</v>
      </c>
      <c r="F699" s="2">
        <v>40</v>
      </c>
      <c r="G699" s="2">
        <v>19</v>
      </c>
      <c r="H699" s="2">
        <v>18</v>
      </c>
      <c r="I699" s="2">
        <f t="shared" si="52"/>
        <v>684</v>
      </c>
      <c r="J699" s="2">
        <f t="shared" si="51"/>
        <v>434</v>
      </c>
      <c r="K699" s="2">
        <f t="shared" si="53"/>
        <v>3.75</v>
      </c>
      <c r="L699" s="2">
        <f t="shared" si="54"/>
        <v>36</v>
      </c>
      <c r="M699" s="2">
        <f t="shared" si="55"/>
        <v>2.7310973355292325</v>
      </c>
      <c r="N699" s="5">
        <v>410000</v>
      </c>
      <c r="O699" s="5">
        <v>18000</v>
      </c>
      <c r="P699" s="2">
        <v>32.799999999999997</v>
      </c>
      <c r="Q699" s="2">
        <v>6.9</v>
      </c>
      <c r="R699" s="5">
        <v>10200</v>
      </c>
      <c r="S699" s="5">
        <v>1200</v>
      </c>
      <c r="T699" s="5">
        <v>11700</v>
      </c>
      <c r="U699" s="5">
        <v>1870</v>
      </c>
      <c r="Y699">
        <f t="shared" si="50"/>
        <v>721.68005376343876</v>
      </c>
    </row>
    <row r="700" spans="1:25" x14ac:dyDescent="0.35">
      <c r="A700" s="2" t="s">
        <v>720</v>
      </c>
      <c r="B700" s="3" t="s">
        <v>35</v>
      </c>
      <c r="C700" s="2">
        <v>280</v>
      </c>
      <c r="D700" s="2">
        <v>800</v>
      </c>
      <c r="E700" s="2">
        <v>300</v>
      </c>
      <c r="F700" s="2">
        <v>36</v>
      </c>
      <c r="G700" s="2">
        <v>19</v>
      </c>
      <c r="H700" s="2">
        <v>18</v>
      </c>
      <c r="I700" s="2">
        <f t="shared" si="52"/>
        <v>692</v>
      </c>
      <c r="J700" s="2">
        <f t="shared" si="51"/>
        <v>402</v>
      </c>
      <c r="K700" s="2">
        <f t="shared" si="53"/>
        <v>4.166666666666667</v>
      </c>
      <c r="L700" s="2">
        <f t="shared" si="54"/>
        <v>36.421052631578945</v>
      </c>
      <c r="M700" s="2">
        <f t="shared" si="55"/>
        <v>2.7310973355292325</v>
      </c>
      <c r="N700" s="5">
        <v>380000</v>
      </c>
      <c r="O700" s="5">
        <v>16200</v>
      </c>
      <c r="P700" s="2">
        <v>32.6</v>
      </c>
      <c r="Q700" s="2">
        <v>6.8</v>
      </c>
      <c r="R700" s="5">
        <v>9500</v>
      </c>
      <c r="S700" s="5">
        <v>1080</v>
      </c>
      <c r="T700" s="5">
        <v>10900</v>
      </c>
      <c r="U700" s="5">
        <v>1690</v>
      </c>
      <c r="Y700">
        <f t="shared" si="50"/>
        <v>721.68005376343876</v>
      </c>
    </row>
    <row r="701" spans="1:25" x14ac:dyDescent="0.35">
      <c r="A701" s="2" t="s">
        <v>721</v>
      </c>
      <c r="B701" s="3" t="s">
        <v>35</v>
      </c>
      <c r="C701" s="2">
        <v>263</v>
      </c>
      <c r="D701" s="2">
        <v>800</v>
      </c>
      <c r="E701" s="2">
        <v>300</v>
      </c>
      <c r="F701" s="2">
        <v>32</v>
      </c>
      <c r="G701" s="2">
        <v>19</v>
      </c>
      <c r="H701" s="2">
        <v>18</v>
      </c>
      <c r="I701" s="2">
        <f t="shared" si="52"/>
        <v>700</v>
      </c>
      <c r="J701" s="2">
        <f t="shared" si="51"/>
        <v>370</v>
      </c>
      <c r="K701" s="2">
        <f t="shared" si="53"/>
        <v>4.6875</v>
      </c>
      <c r="L701" s="2">
        <f t="shared" si="54"/>
        <v>36.842105263157897</v>
      </c>
      <c r="M701" s="2">
        <f t="shared" si="55"/>
        <v>2.7310973355292325</v>
      </c>
      <c r="N701" s="5">
        <v>350000</v>
      </c>
      <c r="O701" s="5">
        <v>14400</v>
      </c>
      <c r="P701" s="2">
        <v>32.299999999999997</v>
      </c>
      <c r="Q701" s="2">
        <v>6.6</v>
      </c>
      <c r="R701" s="5">
        <v>8750</v>
      </c>
      <c r="S701" s="2">
        <v>963</v>
      </c>
      <c r="T701" s="5">
        <v>10000</v>
      </c>
      <c r="U701" s="5">
        <v>1510</v>
      </c>
      <c r="Y701">
        <f t="shared" si="50"/>
        <v>721.68005376343876</v>
      </c>
    </row>
    <row r="702" spans="1:25" x14ac:dyDescent="0.35">
      <c r="A702" s="2" t="s">
        <v>723</v>
      </c>
      <c r="B702" s="3" t="s">
        <v>35</v>
      </c>
      <c r="C702" s="2">
        <v>245</v>
      </c>
      <c r="D702" s="2">
        <v>800</v>
      </c>
      <c r="E702" s="2">
        <v>300</v>
      </c>
      <c r="F702" s="2">
        <v>28</v>
      </c>
      <c r="G702" s="2">
        <v>19</v>
      </c>
      <c r="H702" s="2">
        <v>18</v>
      </c>
      <c r="I702" s="2">
        <f t="shared" si="52"/>
        <v>708</v>
      </c>
      <c r="J702" s="2">
        <f t="shared" si="51"/>
        <v>338</v>
      </c>
      <c r="K702" s="2">
        <f t="shared" si="53"/>
        <v>5.3571428571428568</v>
      </c>
      <c r="L702" s="2">
        <f t="shared" si="54"/>
        <v>37.263157894736842</v>
      </c>
      <c r="M702" s="2">
        <f t="shared" si="55"/>
        <v>2.7310973355292325</v>
      </c>
      <c r="N702" s="5">
        <v>319000</v>
      </c>
      <c r="O702" s="5">
        <v>12600</v>
      </c>
      <c r="P702" s="2">
        <v>32</v>
      </c>
      <c r="Q702" s="2">
        <v>6.4</v>
      </c>
      <c r="R702" s="5">
        <v>7980</v>
      </c>
      <c r="S702" s="2">
        <v>843</v>
      </c>
      <c r="T702" s="5">
        <v>9220</v>
      </c>
      <c r="U702" s="5">
        <v>1330</v>
      </c>
      <c r="Y702">
        <f t="shared" si="50"/>
        <v>721.68005376343876</v>
      </c>
    </row>
    <row r="703" spans="1:25" x14ac:dyDescent="0.35">
      <c r="A703" s="2" t="s">
        <v>724</v>
      </c>
      <c r="B703" s="3" t="s">
        <v>35</v>
      </c>
      <c r="C703" s="2">
        <v>232</v>
      </c>
      <c r="D703" s="2">
        <v>800</v>
      </c>
      <c r="E703" s="2">
        <v>300</v>
      </c>
      <c r="F703" s="2">
        <v>25</v>
      </c>
      <c r="G703" s="2">
        <v>19</v>
      </c>
      <c r="H703" s="2">
        <v>18</v>
      </c>
      <c r="I703" s="2">
        <f t="shared" si="52"/>
        <v>714</v>
      </c>
      <c r="J703" s="2">
        <f t="shared" si="51"/>
        <v>314</v>
      </c>
      <c r="K703" s="2">
        <f t="shared" si="53"/>
        <v>6</v>
      </c>
      <c r="L703" s="2">
        <f t="shared" si="54"/>
        <v>37.578947368421055</v>
      </c>
      <c r="M703" s="2">
        <f t="shared" si="55"/>
        <v>2.7310973355292325</v>
      </c>
      <c r="N703" s="5">
        <v>296000</v>
      </c>
      <c r="O703" s="5">
        <v>11300</v>
      </c>
      <c r="P703" s="2">
        <v>31.7</v>
      </c>
      <c r="Q703" s="2">
        <v>6.2</v>
      </c>
      <c r="R703" s="5">
        <v>7400</v>
      </c>
      <c r="S703" s="2">
        <v>753</v>
      </c>
      <c r="T703" s="5">
        <v>8590</v>
      </c>
      <c r="U703" s="5">
        <v>1200</v>
      </c>
      <c r="Y703">
        <f t="shared" si="50"/>
        <v>721.68005376343876</v>
      </c>
    </row>
    <row r="704" spans="1:25" x14ac:dyDescent="0.35">
      <c r="A704" s="2" t="s">
        <v>725</v>
      </c>
      <c r="B704" s="3" t="s">
        <v>35</v>
      </c>
      <c r="C704" s="2">
        <v>219</v>
      </c>
      <c r="D704" s="2">
        <v>800</v>
      </c>
      <c r="E704" s="2">
        <v>300</v>
      </c>
      <c r="F704" s="2">
        <v>22</v>
      </c>
      <c r="G704" s="2">
        <v>19</v>
      </c>
      <c r="H704" s="2">
        <v>18</v>
      </c>
      <c r="I704" s="2">
        <f t="shared" si="52"/>
        <v>720</v>
      </c>
      <c r="J704" s="2">
        <f t="shared" si="51"/>
        <v>290</v>
      </c>
      <c r="K704" s="2">
        <f t="shared" si="53"/>
        <v>6.8181818181818183</v>
      </c>
      <c r="L704" s="2">
        <f t="shared" si="54"/>
        <v>37.89473684210526</v>
      </c>
      <c r="M704" s="2">
        <f t="shared" si="55"/>
        <v>2.7310973355292325</v>
      </c>
      <c r="N704" s="5">
        <v>272000</v>
      </c>
      <c r="O704" s="5">
        <v>9950</v>
      </c>
      <c r="P704" s="2">
        <v>31.3</v>
      </c>
      <c r="Q704" s="2">
        <v>6</v>
      </c>
      <c r="R704" s="5">
        <v>6800</v>
      </c>
      <c r="S704" s="2">
        <v>663</v>
      </c>
      <c r="T704" s="5">
        <v>7950</v>
      </c>
      <c r="U704" s="5">
        <v>1060</v>
      </c>
      <c r="Y704">
        <f t="shared" si="50"/>
        <v>721.68005376343876</v>
      </c>
    </row>
    <row r="705" spans="1:25" x14ac:dyDescent="0.35">
      <c r="A705" s="2" t="s">
        <v>721</v>
      </c>
      <c r="B705" s="3" t="s">
        <v>35</v>
      </c>
      <c r="C705" s="2">
        <v>263</v>
      </c>
      <c r="D705" s="2">
        <v>800</v>
      </c>
      <c r="E705" s="2">
        <v>300</v>
      </c>
      <c r="F705" s="2">
        <v>36</v>
      </c>
      <c r="G705" s="2">
        <v>16</v>
      </c>
      <c r="H705" s="2">
        <v>18</v>
      </c>
      <c r="I705" s="2">
        <f t="shared" si="52"/>
        <v>692</v>
      </c>
      <c r="J705" s="2">
        <f t="shared" si="51"/>
        <v>384</v>
      </c>
      <c r="K705" s="2">
        <f t="shared" si="53"/>
        <v>4.166666666666667</v>
      </c>
      <c r="L705" s="2">
        <f t="shared" si="54"/>
        <v>43.25</v>
      </c>
      <c r="M705" s="2">
        <f t="shared" si="55"/>
        <v>2.7370973355292327</v>
      </c>
      <c r="N705" s="5">
        <v>370000</v>
      </c>
      <c r="O705" s="5">
        <v>16200</v>
      </c>
      <c r="P705" s="2">
        <v>33.200000000000003</v>
      </c>
      <c r="Q705" s="2">
        <v>7</v>
      </c>
      <c r="R705" s="5">
        <v>9260</v>
      </c>
      <c r="S705" s="5">
        <v>1080</v>
      </c>
      <c r="T705" s="5">
        <v>10500</v>
      </c>
      <c r="U705" s="5">
        <v>1670</v>
      </c>
      <c r="Y705">
        <f t="shared" si="50"/>
        <v>721.68005376343876</v>
      </c>
    </row>
    <row r="706" spans="1:25" x14ac:dyDescent="0.35">
      <c r="A706" s="2" t="s">
        <v>723</v>
      </c>
      <c r="B706" s="3" t="s">
        <v>35</v>
      </c>
      <c r="C706" s="2">
        <v>245</v>
      </c>
      <c r="D706" s="2">
        <v>800</v>
      </c>
      <c r="E706" s="2">
        <v>300</v>
      </c>
      <c r="F706" s="2">
        <v>32</v>
      </c>
      <c r="G706" s="2">
        <v>16</v>
      </c>
      <c r="H706" s="2">
        <v>18</v>
      </c>
      <c r="I706" s="2">
        <f t="shared" si="52"/>
        <v>700</v>
      </c>
      <c r="J706" s="2">
        <f t="shared" si="51"/>
        <v>352</v>
      </c>
      <c r="K706" s="2">
        <f t="shared" si="53"/>
        <v>4.6875</v>
      </c>
      <c r="L706" s="2">
        <f t="shared" si="54"/>
        <v>43.75</v>
      </c>
      <c r="M706" s="2">
        <f t="shared" si="55"/>
        <v>2.7370973355292327</v>
      </c>
      <c r="N706" s="5">
        <v>340000</v>
      </c>
      <c r="O706" s="5">
        <v>14400</v>
      </c>
      <c r="P706" s="2">
        <v>33</v>
      </c>
      <c r="Q706" s="2">
        <v>6.8</v>
      </c>
      <c r="R706" s="5">
        <v>8500</v>
      </c>
      <c r="S706" s="2">
        <v>962</v>
      </c>
      <c r="T706" s="5">
        <v>9640</v>
      </c>
      <c r="U706" s="5">
        <v>1490</v>
      </c>
      <c r="Y706">
        <f t="shared" si="50"/>
        <v>721.68005376343876</v>
      </c>
    </row>
    <row r="707" spans="1:25" x14ac:dyDescent="0.35">
      <c r="A707" s="2" t="s">
        <v>726</v>
      </c>
      <c r="B707" s="3" t="s">
        <v>35</v>
      </c>
      <c r="C707" s="2">
        <v>228</v>
      </c>
      <c r="D707" s="2">
        <v>800</v>
      </c>
      <c r="E707" s="2">
        <v>300</v>
      </c>
      <c r="F707" s="2">
        <v>28</v>
      </c>
      <c r="G707" s="2">
        <v>16</v>
      </c>
      <c r="H707" s="2">
        <v>18</v>
      </c>
      <c r="I707" s="2">
        <f t="shared" si="52"/>
        <v>708</v>
      </c>
      <c r="J707" s="2">
        <f t="shared" si="51"/>
        <v>320</v>
      </c>
      <c r="K707" s="2">
        <f t="shared" si="53"/>
        <v>5.3571428571428568</v>
      </c>
      <c r="L707" s="2">
        <f t="shared" si="54"/>
        <v>44.25</v>
      </c>
      <c r="M707" s="2">
        <f t="shared" si="55"/>
        <v>2.7370973355292327</v>
      </c>
      <c r="N707" s="5">
        <v>309000</v>
      </c>
      <c r="O707" s="5">
        <v>12600</v>
      </c>
      <c r="P707" s="2">
        <v>32.700000000000003</v>
      </c>
      <c r="Q707" s="2">
        <v>6.6</v>
      </c>
      <c r="R707" s="5">
        <v>7730</v>
      </c>
      <c r="S707" s="2">
        <v>842</v>
      </c>
      <c r="T707" s="5">
        <v>8800</v>
      </c>
      <c r="U707" s="5">
        <v>1310</v>
      </c>
      <c r="Y707">
        <f t="shared" si="50"/>
        <v>721.68005376343876</v>
      </c>
    </row>
    <row r="708" spans="1:25" x14ac:dyDescent="0.35">
      <c r="A708" s="2" t="s">
        <v>727</v>
      </c>
      <c r="B708" s="3" t="s">
        <v>35</v>
      </c>
      <c r="C708" s="2">
        <v>214</v>
      </c>
      <c r="D708" s="2">
        <v>800</v>
      </c>
      <c r="E708" s="2">
        <v>300</v>
      </c>
      <c r="F708" s="2">
        <v>25</v>
      </c>
      <c r="G708" s="2">
        <v>16</v>
      </c>
      <c r="H708" s="2">
        <v>18</v>
      </c>
      <c r="I708" s="2">
        <f t="shared" si="52"/>
        <v>714</v>
      </c>
      <c r="J708" s="2">
        <f t="shared" si="51"/>
        <v>296</v>
      </c>
      <c r="K708" s="2">
        <f t="shared" si="53"/>
        <v>6</v>
      </c>
      <c r="L708" s="2">
        <f t="shared" si="54"/>
        <v>44.625</v>
      </c>
      <c r="M708" s="2">
        <f t="shared" si="55"/>
        <v>2.7370973355292327</v>
      </c>
      <c r="N708" s="5">
        <v>285000</v>
      </c>
      <c r="O708" s="5">
        <v>11300</v>
      </c>
      <c r="P708" s="2">
        <v>32.299999999999997</v>
      </c>
      <c r="Q708" s="2">
        <v>6.4</v>
      </c>
      <c r="R708" s="5">
        <v>7130</v>
      </c>
      <c r="S708" s="2">
        <v>752</v>
      </c>
      <c r="T708" s="5">
        <v>8170</v>
      </c>
      <c r="U708" s="5">
        <v>1180</v>
      </c>
      <c r="Y708">
        <f t="shared" ref="Y708:Y771" si="56">SQRT((((VLOOKUP($X$4,$A$4:$D$1021,4,FALSE))-D708)^2)+(((VLOOKUP($X$4,$A$4:$E$1021,5,FALSE))-E708)^2))</f>
        <v>721.68005376343876</v>
      </c>
    </row>
    <row r="709" spans="1:25" x14ac:dyDescent="0.35">
      <c r="A709" s="2" t="s">
        <v>728</v>
      </c>
      <c r="B709" s="3" t="s">
        <v>35</v>
      </c>
      <c r="C709" s="2">
        <v>201</v>
      </c>
      <c r="D709" s="2">
        <v>800</v>
      </c>
      <c r="E709" s="2">
        <v>300</v>
      </c>
      <c r="F709" s="2">
        <v>22</v>
      </c>
      <c r="G709" s="2">
        <v>16</v>
      </c>
      <c r="H709" s="2">
        <v>18</v>
      </c>
      <c r="I709" s="2">
        <f t="shared" si="52"/>
        <v>720</v>
      </c>
      <c r="J709" s="2">
        <f t="shared" si="51"/>
        <v>272</v>
      </c>
      <c r="K709" s="2">
        <f t="shared" si="53"/>
        <v>6.8181818181818183</v>
      </c>
      <c r="L709" s="2">
        <f t="shared" si="54"/>
        <v>45</v>
      </c>
      <c r="M709" s="2">
        <f t="shared" si="55"/>
        <v>2.7370973355292327</v>
      </c>
      <c r="N709" s="5">
        <v>261000</v>
      </c>
      <c r="O709" s="5">
        <v>9930</v>
      </c>
      <c r="P709" s="2">
        <v>32</v>
      </c>
      <c r="Q709" s="2">
        <v>6.2</v>
      </c>
      <c r="R709" s="5">
        <v>6530</v>
      </c>
      <c r="S709" s="2">
        <v>662</v>
      </c>
      <c r="T709" s="5">
        <v>7520</v>
      </c>
      <c r="U709" s="5">
        <v>1040</v>
      </c>
      <c r="Y709">
        <f t="shared" si="56"/>
        <v>721.68005376343876</v>
      </c>
    </row>
    <row r="710" spans="1:25" x14ac:dyDescent="0.35">
      <c r="A710" s="2" t="s">
        <v>714</v>
      </c>
      <c r="B710" s="3" t="s">
        <v>35</v>
      </c>
      <c r="C710" s="2">
        <v>234</v>
      </c>
      <c r="D710" s="2">
        <v>800</v>
      </c>
      <c r="E710" s="2">
        <v>300</v>
      </c>
      <c r="F710" s="2">
        <v>32</v>
      </c>
      <c r="G710" s="2">
        <v>14</v>
      </c>
      <c r="H710" s="2">
        <v>18</v>
      </c>
      <c r="I710" s="2">
        <f t="shared" si="52"/>
        <v>700</v>
      </c>
      <c r="J710" s="2">
        <f t="shared" si="51"/>
        <v>340</v>
      </c>
      <c r="K710" s="2">
        <f t="shared" si="53"/>
        <v>4.6875</v>
      </c>
      <c r="L710" s="2">
        <f t="shared" si="54"/>
        <v>50</v>
      </c>
      <c r="M710" s="2">
        <f t="shared" si="55"/>
        <v>2.7410973355292327</v>
      </c>
      <c r="N710" s="5">
        <v>333000</v>
      </c>
      <c r="O710" s="5">
        <v>14400</v>
      </c>
      <c r="P710" s="2">
        <v>33.5</v>
      </c>
      <c r="Q710" s="2">
        <v>7</v>
      </c>
      <c r="R710" s="5">
        <v>8340</v>
      </c>
      <c r="S710" s="2">
        <v>961</v>
      </c>
      <c r="T710" s="5">
        <v>9370</v>
      </c>
      <c r="U710" s="5">
        <v>1480</v>
      </c>
      <c r="Y710">
        <f t="shared" si="56"/>
        <v>721.68005376343876</v>
      </c>
    </row>
    <row r="711" spans="1:25" x14ac:dyDescent="0.35">
      <c r="A711" s="2" t="s">
        <v>729</v>
      </c>
      <c r="B711" s="3" t="s">
        <v>35</v>
      </c>
      <c r="C711" s="2">
        <v>216</v>
      </c>
      <c r="D711" s="2">
        <v>800</v>
      </c>
      <c r="E711" s="2">
        <v>300</v>
      </c>
      <c r="F711" s="2">
        <v>28</v>
      </c>
      <c r="G711" s="2">
        <v>14</v>
      </c>
      <c r="H711" s="2">
        <v>18</v>
      </c>
      <c r="I711" s="2">
        <f t="shared" si="52"/>
        <v>708</v>
      </c>
      <c r="J711" s="2">
        <f t="shared" ref="J711:J774" si="57">D711/10 * F711/10 + 2*(E711/10 * G711/10)</f>
        <v>308</v>
      </c>
      <c r="K711" s="2">
        <f t="shared" si="53"/>
        <v>5.3571428571428568</v>
      </c>
      <c r="L711" s="2">
        <f t="shared" si="54"/>
        <v>50.571428571428569</v>
      </c>
      <c r="M711" s="2">
        <f t="shared" si="55"/>
        <v>2.7410973355292327</v>
      </c>
      <c r="N711" s="5">
        <v>302000</v>
      </c>
      <c r="O711" s="5">
        <v>12600</v>
      </c>
      <c r="P711" s="2">
        <v>33.200000000000003</v>
      </c>
      <c r="Q711" s="2">
        <v>6.8</v>
      </c>
      <c r="R711" s="5">
        <v>7560</v>
      </c>
      <c r="S711" s="2">
        <v>841</v>
      </c>
      <c r="T711" s="5">
        <v>8520</v>
      </c>
      <c r="U711" s="5">
        <v>1300</v>
      </c>
      <c r="Y711">
        <f t="shared" si="56"/>
        <v>721.68005376343876</v>
      </c>
    </row>
    <row r="712" spans="1:25" x14ac:dyDescent="0.35">
      <c r="A712" s="2" t="s">
        <v>730</v>
      </c>
      <c r="B712" s="3" t="s">
        <v>35</v>
      </c>
      <c r="C712" s="2">
        <v>202</v>
      </c>
      <c r="D712" s="2">
        <v>800</v>
      </c>
      <c r="E712" s="2">
        <v>300</v>
      </c>
      <c r="F712" s="2">
        <v>25</v>
      </c>
      <c r="G712" s="2">
        <v>14</v>
      </c>
      <c r="H712" s="2">
        <v>18</v>
      </c>
      <c r="I712" s="2">
        <f t="shared" si="52"/>
        <v>714</v>
      </c>
      <c r="J712" s="2">
        <f t="shared" si="57"/>
        <v>284</v>
      </c>
      <c r="K712" s="2">
        <f t="shared" si="53"/>
        <v>6</v>
      </c>
      <c r="L712" s="2">
        <f t="shared" si="54"/>
        <v>51</v>
      </c>
      <c r="M712" s="2">
        <f t="shared" si="55"/>
        <v>2.7410973355292327</v>
      </c>
      <c r="N712" s="5">
        <v>278000</v>
      </c>
      <c r="O712" s="5">
        <v>11300</v>
      </c>
      <c r="P712" s="2">
        <v>32.9</v>
      </c>
      <c r="Q712" s="2">
        <v>6.6</v>
      </c>
      <c r="R712" s="5">
        <v>6960</v>
      </c>
      <c r="S712" s="2">
        <v>751</v>
      </c>
      <c r="T712" s="5">
        <v>7880</v>
      </c>
      <c r="U712" s="5">
        <v>1160</v>
      </c>
      <c r="Y712">
        <f t="shared" si="56"/>
        <v>721.68005376343876</v>
      </c>
    </row>
    <row r="713" spans="1:25" x14ac:dyDescent="0.35">
      <c r="A713" s="2" t="s">
        <v>731</v>
      </c>
      <c r="B713" s="3" t="s">
        <v>35</v>
      </c>
      <c r="C713" s="2">
        <v>189</v>
      </c>
      <c r="D713" s="2">
        <v>800</v>
      </c>
      <c r="E713" s="2">
        <v>300</v>
      </c>
      <c r="F713" s="2">
        <v>22</v>
      </c>
      <c r="G713" s="2">
        <v>14</v>
      </c>
      <c r="H713" s="2">
        <v>18</v>
      </c>
      <c r="I713" s="2">
        <f t="shared" si="52"/>
        <v>720</v>
      </c>
      <c r="J713" s="2">
        <f t="shared" si="57"/>
        <v>260</v>
      </c>
      <c r="K713" s="2">
        <f t="shared" si="53"/>
        <v>6.8181818181818183</v>
      </c>
      <c r="L713" s="2">
        <f t="shared" si="54"/>
        <v>51.428571428571431</v>
      </c>
      <c r="M713" s="2">
        <f t="shared" si="55"/>
        <v>2.7410973355292327</v>
      </c>
      <c r="N713" s="5">
        <v>254000</v>
      </c>
      <c r="O713" s="5">
        <v>9920</v>
      </c>
      <c r="P713" s="2">
        <v>32.5</v>
      </c>
      <c r="Q713" s="2">
        <v>6.4</v>
      </c>
      <c r="R713" s="5">
        <v>6350</v>
      </c>
      <c r="S713" s="2">
        <v>661</v>
      </c>
      <c r="T713" s="5">
        <v>7240</v>
      </c>
      <c r="U713" s="5">
        <v>1030</v>
      </c>
      <c r="Y713">
        <f t="shared" si="56"/>
        <v>721.68005376343876</v>
      </c>
    </row>
    <row r="714" spans="1:25" x14ac:dyDescent="0.35">
      <c r="A714" s="2" t="s">
        <v>732</v>
      </c>
      <c r="B714" s="3" t="s">
        <v>35</v>
      </c>
      <c r="C714" s="2">
        <v>191</v>
      </c>
      <c r="D714" s="2">
        <v>800</v>
      </c>
      <c r="E714" s="2">
        <v>300</v>
      </c>
      <c r="F714" s="2">
        <v>25</v>
      </c>
      <c r="G714" s="2">
        <v>12</v>
      </c>
      <c r="H714" s="2">
        <v>18</v>
      </c>
      <c r="I714" s="2">
        <f t="shared" si="52"/>
        <v>714</v>
      </c>
      <c r="J714" s="2">
        <f t="shared" si="57"/>
        <v>272</v>
      </c>
      <c r="K714" s="2">
        <f t="shared" si="53"/>
        <v>6</v>
      </c>
      <c r="L714" s="2">
        <f t="shared" si="54"/>
        <v>59.5</v>
      </c>
      <c r="M714" s="2">
        <f t="shared" si="55"/>
        <v>2.7450973355292327</v>
      </c>
      <c r="N714" s="5">
        <v>271000</v>
      </c>
      <c r="O714" s="5">
        <v>11300</v>
      </c>
      <c r="P714" s="2">
        <v>33.4</v>
      </c>
      <c r="Q714" s="2">
        <v>6.8</v>
      </c>
      <c r="R714" s="5">
        <v>6780</v>
      </c>
      <c r="S714" s="2">
        <v>751</v>
      </c>
      <c r="T714" s="5">
        <v>7600</v>
      </c>
      <c r="U714" s="5">
        <v>1150</v>
      </c>
      <c r="Y714">
        <f t="shared" si="56"/>
        <v>721.68005376343876</v>
      </c>
    </row>
    <row r="715" spans="1:25" x14ac:dyDescent="0.35">
      <c r="A715" s="2" t="s">
        <v>733</v>
      </c>
      <c r="B715" s="3" t="s">
        <v>35</v>
      </c>
      <c r="C715" s="2">
        <v>177</v>
      </c>
      <c r="D715" s="2">
        <v>800</v>
      </c>
      <c r="E715" s="2">
        <v>300</v>
      </c>
      <c r="F715" s="2">
        <v>22</v>
      </c>
      <c r="G715" s="2">
        <v>12</v>
      </c>
      <c r="H715" s="2">
        <v>18</v>
      </c>
      <c r="I715" s="2">
        <f t="shared" si="52"/>
        <v>720</v>
      </c>
      <c r="J715" s="2">
        <f t="shared" si="57"/>
        <v>248</v>
      </c>
      <c r="K715" s="2">
        <f t="shared" si="53"/>
        <v>6.8181818181818183</v>
      </c>
      <c r="L715" s="2">
        <f t="shared" si="54"/>
        <v>60</v>
      </c>
      <c r="M715" s="2">
        <f t="shared" si="55"/>
        <v>2.7450973355292327</v>
      </c>
      <c r="N715" s="5">
        <v>247000</v>
      </c>
      <c r="O715" s="5">
        <v>9910</v>
      </c>
      <c r="P715" s="2">
        <v>33.1</v>
      </c>
      <c r="Q715" s="2">
        <v>6.6</v>
      </c>
      <c r="R715" s="5">
        <v>6170</v>
      </c>
      <c r="S715" s="2">
        <v>661</v>
      </c>
      <c r="T715" s="5">
        <v>6950</v>
      </c>
      <c r="U715" s="5">
        <v>1020</v>
      </c>
      <c r="Y715">
        <f t="shared" si="56"/>
        <v>721.68005376343876</v>
      </c>
    </row>
    <row r="716" spans="1:25" x14ac:dyDescent="0.35">
      <c r="A716" s="2" t="s">
        <v>709</v>
      </c>
      <c r="B716" s="3" t="s">
        <v>35</v>
      </c>
      <c r="C716" s="2">
        <v>267</v>
      </c>
      <c r="D716" s="2">
        <v>800</v>
      </c>
      <c r="E716" s="2">
        <v>250</v>
      </c>
      <c r="F716" s="2">
        <v>40</v>
      </c>
      <c r="G716" s="2">
        <v>19</v>
      </c>
      <c r="H716" s="2">
        <v>18</v>
      </c>
      <c r="I716" s="2">
        <f t="shared" si="52"/>
        <v>684</v>
      </c>
      <c r="J716" s="2">
        <f t="shared" si="57"/>
        <v>415</v>
      </c>
      <c r="K716" s="2">
        <f t="shared" si="53"/>
        <v>3.125</v>
      </c>
      <c r="L716" s="2">
        <f t="shared" si="54"/>
        <v>36</v>
      </c>
      <c r="M716" s="2">
        <f t="shared" si="55"/>
        <v>2.5310973355292328</v>
      </c>
      <c r="N716" s="5">
        <v>352000</v>
      </c>
      <c r="O716" s="5">
        <v>10500</v>
      </c>
      <c r="P716" s="2">
        <v>32.200000000000003</v>
      </c>
      <c r="Q716" s="2">
        <v>5.6</v>
      </c>
      <c r="R716" s="5">
        <v>8790</v>
      </c>
      <c r="S716" s="2">
        <v>837</v>
      </c>
      <c r="T716" s="5">
        <v>10200</v>
      </c>
      <c r="U716" s="5">
        <v>1320</v>
      </c>
      <c r="Y716">
        <f t="shared" si="56"/>
        <v>709.67041646104985</v>
      </c>
    </row>
    <row r="717" spans="1:25" x14ac:dyDescent="0.35">
      <c r="A717" s="2" t="s">
        <v>734</v>
      </c>
      <c r="B717" s="3" t="s">
        <v>35</v>
      </c>
      <c r="C717" s="2">
        <v>252</v>
      </c>
      <c r="D717" s="2">
        <v>800</v>
      </c>
      <c r="E717" s="2">
        <v>250</v>
      </c>
      <c r="F717" s="2">
        <v>36</v>
      </c>
      <c r="G717" s="2">
        <v>19</v>
      </c>
      <c r="H717" s="2">
        <v>18</v>
      </c>
      <c r="I717" s="2">
        <f t="shared" si="52"/>
        <v>692</v>
      </c>
      <c r="J717" s="2">
        <f t="shared" si="57"/>
        <v>383</v>
      </c>
      <c r="K717" s="2">
        <f t="shared" si="53"/>
        <v>3.4722222222222223</v>
      </c>
      <c r="L717" s="2">
        <f t="shared" si="54"/>
        <v>36.421052631578945</v>
      </c>
      <c r="M717" s="2">
        <f t="shared" si="55"/>
        <v>2.5310973355292328</v>
      </c>
      <c r="N717" s="5">
        <v>328000</v>
      </c>
      <c r="O717" s="5">
        <v>9420</v>
      </c>
      <c r="P717" s="2">
        <v>31.9</v>
      </c>
      <c r="Q717" s="2">
        <v>5.4</v>
      </c>
      <c r="R717" s="5">
        <v>8190</v>
      </c>
      <c r="S717" s="2">
        <v>754</v>
      </c>
      <c r="T717" s="5">
        <v>9490</v>
      </c>
      <c r="U717" s="5">
        <v>1190</v>
      </c>
      <c r="Y717">
        <f t="shared" si="56"/>
        <v>709.67041646104985</v>
      </c>
    </row>
    <row r="718" spans="1:25" x14ac:dyDescent="0.35">
      <c r="A718" s="2" t="s">
        <v>716</v>
      </c>
      <c r="B718" s="3" t="s">
        <v>35</v>
      </c>
      <c r="C718" s="2">
        <v>238</v>
      </c>
      <c r="D718" s="2">
        <v>800</v>
      </c>
      <c r="E718" s="2">
        <v>250</v>
      </c>
      <c r="F718" s="2">
        <v>32</v>
      </c>
      <c r="G718" s="2">
        <v>19</v>
      </c>
      <c r="H718" s="2">
        <v>18</v>
      </c>
      <c r="I718" s="2">
        <f t="shared" si="52"/>
        <v>700</v>
      </c>
      <c r="J718" s="2">
        <f t="shared" si="57"/>
        <v>351</v>
      </c>
      <c r="K718" s="2">
        <f t="shared" si="53"/>
        <v>3.90625</v>
      </c>
      <c r="L718" s="2">
        <f t="shared" si="54"/>
        <v>36.842105263157897</v>
      </c>
      <c r="M718" s="2">
        <f t="shared" si="55"/>
        <v>2.5310973355292328</v>
      </c>
      <c r="N718" s="5">
        <v>303000</v>
      </c>
      <c r="O718" s="5">
        <v>8380</v>
      </c>
      <c r="P718" s="2">
        <v>31.6</v>
      </c>
      <c r="Q718" s="2">
        <v>5.3</v>
      </c>
      <c r="R718" s="5">
        <v>7570</v>
      </c>
      <c r="S718" s="2">
        <v>670</v>
      </c>
      <c r="T718" s="5">
        <v>8820</v>
      </c>
      <c r="U718" s="5">
        <v>1070</v>
      </c>
      <c r="Y718">
        <f t="shared" si="56"/>
        <v>709.67041646104985</v>
      </c>
    </row>
    <row r="719" spans="1:25" x14ac:dyDescent="0.35">
      <c r="A719" s="2" t="s">
        <v>735</v>
      </c>
      <c r="B719" s="3" t="s">
        <v>35</v>
      </c>
      <c r="C719" s="2">
        <v>223</v>
      </c>
      <c r="D719" s="2">
        <v>800</v>
      </c>
      <c r="E719" s="2">
        <v>250</v>
      </c>
      <c r="F719" s="2">
        <v>28</v>
      </c>
      <c r="G719" s="2">
        <v>19</v>
      </c>
      <c r="H719" s="2">
        <v>18</v>
      </c>
      <c r="I719" s="2">
        <f t="shared" si="52"/>
        <v>708</v>
      </c>
      <c r="J719" s="2">
        <f t="shared" si="57"/>
        <v>319</v>
      </c>
      <c r="K719" s="2">
        <f t="shared" si="53"/>
        <v>4.4642857142857144</v>
      </c>
      <c r="L719" s="2">
        <f t="shared" si="54"/>
        <v>37.263157894736842</v>
      </c>
      <c r="M719" s="2">
        <f t="shared" si="55"/>
        <v>2.5310973355292328</v>
      </c>
      <c r="N719" s="5">
        <v>278000</v>
      </c>
      <c r="O719" s="5">
        <v>7340</v>
      </c>
      <c r="P719" s="2">
        <v>31.3</v>
      </c>
      <c r="Q719" s="2">
        <v>5.0999999999999996</v>
      </c>
      <c r="R719" s="5">
        <v>6940</v>
      </c>
      <c r="S719" s="2">
        <v>587</v>
      </c>
      <c r="T719" s="5">
        <v>8140</v>
      </c>
      <c r="U719" s="2">
        <v>946</v>
      </c>
      <c r="Y719">
        <f t="shared" si="56"/>
        <v>709.67041646104985</v>
      </c>
    </row>
    <row r="720" spans="1:25" x14ac:dyDescent="0.35">
      <c r="A720" s="2" t="s">
        <v>736</v>
      </c>
      <c r="B720" s="3" t="s">
        <v>35</v>
      </c>
      <c r="C720" s="2">
        <v>212</v>
      </c>
      <c r="D720" s="2">
        <v>800</v>
      </c>
      <c r="E720" s="2">
        <v>250</v>
      </c>
      <c r="F720" s="2">
        <v>25</v>
      </c>
      <c r="G720" s="2">
        <v>19</v>
      </c>
      <c r="H720" s="2">
        <v>18</v>
      </c>
      <c r="I720" s="2">
        <f t="shared" si="52"/>
        <v>714</v>
      </c>
      <c r="J720" s="2">
        <f t="shared" si="57"/>
        <v>295</v>
      </c>
      <c r="K720" s="2">
        <f t="shared" si="53"/>
        <v>5</v>
      </c>
      <c r="L720" s="2">
        <f t="shared" si="54"/>
        <v>37.578947368421055</v>
      </c>
      <c r="M720" s="2">
        <f t="shared" si="55"/>
        <v>2.5310973355292328</v>
      </c>
      <c r="N720" s="5">
        <v>258000</v>
      </c>
      <c r="O720" s="5">
        <v>6560</v>
      </c>
      <c r="P720" s="2">
        <v>30.9</v>
      </c>
      <c r="Q720" s="2">
        <v>4.9000000000000004</v>
      </c>
      <c r="R720" s="5">
        <v>6460</v>
      </c>
      <c r="S720" s="2">
        <v>525</v>
      </c>
      <c r="T720" s="5">
        <v>7620</v>
      </c>
      <c r="U720" s="2">
        <v>853</v>
      </c>
      <c r="Y720">
        <f t="shared" si="56"/>
        <v>709.67041646104985</v>
      </c>
    </row>
    <row r="721" spans="1:25" x14ac:dyDescent="0.35">
      <c r="A721" s="2" t="s">
        <v>728</v>
      </c>
      <c r="B721" s="3" t="s">
        <v>35</v>
      </c>
      <c r="C721" s="2">
        <v>201</v>
      </c>
      <c r="D721" s="2">
        <v>800</v>
      </c>
      <c r="E721" s="2">
        <v>250</v>
      </c>
      <c r="F721" s="2">
        <v>22</v>
      </c>
      <c r="G721" s="2">
        <v>19</v>
      </c>
      <c r="H721" s="2">
        <v>18</v>
      </c>
      <c r="I721" s="2">
        <f t="shared" si="52"/>
        <v>720</v>
      </c>
      <c r="J721" s="2">
        <f t="shared" si="57"/>
        <v>271</v>
      </c>
      <c r="K721" s="2">
        <f t="shared" si="53"/>
        <v>5.6818181818181817</v>
      </c>
      <c r="L721" s="2">
        <f t="shared" si="54"/>
        <v>37.89473684210526</v>
      </c>
      <c r="M721" s="2">
        <f t="shared" si="55"/>
        <v>2.5310973355292328</v>
      </c>
      <c r="N721" s="5">
        <v>239000</v>
      </c>
      <c r="O721" s="5">
        <v>5780</v>
      </c>
      <c r="P721" s="2">
        <v>30.5</v>
      </c>
      <c r="Q721" s="2">
        <v>4.8</v>
      </c>
      <c r="R721" s="5">
        <v>5970</v>
      </c>
      <c r="S721" s="2">
        <v>462</v>
      </c>
      <c r="T721" s="5">
        <v>7100</v>
      </c>
      <c r="U721" s="2">
        <v>759</v>
      </c>
      <c r="Y721">
        <f t="shared" si="56"/>
        <v>709.67041646104985</v>
      </c>
    </row>
    <row r="722" spans="1:25" x14ac:dyDescent="0.35">
      <c r="A722" s="2" t="s">
        <v>737</v>
      </c>
      <c r="B722" s="3" t="s">
        <v>35</v>
      </c>
      <c r="C722" s="2">
        <v>220</v>
      </c>
      <c r="D722" s="2">
        <v>800</v>
      </c>
      <c r="E722" s="2">
        <v>250</v>
      </c>
      <c r="F722" s="2">
        <v>32</v>
      </c>
      <c r="G722" s="2">
        <v>16</v>
      </c>
      <c r="H722" s="2">
        <v>18</v>
      </c>
      <c r="I722" s="2">
        <f t="shared" si="52"/>
        <v>700</v>
      </c>
      <c r="J722" s="2">
        <f t="shared" si="57"/>
        <v>336</v>
      </c>
      <c r="K722" s="2">
        <f t="shared" si="53"/>
        <v>3.90625</v>
      </c>
      <c r="L722" s="2">
        <f t="shared" si="54"/>
        <v>43.75</v>
      </c>
      <c r="M722" s="2">
        <f t="shared" si="55"/>
        <v>2.5370973355292326</v>
      </c>
      <c r="N722" s="5">
        <v>293000</v>
      </c>
      <c r="O722" s="5">
        <v>8360</v>
      </c>
      <c r="P722" s="2">
        <v>32.299999999999997</v>
      </c>
      <c r="Q722" s="2">
        <v>5.5</v>
      </c>
      <c r="R722" s="5">
        <v>7320</v>
      </c>
      <c r="S722" s="2">
        <v>669</v>
      </c>
      <c r="T722" s="5">
        <v>8410</v>
      </c>
      <c r="U722" s="5">
        <v>1050</v>
      </c>
      <c r="Y722">
        <f t="shared" si="56"/>
        <v>709.67041646104985</v>
      </c>
    </row>
    <row r="723" spans="1:25" x14ac:dyDescent="0.35">
      <c r="A723" s="2" t="s">
        <v>738</v>
      </c>
      <c r="B723" s="3" t="s">
        <v>35</v>
      </c>
      <c r="C723" s="2">
        <v>206</v>
      </c>
      <c r="D723" s="2">
        <v>800</v>
      </c>
      <c r="E723" s="2">
        <v>250</v>
      </c>
      <c r="F723" s="2">
        <v>28</v>
      </c>
      <c r="G723" s="2">
        <v>16</v>
      </c>
      <c r="H723" s="2">
        <v>18</v>
      </c>
      <c r="I723" s="2">
        <f t="shared" si="52"/>
        <v>708</v>
      </c>
      <c r="J723" s="2">
        <f t="shared" si="57"/>
        <v>304</v>
      </c>
      <c r="K723" s="2">
        <f t="shared" si="53"/>
        <v>4.4642857142857144</v>
      </c>
      <c r="L723" s="2">
        <f t="shared" si="54"/>
        <v>44.25</v>
      </c>
      <c r="M723" s="2">
        <f t="shared" si="55"/>
        <v>2.5370973355292326</v>
      </c>
      <c r="N723" s="5">
        <v>267000</v>
      </c>
      <c r="O723" s="5">
        <v>7320</v>
      </c>
      <c r="P723" s="2">
        <v>32</v>
      </c>
      <c r="Q723" s="2">
        <v>5.3</v>
      </c>
      <c r="R723" s="5">
        <v>6680</v>
      </c>
      <c r="S723" s="2">
        <v>586</v>
      </c>
      <c r="T723" s="5">
        <v>7720</v>
      </c>
      <c r="U723" s="2">
        <v>926</v>
      </c>
      <c r="Y723">
        <f t="shared" si="56"/>
        <v>709.67041646104985</v>
      </c>
    </row>
    <row r="724" spans="1:25" x14ac:dyDescent="0.35">
      <c r="A724" s="2" t="s">
        <v>739</v>
      </c>
      <c r="B724" s="3" t="s">
        <v>35</v>
      </c>
      <c r="C724" s="2">
        <v>195</v>
      </c>
      <c r="D724" s="2">
        <v>800</v>
      </c>
      <c r="E724" s="2">
        <v>250</v>
      </c>
      <c r="F724" s="2">
        <v>25</v>
      </c>
      <c r="G724" s="2">
        <v>16</v>
      </c>
      <c r="H724" s="2">
        <v>18</v>
      </c>
      <c r="I724" s="2">
        <f t="shared" si="52"/>
        <v>714</v>
      </c>
      <c r="J724" s="2">
        <f t="shared" si="57"/>
        <v>280</v>
      </c>
      <c r="K724" s="2">
        <f t="shared" si="53"/>
        <v>5</v>
      </c>
      <c r="L724" s="2">
        <f t="shared" si="54"/>
        <v>44.625</v>
      </c>
      <c r="M724" s="2">
        <f t="shared" si="55"/>
        <v>2.5370973355292326</v>
      </c>
      <c r="N724" s="5">
        <v>248000</v>
      </c>
      <c r="O724" s="5">
        <v>6540</v>
      </c>
      <c r="P724" s="2">
        <v>31.6</v>
      </c>
      <c r="Q724" s="2">
        <v>5.0999999999999996</v>
      </c>
      <c r="R724" s="5">
        <v>6200</v>
      </c>
      <c r="S724" s="2">
        <v>523</v>
      </c>
      <c r="T724" s="5">
        <v>7200</v>
      </c>
      <c r="U724" s="2">
        <v>833</v>
      </c>
      <c r="Y724">
        <f t="shared" si="56"/>
        <v>709.67041646104985</v>
      </c>
    </row>
    <row r="725" spans="1:25" x14ac:dyDescent="0.35">
      <c r="A725" s="2" t="s">
        <v>740</v>
      </c>
      <c r="B725" s="3" t="s">
        <v>35</v>
      </c>
      <c r="C725" s="2">
        <v>183</v>
      </c>
      <c r="D725" s="2">
        <v>800</v>
      </c>
      <c r="E725" s="2">
        <v>250</v>
      </c>
      <c r="F725" s="2">
        <v>22</v>
      </c>
      <c r="G725" s="2">
        <v>16</v>
      </c>
      <c r="H725" s="2">
        <v>18</v>
      </c>
      <c r="I725" s="2">
        <f t="shared" si="52"/>
        <v>720</v>
      </c>
      <c r="J725" s="2">
        <f t="shared" si="57"/>
        <v>256</v>
      </c>
      <c r="K725" s="2">
        <f t="shared" si="53"/>
        <v>5.6818181818181817</v>
      </c>
      <c r="L725" s="2">
        <f t="shared" si="54"/>
        <v>45</v>
      </c>
      <c r="M725" s="2">
        <f t="shared" si="55"/>
        <v>2.5370973355292326</v>
      </c>
      <c r="N725" s="5">
        <v>228000</v>
      </c>
      <c r="O725" s="5">
        <v>5760</v>
      </c>
      <c r="P725" s="2">
        <v>31.2</v>
      </c>
      <c r="Q725" s="2">
        <v>5</v>
      </c>
      <c r="R725" s="5">
        <v>5700</v>
      </c>
      <c r="S725" s="2">
        <v>461</v>
      </c>
      <c r="T725" s="5">
        <v>6670</v>
      </c>
      <c r="U725" s="2">
        <v>739</v>
      </c>
      <c r="Y725">
        <f t="shared" si="56"/>
        <v>709.67041646104985</v>
      </c>
    </row>
    <row r="726" spans="1:25" x14ac:dyDescent="0.35">
      <c r="A726" s="2" t="s">
        <v>741</v>
      </c>
      <c r="B726" s="3" t="s">
        <v>35</v>
      </c>
      <c r="C726" s="2">
        <v>194</v>
      </c>
      <c r="D726" s="2">
        <v>800</v>
      </c>
      <c r="E726" s="2">
        <v>250</v>
      </c>
      <c r="F726" s="2">
        <v>28</v>
      </c>
      <c r="G726" s="2">
        <v>14</v>
      </c>
      <c r="H726" s="2">
        <v>18</v>
      </c>
      <c r="I726" s="2">
        <f t="shared" si="52"/>
        <v>708</v>
      </c>
      <c r="J726" s="2">
        <f t="shared" si="57"/>
        <v>294</v>
      </c>
      <c r="K726" s="2">
        <f t="shared" si="53"/>
        <v>4.4642857142857144</v>
      </c>
      <c r="L726" s="2">
        <f t="shared" si="54"/>
        <v>50.571428571428569</v>
      </c>
      <c r="M726" s="2">
        <f t="shared" si="55"/>
        <v>2.5410973355292326</v>
      </c>
      <c r="N726" s="5">
        <v>260000</v>
      </c>
      <c r="O726" s="5">
        <v>7310</v>
      </c>
      <c r="P726" s="2">
        <v>32.5</v>
      </c>
      <c r="Q726" s="2">
        <v>5.4</v>
      </c>
      <c r="R726" s="5">
        <v>6510</v>
      </c>
      <c r="S726" s="2">
        <v>585</v>
      </c>
      <c r="T726" s="5">
        <v>7440</v>
      </c>
      <c r="U726" s="2">
        <v>915</v>
      </c>
      <c r="Y726">
        <f t="shared" si="56"/>
        <v>709.67041646104985</v>
      </c>
    </row>
    <row r="727" spans="1:25" x14ac:dyDescent="0.35">
      <c r="A727" s="2" t="s">
        <v>740</v>
      </c>
      <c r="B727" s="3" t="s">
        <v>35</v>
      </c>
      <c r="C727" s="2">
        <v>183</v>
      </c>
      <c r="D727" s="2">
        <v>800</v>
      </c>
      <c r="E727" s="2">
        <v>250</v>
      </c>
      <c r="F727" s="2">
        <v>25</v>
      </c>
      <c r="G727" s="2">
        <v>14</v>
      </c>
      <c r="H727" s="2">
        <v>18</v>
      </c>
      <c r="I727" s="2">
        <f t="shared" si="52"/>
        <v>714</v>
      </c>
      <c r="J727" s="2">
        <f t="shared" si="57"/>
        <v>270</v>
      </c>
      <c r="K727" s="2">
        <f t="shared" si="53"/>
        <v>5</v>
      </c>
      <c r="L727" s="2">
        <f t="shared" si="54"/>
        <v>51</v>
      </c>
      <c r="M727" s="2">
        <f t="shared" si="55"/>
        <v>2.5410973355292326</v>
      </c>
      <c r="N727" s="5">
        <v>241000</v>
      </c>
      <c r="O727" s="5">
        <v>6530</v>
      </c>
      <c r="P727" s="2">
        <v>32.200000000000003</v>
      </c>
      <c r="Q727" s="2">
        <v>5.3</v>
      </c>
      <c r="R727" s="5">
        <v>6020</v>
      </c>
      <c r="S727" s="2">
        <v>523</v>
      </c>
      <c r="T727" s="5">
        <v>6920</v>
      </c>
      <c r="U727" s="2">
        <v>821</v>
      </c>
      <c r="Y727">
        <f t="shared" si="56"/>
        <v>709.67041646104985</v>
      </c>
    </row>
    <row r="728" spans="1:25" x14ac:dyDescent="0.35">
      <c r="A728" s="2" t="s">
        <v>742</v>
      </c>
      <c r="B728" s="3" t="s">
        <v>35</v>
      </c>
      <c r="C728" s="2">
        <v>172</v>
      </c>
      <c r="D728" s="2">
        <v>800</v>
      </c>
      <c r="E728" s="2">
        <v>250</v>
      </c>
      <c r="F728" s="2">
        <v>22</v>
      </c>
      <c r="G728" s="2">
        <v>14</v>
      </c>
      <c r="H728" s="2">
        <v>18</v>
      </c>
      <c r="I728" s="2">
        <f t="shared" si="52"/>
        <v>720</v>
      </c>
      <c r="J728" s="2">
        <f t="shared" si="57"/>
        <v>246</v>
      </c>
      <c r="K728" s="2">
        <f t="shared" si="53"/>
        <v>5.6818181818181817</v>
      </c>
      <c r="L728" s="2">
        <f t="shared" si="54"/>
        <v>51.428571428571431</v>
      </c>
      <c r="M728" s="2">
        <f t="shared" si="55"/>
        <v>2.5410973355292326</v>
      </c>
      <c r="N728" s="5">
        <v>221000</v>
      </c>
      <c r="O728" s="5">
        <v>5750</v>
      </c>
      <c r="P728" s="2">
        <v>31.8</v>
      </c>
      <c r="Q728" s="2">
        <v>5.0999999999999996</v>
      </c>
      <c r="R728" s="5">
        <v>5520</v>
      </c>
      <c r="S728" s="2">
        <v>460</v>
      </c>
      <c r="T728" s="5">
        <v>6380</v>
      </c>
      <c r="U728" s="2">
        <v>728</v>
      </c>
      <c r="Y728">
        <f t="shared" si="56"/>
        <v>709.67041646104985</v>
      </c>
    </row>
    <row r="729" spans="1:25" x14ac:dyDescent="0.35">
      <c r="A729" s="2" t="s">
        <v>743</v>
      </c>
      <c r="B729" s="3" t="s">
        <v>35</v>
      </c>
      <c r="C729" s="2">
        <v>171</v>
      </c>
      <c r="D729" s="2">
        <v>800</v>
      </c>
      <c r="E729" s="2">
        <v>250</v>
      </c>
      <c r="F729" s="2">
        <v>25</v>
      </c>
      <c r="G729" s="2">
        <v>12</v>
      </c>
      <c r="H729" s="2">
        <v>18</v>
      </c>
      <c r="I729" s="2">
        <f t="shared" si="52"/>
        <v>714</v>
      </c>
      <c r="J729" s="2">
        <f t="shared" si="57"/>
        <v>260</v>
      </c>
      <c r="K729" s="2">
        <f t="shared" si="53"/>
        <v>5</v>
      </c>
      <c r="L729" s="2">
        <f t="shared" si="54"/>
        <v>59.5</v>
      </c>
      <c r="M729" s="2">
        <f t="shared" si="55"/>
        <v>2.5450973355292326</v>
      </c>
      <c r="N729" s="5">
        <v>234000</v>
      </c>
      <c r="O729" s="5">
        <v>6520</v>
      </c>
      <c r="P729" s="2">
        <v>32.799999999999997</v>
      </c>
      <c r="Q729" s="2">
        <v>5.5</v>
      </c>
      <c r="R729" s="5">
        <v>5840</v>
      </c>
      <c r="S729" s="2">
        <v>522</v>
      </c>
      <c r="T729" s="5">
        <v>6630</v>
      </c>
      <c r="U729" s="2">
        <v>811</v>
      </c>
      <c r="Y729">
        <f t="shared" si="56"/>
        <v>709.67041646104985</v>
      </c>
    </row>
    <row r="730" spans="1:25" x14ac:dyDescent="0.35">
      <c r="A730" s="2" t="s">
        <v>744</v>
      </c>
      <c r="B730" s="3" t="s">
        <v>35</v>
      </c>
      <c r="C730" s="2">
        <v>160</v>
      </c>
      <c r="D730" s="2">
        <v>800</v>
      </c>
      <c r="E730" s="2">
        <v>250</v>
      </c>
      <c r="F730" s="2">
        <v>22</v>
      </c>
      <c r="G730" s="2">
        <v>12</v>
      </c>
      <c r="H730" s="2">
        <v>18</v>
      </c>
      <c r="I730" s="2">
        <f t="shared" si="52"/>
        <v>720</v>
      </c>
      <c r="J730" s="2">
        <f t="shared" si="57"/>
        <v>236</v>
      </c>
      <c r="K730" s="2">
        <f t="shared" si="53"/>
        <v>5.6818181818181817</v>
      </c>
      <c r="L730" s="2">
        <f t="shared" si="54"/>
        <v>60</v>
      </c>
      <c r="M730" s="2">
        <f t="shared" si="55"/>
        <v>2.5450973355292326</v>
      </c>
      <c r="N730" s="5">
        <v>214000</v>
      </c>
      <c r="O730" s="5">
        <v>5740</v>
      </c>
      <c r="P730" s="2">
        <v>32.4</v>
      </c>
      <c r="Q730" s="2">
        <v>5.3</v>
      </c>
      <c r="R730" s="5">
        <v>5340</v>
      </c>
      <c r="S730" s="2">
        <v>459</v>
      </c>
      <c r="T730" s="5">
        <v>6100</v>
      </c>
      <c r="U730" s="2">
        <v>718</v>
      </c>
      <c r="Y730">
        <f t="shared" si="56"/>
        <v>709.67041646104985</v>
      </c>
    </row>
    <row r="731" spans="1:25" x14ac:dyDescent="0.35">
      <c r="A731" s="2" t="s">
        <v>745</v>
      </c>
      <c r="B731" s="3" t="s">
        <v>35</v>
      </c>
      <c r="C731" s="2">
        <v>313</v>
      </c>
      <c r="D731" s="2">
        <v>750</v>
      </c>
      <c r="E731" s="2">
        <v>400</v>
      </c>
      <c r="F731" s="2">
        <v>36</v>
      </c>
      <c r="G731" s="2">
        <v>16</v>
      </c>
      <c r="H731" s="2">
        <v>18</v>
      </c>
      <c r="I731" s="2">
        <f t="shared" si="52"/>
        <v>642</v>
      </c>
      <c r="J731" s="2">
        <f t="shared" si="57"/>
        <v>398</v>
      </c>
      <c r="K731" s="2">
        <f t="shared" si="53"/>
        <v>5.5555555555555554</v>
      </c>
      <c r="L731" s="2">
        <f t="shared" si="54"/>
        <v>40.125</v>
      </c>
      <c r="M731" s="2">
        <f t="shared" si="55"/>
        <v>3.0370973355292326</v>
      </c>
      <c r="N731" s="5">
        <v>412000</v>
      </c>
      <c r="O731" s="5">
        <v>38400</v>
      </c>
      <c r="P731" s="2">
        <v>32.1</v>
      </c>
      <c r="Q731" s="2">
        <v>9.8000000000000007</v>
      </c>
      <c r="R731" s="5">
        <v>11000</v>
      </c>
      <c r="S731" s="5">
        <v>1920</v>
      </c>
      <c r="T731" s="5">
        <v>12200</v>
      </c>
      <c r="U731" s="5">
        <v>2930</v>
      </c>
      <c r="Y731">
        <f t="shared" si="56"/>
        <v>709.41673225263014</v>
      </c>
    </row>
    <row r="732" spans="1:25" x14ac:dyDescent="0.35">
      <c r="A732" s="2" t="s">
        <v>746</v>
      </c>
      <c r="B732" s="3" t="s">
        <v>35</v>
      </c>
      <c r="C732" s="2">
        <v>289</v>
      </c>
      <c r="D732" s="2">
        <v>750</v>
      </c>
      <c r="E732" s="2">
        <v>400</v>
      </c>
      <c r="F732" s="2">
        <v>32</v>
      </c>
      <c r="G732" s="2">
        <v>16</v>
      </c>
      <c r="H732" s="2">
        <v>18</v>
      </c>
      <c r="I732" s="2">
        <f t="shared" si="52"/>
        <v>650</v>
      </c>
      <c r="J732" s="2">
        <f t="shared" si="57"/>
        <v>368</v>
      </c>
      <c r="K732" s="2">
        <f t="shared" si="53"/>
        <v>6.25</v>
      </c>
      <c r="L732" s="2">
        <f t="shared" si="54"/>
        <v>40.625</v>
      </c>
      <c r="M732" s="2">
        <f t="shared" si="55"/>
        <v>3.0370973355292326</v>
      </c>
      <c r="N732" s="5">
        <v>376000</v>
      </c>
      <c r="O732" s="5">
        <v>34200</v>
      </c>
      <c r="P732" s="2">
        <v>32</v>
      </c>
      <c r="Q732" s="2">
        <v>9.6</v>
      </c>
      <c r="R732" s="5">
        <v>10000</v>
      </c>
      <c r="S732" s="5">
        <v>1710</v>
      </c>
      <c r="T732" s="5">
        <v>11200</v>
      </c>
      <c r="U732" s="5">
        <v>2610</v>
      </c>
      <c r="Y732">
        <f t="shared" si="56"/>
        <v>709.41673225263014</v>
      </c>
    </row>
    <row r="733" spans="1:25" x14ac:dyDescent="0.35">
      <c r="A733" s="2" t="s">
        <v>747</v>
      </c>
      <c r="B733" s="3" t="s">
        <v>35</v>
      </c>
      <c r="C733" s="2">
        <v>265</v>
      </c>
      <c r="D733" s="2">
        <v>750</v>
      </c>
      <c r="E733" s="2">
        <v>400</v>
      </c>
      <c r="F733" s="2">
        <v>28</v>
      </c>
      <c r="G733" s="2">
        <v>16</v>
      </c>
      <c r="H733" s="2">
        <v>18</v>
      </c>
      <c r="I733" s="2">
        <f t="shared" si="52"/>
        <v>658</v>
      </c>
      <c r="J733" s="2">
        <f t="shared" si="57"/>
        <v>338</v>
      </c>
      <c r="K733" s="2">
        <f t="shared" si="53"/>
        <v>7.1428571428571432</v>
      </c>
      <c r="L733" s="2">
        <f t="shared" si="54"/>
        <v>41.125</v>
      </c>
      <c r="M733" s="2">
        <f t="shared" si="55"/>
        <v>3.0370973355292326</v>
      </c>
      <c r="N733" s="5">
        <v>340000</v>
      </c>
      <c r="O733" s="5">
        <v>29900</v>
      </c>
      <c r="P733" s="2">
        <v>31.7</v>
      </c>
      <c r="Q733" s="2">
        <v>9.4</v>
      </c>
      <c r="R733" s="5">
        <v>9060</v>
      </c>
      <c r="S733" s="5">
        <v>1490</v>
      </c>
      <c r="T733" s="5">
        <v>10100</v>
      </c>
      <c r="U733" s="5">
        <v>2290</v>
      </c>
      <c r="Y733">
        <f t="shared" si="56"/>
        <v>709.41673225263014</v>
      </c>
    </row>
    <row r="734" spans="1:25" x14ac:dyDescent="0.35">
      <c r="A734" s="2" t="s">
        <v>748</v>
      </c>
      <c r="B734" s="3" t="s">
        <v>35</v>
      </c>
      <c r="C734" s="2">
        <v>247</v>
      </c>
      <c r="D734" s="2">
        <v>750</v>
      </c>
      <c r="E734" s="2">
        <v>400</v>
      </c>
      <c r="F734" s="2">
        <v>25</v>
      </c>
      <c r="G734" s="2">
        <v>16</v>
      </c>
      <c r="H734" s="2">
        <v>18</v>
      </c>
      <c r="I734" s="2">
        <f t="shared" si="52"/>
        <v>664</v>
      </c>
      <c r="J734" s="2">
        <f t="shared" si="57"/>
        <v>315.5</v>
      </c>
      <c r="K734" s="2">
        <f t="shared" si="53"/>
        <v>8</v>
      </c>
      <c r="L734" s="2">
        <f t="shared" si="54"/>
        <v>41.5</v>
      </c>
      <c r="M734" s="2">
        <f t="shared" si="55"/>
        <v>3.0370973355292326</v>
      </c>
      <c r="N734" s="5">
        <v>312000</v>
      </c>
      <c r="O734" s="5">
        <v>26700</v>
      </c>
      <c r="P734" s="2">
        <v>31.5</v>
      </c>
      <c r="Q734" s="2">
        <v>9.1999999999999993</v>
      </c>
      <c r="R734" s="5">
        <v>8320</v>
      </c>
      <c r="S734" s="5">
        <v>1330</v>
      </c>
      <c r="T734" s="5">
        <v>9310</v>
      </c>
      <c r="U734" s="5">
        <v>2050</v>
      </c>
      <c r="Y734">
        <f t="shared" si="56"/>
        <v>709.41673225263014</v>
      </c>
    </row>
    <row r="735" spans="1:25" x14ac:dyDescent="0.35">
      <c r="A735" s="2" t="s">
        <v>749</v>
      </c>
      <c r="B735" s="3" t="s">
        <v>35</v>
      </c>
      <c r="C735" s="2">
        <v>279</v>
      </c>
      <c r="D735" s="2">
        <v>750</v>
      </c>
      <c r="E735" s="2">
        <v>400</v>
      </c>
      <c r="F735" s="2">
        <v>32</v>
      </c>
      <c r="G735" s="2">
        <v>14</v>
      </c>
      <c r="H735" s="2">
        <v>18</v>
      </c>
      <c r="I735" s="2">
        <f t="shared" si="52"/>
        <v>650</v>
      </c>
      <c r="J735" s="2">
        <f t="shared" si="57"/>
        <v>352</v>
      </c>
      <c r="K735" s="2">
        <f t="shared" si="53"/>
        <v>6.25</v>
      </c>
      <c r="L735" s="2">
        <f t="shared" si="54"/>
        <v>46.428571428571431</v>
      </c>
      <c r="M735" s="2">
        <f t="shared" si="55"/>
        <v>3.0410973355292326</v>
      </c>
      <c r="N735" s="5">
        <v>371000</v>
      </c>
      <c r="O735" s="5">
        <v>34200</v>
      </c>
      <c r="P735" s="2">
        <v>32.299999999999997</v>
      </c>
      <c r="Q735" s="2">
        <v>9.8000000000000007</v>
      </c>
      <c r="R735" s="5">
        <v>9890</v>
      </c>
      <c r="S735" s="5">
        <v>1710</v>
      </c>
      <c r="T735" s="5">
        <v>10900</v>
      </c>
      <c r="U735" s="5">
        <v>2600</v>
      </c>
      <c r="Y735">
        <f t="shared" si="56"/>
        <v>709.41673225263014</v>
      </c>
    </row>
    <row r="736" spans="1:25" x14ac:dyDescent="0.35">
      <c r="A736" s="2" t="s">
        <v>750</v>
      </c>
      <c r="B736" s="3" t="s">
        <v>35</v>
      </c>
      <c r="C736" s="2">
        <v>254</v>
      </c>
      <c r="D736" s="2">
        <v>750</v>
      </c>
      <c r="E736" s="2">
        <v>400</v>
      </c>
      <c r="F736" s="2">
        <v>28</v>
      </c>
      <c r="G736" s="2">
        <v>14</v>
      </c>
      <c r="H736" s="2">
        <v>18</v>
      </c>
      <c r="I736" s="2">
        <f t="shared" si="52"/>
        <v>658</v>
      </c>
      <c r="J736" s="2">
        <f t="shared" si="57"/>
        <v>322</v>
      </c>
      <c r="K736" s="2">
        <f t="shared" si="53"/>
        <v>7.1428571428571432</v>
      </c>
      <c r="L736" s="2">
        <f t="shared" si="54"/>
        <v>47</v>
      </c>
      <c r="M736" s="2">
        <f t="shared" si="55"/>
        <v>3.0410973355292326</v>
      </c>
      <c r="N736" s="5">
        <v>334000</v>
      </c>
      <c r="O736" s="5">
        <v>29900</v>
      </c>
      <c r="P736" s="2">
        <v>32.1</v>
      </c>
      <c r="Q736" s="2">
        <v>9.6</v>
      </c>
      <c r="R736" s="5">
        <v>8920</v>
      </c>
      <c r="S736" s="5">
        <v>1490</v>
      </c>
      <c r="T736" s="5">
        <v>9870</v>
      </c>
      <c r="U736" s="5">
        <v>2280</v>
      </c>
      <c r="Y736">
        <f t="shared" si="56"/>
        <v>709.41673225263014</v>
      </c>
    </row>
    <row r="737" spans="1:25" x14ac:dyDescent="0.35">
      <c r="A737" s="2" t="s">
        <v>751</v>
      </c>
      <c r="B737" s="3" t="s">
        <v>35</v>
      </c>
      <c r="C737" s="2">
        <v>236</v>
      </c>
      <c r="D737" s="2">
        <v>750</v>
      </c>
      <c r="E737" s="2">
        <v>400</v>
      </c>
      <c r="F737" s="2">
        <v>25</v>
      </c>
      <c r="G737" s="2">
        <v>14</v>
      </c>
      <c r="H737" s="2">
        <v>18</v>
      </c>
      <c r="I737" s="2">
        <f t="shared" si="52"/>
        <v>664</v>
      </c>
      <c r="J737" s="2">
        <f t="shared" si="57"/>
        <v>299.5</v>
      </c>
      <c r="K737" s="2">
        <f t="shared" si="53"/>
        <v>8</v>
      </c>
      <c r="L737" s="2">
        <f t="shared" si="54"/>
        <v>47.428571428571431</v>
      </c>
      <c r="M737" s="2">
        <f t="shared" si="55"/>
        <v>3.0410973355292326</v>
      </c>
      <c r="N737" s="5">
        <v>306000</v>
      </c>
      <c r="O737" s="5">
        <v>26700</v>
      </c>
      <c r="P737" s="2">
        <v>31.9</v>
      </c>
      <c r="Q737" s="2">
        <v>9.4</v>
      </c>
      <c r="R737" s="5">
        <v>8170</v>
      </c>
      <c r="S737" s="5">
        <v>1330</v>
      </c>
      <c r="T737" s="5">
        <v>9060</v>
      </c>
      <c r="U737" s="5">
        <v>2040</v>
      </c>
      <c r="Y737">
        <f t="shared" si="56"/>
        <v>709.41673225263014</v>
      </c>
    </row>
    <row r="738" spans="1:25" x14ac:dyDescent="0.35">
      <c r="A738" s="2" t="s">
        <v>752</v>
      </c>
      <c r="B738" s="3" t="s">
        <v>35</v>
      </c>
      <c r="C738" s="2">
        <v>285</v>
      </c>
      <c r="D738" s="2">
        <v>750</v>
      </c>
      <c r="E738" s="2">
        <v>350</v>
      </c>
      <c r="F738" s="2">
        <v>36</v>
      </c>
      <c r="G738" s="2">
        <v>16</v>
      </c>
      <c r="H738" s="2">
        <v>18</v>
      </c>
      <c r="I738" s="2">
        <f t="shared" si="52"/>
        <v>642</v>
      </c>
      <c r="J738" s="2">
        <f t="shared" si="57"/>
        <v>382</v>
      </c>
      <c r="K738" s="2">
        <f t="shared" si="53"/>
        <v>4.8611111111111107</v>
      </c>
      <c r="L738" s="2">
        <f t="shared" si="54"/>
        <v>40.125</v>
      </c>
      <c r="M738" s="2">
        <f t="shared" si="55"/>
        <v>2.8370973355292328</v>
      </c>
      <c r="N738" s="5">
        <v>366000</v>
      </c>
      <c r="O738" s="5">
        <v>25800</v>
      </c>
      <c r="P738" s="2">
        <v>31.7</v>
      </c>
      <c r="Q738" s="2">
        <v>8.4</v>
      </c>
      <c r="R738" s="5">
        <v>9760</v>
      </c>
      <c r="S738" s="5">
        <v>1470</v>
      </c>
      <c r="T738" s="5">
        <v>10900</v>
      </c>
      <c r="U738" s="5">
        <v>2250</v>
      </c>
      <c r="Y738">
        <f t="shared" si="56"/>
        <v>689.9870288635866</v>
      </c>
    </row>
    <row r="739" spans="1:25" x14ac:dyDescent="0.35">
      <c r="A739" s="2" t="s">
        <v>753</v>
      </c>
      <c r="B739" s="3" t="s">
        <v>35</v>
      </c>
      <c r="C739" s="2">
        <v>264</v>
      </c>
      <c r="D739" s="2">
        <v>750</v>
      </c>
      <c r="E739" s="2">
        <v>350</v>
      </c>
      <c r="F739" s="2">
        <v>32</v>
      </c>
      <c r="G739" s="2">
        <v>16</v>
      </c>
      <c r="H739" s="2">
        <v>18</v>
      </c>
      <c r="I739" s="2">
        <f t="shared" si="52"/>
        <v>650</v>
      </c>
      <c r="J739" s="2">
        <f t="shared" si="57"/>
        <v>352</v>
      </c>
      <c r="K739" s="2">
        <f t="shared" si="53"/>
        <v>5.46875</v>
      </c>
      <c r="L739" s="2">
        <f t="shared" si="54"/>
        <v>40.625</v>
      </c>
      <c r="M739" s="2">
        <f t="shared" si="55"/>
        <v>2.8370973355292328</v>
      </c>
      <c r="N739" s="5">
        <v>335000</v>
      </c>
      <c r="O739" s="5">
        <v>22900</v>
      </c>
      <c r="P739" s="2">
        <v>31.6</v>
      </c>
      <c r="Q739" s="2">
        <v>8.3000000000000007</v>
      </c>
      <c r="R739" s="5">
        <v>8940</v>
      </c>
      <c r="S739" s="5">
        <v>1310</v>
      </c>
      <c r="T739" s="5">
        <v>10000</v>
      </c>
      <c r="U739" s="5">
        <v>2010</v>
      </c>
      <c r="Y739">
        <f t="shared" si="56"/>
        <v>689.9870288635866</v>
      </c>
    </row>
    <row r="740" spans="1:25" x14ac:dyDescent="0.35">
      <c r="A740" s="2" t="s">
        <v>754</v>
      </c>
      <c r="B740" s="3" t="s">
        <v>35</v>
      </c>
      <c r="C740" s="2">
        <v>243</v>
      </c>
      <c r="D740" s="2">
        <v>750</v>
      </c>
      <c r="E740" s="2">
        <v>350</v>
      </c>
      <c r="F740" s="2">
        <v>28</v>
      </c>
      <c r="G740" s="2">
        <v>16</v>
      </c>
      <c r="H740" s="2">
        <v>18</v>
      </c>
      <c r="I740" s="2">
        <f t="shared" si="52"/>
        <v>658</v>
      </c>
      <c r="J740" s="2">
        <f t="shared" si="57"/>
        <v>322</v>
      </c>
      <c r="K740" s="2">
        <f t="shared" si="53"/>
        <v>6.25</v>
      </c>
      <c r="L740" s="2">
        <f t="shared" si="54"/>
        <v>41.125</v>
      </c>
      <c r="M740" s="2">
        <f t="shared" si="55"/>
        <v>2.8370973355292328</v>
      </c>
      <c r="N740" s="5">
        <v>303000</v>
      </c>
      <c r="O740" s="5">
        <v>20000</v>
      </c>
      <c r="P740" s="2">
        <v>31.3</v>
      </c>
      <c r="Q740" s="2">
        <v>8</v>
      </c>
      <c r="R740" s="5">
        <v>8090</v>
      </c>
      <c r="S740" s="5">
        <v>1140</v>
      </c>
      <c r="T740" s="5">
        <v>9100</v>
      </c>
      <c r="U740" s="5">
        <v>1760</v>
      </c>
      <c r="Y740">
        <f t="shared" si="56"/>
        <v>689.9870288635866</v>
      </c>
    </row>
    <row r="741" spans="1:25" x14ac:dyDescent="0.35">
      <c r="A741" s="2" t="s">
        <v>755</v>
      </c>
      <c r="B741" s="3" t="s">
        <v>35</v>
      </c>
      <c r="C741" s="2">
        <v>227</v>
      </c>
      <c r="D741" s="2">
        <v>750</v>
      </c>
      <c r="E741" s="2">
        <v>350</v>
      </c>
      <c r="F741" s="2">
        <v>25</v>
      </c>
      <c r="G741" s="2">
        <v>16</v>
      </c>
      <c r="H741" s="2">
        <v>18</v>
      </c>
      <c r="I741" s="2">
        <f t="shared" si="52"/>
        <v>664</v>
      </c>
      <c r="J741" s="2">
        <f t="shared" si="57"/>
        <v>299.5</v>
      </c>
      <c r="K741" s="2">
        <f t="shared" si="53"/>
        <v>7</v>
      </c>
      <c r="L741" s="2">
        <f t="shared" si="54"/>
        <v>41.5</v>
      </c>
      <c r="M741" s="2">
        <f t="shared" si="55"/>
        <v>2.8370973355292328</v>
      </c>
      <c r="N741" s="5">
        <v>279000</v>
      </c>
      <c r="O741" s="5">
        <v>17900</v>
      </c>
      <c r="P741" s="2">
        <v>31</v>
      </c>
      <c r="Q741" s="2">
        <v>7.9</v>
      </c>
      <c r="R741" s="5">
        <v>7440</v>
      </c>
      <c r="S741" s="5">
        <v>1020</v>
      </c>
      <c r="T741" s="5">
        <v>8400</v>
      </c>
      <c r="U741" s="5">
        <v>1580</v>
      </c>
      <c r="Y741">
        <f t="shared" si="56"/>
        <v>689.9870288635866</v>
      </c>
    </row>
    <row r="742" spans="1:25" x14ac:dyDescent="0.35">
      <c r="A742" s="2" t="s">
        <v>756</v>
      </c>
      <c r="B742" s="3" t="s">
        <v>35</v>
      </c>
      <c r="C742" s="2">
        <v>253</v>
      </c>
      <c r="D742" s="2">
        <v>750</v>
      </c>
      <c r="E742" s="2">
        <v>350</v>
      </c>
      <c r="F742" s="2">
        <v>32</v>
      </c>
      <c r="G742" s="2">
        <v>14</v>
      </c>
      <c r="H742" s="2">
        <v>18</v>
      </c>
      <c r="I742" s="2">
        <f t="shared" si="52"/>
        <v>650</v>
      </c>
      <c r="J742" s="2">
        <f t="shared" si="57"/>
        <v>338</v>
      </c>
      <c r="K742" s="2">
        <f t="shared" si="53"/>
        <v>5.46875</v>
      </c>
      <c r="L742" s="2">
        <f t="shared" si="54"/>
        <v>46.428571428571431</v>
      </c>
      <c r="M742" s="2">
        <f t="shared" si="55"/>
        <v>2.8410973355292328</v>
      </c>
      <c r="N742" s="5">
        <v>330000</v>
      </c>
      <c r="O742" s="5">
        <v>22900</v>
      </c>
      <c r="P742" s="2">
        <v>32</v>
      </c>
      <c r="Q742" s="2">
        <v>8.4</v>
      </c>
      <c r="R742" s="5">
        <v>8790</v>
      </c>
      <c r="S742" s="5">
        <v>1310</v>
      </c>
      <c r="T742" s="5">
        <v>9780</v>
      </c>
      <c r="U742" s="5">
        <v>2000</v>
      </c>
      <c r="Y742">
        <f t="shared" si="56"/>
        <v>689.9870288635866</v>
      </c>
    </row>
    <row r="743" spans="1:25" x14ac:dyDescent="0.35">
      <c r="A743" s="2" t="s">
        <v>757</v>
      </c>
      <c r="B743" s="3" t="s">
        <v>35</v>
      </c>
      <c r="C743" s="2">
        <v>232</v>
      </c>
      <c r="D743" s="2">
        <v>750</v>
      </c>
      <c r="E743" s="2">
        <v>350</v>
      </c>
      <c r="F743" s="2">
        <v>28</v>
      </c>
      <c r="G743" s="2">
        <v>14</v>
      </c>
      <c r="H743" s="2">
        <v>18</v>
      </c>
      <c r="I743" s="2">
        <f t="shared" si="52"/>
        <v>658</v>
      </c>
      <c r="J743" s="2">
        <f t="shared" si="57"/>
        <v>308</v>
      </c>
      <c r="K743" s="2">
        <f t="shared" si="53"/>
        <v>6.25</v>
      </c>
      <c r="L743" s="2">
        <f t="shared" si="54"/>
        <v>47</v>
      </c>
      <c r="M743" s="2">
        <f t="shared" si="55"/>
        <v>2.8410973355292328</v>
      </c>
      <c r="N743" s="5">
        <v>298000</v>
      </c>
      <c r="O743" s="5">
        <v>20000</v>
      </c>
      <c r="P743" s="2">
        <v>31.7</v>
      </c>
      <c r="Q743" s="2">
        <v>8.1999999999999993</v>
      </c>
      <c r="R743" s="5">
        <v>7940</v>
      </c>
      <c r="S743" s="5">
        <v>1140</v>
      </c>
      <c r="T743" s="5">
        <v>8860</v>
      </c>
      <c r="U743" s="5">
        <v>1750</v>
      </c>
      <c r="Y743">
        <f t="shared" si="56"/>
        <v>689.9870288635866</v>
      </c>
    </row>
    <row r="744" spans="1:25" x14ac:dyDescent="0.35">
      <c r="A744" s="2" t="s">
        <v>758</v>
      </c>
      <c r="B744" s="3" t="s">
        <v>35</v>
      </c>
      <c r="C744" s="2">
        <v>216</v>
      </c>
      <c r="D744" s="2">
        <v>750</v>
      </c>
      <c r="E744" s="2">
        <v>350</v>
      </c>
      <c r="F744" s="2">
        <v>25</v>
      </c>
      <c r="G744" s="2">
        <v>14</v>
      </c>
      <c r="H744" s="2">
        <v>18</v>
      </c>
      <c r="I744" s="2">
        <f t="shared" si="52"/>
        <v>664</v>
      </c>
      <c r="J744" s="2">
        <f t="shared" si="57"/>
        <v>285.5</v>
      </c>
      <c r="K744" s="2">
        <f t="shared" si="53"/>
        <v>7</v>
      </c>
      <c r="L744" s="2">
        <f t="shared" si="54"/>
        <v>47.428571428571431</v>
      </c>
      <c r="M744" s="2">
        <f t="shared" si="55"/>
        <v>2.8410973355292328</v>
      </c>
      <c r="N744" s="5">
        <v>273000</v>
      </c>
      <c r="O744" s="5">
        <v>17900</v>
      </c>
      <c r="P744" s="2">
        <v>31.5</v>
      </c>
      <c r="Q744" s="2">
        <v>8.1</v>
      </c>
      <c r="R744" s="5">
        <v>7290</v>
      </c>
      <c r="S744" s="5">
        <v>1020</v>
      </c>
      <c r="T744" s="5">
        <v>8150</v>
      </c>
      <c r="U744" s="5">
        <v>1570</v>
      </c>
      <c r="Y744">
        <f t="shared" si="56"/>
        <v>689.9870288635866</v>
      </c>
    </row>
    <row r="745" spans="1:25" x14ac:dyDescent="0.35">
      <c r="A745" s="2" t="s">
        <v>759</v>
      </c>
      <c r="B745" s="3" t="s">
        <v>35</v>
      </c>
      <c r="C745" s="2">
        <v>257</v>
      </c>
      <c r="D745" s="2">
        <v>750</v>
      </c>
      <c r="E745" s="2">
        <v>300</v>
      </c>
      <c r="F745" s="2">
        <v>36</v>
      </c>
      <c r="G745" s="2">
        <v>16</v>
      </c>
      <c r="H745" s="2">
        <v>18</v>
      </c>
      <c r="I745" s="2">
        <f t="shared" si="52"/>
        <v>642</v>
      </c>
      <c r="J745" s="2">
        <f t="shared" si="57"/>
        <v>366</v>
      </c>
      <c r="K745" s="2">
        <f t="shared" si="53"/>
        <v>4.166666666666667</v>
      </c>
      <c r="L745" s="2">
        <f t="shared" si="54"/>
        <v>40.125</v>
      </c>
      <c r="M745" s="2">
        <f t="shared" si="55"/>
        <v>2.6370973355292326</v>
      </c>
      <c r="N745" s="5">
        <v>320000</v>
      </c>
      <c r="O745" s="5">
        <v>16200</v>
      </c>
      <c r="P745" s="2">
        <v>31.3</v>
      </c>
      <c r="Q745" s="2">
        <v>7</v>
      </c>
      <c r="R745" s="5">
        <v>8540</v>
      </c>
      <c r="S745" s="5">
        <v>1080</v>
      </c>
      <c r="T745" s="5">
        <v>9640</v>
      </c>
      <c r="U745" s="5">
        <v>1670</v>
      </c>
      <c r="Y745">
        <f t="shared" si="56"/>
        <v>673.7151475215619</v>
      </c>
    </row>
    <row r="746" spans="1:25" x14ac:dyDescent="0.35">
      <c r="A746" s="2" t="s">
        <v>760</v>
      </c>
      <c r="B746" s="3" t="s">
        <v>35</v>
      </c>
      <c r="C746" s="2">
        <v>239</v>
      </c>
      <c r="D746" s="2">
        <v>750</v>
      </c>
      <c r="E746" s="2">
        <v>300</v>
      </c>
      <c r="F746" s="2">
        <v>32</v>
      </c>
      <c r="G746" s="2">
        <v>16</v>
      </c>
      <c r="H746" s="2">
        <v>18</v>
      </c>
      <c r="I746" s="2">
        <f t="shared" si="52"/>
        <v>650</v>
      </c>
      <c r="J746" s="2">
        <f t="shared" si="57"/>
        <v>336</v>
      </c>
      <c r="K746" s="2">
        <f t="shared" si="53"/>
        <v>4.6875</v>
      </c>
      <c r="L746" s="2">
        <f t="shared" si="54"/>
        <v>40.625</v>
      </c>
      <c r="M746" s="2">
        <f t="shared" si="55"/>
        <v>2.6370973355292326</v>
      </c>
      <c r="N746" s="5">
        <v>294000</v>
      </c>
      <c r="O746" s="5">
        <v>14400</v>
      </c>
      <c r="P746" s="2">
        <v>31.1</v>
      </c>
      <c r="Q746" s="2">
        <v>6.9</v>
      </c>
      <c r="R746" s="5">
        <v>7840</v>
      </c>
      <c r="S746" s="2">
        <v>962</v>
      </c>
      <c r="T746" s="5">
        <v>8870</v>
      </c>
      <c r="U746" s="5">
        <v>1490</v>
      </c>
      <c r="Y746">
        <f t="shared" si="56"/>
        <v>673.7151475215619</v>
      </c>
    </row>
    <row r="747" spans="1:25" x14ac:dyDescent="0.35">
      <c r="A747" s="2" t="s">
        <v>761</v>
      </c>
      <c r="B747" s="3" t="s">
        <v>35</v>
      </c>
      <c r="C747" s="2">
        <v>221</v>
      </c>
      <c r="D747" s="2">
        <v>750</v>
      </c>
      <c r="E747" s="2">
        <v>300</v>
      </c>
      <c r="F747" s="2">
        <v>28</v>
      </c>
      <c r="G747" s="2">
        <v>16</v>
      </c>
      <c r="H747" s="2">
        <v>18</v>
      </c>
      <c r="I747" s="2">
        <f t="shared" si="52"/>
        <v>658</v>
      </c>
      <c r="J747" s="2">
        <f t="shared" si="57"/>
        <v>306</v>
      </c>
      <c r="K747" s="2">
        <f t="shared" si="53"/>
        <v>5.3571428571428568</v>
      </c>
      <c r="L747" s="2">
        <f t="shared" si="54"/>
        <v>41.125</v>
      </c>
      <c r="M747" s="2">
        <f t="shared" si="55"/>
        <v>2.6370973355292326</v>
      </c>
      <c r="N747" s="5">
        <v>267000</v>
      </c>
      <c r="O747" s="5">
        <v>12600</v>
      </c>
      <c r="P747" s="2">
        <v>30.8</v>
      </c>
      <c r="Q747" s="2">
        <v>6.7</v>
      </c>
      <c r="R747" s="5">
        <v>7120</v>
      </c>
      <c r="S747" s="2">
        <v>842</v>
      </c>
      <c r="T747" s="5">
        <v>8090</v>
      </c>
      <c r="U747" s="5">
        <v>1310</v>
      </c>
      <c r="Y747">
        <f t="shared" si="56"/>
        <v>673.7151475215619</v>
      </c>
    </row>
    <row r="748" spans="1:25" x14ac:dyDescent="0.35">
      <c r="A748" s="2" t="s">
        <v>762</v>
      </c>
      <c r="B748" s="3" t="s">
        <v>35</v>
      </c>
      <c r="C748" s="2">
        <v>208</v>
      </c>
      <c r="D748" s="2">
        <v>750</v>
      </c>
      <c r="E748" s="2">
        <v>300</v>
      </c>
      <c r="F748" s="2">
        <v>25</v>
      </c>
      <c r="G748" s="2">
        <v>16</v>
      </c>
      <c r="H748" s="2">
        <v>18</v>
      </c>
      <c r="I748" s="2">
        <f t="shared" ref="I748:I811" si="58">D748-(2*(H748+F748))</f>
        <v>664</v>
      </c>
      <c r="J748" s="2">
        <f t="shared" si="57"/>
        <v>283.5</v>
      </c>
      <c r="K748" s="2">
        <f t="shared" ref="K748:K811" si="59">(E748/2)/F748</f>
        <v>6</v>
      </c>
      <c r="L748" s="2">
        <f t="shared" ref="L748:L811" si="60">I748/G748</f>
        <v>41.5</v>
      </c>
      <c r="M748" s="2">
        <f t="shared" ref="M748:M811" si="61">(E748*2+F748*4+((E748-G748)/2-H748)*4+2*PI()*H748+(D748-2*F748-2*H748)*2)/1000</f>
        <v>2.6370973355292326</v>
      </c>
      <c r="N748" s="5">
        <v>246000</v>
      </c>
      <c r="O748" s="5">
        <v>11300</v>
      </c>
      <c r="P748" s="2">
        <v>30.5</v>
      </c>
      <c r="Q748" s="2">
        <v>6.5</v>
      </c>
      <c r="R748" s="5">
        <v>6570</v>
      </c>
      <c r="S748" s="2">
        <v>752</v>
      </c>
      <c r="T748" s="5">
        <v>7490</v>
      </c>
      <c r="U748" s="5">
        <v>1170</v>
      </c>
      <c r="Y748">
        <f t="shared" si="56"/>
        <v>673.7151475215619</v>
      </c>
    </row>
    <row r="749" spans="1:25" x14ac:dyDescent="0.35">
      <c r="A749" s="2" t="s">
        <v>763</v>
      </c>
      <c r="B749" s="3" t="s">
        <v>35</v>
      </c>
      <c r="C749" s="2">
        <v>194</v>
      </c>
      <c r="D749" s="2">
        <v>750</v>
      </c>
      <c r="E749" s="2">
        <v>300</v>
      </c>
      <c r="F749" s="2">
        <v>22</v>
      </c>
      <c r="G749" s="2">
        <v>16</v>
      </c>
      <c r="H749" s="2">
        <v>18</v>
      </c>
      <c r="I749" s="2">
        <f t="shared" si="58"/>
        <v>670</v>
      </c>
      <c r="J749" s="2">
        <f t="shared" si="57"/>
        <v>261</v>
      </c>
      <c r="K749" s="2">
        <f t="shared" si="59"/>
        <v>6.8181818181818183</v>
      </c>
      <c r="L749" s="2">
        <f t="shared" si="60"/>
        <v>41.875</v>
      </c>
      <c r="M749" s="2">
        <f t="shared" si="61"/>
        <v>2.6370973355292326</v>
      </c>
      <c r="N749" s="5">
        <v>225000</v>
      </c>
      <c r="O749" s="5">
        <v>9930</v>
      </c>
      <c r="P749" s="2">
        <v>30.2</v>
      </c>
      <c r="Q749" s="2">
        <v>6.3</v>
      </c>
      <c r="R749" s="5">
        <v>6010</v>
      </c>
      <c r="S749" s="2">
        <v>662</v>
      </c>
      <c r="T749" s="5">
        <v>6900</v>
      </c>
      <c r="U749" s="5">
        <v>1040</v>
      </c>
      <c r="Y749">
        <f t="shared" si="56"/>
        <v>673.7151475215619</v>
      </c>
    </row>
    <row r="750" spans="1:25" x14ac:dyDescent="0.35">
      <c r="A750" s="2" t="s">
        <v>764</v>
      </c>
      <c r="B750" s="3" t="s">
        <v>35</v>
      </c>
      <c r="C750" s="2">
        <v>228</v>
      </c>
      <c r="D750" s="2">
        <v>750</v>
      </c>
      <c r="E750" s="2">
        <v>300</v>
      </c>
      <c r="F750" s="2">
        <v>32</v>
      </c>
      <c r="G750" s="2">
        <v>14</v>
      </c>
      <c r="H750" s="2">
        <v>18</v>
      </c>
      <c r="I750" s="2">
        <f t="shared" si="58"/>
        <v>650</v>
      </c>
      <c r="J750" s="2">
        <f t="shared" si="57"/>
        <v>324</v>
      </c>
      <c r="K750" s="2">
        <f t="shared" si="59"/>
        <v>4.6875</v>
      </c>
      <c r="L750" s="2">
        <f t="shared" si="60"/>
        <v>46.428571428571431</v>
      </c>
      <c r="M750" s="2">
        <f t="shared" si="61"/>
        <v>2.6410973355292326</v>
      </c>
      <c r="N750" s="5">
        <v>288000</v>
      </c>
      <c r="O750" s="5">
        <v>14400</v>
      </c>
      <c r="P750" s="2">
        <v>31.5</v>
      </c>
      <c r="Q750" s="2">
        <v>7</v>
      </c>
      <c r="R750" s="5">
        <v>7690</v>
      </c>
      <c r="S750" s="2">
        <v>961</v>
      </c>
      <c r="T750" s="5">
        <v>8630</v>
      </c>
      <c r="U750" s="5">
        <v>1480</v>
      </c>
      <c r="Y750">
        <f t="shared" si="56"/>
        <v>673.7151475215619</v>
      </c>
    </row>
    <row r="751" spans="1:25" x14ac:dyDescent="0.35">
      <c r="A751" s="2" t="s">
        <v>765</v>
      </c>
      <c r="B751" s="3" t="s">
        <v>35</v>
      </c>
      <c r="C751" s="2">
        <v>210</v>
      </c>
      <c r="D751" s="2">
        <v>750</v>
      </c>
      <c r="E751" s="2">
        <v>300</v>
      </c>
      <c r="F751" s="2">
        <v>28</v>
      </c>
      <c r="G751" s="2">
        <v>14</v>
      </c>
      <c r="H751" s="2">
        <v>18</v>
      </c>
      <c r="I751" s="2">
        <f t="shared" si="58"/>
        <v>658</v>
      </c>
      <c r="J751" s="2">
        <f t="shared" si="57"/>
        <v>294</v>
      </c>
      <c r="K751" s="2">
        <f t="shared" si="59"/>
        <v>5.3571428571428568</v>
      </c>
      <c r="L751" s="2">
        <f t="shared" si="60"/>
        <v>47</v>
      </c>
      <c r="M751" s="2">
        <f t="shared" si="61"/>
        <v>2.6410973355292326</v>
      </c>
      <c r="N751" s="5">
        <v>261000</v>
      </c>
      <c r="O751" s="5">
        <v>12600</v>
      </c>
      <c r="P751" s="2">
        <v>31.2</v>
      </c>
      <c r="Q751" s="2">
        <v>6.9</v>
      </c>
      <c r="R751" s="5">
        <v>6970</v>
      </c>
      <c r="S751" s="2">
        <v>841</v>
      </c>
      <c r="T751" s="5">
        <v>7850</v>
      </c>
      <c r="U751" s="5">
        <v>1300</v>
      </c>
      <c r="Y751">
        <f t="shared" si="56"/>
        <v>673.7151475215619</v>
      </c>
    </row>
    <row r="752" spans="1:25" x14ac:dyDescent="0.35">
      <c r="A752" s="2" t="s">
        <v>766</v>
      </c>
      <c r="B752" s="3" t="s">
        <v>35</v>
      </c>
      <c r="C752" s="2">
        <v>197</v>
      </c>
      <c r="D752" s="2">
        <v>750</v>
      </c>
      <c r="E752" s="2">
        <v>300</v>
      </c>
      <c r="F752" s="2">
        <v>25</v>
      </c>
      <c r="G752" s="2">
        <v>14</v>
      </c>
      <c r="H752" s="2">
        <v>18</v>
      </c>
      <c r="I752" s="2">
        <f t="shared" si="58"/>
        <v>664</v>
      </c>
      <c r="J752" s="2">
        <f t="shared" si="57"/>
        <v>271.5</v>
      </c>
      <c r="K752" s="2">
        <f t="shared" si="59"/>
        <v>6</v>
      </c>
      <c r="L752" s="2">
        <f t="shared" si="60"/>
        <v>47.428571428571431</v>
      </c>
      <c r="M752" s="2">
        <f t="shared" si="61"/>
        <v>2.6410973355292326</v>
      </c>
      <c r="N752" s="5">
        <v>241000</v>
      </c>
      <c r="O752" s="5">
        <v>11300</v>
      </c>
      <c r="P752" s="2">
        <v>31</v>
      </c>
      <c r="Q752" s="2">
        <v>6.7</v>
      </c>
      <c r="R752" s="5">
        <v>6410</v>
      </c>
      <c r="S752" s="2">
        <v>751</v>
      </c>
      <c r="T752" s="5">
        <v>7250</v>
      </c>
      <c r="U752" s="5">
        <v>1160</v>
      </c>
      <c r="Y752">
        <f t="shared" si="56"/>
        <v>673.7151475215619</v>
      </c>
    </row>
    <row r="753" spans="1:25" x14ac:dyDescent="0.35">
      <c r="A753" s="2" t="s">
        <v>767</v>
      </c>
      <c r="B753" s="3" t="s">
        <v>35</v>
      </c>
      <c r="C753" s="2">
        <v>183</v>
      </c>
      <c r="D753" s="2">
        <v>750</v>
      </c>
      <c r="E753" s="2">
        <v>300</v>
      </c>
      <c r="F753" s="2">
        <v>22</v>
      </c>
      <c r="G753" s="2">
        <v>14</v>
      </c>
      <c r="H753" s="2">
        <v>18</v>
      </c>
      <c r="I753" s="2">
        <f t="shared" si="58"/>
        <v>670</v>
      </c>
      <c r="J753" s="2">
        <f t="shared" si="57"/>
        <v>249</v>
      </c>
      <c r="K753" s="2">
        <f t="shared" si="59"/>
        <v>6.8181818181818183</v>
      </c>
      <c r="L753" s="2">
        <f t="shared" si="60"/>
        <v>47.857142857142854</v>
      </c>
      <c r="M753" s="2">
        <f t="shared" si="61"/>
        <v>2.6410973355292326</v>
      </c>
      <c r="N753" s="5">
        <v>219000</v>
      </c>
      <c r="O753" s="5">
        <v>9920</v>
      </c>
      <c r="P753" s="2">
        <v>30.6</v>
      </c>
      <c r="Q753" s="2">
        <v>6.5</v>
      </c>
      <c r="R753" s="5">
        <v>5850</v>
      </c>
      <c r="S753" s="2">
        <v>661</v>
      </c>
      <c r="T753" s="5">
        <v>6650</v>
      </c>
      <c r="U753" s="5">
        <v>1030</v>
      </c>
      <c r="Y753">
        <f t="shared" si="56"/>
        <v>673.7151475215619</v>
      </c>
    </row>
    <row r="754" spans="1:25" x14ac:dyDescent="0.35">
      <c r="A754" s="2" t="s">
        <v>768</v>
      </c>
      <c r="B754" s="3" t="s">
        <v>35</v>
      </c>
      <c r="C754" s="2">
        <v>170</v>
      </c>
      <c r="D754" s="2">
        <v>750</v>
      </c>
      <c r="E754" s="2">
        <v>300</v>
      </c>
      <c r="F754" s="2">
        <v>19</v>
      </c>
      <c r="G754" s="2">
        <v>14</v>
      </c>
      <c r="H754" s="2">
        <v>18</v>
      </c>
      <c r="I754" s="2">
        <f t="shared" si="58"/>
        <v>676</v>
      </c>
      <c r="J754" s="2">
        <f t="shared" si="57"/>
        <v>226.5</v>
      </c>
      <c r="K754" s="2">
        <f t="shared" si="59"/>
        <v>7.8947368421052628</v>
      </c>
      <c r="L754" s="2">
        <f t="shared" si="60"/>
        <v>48.285714285714285</v>
      </c>
      <c r="M754" s="2">
        <f t="shared" si="61"/>
        <v>2.6410973355292326</v>
      </c>
      <c r="N754" s="5">
        <v>198000</v>
      </c>
      <c r="O754" s="5">
        <v>8570</v>
      </c>
      <c r="P754" s="2">
        <v>30.2</v>
      </c>
      <c r="Q754" s="2">
        <v>6.3</v>
      </c>
      <c r="R754" s="5">
        <v>5280</v>
      </c>
      <c r="S754" s="2">
        <v>571</v>
      </c>
      <c r="T754" s="5">
        <v>6040</v>
      </c>
      <c r="U754" s="2">
        <v>893</v>
      </c>
      <c r="Y754">
        <f t="shared" si="56"/>
        <v>673.7151475215619</v>
      </c>
    </row>
    <row r="755" spans="1:25" x14ac:dyDescent="0.35">
      <c r="A755" s="2" t="s">
        <v>769</v>
      </c>
      <c r="B755" s="3" t="s">
        <v>35</v>
      </c>
      <c r="C755" s="2">
        <v>186</v>
      </c>
      <c r="D755" s="2">
        <v>750</v>
      </c>
      <c r="E755" s="2">
        <v>300</v>
      </c>
      <c r="F755" s="2">
        <v>25</v>
      </c>
      <c r="G755" s="2">
        <v>12</v>
      </c>
      <c r="H755" s="2">
        <v>18</v>
      </c>
      <c r="I755" s="2">
        <f t="shared" si="58"/>
        <v>664</v>
      </c>
      <c r="J755" s="2">
        <f t="shared" si="57"/>
        <v>259.5</v>
      </c>
      <c r="K755" s="2">
        <f t="shared" si="59"/>
        <v>6</v>
      </c>
      <c r="L755" s="2">
        <f t="shared" si="60"/>
        <v>55.333333333333336</v>
      </c>
      <c r="M755" s="2">
        <f t="shared" si="61"/>
        <v>2.6450973355292327</v>
      </c>
      <c r="N755" s="5">
        <v>235000</v>
      </c>
      <c r="O755" s="5">
        <v>11300</v>
      </c>
      <c r="P755" s="2">
        <v>31.5</v>
      </c>
      <c r="Q755" s="2">
        <v>6.9</v>
      </c>
      <c r="R755" s="5">
        <v>6260</v>
      </c>
      <c r="S755" s="2">
        <v>751</v>
      </c>
      <c r="T755" s="5">
        <v>7000</v>
      </c>
      <c r="U755" s="5">
        <v>1150</v>
      </c>
      <c r="Y755">
        <f t="shared" si="56"/>
        <v>673.7151475215619</v>
      </c>
    </row>
    <row r="756" spans="1:25" x14ac:dyDescent="0.35">
      <c r="A756" s="2" t="s">
        <v>770</v>
      </c>
      <c r="B756" s="3" t="s">
        <v>35</v>
      </c>
      <c r="C756" s="2">
        <v>172</v>
      </c>
      <c r="D756" s="2">
        <v>750</v>
      </c>
      <c r="E756" s="2">
        <v>300</v>
      </c>
      <c r="F756" s="2">
        <v>22</v>
      </c>
      <c r="G756" s="2">
        <v>12</v>
      </c>
      <c r="H756" s="2">
        <v>18</v>
      </c>
      <c r="I756" s="2">
        <f t="shared" si="58"/>
        <v>670</v>
      </c>
      <c r="J756" s="2">
        <f t="shared" si="57"/>
        <v>237</v>
      </c>
      <c r="K756" s="2">
        <f t="shared" si="59"/>
        <v>6.8181818181818183</v>
      </c>
      <c r="L756" s="2">
        <f t="shared" si="60"/>
        <v>55.833333333333336</v>
      </c>
      <c r="M756" s="2">
        <f t="shared" si="61"/>
        <v>2.6450973355292327</v>
      </c>
      <c r="N756" s="5">
        <v>214000</v>
      </c>
      <c r="O756" s="5">
        <v>9910</v>
      </c>
      <c r="P756" s="2">
        <v>31.2</v>
      </c>
      <c r="Q756" s="2">
        <v>6.7</v>
      </c>
      <c r="R756" s="5">
        <v>5690</v>
      </c>
      <c r="S756" s="2">
        <v>661</v>
      </c>
      <c r="T756" s="5">
        <v>6400</v>
      </c>
      <c r="U756" s="5">
        <v>1020</v>
      </c>
      <c r="Y756">
        <f t="shared" si="56"/>
        <v>673.7151475215619</v>
      </c>
    </row>
    <row r="757" spans="1:25" x14ac:dyDescent="0.35">
      <c r="A757" s="2" t="s">
        <v>771</v>
      </c>
      <c r="B757" s="3" t="s">
        <v>35</v>
      </c>
      <c r="C757" s="2">
        <v>159</v>
      </c>
      <c r="D757" s="2">
        <v>750</v>
      </c>
      <c r="E757" s="2">
        <v>300</v>
      </c>
      <c r="F757" s="2">
        <v>19</v>
      </c>
      <c r="G757" s="2">
        <v>12</v>
      </c>
      <c r="H757" s="2">
        <v>18</v>
      </c>
      <c r="I757" s="2">
        <f t="shared" si="58"/>
        <v>676</v>
      </c>
      <c r="J757" s="2">
        <f t="shared" si="57"/>
        <v>214.5</v>
      </c>
      <c r="K757" s="2">
        <f t="shared" si="59"/>
        <v>7.8947368421052628</v>
      </c>
      <c r="L757" s="2">
        <f t="shared" si="60"/>
        <v>56.333333333333336</v>
      </c>
      <c r="M757" s="2">
        <f t="shared" si="61"/>
        <v>2.6450973355292327</v>
      </c>
      <c r="N757" s="5">
        <v>192000</v>
      </c>
      <c r="O757" s="5">
        <v>8560</v>
      </c>
      <c r="P757" s="2">
        <v>30.8</v>
      </c>
      <c r="Q757" s="2">
        <v>6.5</v>
      </c>
      <c r="R757" s="5">
        <v>5120</v>
      </c>
      <c r="S757" s="2">
        <v>571</v>
      </c>
      <c r="T757" s="5">
        <v>5790</v>
      </c>
      <c r="U757" s="2">
        <v>883</v>
      </c>
      <c r="Y757">
        <f t="shared" si="56"/>
        <v>673.7151475215619</v>
      </c>
    </row>
    <row r="758" spans="1:25" x14ac:dyDescent="0.35">
      <c r="A758" s="2" t="s">
        <v>772</v>
      </c>
      <c r="B758" s="3" t="s">
        <v>35</v>
      </c>
      <c r="C758" s="2">
        <v>229</v>
      </c>
      <c r="D758" s="2">
        <v>750</v>
      </c>
      <c r="E758" s="2">
        <v>250</v>
      </c>
      <c r="F758" s="2">
        <v>36</v>
      </c>
      <c r="G758" s="2">
        <v>16</v>
      </c>
      <c r="H758" s="2">
        <v>18</v>
      </c>
      <c r="I758" s="2">
        <f t="shared" si="58"/>
        <v>642</v>
      </c>
      <c r="J758" s="2">
        <f t="shared" si="57"/>
        <v>350</v>
      </c>
      <c r="K758" s="2">
        <f t="shared" si="59"/>
        <v>3.4722222222222223</v>
      </c>
      <c r="L758" s="2">
        <f t="shared" si="60"/>
        <v>40.125</v>
      </c>
      <c r="M758" s="2">
        <f t="shared" si="61"/>
        <v>2.4370973355292325</v>
      </c>
      <c r="N758" s="5">
        <v>274000</v>
      </c>
      <c r="O758" s="5">
        <v>9400</v>
      </c>
      <c r="P758" s="2">
        <v>30.7</v>
      </c>
      <c r="Q758" s="2">
        <v>5.7</v>
      </c>
      <c r="R758" s="5">
        <v>7310</v>
      </c>
      <c r="S758" s="2">
        <v>752</v>
      </c>
      <c r="T758" s="5">
        <v>8360</v>
      </c>
      <c r="U758" s="5">
        <v>1170</v>
      </c>
      <c r="Y758">
        <f t="shared" si="56"/>
        <v>660.83439680452466</v>
      </c>
    </row>
    <row r="759" spans="1:25" x14ac:dyDescent="0.35">
      <c r="A759" s="2" t="s">
        <v>773</v>
      </c>
      <c r="B759" s="3" t="s">
        <v>35</v>
      </c>
      <c r="C759" s="2">
        <v>214</v>
      </c>
      <c r="D759" s="2">
        <v>750</v>
      </c>
      <c r="E759" s="2">
        <v>250</v>
      </c>
      <c r="F759" s="2">
        <v>32</v>
      </c>
      <c r="G759" s="2">
        <v>16</v>
      </c>
      <c r="H759" s="2">
        <v>18</v>
      </c>
      <c r="I759" s="2">
        <f t="shared" si="58"/>
        <v>650</v>
      </c>
      <c r="J759" s="2">
        <f t="shared" si="57"/>
        <v>320</v>
      </c>
      <c r="K759" s="2">
        <f t="shared" si="59"/>
        <v>3.90625</v>
      </c>
      <c r="L759" s="2">
        <f t="shared" si="60"/>
        <v>40.625</v>
      </c>
      <c r="M759" s="2">
        <f t="shared" si="61"/>
        <v>2.4370973355292325</v>
      </c>
      <c r="N759" s="5">
        <v>253000</v>
      </c>
      <c r="O759" s="5">
        <v>8360</v>
      </c>
      <c r="P759" s="2">
        <v>30.4</v>
      </c>
      <c r="Q759" s="2">
        <v>5.5</v>
      </c>
      <c r="R759" s="5">
        <v>6740</v>
      </c>
      <c r="S759" s="2">
        <v>669</v>
      </c>
      <c r="T759" s="5">
        <v>7720</v>
      </c>
      <c r="U759" s="5">
        <v>1050</v>
      </c>
      <c r="Y759">
        <f t="shared" si="56"/>
        <v>660.83439680452466</v>
      </c>
    </row>
    <row r="760" spans="1:25" x14ac:dyDescent="0.35">
      <c r="A760" s="2" t="s">
        <v>774</v>
      </c>
      <c r="B760" s="3" t="s">
        <v>35</v>
      </c>
      <c r="C760" s="2">
        <v>199</v>
      </c>
      <c r="D760" s="2">
        <v>750</v>
      </c>
      <c r="E760" s="2">
        <v>250</v>
      </c>
      <c r="F760" s="2">
        <v>28</v>
      </c>
      <c r="G760" s="2">
        <v>16</v>
      </c>
      <c r="H760" s="2">
        <v>18</v>
      </c>
      <c r="I760" s="2">
        <f t="shared" si="58"/>
        <v>658</v>
      </c>
      <c r="J760" s="2">
        <f t="shared" si="57"/>
        <v>290</v>
      </c>
      <c r="K760" s="2">
        <f t="shared" si="59"/>
        <v>4.4642857142857144</v>
      </c>
      <c r="L760" s="2">
        <f t="shared" si="60"/>
        <v>41.125</v>
      </c>
      <c r="M760" s="2">
        <f t="shared" si="61"/>
        <v>2.4370973355292325</v>
      </c>
      <c r="N760" s="5">
        <v>230000</v>
      </c>
      <c r="O760" s="5">
        <v>7320</v>
      </c>
      <c r="P760" s="2">
        <v>30.1</v>
      </c>
      <c r="Q760" s="2">
        <v>5.4</v>
      </c>
      <c r="R760" s="5">
        <v>6140</v>
      </c>
      <c r="S760" s="2">
        <v>586</v>
      </c>
      <c r="T760" s="5">
        <v>7080</v>
      </c>
      <c r="U760" s="2">
        <v>923</v>
      </c>
      <c r="Y760">
        <f t="shared" si="56"/>
        <v>660.83439680452466</v>
      </c>
    </row>
    <row r="761" spans="1:25" x14ac:dyDescent="0.35">
      <c r="A761" s="2" t="s">
        <v>775</v>
      </c>
      <c r="B761" s="3" t="s">
        <v>35</v>
      </c>
      <c r="C761" s="2">
        <v>188</v>
      </c>
      <c r="D761" s="2">
        <v>750</v>
      </c>
      <c r="E761" s="2">
        <v>250</v>
      </c>
      <c r="F761" s="2">
        <v>25</v>
      </c>
      <c r="G761" s="2">
        <v>16</v>
      </c>
      <c r="H761" s="2">
        <v>18</v>
      </c>
      <c r="I761" s="2">
        <f t="shared" si="58"/>
        <v>664</v>
      </c>
      <c r="J761" s="2">
        <f t="shared" si="57"/>
        <v>267.5</v>
      </c>
      <c r="K761" s="2">
        <f t="shared" si="59"/>
        <v>5</v>
      </c>
      <c r="L761" s="2">
        <f t="shared" si="60"/>
        <v>41.5</v>
      </c>
      <c r="M761" s="2">
        <f t="shared" si="61"/>
        <v>2.4370973355292325</v>
      </c>
      <c r="N761" s="5">
        <v>213000</v>
      </c>
      <c r="O761" s="5">
        <v>6540</v>
      </c>
      <c r="P761" s="2">
        <v>29.8</v>
      </c>
      <c r="Q761" s="2">
        <v>5.2</v>
      </c>
      <c r="R761" s="5">
        <v>5690</v>
      </c>
      <c r="S761" s="2">
        <v>523</v>
      </c>
      <c r="T761" s="5">
        <v>6590</v>
      </c>
      <c r="U761" s="2">
        <v>829</v>
      </c>
      <c r="Y761">
        <f t="shared" si="56"/>
        <v>660.83439680452466</v>
      </c>
    </row>
    <row r="762" spans="1:25" x14ac:dyDescent="0.35">
      <c r="A762" s="2" t="s">
        <v>776</v>
      </c>
      <c r="B762" s="3" t="s">
        <v>35</v>
      </c>
      <c r="C762" s="2">
        <v>177</v>
      </c>
      <c r="D762" s="2">
        <v>750</v>
      </c>
      <c r="E762" s="2">
        <v>250</v>
      </c>
      <c r="F762" s="2">
        <v>22</v>
      </c>
      <c r="G762" s="2">
        <v>16</v>
      </c>
      <c r="H762" s="2">
        <v>18</v>
      </c>
      <c r="I762" s="2">
        <f t="shared" si="58"/>
        <v>670</v>
      </c>
      <c r="J762" s="2">
        <f t="shared" si="57"/>
        <v>245</v>
      </c>
      <c r="K762" s="2">
        <f t="shared" si="59"/>
        <v>5.6818181818181817</v>
      </c>
      <c r="L762" s="2">
        <f t="shared" si="60"/>
        <v>41.875</v>
      </c>
      <c r="M762" s="2">
        <f t="shared" si="61"/>
        <v>2.4370973355292325</v>
      </c>
      <c r="N762" s="5">
        <v>196000</v>
      </c>
      <c r="O762" s="5">
        <v>5760</v>
      </c>
      <c r="P762" s="2">
        <v>29.5</v>
      </c>
      <c r="Q762" s="2">
        <v>5.0999999999999996</v>
      </c>
      <c r="R762" s="5">
        <v>5230</v>
      </c>
      <c r="S762" s="2">
        <v>461</v>
      </c>
      <c r="T762" s="5">
        <v>6090</v>
      </c>
      <c r="U762" s="2">
        <v>736</v>
      </c>
      <c r="Y762">
        <f t="shared" si="56"/>
        <v>660.83439680452466</v>
      </c>
    </row>
    <row r="763" spans="1:25" x14ac:dyDescent="0.35">
      <c r="A763" s="2" t="s">
        <v>777</v>
      </c>
      <c r="B763" s="3" t="s">
        <v>35</v>
      </c>
      <c r="C763" s="2">
        <v>203</v>
      </c>
      <c r="D763" s="2">
        <v>750</v>
      </c>
      <c r="E763" s="2">
        <v>250</v>
      </c>
      <c r="F763" s="2">
        <v>32</v>
      </c>
      <c r="G763" s="2">
        <v>14</v>
      </c>
      <c r="H763" s="2">
        <v>18</v>
      </c>
      <c r="I763" s="2">
        <f t="shared" si="58"/>
        <v>650</v>
      </c>
      <c r="J763" s="2">
        <f t="shared" si="57"/>
        <v>310</v>
      </c>
      <c r="K763" s="2">
        <f t="shared" si="59"/>
        <v>3.90625</v>
      </c>
      <c r="L763" s="2">
        <f t="shared" si="60"/>
        <v>46.428571428571431</v>
      </c>
      <c r="M763" s="2">
        <f t="shared" si="61"/>
        <v>2.4410973355292325</v>
      </c>
      <c r="N763" s="5">
        <v>247000</v>
      </c>
      <c r="O763" s="5">
        <v>8350</v>
      </c>
      <c r="P763" s="2">
        <v>30.9</v>
      </c>
      <c r="Q763" s="2">
        <v>5.7</v>
      </c>
      <c r="R763" s="5">
        <v>6590</v>
      </c>
      <c r="S763" s="2">
        <v>668</v>
      </c>
      <c r="T763" s="5">
        <v>7490</v>
      </c>
      <c r="U763" s="5">
        <v>1040</v>
      </c>
      <c r="Y763">
        <f t="shared" si="56"/>
        <v>660.83439680452466</v>
      </c>
    </row>
    <row r="764" spans="1:25" x14ac:dyDescent="0.35">
      <c r="A764" s="2" t="s">
        <v>775</v>
      </c>
      <c r="B764" s="3" t="s">
        <v>35</v>
      </c>
      <c r="C764" s="2">
        <v>188</v>
      </c>
      <c r="D764" s="2">
        <v>750</v>
      </c>
      <c r="E764" s="2">
        <v>250</v>
      </c>
      <c r="F764" s="2">
        <v>28</v>
      </c>
      <c r="G764" s="2">
        <v>14</v>
      </c>
      <c r="H764" s="2">
        <v>18</v>
      </c>
      <c r="I764" s="2">
        <f t="shared" si="58"/>
        <v>658</v>
      </c>
      <c r="J764" s="2">
        <f t="shared" si="57"/>
        <v>280</v>
      </c>
      <c r="K764" s="2">
        <f t="shared" si="59"/>
        <v>4.4642857142857144</v>
      </c>
      <c r="L764" s="2">
        <f t="shared" si="60"/>
        <v>47</v>
      </c>
      <c r="M764" s="2">
        <f t="shared" si="61"/>
        <v>2.4410973355292325</v>
      </c>
      <c r="N764" s="5">
        <v>225000</v>
      </c>
      <c r="O764" s="5">
        <v>7310</v>
      </c>
      <c r="P764" s="2">
        <v>30.6</v>
      </c>
      <c r="Q764" s="2">
        <v>5.5</v>
      </c>
      <c r="R764" s="5">
        <v>5990</v>
      </c>
      <c r="S764" s="2">
        <v>585</v>
      </c>
      <c r="T764" s="5">
        <v>6840</v>
      </c>
      <c r="U764" s="2">
        <v>912</v>
      </c>
      <c r="Y764">
        <f t="shared" si="56"/>
        <v>660.83439680452466</v>
      </c>
    </row>
    <row r="765" spans="1:25" x14ac:dyDescent="0.35">
      <c r="A765" s="2" t="s">
        <v>776</v>
      </c>
      <c r="B765" s="3" t="s">
        <v>35</v>
      </c>
      <c r="C765" s="2">
        <v>177</v>
      </c>
      <c r="D765" s="2">
        <v>750</v>
      </c>
      <c r="E765" s="2">
        <v>250</v>
      </c>
      <c r="F765" s="2">
        <v>25</v>
      </c>
      <c r="G765" s="2">
        <v>14</v>
      </c>
      <c r="H765" s="2">
        <v>18</v>
      </c>
      <c r="I765" s="2">
        <f t="shared" si="58"/>
        <v>664</v>
      </c>
      <c r="J765" s="2">
        <f t="shared" si="57"/>
        <v>257.5</v>
      </c>
      <c r="K765" s="2">
        <f t="shared" si="59"/>
        <v>5</v>
      </c>
      <c r="L765" s="2">
        <f t="shared" si="60"/>
        <v>47.428571428571431</v>
      </c>
      <c r="M765" s="2">
        <f t="shared" si="61"/>
        <v>2.4410973355292325</v>
      </c>
      <c r="N765" s="5">
        <v>208000</v>
      </c>
      <c r="O765" s="5">
        <v>6530</v>
      </c>
      <c r="P765" s="2">
        <v>30.3</v>
      </c>
      <c r="Q765" s="2">
        <v>5.4</v>
      </c>
      <c r="R765" s="5">
        <v>5540</v>
      </c>
      <c r="S765" s="2">
        <v>522</v>
      </c>
      <c r="T765" s="5">
        <v>6340</v>
      </c>
      <c r="U765" s="2">
        <v>819</v>
      </c>
      <c r="Y765">
        <f t="shared" si="56"/>
        <v>660.83439680452466</v>
      </c>
    </row>
    <row r="766" spans="1:25" x14ac:dyDescent="0.35">
      <c r="A766" s="2" t="s">
        <v>778</v>
      </c>
      <c r="B766" s="3" t="s">
        <v>35</v>
      </c>
      <c r="C766" s="2">
        <v>166</v>
      </c>
      <c r="D766" s="2">
        <v>750</v>
      </c>
      <c r="E766" s="2">
        <v>250</v>
      </c>
      <c r="F766" s="2">
        <v>22</v>
      </c>
      <c r="G766" s="2">
        <v>14</v>
      </c>
      <c r="H766" s="2">
        <v>18</v>
      </c>
      <c r="I766" s="2">
        <f t="shared" si="58"/>
        <v>670</v>
      </c>
      <c r="J766" s="2">
        <f t="shared" si="57"/>
        <v>235</v>
      </c>
      <c r="K766" s="2">
        <f t="shared" si="59"/>
        <v>5.6818181818181817</v>
      </c>
      <c r="L766" s="2">
        <f t="shared" si="60"/>
        <v>47.857142857142854</v>
      </c>
      <c r="M766" s="2">
        <f t="shared" si="61"/>
        <v>2.4410973355292325</v>
      </c>
      <c r="N766" s="5">
        <v>190000</v>
      </c>
      <c r="O766" s="5">
        <v>5750</v>
      </c>
      <c r="P766" s="2">
        <v>30</v>
      </c>
      <c r="Q766" s="2">
        <v>5.2</v>
      </c>
      <c r="R766" s="5">
        <v>5070</v>
      </c>
      <c r="S766" s="2">
        <v>460</v>
      </c>
      <c r="T766" s="5">
        <v>5850</v>
      </c>
      <c r="U766" s="2">
        <v>725</v>
      </c>
      <c r="Y766">
        <f t="shared" si="56"/>
        <v>660.83439680452466</v>
      </c>
    </row>
    <row r="767" spans="1:25" x14ac:dyDescent="0.35">
      <c r="A767" s="2" t="s">
        <v>779</v>
      </c>
      <c r="B767" s="3" t="s">
        <v>35</v>
      </c>
      <c r="C767" s="2">
        <v>155</v>
      </c>
      <c r="D767" s="2">
        <v>750</v>
      </c>
      <c r="E767" s="2">
        <v>250</v>
      </c>
      <c r="F767" s="2">
        <v>19</v>
      </c>
      <c r="G767" s="2">
        <v>14</v>
      </c>
      <c r="H767" s="2">
        <v>18</v>
      </c>
      <c r="I767" s="2">
        <f t="shared" si="58"/>
        <v>676</v>
      </c>
      <c r="J767" s="2">
        <f t="shared" si="57"/>
        <v>212.5</v>
      </c>
      <c r="K767" s="2">
        <f t="shared" si="59"/>
        <v>6.5789473684210522</v>
      </c>
      <c r="L767" s="2">
        <f t="shared" si="60"/>
        <v>48.285714285714285</v>
      </c>
      <c r="M767" s="2">
        <f t="shared" si="61"/>
        <v>2.4410973355292325</v>
      </c>
      <c r="N767" s="5">
        <v>172000</v>
      </c>
      <c r="O767" s="5">
        <v>4970</v>
      </c>
      <c r="P767" s="2">
        <v>29.6</v>
      </c>
      <c r="Q767" s="2">
        <v>5</v>
      </c>
      <c r="R767" s="5">
        <v>4600</v>
      </c>
      <c r="S767" s="2">
        <v>397</v>
      </c>
      <c r="T767" s="5">
        <v>5340</v>
      </c>
      <c r="U767" s="2">
        <v>632</v>
      </c>
      <c r="Y767">
        <f t="shared" si="56"/>
        <v>660.83439680452466</v>
      </c>
    </row>
    <row r="768" spans="1:25" x14ac:dyDescent="0.35">
      <c r="A768" s="2" t="s">
        <v>778</v>
      </c>
      <c r="B768" s="3" t="s">
        <v>35</v>
      </c>
      <c r="C768" s="2">
        <v>166</v>
      </c>
      <c r="D768" s="2">
        <v>750</v>
      </c>
      <c r="E768" s="2">
        <v>250</v>
      </c>
      <c r="F768" s="2">
        <v>25</v>
      </c>
      <c r="G768" s="2">
        <v>12</v>
      </c>
      <c r="H768" s="2">
        <v>18</v>
      </c>
      <c r="I768" s="2">
        <f t="shared" si="58"/>
        <v>664</v>
      </c>
      <c r="J768" s="2">
        <f t="shared" si="57"/>
        <v>247.5</v>
      </c>
      <c r="K768" s="2">
        <f t="shared" si="59"/>
        <v>5</v>
      </c>
      <c r="L768" s="2">
        <f t="shared" si="60"/>
        <v>55.333333333333336</v>
      </c>
      <c r="M768" s="2">
        <f t="shared" si="61"/>
        <v>2.4450973355292325</v>
      </c>
      <c r="N768" s="5">
        <v>202000</v>
      </c>
      <c r="O768" s="5">
        <v>6520</v>
      </c>
      <c r="P768" s="2">
        <v>30.9</v>
      </c>
      <c r="Q768" s="2">
        <v>5.6</v>
      </c>
      <c r="R768" s="5">
        <v>5390</v>
      </c>
      <c r="S768" s="2">
        <v>522</v>
      </c>
      <c r="T768" s="5">
        <v>6100</v>
      </c>
      <c r="U768" s="2">
        <v>809</v>
      </c>
      <c r="Y768">
        <f t="shared" si="56"/>
        <v>660.83439680452466</v>
      </c>
    </row>
    <row r="769" spans="1:25" x14ac:dyDescent="0.35">
      <c r="A769" s="2" t="s">
        <v>779</v>
      </c>
      <c r="B769" s="3" t="s">
        <v>35</v>
      </c>
      <c r="C769" s="2">
        <v>155</v>
      </c>
      <c r="D769" s="2">
        <v>750</v>
      </c>
      <c r="E769" s="2">
        <v>250</v>
      </c>
      <c r="F769" s="2">
        <v>22</v>
      </c>
      <c r="G769" s="2">
        <v>12</v>
      </c>
      <c r="H769" s="2">
        <v>18</v>
      </c>
      <c r="I769" s="2">
        <f t="shared" si="58"/>
        <v>670</v>
      </c>
      <c r="J769" s="2">
        <f t="shared" si="57"/>
        <v>225</v>
      </c>
      <c r="K769" s="2">
        <f t="shared" si="59"/>
        <v>5.6818181818181817</v>
      </c>
      <c r="L769" s="2">
        <f t="shared" si="60"/>
        <v>55.833333333333336</v>
      </c>
      <c r="M769" s="2">
        <f t="shared" si="61"/>
        <v>2.4450973355292325</v>
      </c>
      <c r="N769" s="5">
        <v>184000</v>
      </c>
      <c r="O769" s="5">
        <v>5740</v>
      </c>
      <c r="P769" s="2">
        <v>30.6</v>
      </c>
      <c r="Q769" s="2">
        <v>5.4</v>
      </c>
      <c r="R769" s="5">
        <v>4920</v>
      </c>
      <c r="S769" s="2">
        <v>459</v>
      </c>
      <c r="T769" s="5">
        <v>5600</v>
      </c>
      <c r="U769" s="2">
        <v>716</v>
      </c>
      <c r="Y769">
        <f t="shared" si="56"/>
        <v>660.83439680452466</v>
      </c>
    </row>
    <row r="770" spans="1:25" x14ac:dyDescent="0.35">
      <c r="A770" s="2" t="s">
        <v>780</v>
      </c>
      <c r="B770" s="3" t="s">
        <v>35</v>
      </c>
      <c r="C770" s="2">
        <v>144</v>
      </c>
      <c r="D770" s="2">
        <v>750</v>
      </c>
      <c r="E770" s="2">
        <v>250</v>
      </c>
      <c r="F770" s="2">
        <v>19</v>
      </c>
      <c r="G770" s="2">
        <v>12</v>
      </c>
      <c r="H770" s="2">
        <v>18</v>
      </c>
      <c r="I770" s="2">
        <f t="shared" si="58"/>
        <v>676</v>
      </c>
      <c r="J770" s="2">
        <f t="shared" si="57"/>
        <v>202.5</v>
      </c>
      <c r="K770" s="2">
        <f t="shared" si="59"/>
        <v>6.5789473684210522</v>
      </c>
      <c r="L770" s="2">
        <f t="shared" si="60"/>
        <v>56.333333333333336</v>
      </c>
      <c r="M770" s="2">
        <f t="shared" si="61"/>
        <v>2.4450973355292325</v>
      </c>
      <c r="N770" s="5">
        <v>166000</v>
      </c>
      <c r="O770" s="5">
        <v>4960</v>
      </c>
      <c r="P770" s="2">
        <v>30.1</v>
      </c>
      <c r="Q770" s="2">
        <v>5.2</v>
      </c>
      <c r="R770" s="5">
        <v>4440</v>
      </c>
      <c r="S770" s="2">
        <v>397</v>
      </c>
      <c r="T770" s="5">
        <v>5090</v>
      </c>
      <c r="U770" s="2">
        <v>622</v>
      </c>
      <c r="Y770">
        <f t="shared" si="56"/>
        <v>660.83439680452466</v>
      </c>
    </row>
    <row r="771" spans="1:25" x14ac:dyDescent="0.35">
      <c r="A771" s="2" t="s">
        <v>781</v>
      </c>
      <c r="B771" s="3" t="s">
        <v>35</v>
      </c>
      <c r="C771" s="2">
        <v>337</v>
      </c>
      <c r="D771" s="2">
        <v>700</v>
      </c>
      <c r="E771" s="2">
        <v>400</v>
      </c>
      <c r="F771" s="2">
        <v>36</v>
      </c>
      <c r="G771" s="2">
        <v>22</v>
      </c>
      <c r="H771" s="2">
        <v>18</v>
      </c>
      <c r="I771" s="2">
        <f t="shared" si="58"/>
        <v>592</v>
      </c>
      <c r="J771" s="2">
        <f t="shared" si="57"/>
        <v>428</v>
      </c>
      <c r="K771" s="2">
        <f t="shared" si="59"/>
        <v>5.5555555555555554</v>
      </c>
      <c r="L771" s="2">
        <f t="shared" si="60"/>
        <v>26.90909090909091</v>
      </c>
      <c r="M771" s="2">
        <f t="shared" si="61"/>
        <v>2.9250973355292325</v>
      </c>
      <c r="N771" s="5">
        <v>366000</v>
      </c>
      <c r="O771" s="5">
        <v>38500</v>
      </c>
      <c r="P771" s="2">
        <v>29.2</v>
      </c>
      <c r="Q771" s="2">
        <v>9.5</v>
      </c>
      <c r="R771" s="5">
        <v>10500</v>
      </c>
      <c r="S771" s="5">
        <v>1920</v>
      </c>
      <c r="T771" s="5">
        <v>11800</v>
      </c>
      <c r="U771" s="5">
        <v>2960</v>
      </c>
      <c r="Y771">
        <f t="shared" si="56"/>
        <v>664.33583374675788</v>
      </c>
    </row>
    <row r="772" spans="1:25" x14ac:dyDescent="0.35">
      <c r="A772" s="2" t="s">
        <v>782</v>
      </c>
      <c r="B772" s="3" t="s">
        <v>35</v>
      </c>
      <c r="C772" s="2">
        <v>313</v>
      </c>
      <c r="D772" s="2">
        <v>700</v>
      </c>
      <c r="E772" s="2">
        <v>400</v>
      </c>
      <c r="F772" s="2">
        <v>32</v>
      </c>
      <c r="G772" s="2">
        <v>22</v>
      </c>
      <c r="H772" s="2">
        <v>18</v>
      </c>
      <c r="I772" s="2">
        <f t="shared" si="58"/>
        <v>600</v>
      </c>
      <c r="J772" s="2">
        <f t="shared" si="57"/>
        <v>400</v>
      </c>
      <c r="K772" s="2">
        <f t="shared" si="59"/>
        <v>6.25</v>
      </c>
      <c r="L772" s="2">
        <f t="shared" si="60"/>
        <v>27.272727272727273</v>
      </c>
      <c r="M772" s="2">
        <f t="shared" si="61"/>
        <v>2.9250973355292325</v>
      </c>
      <c r="N772" s="5">
        <v>336000</v>
      </c>
      <c r="O772" s="5">
        <v>34200</v>
      </c>
      <c r="P772" s="2">
        <v>29</v>
      </c>
      <c r="Q772" s="2">
        <v>9.3000000000000007</v>
      </c>
      <c r="R772" s="5">
        <v>9590</v>
      </c>
      <c r="S772" s="5">
        <v>1710</v>
      </c>
      <c r="T772" s="5">
        <v>10900</v>
      </c>
      <c r="U772" s="5">
        <v>2640</v>
      </c>
      <c r="Y772">
        <f t="shared" ref="Y772:Y835" si="62">SQRT((((VLOOKUP($X$4,$A$4:$D$1021,4,FALSE))-D772)^2)+(((VLOOKUP($X$4,$A$4:$E$1021,5,FALSE))-E772)^2))</f>
        <v>664.33583374675788</v>
      </c>
    </row>
    <row r="773" spans="1:25" x14ac:dyDescent="0.35">
      <c r="A773" s="2" t="s">
        <v>783</v>
      </c>
      <c r="B773" s="3" t="s">
        <v>35</v>
      </c>
      <c r="C773" s="2">
        <v>289</v>
      </c>
      <c r="D773" s="2">
        <v>700</v>
      </c>
      <c r="E773" s="2">
        <v>400</v>
      </c>
      <c r="F773" s="2">
        <v>28</v>
      </c>
      <c r="G773" s="2">
        <v>22</v>
      </c>
      <c r="H773" s="2">
        <v>18</v>
      </c>
      <c r="I773" s="2">
        <f t="shared" si="58"/>
        <v>608</v>
      </c>
      <c r="J773" s="2">
        <f t="shared" si="57"/>
        <v>372</v>
      </c>
      <c r="K773" s="2">
        <f t="shared" si="59"/>
        <v>7.1428571428571432</v>
      </c>
      <c r="L773" s="2">
        <f t="shared" si="60"/>
        <v>27.636363636363637</v>
      </c>
      <c r="M773" s="2">
        <f t="shared" si="61"/>
        <v>2.9250973355292325</v>
      </c>
      <c r="N773" s="5">
        <v>305000</v>
      </c>
      <c r="O773" s="5">
        <v>29900</v>
      </c>
      <c r="P773" s="2">
        <v>28.8</v>
      </c>
      <c r="Q773" s="2">
        <v>9</v>
      </c>
      <c r="R773" s="5">
        <v>8710</v>
      </c>
      <c r="S773" s="5">
        <v>1500</v>
      </c>
      <c r="T773" s="5">
        <v>9900</v>
      </c>
      <c r="U773" s="5">
        <v>2320</v>
      </c>
      <c r="Y773">
        <f t="shared" si="62"/>
        <v>664.33583374675788</v>
      </c>
    </row>
    <row r="774" spans="1:25" x14ac:dyDescent="0.35">
      <c r="A774" s="2" t="s">
        <v>784</v>
      </c>
      <c r="B774" s="3" t="s">
        <v>35</v>
      </c>
      <c r="C774" s="2">
        <v>322</v>
      </c>
      <c r="D774" s="2">
        <v>700</v>
      </c>
      <c r="E774" s="2">
        <v>400</v>
      </c>
      <c r="F774" s="2">
        <v>36</v>
      </c>
      <c r="G774" s="2">
        <v>19</v>
      </c>
      <c r="H774" s="2">
        <v>18</v>
      </c>
      <c r="I774" s="2">
        <f t="shared" si="58"/>
        <v>592</v>
      </c>
      <c r="J774" s="2">
        <f t="shared" si="57"/>
        <v>404</v>
      </c>
      <c r="K774" s="2">
        <f t="shared" si="59"/>
        <v>5.5555555555555554</v>
      </c>
      <c r="L774" s="2">
        <f t="shared" si="60"/>
        <v>31.157894736842106</v>
      </c>
      <c r="M774" s="2">
        <f t="shared" si="61"/>
        <v>2.9310973355292327</v>
      </c>
      <c r="N774" s="5">
        <v>360000</v>
      </c>
      <c r="O774" s="5">
        <v>38400</v>
      </c>
      <c r="P774" s="2">
        <v>29.6</v>
      </c>
      <c r="Q774" s="2">
        <v>9.6999999999999993</v>
      </c>
      <c r="R774" s="5">
        <v>10300</v>
      </c>
      <c r="S774" s="5">
        <v>1920</v>
      </c>
      <c r="T774" s="5">
        <v>11500</v>
      </c>
      <c r="U774" s="5">
        <v>2940</v>
      </c>
      <c r="Y774">
        <f t="shared" si="62"/>
        <v>664.33583374675788</v>
      </c>
    </row>
    <row r="775" spans="1:25" x14ac:dyDescent="0.35">
      <c r="A775" s="2" t="s">
        <v>785</v>
      </c>
      <c r="B775" s="3" t="s">
        <v>35</v>
      </c>
      <c r="C775" s="2">
        <v>298</v>
      </c>
      <c r="D775" s="2">
        <v>700</v>
      </c>
      <c r="E775" s="2">
        <v>400</v>
      </c>
      <c r="F775" s="2">
        <v>32</v>
      </c>
      <c r="G775" s="2">
        <v>19</v>
      </c>
      <c r="H775" s="2">
        <v>18</v>
      </c>
      <c r="I775" s="2">
        <f t="shared" si="58"/>
        <v>600</v>
      </c>
      <c r="J775" s="2">
        <f t="shared" ref="J775:J838" si="63">D775/10 * F775/10 + 2*(E775/10 * G775/10)</f>
        <v>376</v>
      </c>
      <c r="K775" s="2">
        <f t="shared" si="59"/>
        <v>6.25</v>
      </c>
      <c r="L775" s="2">
        <f t="shared" si="60"/>
        <v>31.578947368421051</v>
      </c>
      <c r="M775" s="2">
        <f t="shared" si="61"/>
        <v>2.9310973355292327</v>
      </c>
      <c r="N775" s="5">
        <v>329000</v>
      </c>
      <c r="O775" s="5">
        <v>34200</v>
      </c>
      <c r="P775" s="2">
        <v>29.5</v>
      </c>
      <c r="Q775" s="2">
        <v>9.5</v>
      </c>
      <c r="R775" s="5">
        <v>9410</v>
      </c>
      <c r="S775" s="5">
        <v>1710</v>
      </c>
      <c r="T775" s="5">
        <v>10600</v>
      </c>
      <c r="U775" s="5">
        <v>2620</v>
      </c>
      <c r="Y775">
        <f t="shared" si="62"/>
        <v>664.33583374675788</v>
      </c>
    </row>
    <row r="776" spans="1:25" x14ac:dyDescent="0.35">
      <c r="A776" s="2" t="s">
        <v>786</v>
      </c>
      <c r="B776" s="3" t="s">
        <v>35</v>
      </c>
      <c r="C776" s="2">
        <v>274</v>
      </c>
      <c r="D776" s="2">
        <v>700</v>
      </c>
      <c r="E776" s="2">
        <v>400</v>
      </c>
      <c r="F776" s="2">
        <v>28</v>
      </c>
      <c r="G776" s="2">
        <v>19</v>
      </c>
      <c r="H776" s="2">
        <v>18</v>
      </c>
      <c r="I776" s="2">
        <f t="shared" si="58"/>
        <v>608</v>
      </c>
      <c r="J776" s="2">
        <f t="shared" si="63"/>
        <v>348</v>
      </c>
      <c r="K776" s="2">
        <f t="shared" si="59"/>
        <v>7.1428571428571432</v>
      </c>
      <c r="L776" s="2">
        <f t="shared" si="60"/>
        <v>32</v>
      </c>
      <c r="M776" s="2">
        <f t="shared" si="61"/>
        <v>2.9310973355292327</v>
      </c>
      <c r="N776" s="5">
        <v>298000</v>
      </c>
      <c r="O776" s="5">
        <v>29900</v>
      </c>
      <c r="P776" s="2">
        <v>29.2</v>
      </c>
      <c r="Q776" s="2">
        <v>9.3000000000000007</v>
      </c>
      <c r="R776" s="5">
        <v>8520</v>
      </c>
      <c r="S776" s="5">
        <v>1500</v>
      </c>
      <c r="T776" s="5">
        <v>9580</v>
      </c>
      <c r="U776" s="5">
        <v>2300</v>
      </c>
      <c r="Y776">
        <f t="shared" si="62"/>
        <v>664.33583374675788</v>
      </c>
    </row>
    <row r="777" spans="1:25" x14ac:dyDescent="0.35">
      <c r="A777" s="2" t="s">
        <v>787</v>
      </c>
      <c r="B777" s="3" t="s">
        <v>35</v>
      </c>
      <c r="C777" s="2">
        <v>307</v>
      </c>
      <c r="D777" s="2">
        <v>700</v>
      </c>
      <c r="E777" s="2">
        <v>400</v>
      </c>
      <c r="F777" s="2">
        <v>36</v>
      </c>
      <c r="G777" s="2">
        <v>16</v>
      </c>
      <c r="H777" s="2">
        <v>18</v>
      </c>
      <c r="I777" s="2">
        <f t="shared" si="58"/>
        <v>592</v>
      </c>
      <c r="J777" s="2">
        <f t="shared" si="63"/>
        <v>380</v>
      </c>
      <c r="K777" s="2">
        <f t="shared" si="59"/>
        <v>5.5555555555555554</v>
      </c>
      <c r="L777" s="2">
        <f t="shared" si="60"/>
        <v>37</v>
      </c>
      <c r="M777" s="2">
        <f t="shared" si="61"/>
        <v>2.9370973355292325</v>
      </c>
      <c r="N777" s="5">
        <v>353000</v>
      </c>
      <c r="O777" s="5">
        <v>38400</v>
      </c>
      <c r="P777" s="2">
        <v>30.1</v>
      </c>
      <c r="Q777" s="2">
        <v>9.9</v>
      </c>
      <c r="R777" s="5">
        <v>10100</v>
      </c>
      <c r="S777" s="5">
        <v>1920</v>
      </c>
      <c r="T777" s="5">
        <v>11200</v>
      </c>
      <c r="U777" s="5">
        <v>2920</v>
      </c>
      <c r="Y777">
        <f t="shared" si="62"/>
        <v>664.33583374675788</v>
      </c>
    </row>
    <row r="778" spans="1:25" x14ac:dyDescent="0.35">
      <c r="A778" s="2" t="s">
        <v>788</v>
      </c>
      <c r="B778" s="3" t="s">
        <v>35</v>
      </c>
      <c r="C778" s="2">
        <v>283</v>
      </c>
      <c r="D778" s="2">
        <v>700</v>
      </c>
      <c r="E778" s="2">
        <v>400</v>
      </c>
      <c r="F778" s="2">
        <v>32</v>
      </c>
      <c r="G778" s="2">
        <v>16</v>
      </c>
      <c r="H778" s="2">
        <v>18</v>
      </c>
      <c r="I778" s="2">
        <f t="shared" si="58"/>
        <v>600</v>
      </c>
      <c r="J778" s="2">
        <f t="shared" si="63"/>
        <v>352</v>
      </c>
      <c r="K778" s="2">
        <f t="shared" si="59"/>
        <v>6.25</v>
      </c>
      <c r="L778" s="2">
        <f t="shared" si="60"/>
        <v>37.5</v>
      </c>
      <c r="M778" s="2">
        <f t="shared" si="61"/>
        <v>2.9370973355292325</v>
      </c>
      <c r="N778" s="5">
        <v>323000</v>
      </c>
      <c r="O778" s="5">
        <v>34200</v>
      </c>
      <c r="P778" s="2">
        <v>29.9</v>
      </c>
      <c r="Q778" s="2">
        <v>9.6999999999999993</v>
      </c>
      <c r="R778" s="5">
        <v>9220</v>
      </c>
      <c r="S778" s="5">
        <v>1710</v>
      </c>
      <c r="T778" s="5">
        <v>10300</v>
      </c>
      <c r="U778" s="5">
        <v>2600</v>
      </c>
      <c r="Y778">
        <f t="shared" si="62"/>
        <v>664.33583374675788</v>
      </c>
    </row>
    <row r="779" spans="1:25" x14ac:dyDescent="0.35">
      <c r="A779" s="2" t="s">
        <v>789</v>
      </c>
      <c r="B779" s="3" t="s">
        <v>35</v>
      </c>
      <c r="C779" s="2">
        <v>259</v>
      </c>
      <c r="D779" s="2">
        <v>700</v>
      </c>
      <c r="E779" s="2">
        <v>400</v>
      </c>
      <c r="F779" s="2">
        <v>28</v>
      </c>
      <c r="G779" s="2">
        <v>16</v>
      </c>
      <c r="H779" s="2">
        <v>18</v>
      </c>
      <c r="I779" s="2">
        <f t="shared" si="58"/>
        <v>608</v>
      </c>
      <c r="J779" s="2">
        <f t="shared" si="63"/>
        <v>324</v>
      </c>
      <c r="K779" s="2">
        <f t="shared" si="59"/>
        <v>7.1428571428571432</v>
      </c>
      <c r="L779" s="2">
        <f t="shared" si="60"/>
        <v>38</v>
      </c>
      <c r="M779" s="2">
        <f t="shared" si="61"/>
        <v>2.9370973355292325</v>
      </c>
      <c r="N779" s="5">
        <v>291000</v>
      </c>
      <c r="O779" s="5">
        <v>29900</v>
      </c>
      <c r="P779" s="2">
        <v>29.7</v>
      </c>
      <c r="Q779" s="2">
        <v>9.5</v>
      </c>
      <c r="R779" s="5">
        <v>8330</v>
      </c>
      <c r="S779" s="5">
        <v>1490</v>
      </c>
      <c r="T779" s="5">
        <v>9270</v>
      </c>
      <c r="U779" s="5">
        <v>2280</v>
      </c>
      <c r="Y779">
        <f t="shared" si="62"/>
        <v>664.33583374675788</v>
      </c>
    </row>
    <row r="780" spans="1:25" x14ac:dyDescent="0.35">
      <c r="A780" s="2" t="s">
        <v>790</v>
      </c>
      <c r="B780" s="3" t="s">
        <v>35</v>
      </c>
      <c r="C780" s="2">
        <v>241</v>
      </c>
      <c r="D780" s="2">
        <v>700</v>
      </c>
      <c r="E780" s="2">
        <v>400</v>
      </c>
      <c r="F780" s="2">
        <v>25</v>
      </c>
      <c r="G780" s="2">
        <v>16</v>
      </c>
      <c r="H780" s="2">
        <v>18</v>
      </c>
      <c r="I780" s="2">
        <f t="shared" si="58"/>
        <v>614</v>
      </c>
      <c r="J780" s="2">
        <f t="shared" si="63"/>
        <v>303</v>
      </c>
      <c r="K780" s="2">
        <f t="shared" si="59"/>
        <v>8</v>
      </c>
      <c r="L780" s="2">
        <f t="shared" si="60"/>
        <v>38.375</v>
      </c>
      <c r="M780" s="2">
        <f t="shared" si="61"/>
        <v>2.9370973355292325</v>
      </c>
      <c r="N780" s="5">
        <v>267000</v>
      </c>
      <c r="O780" s="5">
        <v>26700</v>
      </c>
      <c r="P780" s="2">
        <v>29.5</v>
      </c>
      <c r="Q780" s="2">
        <v>9.3000000000000007</v>
      </c>
      <c r="R780" s="5">
        <v>7640</v>
      </c>
      <c r="S780" s="5">
        <v>1330</v>
      </c>
      <c r="T780" s="5">
        <v>8530</v>
      </c>
      <c r="U780" s="5">
        <v>2040</v>
      </c>
      <c r="Y780">
        <f t="shared" si="62"/>
        <v>664.33583374675788</v>
      </c>
    </row>
    <row r="781" spans="1:25" x14ac:dyDescent="0.35">
      <c r="A781" s="2" t="s">
        <v>791</v>
      </c>
      <c r="B781" s="3" t="s">
        <v>35</v>
      </c>
      <c r="C781" s="2">
        <v>223</v>
      </c>
      <c r="D781" s="2">
        <v>700</v>
      </c>
      <c r="E781" s="2">
        <v>400</v>
      </c>
      <c r="F781" s="2">
        <v>22</v>
      </c>
      <c r="G781" s="2">
        <v>16</v>
      </c>
      <c r="H781" s="2">
        <v>18</v>
      </c>
      <c r="I781" s="2">
        <f t="shared" si="58"/>
        <v>620</v>
      </c>
      <c r="J781" s="2">
        <f t="shared" si="63"/>
        <v>282</v>
      </c>
      <c r="K781" s="2">
        <f t="shared" si="59"/>
        <v>9.0909090909090917</v>
      </c>
      <c r="L781" s="2">
        <f t="shared" si="60"/>
        <v>38.75</v>
      </c>
      <c r="M781" s="2">
        <f t="shared" si="61"/>
        <v>2.9370973355292325</v>
      </c>
      <c r="N781" s="5">
        <v>243000</v>
      </c>
      <c r="O781" s="5">
        <v>23500</v>
      </c>
      <c r="P781" s="2">
        <v>29.3</v>
      </c>
      <c r="Q781" s="2">
        <v>9.1</v>
      </c>
      <c r="R781" s="5">
        <v>6940</v>
      </c>
      <c r="S781" s="5">
        <v>1170</v>
      </c>
      <c r="T781" s="5">
        <v>7780</v>
      </c>
      <c r="U781" s="5">
        <v>1810</v>
      </c>
      <c r="Y781">
        <f t="shared" si="62"/>
        <v>664.33583374675788</v>
      </c>
    </row>
    <row r="782" spans="1:25" x14ac:dyDescent="0.35">
      <c r="A782" s="2" t="s">
        <v>792</v>
      </c>
      <c r="B782" s="3" t="s">
        <v>35</v>
      </c>
      <c r="C782" s="2">
        <v>273</v>
      </c>
      <c r="D782" s="2">
        <v>700</v>
      </c>
      <c r="E782" s="2">
        <v>400</v>
      </c>
      <c r="F782" s="2">
        <v>32</v>
      </c>
      <c r="G782" s="2">
        <v>14</v>
      </c>
      <c r="H782" s="2">
        <v>18</v>
      </c>
      <c r="I782" s="2">
        <f t="shared" si="58"/>
        <v>600</v>
      </c>
      <c r="J782" s="2">
        <f t="shared" si="63"/>
        <v>336</v>
      </c>
      <c r="K782" s="2">
        <f t="shared" si="59"/>
        <v>6.25</v>
      </c>
      <c r="L782" s="2">
        <f t="shared" si="60"/>
        <v>42.857142857142854</v>
      </c>
      <c r="M782" s="2">
        <f t="shared" si="61"/>
        <v>2.9410973355292325</v>
      </c>
      <c r="N782" s="5">
        <v>319000</v>
      </c>
      <c r="O782" s="5">
        <v>34200</v>
      </c>
      <c r="P782" s="2">
        <v>30.3</v>
      </c>
      <c r="Q782" s="2">
        <v>9.9</v>
      </c>
      <c r="R782" s="5">
        <v>9100</v>
      </c>
      <c r="S782" s="5">
        <v>1710</v>
      </c>
      <c r="T782" s="5">
        <v>10100</v>
      </c>
      <c r="U782" s="5">
        <v>2590</v>
      </c>
      <c r="Y782">
        <f t="shared" si="62"/>
        <v>664.33583374675788</v>
      </c>
    </row>
    <row r="783" spans="1:25" x14ac:dyDescent="0.35">
      <c r="A783" s="2" t="s">
        <v>793</v>
      </c>
      <c r="B783" s="3" t="s">
        <v>35</v>
      </c>
      <c r="C783" s="2">
        <v>249</v>
      </c>
      <c r="D783" s="2">
        <v>700</v>
      </c>
      <c r="E783" s="2">
        <v>400</v>
      </c>
      <c r="F783" s="2">
        <v>28</v>
      </c>
      <c r="G783" s="2">
        <v>14</v>
      </c>
      <c r="H783" s="2">
        <v>18</v>
      </c>
      <c r="I783" s="2">
        <f t="shared" si="58"/>
        <v>608</v>
      </c>
      <c r="J783" s="2">
        <f t="shared" si="63"/>
        <v>308</v>
      </c>
      <c r="K783" s="2">
        <f t="shared" si="59"/>
        <v>7.1428571428571432</v>
      </c>
      <c r="L783" s="2">
        <f t="shared" si="60"/>
        <v>43.428571428571431</v>
      </c>
      <c r="M783" s="2">
        <f t="shared" si="61"/>
        <v>2.9410973355292325</v>
      </c>
      <c r="N783" s="5">
        <v>287000</v>
      </c>
      <c r="O783" s="5">
        <v>29900</v>
      </c>
      <c r="P783" s="2">
        <v>30.1</v>
      </c>
      <c r="Q783" s="2">
        <v>9.6999999999999993</v>
      </c>
      <c r="R783" s="5">
        <v>8200</v>
      </c>
      <c r="S783" s="5">
        <v>1490</v>
      </c>
      <c r="T783" s="5">
        <v>9070</v>
      </c>
      <c r="U783" s="5">
        <v>2270</v>
      </c>
      <c r="Y783">
        <f t="shared" si="62"/>
        <v>664.33583374675788</v>
      </c>
    </row>
    <row r="784" spans="1:25" x14ac:dyDescent="0.35">
      <c r="A784" s="2" t="s">
        <v>794</v>
      </c>
      <c r="B784" s="3" t="s">
        <v>35</v>
      </c>
      <c r="C784" s="2">
        <v>231</v>
      </c>
      <c r="D784" s="2">
        <v>700</v>
      </c>
      <c r="E784" s="2">
        <v>400</v>
      </c>
      <c r="F784" s="2">
        <v>25</v>
      </c>
      <c r="G784" s="2">
        <v>14</v>
      </c>
      <c r="H784" s="2">
        <v>18</v>
      </c>
      <c r="I784" s="2">
        <f t="shared" si="58"/>
        <v>614</v>
      </c>
      <c r="J784" s="2">
        <f t="shared" si="63"/>
        <v>287</v>
      </c>
      <c r="K784" s="2">
        <f t="shared" si="59"/>
        <v>8</v>
      </c>
      <c r="L784" s="2">
        <f t="shared" si="60"/>
        <v>43.857142857142854</v>
      </c>
      <c r="M784" s="2">
        <f t="shared" si="61"/>
        <v>2.9410973355292325</v>
      </c>
      <c r="N784" s="5">
        <v>263000</v>
      </c>
      <c r="O784" s="5">
        <v>26700</v>
      </c>
      <c r="P784" s="2">
        <v>29.9</v>
      </c>
      <c r="Q784" s="2">
        <v>9.5</v>
      </c>
      <c r="R784" s="5">
        <v>7510</v>
      </c>
      <c r="S784" s="5">
        <v>1330</v>
      </c>
      <c r="T784" s="5">
        <v>8320</v>
      </c>
      <c r="U784" s="5">
        <v>2030</v>
      </c>
      <c r="Y784">
        <f t="shared" si="62"/>
        <v>664.33583374675788</v>
      </c>
    </row>
    <row r="785" spans="1:25" x14ac:dyDescent="0.35">
      <c r="A785" s="2" t="s">
        <v>795</v>
      </c>
      <c r="B785" s="3" t="s">
        <v>35</v>
      </c>
      <c r="C785" s="2">
        <v>212</v>
      </c>
      <c r="D785" s="2">
        <v>700</v>
      </c>
      <c r="E785" s="2">
        <v>400</v>
      </c>
      <c r="F785" s="2">
        <v>22</v>
      </c>
      <c r="G785" s="2">
        <v>14</v>
      </c>
      <c r="H785" s="2">
        <v>18</v>
      </c>
      <c r="I785" s="2">
        <f t="shared" si="58"/>
        <v>620</v>
      </c>
      <c r="J785" s="2">
        <f t="shared" si="63"/>
        <v>266</v>
      </c>
      <c r="K785" s="2">
        <f t="shared" si="59"/>
        <v>9.0909090909090917</v>
      </c>
      <c r="L785" s="2">
        <f t="shared" si="60"/>
        <v>44.285714285714285</v>
      </c>
      <c r="M785" s="2">
        <f t="shared" si="61"/>
        <v>2.9410973355292325</v>
      </c>
      <c r="N785" s="5">
        <v>238000</v>
      </c>
      <c r="O785" s="5">
        <v>23500</v>
      </c>
      <c r="P785" s="2">
        <v>29.7</v>
      </c>
      <c r="Q785" s="2">
        <v>9.3000000000000007</v>
      </c>
      <c r="R785" s="5">
        <v>6810</v>
      </c>
      <c r="S785" s="5">
        <v>1170</v>
      </c>
      <c r="T785" s="5">
        <v>7560</v>
      </c>
      <c r="U785" s="5">
        <v>1800</v>
      </c>
      <c r="Y785">
        <f t="shared" si="62"/>
        <v>664.33583374675788</v>
      </c>
    </row>
    <row r="786" spans="1:25" x14ac:dyDescent="0.35">
      <c r="A786" s="2" t="s">
        <v>796</v>
      </c>
      <c r="B786" s="3" t="s">
        <v>35</v>
      </c>
      <c r="C786" s="2">
        <v>220</v>
      </c>
      <c r="D786" s="2">
        <v>700</v>
      </c>
      <c r="E786" s="2">
        <v>400</v>
      </c>
      <c r="F786" s="2">
        <v>25</v>
      </c>
      <c r="G786" s="2">
        <v>12</v>
      </c>
      <c r="H786" s="2">
        <v>18</v>
      </c>
      <c r="I786" s="2">
        <f t="shared" si="58"/>
        <v>614</v>
      </c>
      <c r="J786" s="2">
        <f t="shared" si="63"/>
        <v>271</v>
      </c>
      <c r="K786" s="2">
        <f t="shared" si="59"/>
        <v>8</v>
      </c>
      <c r="L786" s="2">
        <f t="shared" si="60"/>
        <v>51.166666666666664</v>
      </c>
      <c r="M786" s="2">
        <f t="shared" si="61"/>
        <v>2.9450973355292325</v>
      </c>
      <c r="N786" s="5">
        <v>258000</v>
      </c>
      <c r="O786" s="5">
        <v>26700</v>
      </c>
      <c r="P786" s="2">
        <v>30.3</v>
      </c>
      <c r="Q786" s="2">
        <v>9.8000000000000007</v>
      </c>
      <c r="R786" s="5">
        <v>7380</v>
      </c>
      <c r="S786" s="5">
        <v>1330</v>
      </c>
      <c r="T786" s="5">
        <v>8110</v>
      </c>
      <c r="U786" s="5">
        <v>2030</v>
      </c>
      <c r="Y786">
        <f t="shared" si="62"/>
        <v>664.33583374675788</v>
      </c>
    </row>
    <row r="787" spans="1:25" x14ac:dyDescent="0.35">
      <c r="A787" s="2" t="s">
        <v>797</v>
      </c>
      <c r="B787" s="3" t="s">
        <v>35</v>
      </c>
      <c r="C787" s="2">
        <v>202</v>
      </c>
      <c r="D787" s="2">
        <v>700</v>
      </c>
      <c r="E787" s="2">
        <v>400</v>
      </c>
      <c r="F787" s="2">
        <v>22</v>
      </c>
      <c r="G787" s="2">
        <v>12</v>
      </c>
      <c r="H787" s="2">
        <v>18</v>
      </c>
      <c r="I787" s="2">
        <f t="shared" si="58"/>
        <v>620</v>
      </c>
      <c r="J787" s="2">
        <f t="shared" si="63"/>
        <v>250</v>
      </c>
      <c r="K787" s="2">
        <f t="shared" si="59"/>
        <v>9.0909090909090917</v>
      </c>
      <c r="L787" s="2">
        <f t="shared" si="60"/>
        <v>51.666666666666664</v>
      </c>
      <c r="M787" s="2">
        <f t="shared" si="61"/>
        <v>2.9450973355292325</v>
      </c>
      <c r="N787" s="5">
        <v>233000</v>
      </c>
      <c r="O787" s="5">
        <v>23500</v>
      </c>
      <c r="P787" s="2">
        <v>30.1</v>
      </c>
      <c r="Q787" s="2">
        <v>9.6</v>
      </c>
      <c r="R787" s="5">
        <v>6670</v>
      </c>
      <c r="S787" s="5">
        <v>1170</v>
      </c>
      <c r="T787" s="5">
        <v>7350</v>
      </c>
      <c r="U787" s="5">
        <v>1790</v>
      </c>
      <c r="Y787">
        <f t="shared" si="62"/>
        <v>664.33583374675788</v>
      </c>
    </row>
    <row r="788" spans="1:25" x14ac:dyDescent="0.35">
      <c r="A788" s="2" t="s">
        <v>798</v>
      </c>
      <c r="B788" s="3" t="s">
        <v>35</v>
      </c>
      <c r="C788" s="2">
        <v>308</v>
      </c>
      <c r="D788" s="2">
        <v>700</v>
      </c>
      <c r="E788" s="2">
        <v>350</v>
      </c>
      <c r="F788" s="2">
        <v>36</v>
      </c>
      <c r="G788" s="2">
        <v>22</v>
      </c>
      <c r="H788" s="2">
        <v>18</v>
      </c>
      <c r="I788" s="2">
        <f t="shared" si="58"/>
        <v>592</v>
      </c>
      <c r="J788" s="2">
        <f t="shared" si="63"/>
        <v>406</v>
      </c>
      <c r="K788" s="2">
        <f t="shared" si="59"/>
        <v>4.8611111111111107</v>
      </c>
      <c r="L788" s="2">
        <f t="shared" si="60"/>
        <v>26.90909090909091</v>
      </c>
      <c r="M788" s="2">
        <f t="shared" si="61"/>
        <v>2.7250973355292327</v>
      </c>
      <c r="N788" s="5">
        <v>326000</v>
      </c>
      <c r="O788" s="5">
        <v>25800</v>
      </c>
      <c r="P788" s="2">
        <v>28.8</v>
      </c>
      <c r="Q788" s="2">
        <v>8.1</v>
      </c>
      <c r="R788" s="5">
        <v>9320</v>
      </c>
      <c r="S788" s="5">
        <v>1470</v>
      </c>
      <c r="T788" s="5">
        <v>10600</v>
      </c>
      <c r="U788" s="5">
        <v>2290</v>
      </c>
      <c r="Y788">
        <f t="shared" si="62"/>
        <v>643.54650181630223</v>
      </c>
    </row>
    <row r="789" spans="1:25" x14ac:dyDescent="0.35">
      <c r="A789" s="2" t="s">
        <v>799</v>
      </c>
      <c r="B789" s="3" t="s">
        <v>35</v>
      </c>
      <c r="C789" s="2">
        <v>288</v>
      </c>
      <c r="D789" s="2">
        <v>700</v>
      </c>
      <c r="E789" s="2">
        <v>350</v>
      </c>
      <c r="F789" s="2">
        <v>32</v>
      </c>
      <c r="G789" s="2">
        <v>22</v>
      </c>
      <c r="H789" s="2">
        <v>18</v>
      </c>
      <c r="I789" s="2">
        <f t="shared" si="58"/>
        <v>600</v>
      </c>
      <c r="J789" s="2">
        <f t="shared" si="63"/>
        <v>378</v>
      </c>
      <c r="K789" s="2">
        <f t="shared" si="59"/>
        <v>5.46875</v>
      </c>
      <c r="L789" s="2">
        <f t="shared" si="60"/>
        <v>27.272727272727273</v>
      </c>
      <c r="M789" s="2">
        <f t="shared" si="61"/>
        <v>2.7250973355292327</v>
      </c>
      <c r="N789" s="5">
        <v>300000</v>
      </c>
      <c r="O789" s="5">
        <v>22900</v>
      </c>
      <c r="P789" s="2">
        <v>28.6</v>
      </c>
      <c r="Q789" s="2">
        <v>7.9</v>
      </c>
      <c r="R789" s="5">
        <v>8570</v>
      </c>
      <c r="S789" s="5">
        <v>1310</v>
      </c>
      <c r="T789" s="5">
        <v>9790</v>
      </c>
      <c r="U789" s="5">
        <v>2040</v>
      </c>
      <c r="Y789">
        <f t="shared" si="62"/>
        <v>643.54650181630223</v>
      </c>
    </row>
    <row r="790" spans="1:25" x14ac:dyDescent="0.35">
      <c r="A790" s="2" t="s">
        <v>800</v>
      </c>
      <c r="B790" s="3" t="s">
        <v>35</v>
      </c>
      <c r="C790" s="2">
        <v>267</v>
      </c>
      <c r="D790" s="2">
        <v>700</v>
      </c>
      <c r="E790" s="2">
        <v>350</v>
      </c>
      <c r="F790" s="2">
        <v>28</v>
      </c>
      <c r="G790" s="2">
        <v>22</v>
      </c>
      <c r="H790" s="2">
        <v>18</v>
      </c>
      <c r="I790" s="2">
        <f t="shared" si="58"/>
        <v>608</v>
      </c>
      <c r="J790" s="2">
        <f t="shared" si="63"/>
        <v>350</v>
      </c>
      <c r="K790" s="2">
        <f t="shared" si="59"/>
        <v>6.25</v>
      </c>
      <c r="L790" s="2">
        <f t="shared" si="60"/>
        <v>27.636363636363637</v>
      </c>
      <c r="M790" s="2">
        <f t="shared" si="61"/>
        <v>2.7250973355292327</v>
      </c>
      <c r="N790" s="5">
        <v>273000</v>
      </c>
      <c r="O790" s="5">
        <v>20100</v>
      </c>
      <c r="P790" s="2">
        <v>28.3</v>
      </c>
      <c r="Q790" s="2">
        <v>7.7</v>
      </c>
      <c r="R790" s="5">
        <v>7810</v>
      </c>
      <c r="S790" s="5">
        <v>1150</v>
      </c>
      <c r="T790" s="5">
        <v>8960</v>
      </c>
      <c r="U790" s="5">
        <v>1800</v>
      </c>
      <c r="Y790">
        <f t="shared" si="62"/>
        <v>643.54650181630223</v>
      </c>
    </row>
    <row r="791" spans="1:25" x14ac:dyDescent="0.35">
      <c r="A791" s="2" t="s">
        <v>801</v>
      </c>
      <c r="B791" s="3" t="s">
        <v>35</v>
      </c>
      <c r="C791" s="2">
        <v>294</v>
      </c>
      <c r="D791" s="2">
        <v>700</v>
      </c>
      <c r="E791" s="2">
        <v>350</v>
      </c>
      <c r="F791" s="2">
        <v>36</v>
      </c>
      <c r="G791" s="2">
        <v>19</v>
      </c>
      <c r="H791" s="2">
        <v>18</v>
      </c>
      <c r="I791" s="2">
        <f t="shared" si="58"/>
        <v>592</v>
      </c>
      <c r="J791" s="2">
        <f t="shared" si="63"/>
        <v>385</v>
      </c>
      <c r="K791" s="2">
        <f t="shared" si="59"/>
        <v>4.8611111111111107</v>
      </c>
      <c r="L791" s="2">
        <f t="shared" si="60"/>
        <v>31.157894736842106</v>
      </c>
      <c r="M791" s="2">
        <f t="shared" si="61"/>
        <v>2.7310973355292325</v>
      </c>
      <c r="N791" s="5">
        <v>320000</v>
      </c>
      <c r="O791" s="5">
        <v>25800</v>
      </c>
      <c r="P791" s="2">
        <v>29.2</v>
      </c>
      <c r="Q791" s="2">
        <v>8.3000000000000007</v>
      </c>
      <c r="R791" s="5">
        <v>9140</v>
      </c>
      <c r="S791" s="5">
        <v>1470</v>
      </c>
      <c r="T791" s="5">
        <v>10300</v>
      </c>
      <c r="U791" s="5">
        <v>2270</v>
      </c>
      <c r="Y791">
        <f t="shared" si="62"/>
        <v>643.54650181630223</v>
      </c>
    </row>
    <row r="792" spans="1:25" x14ac:dyDescent="0.35">
      <c r="A792" s="2" t="s">
        <v>792</v>
      </c>
      <c r="B792" s="3" t="s">
        <v>35</v>
      </c>
      <c r="C792" s="2">
        <v>273</v>
      </c>
      <c r="D792" s="2">
        <v>700</v>
      </c>
      <c r="E792" s="2">
        <v>350</v>
      </c>
      <c r="F792" s="2">
        <v>32</v>
      </c>
      <c r="G792" s="2">
        <v>19</v>
      </c>
      <c r="H792" s="2">
        <v>18</v>
      </c>
      <c r="I792" s="2">
        <f t="shared" si="58"/>
        <v>600</v>
      </c>
      <c r="J792" s="2">
        <f t="shared" si="63"/>
        <v>357</v>
      </c>
      <c r="K792" s="2">
        <f t="shared" si="59"/>
        <v>5.46875</v>
      </c>
      <c r="L792" s="2">
        <f t="shared" si="60"/>
        <v>31.578947368421051</v>
      </c>
      <c r="M792" s="2">
        <f t="shared" si="61"/>
        <v>2.7310973355292325</v>
      </c>
      <c r="N792" s="5">
        <v>294000</v>
      </c>
      <c r="O792" s="5">
        <v>22900</v>
      </c>
      <c r="P792" s="2">
        <v>29.1</v>
      </c>
      <c r="Q792" s="2">
        <v>8.1</v>
      </c>
      <c r="R792" s="5">
        <v>8390</v>
      </c>
      <c r="S792" s="5">
        <v>1310</v>
      </c>
      <c r="T792" s="5">
        <v>9490</v>
      </c>
      <c r="U792" s="5">
        <v>2020</v>
      </c>
      <c r="Y792">
        <f t="shared" si="62"/>
        <v>643.54650181630223</v>
      </c>
    </row>
    <row r="793" spans="1:25" x14ac:dyDescent="0.35">
      <c r="A793" s="2" t="s">
        <v>802</v>
      </c>
      <c r="B793" s="3" t="s">
        <v>35</v>
      </c>
      <c r="C793" s="2">
        <v>252</v>
      </c>
      <c r="D793" s="2">
        <v>700</v>
      </c>
      <c r="E793" s="2">
        <v>350</v>
      </c>
      <c r="F793" s="2">
        <v>28</v>
      </c>
      <c r="G793" s="2">
        <v>19</v>
      </c>
      <c r="H793" s="2">
        <v>18</v>
      </c>
      <c r="I793" s="2">
        <f t="shared" si="58"/>
        <v>608</v>
      </c>
      <c r="J793" s="2">
        <f t="shared" si="63"/>
        <v>329</v>
      </c>
      <c r="K793" s="2">
        <f t="shared" si="59"/>
        <v>6.25</v>
      </c>
      <c r="L793" s="2">
        <f t="shared" si="60"/>
        <v>32</v>
      </c>
      <c r="M793" s="2">
        <f t="shared" si="61"/>
        <v>2.7310973355292325</v>
      </c>
      <c r="N793" s="5">
        <v>267000</v>
      </c>
      <c r="O793" s="5">
        <v>20100</v>
      </c>
      <c r="P793" s="2">
        <v>28.8</v>
      </c>
      <c r="Q793" s="2">
        <v>7.9</v>
      </c>
      <c r="R793" s="5">
        <v>7610</v>
      </c>
      <c r="S793" s="5">
        <v>1150</v>
      </c>
      <c r="T793" s="5">
        <v>8640</v>
      </c>
      <c r="U793" s="5">
        <v>1780</v>
      </c>
      <c r="Y793">
        <f t="shared" si="62"/>
        <v>643.54650181630223</v>
      </c>
    </row>
    <row r="794" spans="1:25" x14ac:dyDescent="0.35">
      <c r="A794" s="2" t="s">
        <v>803</v>
      </c>
      <c r="B794" s="3" t="s">
        <v>35</v>
      </c>
      <c r="C794" s="2">
        <v>279</v>
      </c>
      <c r="D794" s="2">
        <v>700</v>
      </c>
      <c r="E794" s="2">
        <v>350</v>
      </c>
      <c r="F794" s="2">
        <v>36</v>
      </c>
      <c r="G794" s="2">
        <v>16</v>
      </c>
      <c r="H794" s="2">
        <v>18</v>
      </c>
      <c r="I794" s="2">
        <f t="shared" si="58"/>
        <v>592</v>
      </c>
      <c r="J794" s="2">
        <f t="shared" si="63"/>
        <v>364</v>
      </c>
      <c r="K794" s="2">
        <f t="shared" si="59"/>
        <v>4.8611111111111107</v>
      </c>
      <c r="L794" s="2">
        <f t="shared" si="60"/>
        <v>37</v>
      </c>
      <c r="M794" s="2">
        <f t="shared" si="61"/>
        <v>2.7370973355292327</v>
      </c>
      <c r="N794" s="5">
        <v>314000</v>
      </c>
      <c r="O794" s="5">
        <v>25800</v>
      </c>
      <c r="P794" s="2">
        <v>29.7</v>
      </c>
      <c r="Q794" s="2">
        <v>8.5</v>
      </c>
      <c r="R794" s="5">
        <v>8960</v>
      </c>
      <c r="S794" s="5">
        <v>1470</v>
      </c>
      <c r="T794" s="5">
        <v>10000</v>
      </c>
      <c r="U794" s="5">
        <v>2250</v>
      </c>
      <c r="Y794">
        <f t="shared" si="62"/>
        <v>643.54650181630223</v>
      </c>
    </row>
    <row r="795" spans="1:25" x14ac:dyDescent="0.35">
      <c r="A795" s="2" t="s">
        <v>804</v>
      </c>
      <c r="B795" s="3" t="s">
        <v>35</v>
      </c>
      <c r="C795" s="2">
        <v>258</v>
      </c>
      <c r="D795" s="2">
        <v>700</v>
      </c>
      <c r="E795" s="2">
        <v>350</v>
      </c>
      <c r="F795" s="2">
        <v>32</v>
      </c>
      <c r="G795" s="2">
        <v>16</v>
      </c>
      <c r="H795" s="2">
        <v>18</v>
      </c>
      <c r="I795" s="2">
        <f t="shared" si="58"/>
        <v>600</v>
      </c>
      <c r="J795" s="2">
        <f t="shared" si="63"/>
        <v>336</v>
      </c>
      <c r="K795" s="2">
        <f t="shared" si="59"/>
        <v>5.46875</v>
      </c>
      <c r="L795" s="2">
        <f t="shared" si="60"/>
        <v>37.5</v>
      </c>
      <c r="M795" s="2">
        <f t="shared" si="61"/>
        <v>2.7370973355292327</v>
      </c>
      <c r="N795" s="5">
        <v>287000</v>
      </c>
      <c r="O795" s="5">
        <v>22900</v>
      </c>
      <c r="P795" s="2">
        <v>29.6</v>
      </c>
      <c r="Q795" s="2">
        <v>8.4</v>
      </c>
      <c r="R795" s="5">
        <v>8200</v>
      </c>
      <c r="S795" s="5">
        <v>1310</v>
      </c>
      <c r="T795" s="5">
        <v>9190</v>
      </c>
      <c r="U795" s="5">
        <v>2000</v>
      </c>
      <c r="Y795">
        <f t="shared" si="62"/>
        <v>643.54650181630223</v>
      </c>
    </row>
    <row r="796" spans="1:25" x14ac:dyDescent="0.35">
      <c r="A796" s="2" t="s">
        <v>805</v>
      </c>
      <c r="B796" s="3" t="s">
        <v>35</v>
      </c>
      <c r="C796" s="2">
        <v>237</v>
      </c>
      <c r="D796" s="2">
        <v>700</v>
      </c>
      <c r="E796" s="2">
        <v>350</v>
      </c>
      <c r="F796" s="2">
        <v>28</v>
      </c>
      <c r="G796" s="2">
        <v>16</v>
      </c>
      <c r="H796" s="2">
        <v>18</v>
      </c>
      <c r="I796" s="2">
        <f t="shared" si="58"/>
        <v>608</v>
      </c>
      <c r="J796" s="2">
        <f t="shared" si="63"/>
        <v>308</v>
      </c>
      <c r="K796" s="2">
        <f t="shared" si="59"/>
        <v>6.25</v>
      </c>
      <c r="L796" s="2">
        <f t="shared" si="60"/>
        <v>38</v>
      </c>
      <c r="M796" s="2">
        <f t="shared" si="61"/>
        <v>2.7370973355292327</v>
      </c>
      <c r="N796" s="5">
        <v>260000</v>
      </c>
      <c r="O796" s="5">
        <v>20000</v>
      </c>
      <c r="P796" s="2">
        <v>29.3</v>
      </c>
      <c r="Q796" s="2">
        <v>8.1999999999999993</v>
      </c>
      <c r="R796" s="5">
        <v>7420</v>
      </c>
      <c r="S796" s="5">
        <v>1140</v>
      </c>
      <c r="T796" s="5">
        <v>8330</v>
      </c>
      <c r="U796" s="5">
        <v>1760</v>
      </c>
      <c r="Y796">
        <f t="shared" si="62"/>
        <v>643.54650181630223</v>
      </c>
    </row>
    <row r="797" spans="1:25" x14ac:dyDescent="0.35">
      <c r="A797" s="2" t="s">
        <v>806</v>
      </c>
      <c r="B797" s="3" t="s">
        <v>35</v>
      </c>
      <c r="C797" s="2">
        <v>221</v>
      </c>
      <c r="D797" s="2">
        <v>700</v>
      </c>
      <c r="E797" s="2">
        <v>350</v>
      </c>
      <c r="F797" s="2">
        <v>25</v>
      </c>
      <c r="G797" s="2">
        <v>16</v>
      </c>
      <c r="H797" s="2">
        <v>18</v>
      </c>
      <c r="I797" s="2">
        <f t="shared" si="58"/>
        <v>614</v>
      </c>
      <c r="J797" s="2">
        <f t="shared" si="63"/>
        <v>287</v>
      </c>
      <c r="K797" s="2">
        <f t="shared" si="59"/>
        <v>7</v>
      </c>
      <c r="L797" s="2">
        <f t="shared" si="60"/>
        <v>38.375</v>
      </c>
      <c r="M797" s="2">
        <f t="shared" si="61"/>
        <v>2.7370973355292327</v>
      </c>
      <c r="N797" s="5">
        <v>239000</v>
      </c>
      <c r="O797" s="5">
        <v>17900</v>
      </c>
      <c r="P797" s="2">
        <v>29.1</v>
      </c>
      <c r="Q797" s="2">
        <v>8</v>
      </c>
      <c r="R797" s="5">
        <v>6830</v>
      </c>
      <c r="S797" s="5">
        <v>1020</v>
      </c>
      <c r="T797" s="5">
        <v>7690</v>
      </c>
      <c r="U797" s="5">
        <v>1580</v>
      </c>
      <c r="Y797">
        <f t="shared" si="62"/>
        <v>643.54650181630223</v>
      </c>
    </row>
    <row r="798" spans="1:25" x14ac:dyDescent="0.35">
      <c r="A798" s="2" t="s">
        <v>807</v>
      </c>
      <c r="B798" s="3" t="s">
        <v>35</v>
      </c>
      <c r="C798" s="2">
        <v>205</v>
      </c>
      <c r="D798" s="2">
        <v>700</v>
      </c>
      <c r="E798" s="2">
        <v>350</v>
      </c>
      <c r="F798" s="2">
        <v>22</v>
      </c>
      <c r="G798" s="2">
        <v>16</v>
      </c>
      <c r="H798" s="2">
        <v>18</v>
      </c>
      <c r="I798" s="2">
        <f t="shared" si="58"/>
        <v>620</v>
      </c>
      <c r="J798" s="2">
        <f t="shared" si="63"/>
        <v>266</v>
      </c>
      <c r="K798" s="2">
        <f t="shared" si="59"/>
        <v>7.9545454545454541</v>
      </c>
      <c r="L798" s="2">
        <f t="shared" si="60"/>
        <v>38.75</v>
      </c>
      <c r="M798" s="2">
        <f t="shared" si="61"/>
        <v>2.7370973355292327</v>
      </c>
      <c r="N798" s="5">
        <v>218000</v>
      </c>
      <c r="O798" s="5">
        <v>15700</v>
      </c>
      <c r="P798" s="2">
        <v>28.8</v>
      </c>
      <c r="Q798" s="2">
        <v>7.8</v>
      </c>
      <c r="R798" s="5">
        <v>6220</v>
      </c>
      <c r="S798" s="2">
        <v>900</v>
      </c>
      <c r="T798" s="5">
        <v>7030</v>
      </c>
      <c r="U798" s="5">
        <v>1390</v>
      </c>
      <c r="Y798">
        <f t="shared" si="62"/>
        <v>643.54650181630223</v>
      </c>
    </row>
    <row r="799" spans="1:25" x14ac:dyDescent="0.35">
      <c r="A799" s="2" t="s">
        <v>808</v>
      </c>
      <c r="B799" s="3" t="s">
        <v>35</v>
      </c>
      <c r="C799" s="2">
        <v>248</v>
      </c>
      <c r="D799" s="2">
        <v>700</v>
      </c>
      <c r="E799" s="2">
        <v>350</v>
      </c>
      <c r="F799" s="2">
        <v>32</v>
      </c>
      <c r="G799" s="2">
        <v>14</v>
      </c>
      <c r="H799" s="2">
        <v>18</v>
      </c>
      <c r="I799" s="2">
        <f t="shared" si="58"/>
        <v>600</v>
      </c>
      <c r="J799" s="2">
        <f t="shared" si="63"/>
        <v>322</v>
      </c>
      <c r="K799" s="2">
        <f t="shared" si="59"/>
        <v>5.46875</v>
      </c>
      <c r="L799" s="2">
        <f t="shared" si="60"/>
        <v>42.857142857142854</v>
      </c>
      <c r="M799" s="2">
        <f t="shared" si="61"/>
        <v>2.7410973355292327</v>
      </c>
      <c r="N799" s="5">
        <v>283000</v>
      </c>
      <c r="O799" s="5">
        <v>22900</v>
      </c>
      <c r="P799" s="2">
        <v>29.9</v>
      </c>
      <c r="Q799" s="2">
        <v>8.5</v>
      </c>
      <c r="R799" s="5">
        <v>8080</v>
      </c>
      <c r="S799" s="5">
        <v>1310</v>
      </c>
      <c r="T799" s="5">
        <v>8980</v>
      </c>
      <c r="U799" s="5">
        <v>1990</v>
      </c>
      <c r="Y799">
        <f t="shared" si="62"/>
        <v>643.54650181630223</v>
      </c>
    </row>
    <row r="800" spans="1:25" x14ac:dyDescent="0.35">
      <c r="A800" s="2" t="s">
        <v>809</v>
      </c>
      <c r="B800" s="3" t="s">
        <v>35</v>
      </c>
      <c r="C800" s="2">
        <v>227</v>
      </c>
      <c r="D800" s="2">
        <v>700</v>
      </c>
      <c r="E800" s="2">
        <v>350</v>
      </c>
      <c r="F800" s="2">
        <v>28</v>
      </c>
      <c r="G800" s="2">
        <v>14</v>
      </c>
      <c r="H800" s="2">
        <v>18</v>
      </c>
      <c r="I800" s="2">
        <f t="shared" si="58"/>
        <v>608</v>
      </c>
      <c r="J800" s="2">
        <f t="shared" si="63"/>
        <v>294</v>
      </c>
      <c r="K800" s="2">
        <f t="shared" si="59"/>
        <v>6.25</v>
      </c>
      <c r="L800" s="2">
        <f t="shared" si="60"/>
        <v>43.428571428571431</v>
      </c>
      <c r="M800" s="2">
        <f t="shared" si="61"/>
        <v>2.7410973355292327</v>
      </c>
      <c r="N800" s="5">
        <v>255000</v>
      </c>
      <c r="O800" s="5">
        <v>20000</v>
      </c>
      <c r="P800" s="2">
        <v>29.7</v>
      </c>
      <c r="Q800" s="2">
        <v>8.3000000000000007</v>
      </c>
      <c r="R800" s="5">
        <v>7300</v>
      </c>
      <c r="S800" s="5">
        <v>1140</v>
      </c>
      <c r="T800" s="5">
        <v>8130</v>
      </c>
      <c r="U800" s="5">
        <v>1750</v>
      </c>
      <c r="Y800">
        <f t="shared" si="62"/>
        <v>643.54650181630223</v>
      </c>
    </row>
    <row r="801" spans="1:25" x14ac:dyDescent="0.35">
      <c r="A801" s="2" t="s">
        <v>810</v>
      </c>
      <c r="B801" s="3" t="s">
        <v>35</v>
      </c>
      <c r="C801" s="2">
        <v>211</v>
      </c>
      <c r="D801" s="2">
        <v>700</v>
      </c>
      <c r="E801" s="2">
        <v>350</v>
      </c>
      <c r="F801" s="2">
        <v>25</v>
      </c>
      <c r="G801" s="2">
        <v>14</v>
      </c>
      <c r="H801" s="2">
        <v>18</v>
      </c>
      <c r="I801" s="2">
        <f t="shared" si="58"/>
        <v>614</v>
      </c>
      <c r="J801" s="2">
        <f t="shared" si="63"/>
        <v>273</v>
      </c>
      <c r="K801" s="2">
        <f t="shared" si="59"/>
        <v>7</v>
      </c>
      <c r="L801" s="2">
        <f t="shared" si="60"/>
        <v>43.857142857142854</v>
      </c>
      <c r="M801" s="2">
        <f t="shared" si="61"/>
        <v>2.7410973355292327</v>
      </c>
      <c r="N801" s="5">
        <v>234000</v>
      </c>
      <c r="O801" s="5">
        <v>17900</v>
      </c>
      <c r="P801" s="2">
        <v>29.5</v>
      </c>
      <c r="Q801" s="2">
        <v>8.1999999999999993</v>
      </c>
      <c r="R801" s="5">
        <v>6700</v>
      </c>
      <c r="S801" s="5">
        <v>1020</v>
      </c>
      <c r="T801" s="5">
        <v>7470</v>
      </c>
      <c r="U801" s="5">
        <v>1570</v>
      </c>
      <c r="Y801">
        <f t="shared" si="62"/>
        <v>643.54650181630223</v>
      </c>
    </row>
    <row r="802" spans="1:25" x14ac:dyDescent="0.35">
      <c r="A802" s="2" t="s">
        <v>811</v>
      </c>
      <c r="B802" s="3" t="s">
        <v>35</v>
      </c>
      <c r="C802" s="2">
        <v>195</v>
      </c>
      <c r="D802" s="2">
        <v>700</v>
      </c>
      <c r="E802" s="2">
        <v>350</v>
      </c>
      <c r="F802" s="2">
        <v>22</v>
      </c>
      <c r="G802" s="2">
        <v>14</v>
      </c>
      <c r="H802" s="2">
        <v>18</v>
      </c>
      <c r="I802" s="2">
        <f t="shared" si="58"/>
        <v>620</v>
      </c>
      <c r="J802" s="2">
        <f t="shared" si="63"/>
        <v>252</v>
      </c>
      <c r="K802" s="2">
        <f t="shared" si="59"/>
        <v>7.9545454545454541</v>
      </c>
      <c r="L802" s="2">
        <f t="shared" si="60"/>
        <v>44.285714285714285</v>
      </c>
      <c r="M802" s="2">
        <f t="shared" si="61"/>
        <v>2.7410973355292327</v>
      </c>
      <c r="N802" s="5">
        <v>213000</v>
      </c>
      <c r="O802" s="5">
        <v>15700</v>
      </c>
      <c r="P802" s="2">
        <v>29.3</v>
      </c>
      <c r="Q802" s="2">
        <v>8</v>
      </c>
      <c r="R802" s="5">
        <v>6080</v>
      </c>
      <c r="S802" s="2">
        <v>899</v>
      </c>
      <c r="T802" s="5">
        <v>6820</v>
      </c>
      <c r="U802" s="5">
        <v>1380</v>
      </c>
      <c r="Y802">
        <f t="shared" si="62"/>
        <v>643.54650181630223</v>
      </c>
    </row>
    <row r="803" spans="1:25" x14ac:dyDescent="0.35">
      <c r="A803" s="2" t="s">
        <v>812</v>
      </c>
      <c r="B803" s="3" t="s">
        <v>35</v>
      </c>
      <c r="C803" s="2">
        <v>201</v>
      </c>
      <c r="D803" s="2">
        <v>700</v>
      </c>
      <c r="E803" s="2">
        <v>350</v>
      </c>
      <c r="F803" s="2">
        <v>25</v>
      </c>
      <c r="G803" s="2">
        <v>12</v>
      </c>
      <c r="H803" s="2">
        <v>18</v>
      </c>
      <c r="I803" s="2">
        <f t="shared" si="58"/>
        <v>614</v>
      </c>
      <c r="J803" s="2">
        <f t="shared" si="63"/>
        <v>259</v>
      </c>
      <c r="K803" s="2">
        <f t="shared" si="59"/>
        <v>7</v>
      </c>
      <c r="L803" s="2">
        <f t="shared" si="60"/>
        <v>51.166666666666664</v>
      </c>
      <c r="M803" s="2">
        <f t="shared" si="61"/>
        <v>2.7450973355292327</v>
      </c>
      <c r="N803" s="5">
        <v>230000</v>
      </c>
      <c r="O803" s="5">
        <v>17900</v>
      </c>
      <c r="P803" s="2">
        <v>30</v>
      </c>
      <c r="Q803" s="2">
        <v>8.4</v>
      </c>
      <c r="R803" s="5">
        <v>6560</v>
      </c>
      <c r="S803" s="5">
        <v>1020</v>
      </c>
      <c r="T803" s="5">
        <v>7260</v>
      </c>
      <c r="U803" s="5">
        <v>1560</v>
      </c>
      <c r="Y803">
        <f t="shared" si="62"/>
        <v>643.54650181630223</v>
      </c>
    </row>
    <row r="804" spans="1:25" x14ac:dyDescent="0.35">
      <c r="A804" s="2" t="s">
        <v>813</v>
      </c>
      <c r="B804" s="3" t="s">
        <v>35</v>
      </c>
      <c r="C804" s="2">
        <v>185</v>
      </c>
      <c r="D804" s="2">
        <v>700</v>
      </c>
      <c r="E804" s="2">
        <v>350</v>
      </c>
      <c r="F804" s="2">
        <v>22</v>
      </c>
      <c r="G804" s="2">
        <v>12</v>
      </c>
      <c r="H804" s="2">
        <v>18</v>
      </c>
      <c r="I804" s="2">
        <f t="shared" si="58"/>
        <v>620</v>
      </c>
      <c r="J804" s="2">
        <f t="shared" si="63"/>
        <v>238</v>
      </c>
      <c r="K804" s="2">
        <f t="shared" si="59"/>
        <v>7.9545454545454541</v>
      </c>
      <c r="L804" s="2">
        <f t="shared" si="60"/>
        <v>51.666666666666664</v>
      </c>
      <c r="M804" s="2">
        <f t="shared" si="61"/>
        <v>2.7450973355292327</v>
      </c>
      <c r="N804" s="5">
        <v>208000</v>
      </c>
      <c r="O804" s="5">
        <v>15700</v>
      </c>
      <c r="P804" s="2">
        <v>29.7</v>
      </c>
      <c r="Q804" s="2">
        <v>8.1999999999999993</v>
      </c>
      <c r="R804" s="5">
        <v>5950</v>
      </c>
      <c r="S804" s="2">
        <v>899</v>
      </c>
      <c r="T804" s="5">
        <v>6600</v>
      </c>
      <c r="U804" s="5">
        <v>1370</v>
      </c>
      <c r="Y804">
        <f t="shared" si="62"/>
        <v>643.54650181630223</v>
      </c>
    </row>
    <row r="805" spans="1:25" x14ac:dyDescent="0.35">
      <c r="A805" s="2" t="s">
        <v>814</v>
      </c>
      <c r="B805" s="3" t="s">
        <v>35</v>
      </c>
      <c r="C805" s="2">
        <v>280</v>
      </c>
      <c r="D805" s="2">
        <v>700</v>
      </c>
      <c r="E805" s="2">
        <v>300</v>
      </c>
      <c r="F805" s="2">
        <v>36</v>
      </c>
      <c r="G805" s="2">
        <v>22</v>
      </c>
      <c r="H805" s="2">
        <v>18</v>
      </c>
      <c r="I805" s="2">
        <f t="shared" si="58"/>
        <v>592</v>
      </c>
      <c r="J805" s="2">
        <f t="shared" si="63"/>
        <v>384</v>
      </c>
      <c r="K805" s="2">
        <f t="shared" si="59"/>
        <v>4.166666666666667</v>
      </c>
      <c r="L805" s="2">
        <f t="shared" si="60"/>
        <v>26.90909090909091</v>
      </c>
      <c r="M805" s="2">
        <f t="shared" si="61"/>
        <v>2.5250973355292325</v>
      </c>
      <c r="N805" s="5">
        <v>286000</v>
      </c>
      <c r="O805" s="5">
        <v>16300</v>
      </c>
      <c r="P805" s="2">
        <v>28.3</v>
      </c>
      <c r="Q805" s="2">
        <v>6.8</v>
      </c>
      <c r="R805" s="5">
        <v>8180</v>
      </c>
      <c r="S805" s="5">
        <v>1080</v>
      </c>
      <c r="T805" s="5">
        <v>9430</v>
      </c>
      <c r="U805" s="5">
        <v>1700</v>
      </c>
      <c r="Y805">
        <f t="shared" si="62"/>
        <v>626.06876619106299</v>
      </c>
    </row>
    <row r="806" spans="1:25" x14ac:dyDescent="0.35">
      <c r="A806" s="2" t="s">
        <v>815</v>
      </c>
      <c r="B806" s="3" t="s">
        <v>35</v>
      </c>
      <c r="C806" s="2">
        <v>263</v>
      </c>
      <c r="D806" s="2">
        <v>700</v>
      </c>
      <c r="E806" s="2">
        <v>300</v>
      </c>
      <c r="F806" s="2">
        <v>32</v>
      </c>
      <c r="G806" s="2">
        <v>22</v>
      </c>
      <c r="H806" s="2">
        <v>18</v>
      </c>
      <c r="I806" s="2">
        <f t="shared" si="58"/>
        <v>600</v>
      </c>
      <c r="J806" s="2">
        <f t="shared" si="63"/>
        <v>356</v>
      </c>
      <c r="K806" s="2">
        <f t="shared" si="59"/>
        <v>4.6875</v>
      </c>
      <c r="L806" s="2">
        <f t="shared" si="60"/>
        <v>27.272727272727273</v>
      </c>
      <c r="M806" s="2">
        <f t="shared" si="61"/>
        <v>2.5250973355292325</v>
      </c>
      <c r="N806" s="5">
        <v>264000</v>
      </c>
      <c r="O806" s="5">
        <v>14500</v>
      </c>
      <c r="P806" s="2">
        <v>28.1</v>
      </c>
      <c r="Q806" s="2">
        <v>6.6</v>
      </c>
      <c r="R806" s="5">
        <v>7550</v>
      </c>
      <c r="S806" s="2">
        <v>964</v>
      </c>
      <c r="T806" s="5">
        <v>8720</v>
      </c>
      <c r="U806" s="5">
        <v>1520</v>
      </c>
      <c r="Y806">
        <f t="shared" si="62"/>
        <v>626.06876619106299</v>
      </c>
    </row>
    <row r="807" spans="1:25" x14ac:dyDescent="0.35">
      <c r="A807" s="2" t="s">
        <v>816</v>
      </c>
      <c r="B807" s="3" t="s">
        <v>35</v>
      </c>
      <c r="C807" s="2">
        <v>245</v>
      </c>
      <c r="D807" s="2">
        <v>700</v>
      </c>
      <c r="E807" s="2">
        <v>300</v>
      </c>
      <c r="F807" s="2">
        <v>28</v>
      </c>
      <c r="G807" s="2">
        <v>22</v>
      </c>
      <c r="H807" s="2">
        <v>18</v>
      </c>
      <c r="I807" s="2">
        <f t="shared" si="58"/>
        <v>608</v>
      </c>
      <c r="J807" s="2">
        <f t="shared" si="63"/>
        <v>328</v>
      </c>
      <c r="K807" s="2">
        <f t="shared" si="59"/>
        <v>5.3571428571428568</v>
      </c>
      <c r="L807" s="2">
        <f t="shared" si="60"/>
        <v>27.636363636363637</v>
      </c>
      <c r="M807" s="2">
        <f t="shared" si="61"/>
        <v>2.5250973355292325</v>
      </c>
      <c r="N807" s="5">
        <v>242000</v>
      </c>
      <c r="O807" s="5">
        <v>12700</v>
      </c>
      <c r="P807" s="2">
        <v>27.8</v>
      </c>
      <c r="Q807" s="2">
        <v>6.4</v>
      </c>
      <c r="R807" s="5">
        <v>6900</v>
      </c>
      <c r="S807" s="2">
        <v>844</v>
      </c>
      <c r="T807" s="5">
        <v>8010</v>
      </c>
      <c r="U807" s="5">
        <v>1340</v>
      </c>
      <c r="Y807">
        <f t="shared" si="62"/>
        <v>626.06876619106299</v>
      </c>
    </row>
    <row r="808" spans="1:25" x14ac:dyDescent="0.35">
      <c r="A808" s="2" t="s">
        <v>817</v>
      </c>
      <c r="B808" s="3" t="s">
        <v>35</v>
      </c>
      <c r="C808" s="2">
        <v>232</v>
      </c>
      <c r="D808" s="2">
        <v>700</v>
      </c>
      <c r="E808" s="2">
        <v>300</v>
      </c>
      <c r="F808" s="2">
        <v>25</v>
      </c>
      <c r="G808" s="2">
        <v>22</v>
      </c>
      <c r="H808" s="2">
        <v>18</v>
      </c>
      <c r="I808" s="2">
        <f t="shared" si="58"/>
        <v>614</v>
      </c>
      <c r="J808" s="2">
        <f t="shared" si="63"/>
        <v>307</v>
      </c>
      <c r="K808" s="2">
        <f t="shared" si="59"/>
        <v>6</v>
      </c>
      <c r="L808" s="2">
        <f t="shared" si="60"/>
        <v>27.90909090909091</v>
      </c>
      <c r="M808" s="2">
        <f t="shared" si="61"/>
        <v>2.5250973355292325</v>
      </c>
      <c r="N808" s="5">
        <v>224000</v>
      </c>
      <c r="O808" s="5">
        <v>11300</v>
      </c>
      <c r="P808" s="2">
        <v>27.5</v>
      </c>
      <c r="Q808" s="2">
        <v>6.2</v>
      </c>
      <c r="R808" s="5">
        <v>6400</v>
      </c>
      <c r="S808" s="2">
        <v>754</v>
      </c>
      <c r="T808" s="5">
        <v>7480</v>
      </c>
      <c r="U808" s="5">
        <v>1210</v>
      </c>
      <c r="Y808">
        <f t="shared" si="62"/>
        <v>626.06876619106299</v>
      </c>
    </row>
    <row r="809" spans="1:25" x14ac:dyDescent="0.35">
      <c r="A809" s="2" t="s">
        <v>818</v>
      </c>
      <c r="B809" s="3" t="s">
        <v>35</v>
      </c>
      <c r="C809" s="2">
        <v>265</v>
      </c>
      <c r="D809" s="2">
        <v>700</v>
      </c>
      <c r="E809" s="2">
        <v>300</v>
      </c>
      <c r="F809" s="2">
        <v>36</v>
      </c>
      <c r="G809" s="2">
        <v>19</v>
      </c>
      <c r="H809" s="2">
        <v>18</v>
      </c>
      <c r="I809" s="2">
        <f t="shared" si="58"/>
        <v>592</v>
      </c>
      <c r="J809" s="2">
        <f t="shared" si="63"/>
        <v>366</v>
      </c>
      <c r="K809" s="2">
        <f t="shared" si="59"/>
        <v>4.166666666666667</v>
      </c>
      <c r="L809" s="2">
        <f t="shared" si="60"/>
        <v>31.157894736842106</v>
      </c>
      <c r="M809" s="2">
        <f t="shared" si="61"/>
        <v>2.5310973355292328</v>
      </c>
      <c r="N809" s="5">
        <v>280000</v>
      </c>
      <c r="O809" s="5">
        <v>16200</v>
      </c>
      <c r="P809" s="2">
        <v>28.8</v>
      </c>
      <c r="Q809" s="2">
        <v>6.9</v>
      </c>
      <c r="R809" s="5">
        <v>8010</v>
      </c>
      <c r="S809" s="5">
        <v>1080</v>
      </c>
      <c r="T809" s="5">
        <v>9130</v>
      </c>
      <c r="U809" s="5">
        <v>1680</v>
      </c>
      <c r="Y809">
        <f t="shared" si="62"/>
        <v>626.06876619106299</v>
      </c>
    </row>
    <row r="810" spans="1:25" x14ac:dyDescent="0.35">
      <c r="A810" s="2" t="s">
        <v>808</v>
      </c>
      <c r="B810" s="3" t="s">
        <v>35</v>
      </c>
      <c r="C810" s="2">
        <v>248</v>
      </c>
      <c r="D810" s="2">
        <v>700</v>
      </c>
      <c r="E810" s="2">
        <v>300</v>
      </c>
      <c r="F810" s="2">
        <v>32</v>
      </c>
      <c r="G810" s="2">
        <v>19</v>
      </c>
      <c r="H810" s="2">
        <v>18</v>
      </c>
      <c r="I810" s="2">
        <f t="shared" si="58"/>
        <v>600</v>
      </c>
      <c r="J810" s="2">
        <f t="shared" si="63"/>
        <v>338</v>
      </c>
      <c r="K810" s="2">
        <f t="shared" si="59"/>
        <v>4.6875</v>
      </c>
      <c r="L810" s="2">
        <f t="shared" si="60"/>
        <v>31.578947368421051</v>
      </c>
      <c r="M810" s="2">
        <f t="shared" si="61"/>
        <v>2.5310973355292328</v>
      </c>
      <c r="N810" s="5">
        <v>258000</v>
      </c>
      <c r="O810" s="5">
        <v>14400</v>
      </c>
      <c r="P810" s="2">
        <v>28.6</v>
      </c>
      <c r="Q810" s="2">
        <v>6.8</v>
      </c>
      <c r="R810" s="5">
        <v>7370</v>
      </c>
      <c r="S810" s="2">
        <v>963</v>
      </c>
      <c r="T810" s="5">
        <v>8420</v>
      </c>
      <c r="U810" s="5">
        <v>1500</v>
      </c>
      <c r="Y810">
        <f t="shared" si="62"/>
        <v>626.06876619106299</v>
      </c>
    </row>
    <row r="811" spans="1:25" x14ac:dyDescent="0.35">
      <c r="A811" s="2" t="s">
        <v>819</v>
      </c>
      <c r="B811" s="3" t="s">
        <v>35</v>
      </c>
      <c r="C811" s="2">
        <v>230</v>
      </c>
      <c r="D811" s="2">
        <v>700</v>
      </c>
      <c r="E811" s="2">
        <v>300</v>
      </c>
      <c r="F811" s="2">
        <v>28</v>
      </c>
      <c r="G811" s="2">
        <v>19</v>
      </c>
      <c r="H811" s="2">
        <v>18</v>
      </c>
      <c r="I811" s="2">
        <f t="shared" si="58"/>
        <v>608</v>
      </c>
      <c r="J811" s="2">
        <f t="shared" si="63"/>
        <v>310</v>
      </c>
      <c r="K811" s="2">
        <f t="shared" si="59"/>
        <v>5.3571428571428568</v>
      </c>
      <c r="L811" s="2">
        <f t="shared" si="60"/>
        <v>32</v>
      </c>
      <c r="M811" s="2">
        <f t="shared" si="61"/>
        <v>2.5310973355292328</v>
      </c>
      <c r="N811" s="5">
        <v>235000</v>
      </c>
      <c r="O811" s="5">
        <v>12600</v>
      </c>
      <c r="P811" s="2">
        <v>28.3</v>
      </c>
      <c r="Q811" s="2">
        <v>6.6</v>
      </c>
      <c r="R811" s="5">
        <v>6710</v>
      </c>
      <c r="S811" s="2">
        <v>843</v>
      </c>
      <c r="T811" s="5">
        <v>7700</v>
      </c>
      <c r="U811" s="5">
        <v>1320</v>
      </c>
      <c r="Y811">
        <f t="shared" si="62"/>
        <v>626.06876619106299</v>
      </c>
    </row>
    <row r="812" spans="1:25" x14ac:dyDescent="0.35">
      <c r="A812" s="2" t="s">
        <v>820</v>
      </c>
      <c r="B812" s="3" t="s">
        <v>35</v>
      </c>
      <c r="C812" s="2">
        <v>217</v>
      </c>
      <c r="D812" s="2">
        <v>700</v>
      </c>
      <c r="E812" s="2">
        <v>300</v>
      </c>
      <c r="F812" s="2">
        <v>25</v>
      </c>
      <c r="G812" s="2">
        <v>19</v>
      </c>
      <c r="H812" s="2">
        <v>18</v>
      </c>
      <c r="I812" s="2">
        <f t="shared" ref="I812:I875" si="64">D812-(2*(H812+F812))</f>
        <v>614</v>
      </c>
      <c r="J812" s="2">
        <f t="shared" si="63"/>
        <v>289</v>
      </c>
      <c r="K812" s="2">
        <f t="shared" ref="K812:K875" si="65">(E812/2)/F812</f>
        <v>6</v>
      </c>
      <c r="L812" s="2">
        <f t="shared" ref="L812:L875" si="66">I812/G812</f>
        <v>32.315789473684212</v>
      </c>
      <c r="M812" s="2">
        <f t="shared" ref="M812:M875" si="67">(E812*2+F812*4+((E812-G812)/2-H812)*4+2*PI()*H812+(D812-2*F812-2*H812)*2)/1000</f>
        <v>2.5310973355292328</v>
      </c>
      <c r="N812" s="5">
        <v>217000</v>
      </c>
      <c r="O812" s="5">
        <v>11300</v>
      </c>
      <c r="P812" s="2">
        <v>28</v>
      </c>
      <c r="Q812" s="2">
        <v>6.4</v>
      </c>
      <c r="R812" s="5">
        <v>6210</v>
      </c>
      <c r="S812" s="2">
        <v>753</v>
      </c>
      <c r="T812" s="5">
        <v>7160</v>
      </c>
      <c r="U812" s="5">
        <v>1190</v>
      </c>
      <c r="Y812">
        <f t="shared" si="62"/>
        <v>626.06876619106299</v>
      </c>
    </row>
    <row r="813" spans="1:25" x14ac:dyDescent="0.35">
      <c r="A813" s="2" t="s">
        <v>821</v>
      </c>
      <c r="B813" s="3" t="s">
        <v>35</v>
      </c>
      <c r="C813" s="2">
        <v>251</v>
      </c>
      <c r="D813" s="2">
        <v>700</v>
      </c>
      <c r="E813" s="2">
        <v>300</v>
      </c>
      <c r="F813" s="2">
        <v>36</v>
      </c>
      <c r="G813" s="2">
        <v>16</v>
      </c>
      <c r="H813" s="2">
        <v>18</v>
      </c>
      <c r="I813" s="2">
        <f t="shared" si="64"/>
        <v>592</v>
      </c>
      <c r="J813" s="2">
        <f t="shared" si="63"/>
        <v>348</v>
      </c>
      <c r="K813" s="2">
        <f t="shared" si="65"/>
        <v>4.166666666666667</v>
      </c>
      <c r="L813" s="2">
        <f t="shared" si="66"/>
        <v>37</v>
      </c>
      <c r="M813" s="2">
        <f t="shared" si="67"/>
        <v>2.5370973355292326</v>
      </c>
      <c r="N813" s="5">
        <v>274000</v>
      </c>
      <c r="O813" s="5">
        <v>16200</v>
      </c>
      <c r="P813" s="2">
        <v>29.3</v>
      </c>
      <c r="Q813" s="2">
        <v>7.1</v>
      </c>
      <c r="R813" s="5">
        <v>7830</v>
      </c>
      <c r="S813" s="5">
        <v>1080</v>
      </c>
      <c r="T813" s="5">
        <v>8830</v>
      </c>
      <c r="U813" s="5">
        <v>1660</v>
      </c>
      <c r="Y813">
        <f t="shared" si="62"/>
        <v>626.06876619106299</v>
      </c>
    </row>
    <row r="814" spans="1:25" x14ac:dyDescent="0.35">
      <c r="A814" s="2" t="s">
        <v>822</v>
      </c>
      <c r="B814" s="3" t="s">
        <v>35</v>
      </c>
      <c r="C814" s="2">
        <v>233</v>
      </c>
      <c r="D814" s="2">
        <v>700</v>
      </c>
      <c r="E814" s="2">
        <v>300</v>
      </c>
      <c r="F814" s="2">
        <v>32</v>
      </c>
      <c r="G814" s="2">
        <v>16</v>
      </c>
      <c r="H814" s="2">
        <v>18</v>
      </c>
      <c r="I814" s="2">
        <f t="shared" si="64"/>
        <v>600</v>
      </c>
      <c r="J814" s="2">
        <f t="shared" si="63"/>
        <v>320</v>
      </c>
      <c r="K814" s="2">
        <f t="shared" si="65"/>
        <v>4.6875</v>
      </c>
      <c r="L814" s="2">
        <f t="shared" si="66"/>
        <v>37.5</v>
      </c>
      <c r="M814" s="2">
        <f t="shared" si="67"/>
        <v>2.5370973355292326</v>
      </c>
      <c r="N814" s="5">
        <v>251000</v>
      </c>
      <c r="O814" s="5">
        <v>14400</v>
      </c>
      <c r="P814" s="2">
        <v>29.1</v>
      </c>
      <c r="Q814" s="2">
        <v>7</v>
      </c>
      <c r="R814" s="5">
        <v>7180</v>
      </c>
      <c r="S814" s="2">
        <v>962</v>
      </c>
      <c r="T814" s="5">
        <v>8120</v>
      </c>
      <c r="U814" s="5">
        <v>1480</v>
      </c>
      <c r="Y814">
        <f t="shared" si="62"/>
        <v>626.06876619106299</v>
      </c>
    </row>
    <row r="815" spans="1:25" x14ac:dyDescent="0.35">
      <c r="A815" s="2" t="s">
        <v>823</v>
      </c>
      <c r="B815" s="3" t="s">
        <v>35</v>
      </c>
      <c r="C815" s="2">
        <v>215</v>
      </c>
      <c r="D815" s="2">
        <v>700</v>
      </c>
      <c r="E815" s="2">
        <v>300</v>
      </c>
      <c r="F815" s="2">
        <v>28</v>
      </c>
      <c r="G815" s="2">
        <v>16</v>
      </c>
      <c r="H815" s="2">
        <v>18</v>
      </c>
      <c r="I815" s="2">
        <f t="shared" si="64"/>
        <v>608</v>
      </c>
      <c r="J815" s="2">
        <f t="shared" si="63"/>
        <v>292</v>
      </c>
      <c r="K815" s="2">
        <f t="shared" si="65"/>
        <v>5.3571428571428568</v>
      </c>
      <c r="L815" s="2">
        <f t="shared" si="66"/>
        <v>38</v>
      </c>
      <c r="M815" s="2">
        <f t="shared" si="67"/>
        <v>2.5370973355292326</v>
      </c>
      <c r="N815" s="5">
        <v>228000</v>
      </c>
      <c r="O815" s="5">
        <v>12600</v>
      </c>
      <c r="P815" s="2">
        <v>28.9</v>
      </c>
      <c r="Q815" s="2">
        <v>6.8</v>
      </c>
      <c r="R815" s="5">
        <v>6520</v>
      </c>
      <c r="S815" s="2">
        <v>842</v>
      </c>
      <c r="T815" s="5">
        <v>7390</v>
      </c>
      <c r="U815" s="5">
        <v>1300</v>
      </c>
      <c r="Y815">
        <f t="shared" si="62"/>
        <v>626.06876619106299</v>
      </c>
    </row>
    <row r="816" spans="1:25" x14ac:dyDescent="0.35">
      <c r="A816" s="2" t="s">
        <v>797</v>
      </c>
      <c r="B816" s="3" t="s">
        <v>35</v>
      </c>
      <c r="C816" s="2">
        <v>202</v>
      </c>
      <c r="D816" s="2">
        <v>700</v>
      </c>
      <c r="E816" s="2">
        <v>300</v>
      </c>
      <c r="F816" s="2">
        <v>25</v>
      </c>
      <c r="G816" s="2">
        <v>16</v>
      </c>
      <c r="H816" s="2">
        <v>18</v>
      </c>
      <c r="I816" s="2">
        <f t="shared" si="64"/>
        <v>614</v>
      </c>
      <c r="J816" s="2">
        <f t="shared" si="63"/>
        <v>271</v>
      </c>
      <c r="K816" s="2">
        <f t="shared" si="65"/>
        <v>6</v>
      </c>
      <c r="L816" s="2">
        <f t="shared" si="66"/>
        <v>38.375</v>
      </c>
      <c r="M816" s="2">
        <f t="shared" si="67"/>
        <v>2.5370973355292326</v>
      </c>
      <c r="N816" s="5">
        <v>210000</v>
      </c>
      <c r="O816" s="5">
        <v>11300</v>
      </c>
      <c r="P816" s="2">
        <v>28.6</v>
      </c>
      <c r="Q816" s="2">
        <v>6.6</v>
      </c>
      <c r="R816" s="5">
        <v>6010</v>
      </c>
      <c r="S816" s="2">
        <v>752</v>
      </c>
      <c r="T816" s="5">
        <v>6840</v>
      </c>
      <c r="U816" s="5">
        <v>1170</v>
      </c>
      <c r="Y816">
        <f t="shared" si="62"/>
        <v>626.06876619106299</v>
      </c>
    </row>
    <row r="817" spans="1:25" x14ac:dyDescent="0.35">
      <c r="A817" s="2" t="s">
        <v>824</v>
      </c>
      <c r="B817" s="3" t="s">
        <v>35</v>
      </c>
      <c r="C817" s="2">
        <v>188</v>
      </c>
      <c r="D817" s="2">
        <v>700</v>
      </c>
      <c r="E817" s="2">
        <v>300</v>
      </c>
      <c r="F817" s="2">
        <v>22</v>
      </c>
      <c r="G817" s="2">
        <v>16</v>
      </c>
      <c r="H817" s="2">
        <v>18</v>
      </c>
      <c r="I817" s="2">
        <f t="shared" si="64"/>
        <v>620</v>
      </c>
      <c r="J817" s="2">
        <f t="shared" si="63"/>
        <v>250</v>
      </c>
      <c r="K817" s="2">
        <f t="shared" si="65"/>
        <v>6.8181818181818183</v>
      </c>
      <c r="L817" s="2">
        <f t="shared" si="66"/>
        <v>38.75</v>
      </c>
      <c r="M817" s="2">
        <f t="shared" si="67"/>
        <v>2.5370973355292326</v>
      </c>
      <c r="N817" s="5">
        <v>192000</v>
      </c>
      <c r="O817" s="5">
        <v>9930</v>
      </c>
      <c r="P817" s="2">
        <v>28.3</v>
      </c>
      <c r="Q817" s="2">
        <v>6.4</v>
      </c>
      <c r="R817" s="5">
        <v>5490</v>
      </c>
      <c r="S817" s="2">
        <v>662</v>
      </c>
      <c r="T817" s="5">
        <v>6290</v>
      </c>
      <c r="U817" s="5">
        <v>1040</v>
      </c>
      <c r="Y817">
        <f t="shared" si="62"/>
        <v>626.06876619106299</v>
      </c>
    </row>
    <row r="818" spans="1:25" x14ac:dyDescent="0.35">
      <c r="A818" s="2" t="s">
        <v>791</v>
      </c>
      <c r="B818" s="3" t="s">
        <v>35</v>
      </c>
      <c r="C818" s="2">
        <v>223</v>
      </c>
      <c r="D818" s="2">
        <v>700</v>
      </c>
      <c r="E818" s="2">
        <v>300</v>
      </c>
      <c r="F818" s="2">
        <v>32</v>
      </c>
      <c r="G818" s="2">
        <v>14</v>
      </c>
      <c r="H818" s="2">
        <v>18</v>
      </c>
      <c r="I818" s="2">
        <f t="shared" si="64"/>
        <v>600</v>
      </c>
      <c r="J818" s="2">
        <f t="shared" si="63"/>
        <v>308</v>
      </c>
      <c r="K818" s="2">
        <f t="shared" si="65"/>
        <v>4.6875</v>
      </c>
      <c r="L818" s="2">
        <f t="shared" si="66"/>
        <v>42.857142857142854</v>
      </c>
      <c r="M818" s="2">
        <f t="shared" si="67"/>
        <v>2.5410973355292326</v>
      </c>
      <c r="N818" s="5">
        <v>247000</v>
      </c>
      <c r="O818" s="5">
        <v>14400</v>
      </c>
      <c r="P818" s="2">
        <v>29.5</v>
      </c>
      <c r="Q818" s="2">
        <v>7.1</v>
      </c>
      <c r="R818" s="5">
        <v>7060</v>
      </c>
      <c r="S818" s="2">
        <v>961</v>
      </c>
      <c r="T818" s="5">
        <v>7920</v>
      </c>
      <c r="U818" s="5">
        <v>1470</v>
      </c>
      <c r="Y818">
        <f t="shared" si="62"/>
        <v>626.06876619106299</v>
      </c>
    </row>
    <row r="819" spans="1:25" x14ac:dyDescent="0.35">
      <c r="A819" s="2" t="s">
        <v>807</v>
      </c>
      <c r="B819" s="3" t="s">
        <v>35</v>
      </c>
      <c r="C819" s="2">
        <v>205</v>
      </c>
      <c r="D819" s="2">
        <v>700</v>
      </c>
      <c r="E819" s="2">
        <v>300</v>
      </c>
      <c r="F819" s="2">
        <v>28</v>
      </c>
      <c r="G819" s="2">
        <v>14</v>
      </c>
      <c r="H819" s="2">
        <v>18</v>
      </c>
      <c r="I819" s="2">
        <f t="shared" si="64"/>
        <v>608</v>
      </c>
      <c r="J819" s="2">
        <f t="shared" si="63"/>
        <v>280</v>
      </c>
      <c r="K819" s="2">
        <f t="shared" si="65"/>
        <v>5.3571428571428568</v>
      </c>
      <c r="L819" s="2">
        <f t="shared" si="66"/>
        <v>43.428571428571431</v>
      </c>
      <c r="M819" s="2">
        <f t="shared" si="67"/>
        <v>2.5410973355292326</v>
      </c>
      <c r="N819" s="5">
        <v>224000</v>
      </c>
      <c r="O819" s="5">
        <v>12600</v>
      </c>
      <c r="P819" s="2">
        <v>29.3</v>
      </c>
      <c r="Q819" s="2">
        <v>7</v>
      </c>
      <c r="R819" s="5">
        <v>6390</v>
      </c>
      <c r="S819" s="2">
        <v>841</v>
      </c>
      <c r="T819" s="5">
        <v>7180</v>
      </c>
      <c r="U819" s="5">
        <v>1290</v>
      </c>
      <c r="Y819">
        <f t="shared" si="62"/>
        <v>626.06876619106299</v>
      </c>
    </row>
    <row r="820" spans="1:25" x14ac:dyDescent="0.35">
      <c r="A820" s="2" t="s">
        <v>825</v>
      </c>
      <c r="B820" s="3" t="s">
        <v>35</v>
      </c>
      <c r="C820" s="2">
        <v>191</v>
      </c>
      <c r="D820" s="2">
        <v>700</v>
      </c>
      <c r="E820" s="2">
        <v>300</v>
      </c>
      <c r="F820" s="2">
        <v>25</v>
      </c>
      <c r="G820" s="2">
        <v>14</v>
      </c>
      <c r="H820" s="2">
        <v>18</v>
      </c>
      <c r="I820" s="2">
        <f t="shared" si="64"/>
        <v>614</v>
      </c>
      <c r="J820" s="2">
        <f t="shared" si="63"/>
        <v>259</v>
      </c>
      <c r="K820" s="2">
        <f t="shared" si="65"/>
        <v>6</v>
      </c>
      <c r="L820" s="2">
        <f t="shared" si="66"/>
        <v>43.857142857142854</v>
      </c>
      <c r="M820" s="2">
        <f t="shared" si="67"/>
        <v>2.5410973355292326</v>
      </c>
      <c r="N820" s="5">
        <v>206000</v>
      </c>
      <c r="O820" s="5">
        <v>11300</v>
      </c>
      <c r="P820" s="2">
        <v>29.1</v>
      </c>
      <c r="Q820" s="2">
        <v>6.8</v>
      </c>
      <c r="R820" s="5">
        <v>5880</v>
      </c>
      <c r="S820" s="2">
        <v>751</v>
      </c>
      <c r="T820" s="5">
        <v>6630</v>
      </c>
      <c r="U820" s="5">
        <v>1160</v>
      </c>
      <c r="Y820">
        <f t="shared" si="62"/>
        <v>626.06876619106299</v>
      </c>
    </row>
    <row r="821" spans="1:25" x14ac:dyDescent="0.35">
      <c r="A821" s="2" t="s">
        <v>826</v>
      </c>
      <c r="B821" s="3" t="s">
        <v>35</v>
      </c>
      <c r="C821" s="2">
        <v>178</v>
      </c>
      <c r="D821" s="2">
        <v>700</v>
      </c>
      <c r="E821" s="2">
        <v>300</v>
      </c>
      <c r="F821" s="2">
        <v>22</v>
      </c>
      <c r="G821" s="2">
        <v>14</v>
      </c>
      <c r="H821" s="2">
        <v>18</v>
      </c>
      <c r="I821" s="2">
        <f t="shared" si="64"/>
        <v>620</v>
      </c>
      <c r="J821" s="2">
        <f t="shared" si="63"/>
        <v>238</v>
      </c>
      <c r="K821" s="2">
        <f t="shared" si="65"/>
        <v>6.8181818181818183</v>
      </c>
      <c r="L821" s="2">
        <f t="shared" si="66"/>
        <v>44.285714285714285</v>
      </c>
      <c r="M821" s="2">
        <f t="shared" si="67"/>
        <v>2.5410973355292326</v>
      </c>
      <c r="N821" s="5">
        <v>188000</v>
      </c>
      <c r="O821" s="5">
        <v>9920</v>
      </c>
      <c r="P821" s="2">
        <v>28.8</v>
      </c>
      <c r="Q821" s="2">
        <v>6.6</v>
      </c>
      <c r="R821" s="5">
        <v>5360</v>
      </c>
      <c r="S821" s="2">
        <v>661</v>
      </c>
      <c r="T821" s="5">
        <v>6070</v>
      </c>
      <c r="U821" s="5">
        <v>1030</v>
      </c>
      <c r="Y821">
        <f t="shared" si="62"/>
        <v>626.06876619106299</v>
      </c>
    </row>
    <row r="822" spans="1:25" x14ac:dyDescent="0.35">
      <c r="A822" s="2" t="s">
        <v>827</v>
      </c>
      <c r="B822" s="3" t="s">
        <v>35</v>
      </c>
      <c r="C822" s="2">
        <v>164</v>
      </c>
      <c r="D822" s="2">
        <v>700</v>
      </c>
      <c r="E822" s="2">
        <v>300</v>
      </c>
      <c r="F822" s="2">
        <v>19</v>
      </c>
      <c r="G822" s="2">
        <v>14</v>
      </c>
      <c r="H822" s="2">
        <v>18</v>
      </c>
      <c r="I822" s="2">
        <f t="shared" si="64"/>
        <v>626</v>
      </c>
      <c r="J822" s="2">
        <f t="shared" si="63"/>
        <v>217</v>
      </c>
      <c r="K822" s="2">
        <f t="shared" si="65"/>
        <v>7.8947368421052628</v>
      </c>
      <c r="L822" s="2">
        <f t="shared" si="66"/>
        <v>44.714285714285715</v>
      </c>
      <c r="M822" s="2">
        <f t="shared" si="67"/>
        <v>2.5410973355292326</v>
      </c>
      <c r="N822" s="5">
        <v>169000</v>
      </c>
      <c r="O822" s="5">
        <v>8570</v>
      </c>
      <c r="P822" s="2">
        <v>28.4</v>
      </c>
      <c r="Q822" s="2">
        <v>6.4</v>
      </c>
      <c r="R822" s="5">
        <v>4830</v>
      </c>
      <c r="S822" s="2">
        <v>571</v>
      </c>
      <c r="T822" s="5">
        <v>5510</v>
      </c>
      <c r="U822" s="2">
        <v>891</v>
      </c>
      <c r="Y822">
        <f t="shared" si="62"/>
        <v>626.06876619106299</v>
      </c>
    </row>
    <row r="823" spans="1:25" x14ac:dyDescent="0.35">
      <c r="A823" s="2" t="s">
        <v>811</v>
      </c>
      <c r="B823" s="3" t="s">
        <v>35</v>
      </c>
      <c r="C823" s="2">
        <v>195</v>
      </c>
      <c r="D823" s="2">
        <v>700</v>
      </c>
      <c r="E823" s="2">
        <v>300</v>
      </c>
      <c r="F823" s="2">
        <v>28</v>
      </c>
      <c r="G823" s="2">
        <v>12</v>
      </c>
      <c r="H823" s="2">
        <v>18</v>
      </c>
      <c r="I823" s="2">
        <f t="shared" si="64"/>
        <v>608</v>
      </c>
      <c r="J823" s="2">
        <f t="shared" si="63"/>
        <v>268</v>
      </c>
      <c r="K823" s="2">
        <f t="shared" si="65"/>
        <v>5.3571428571428568</v>
      </c>
      <c r="L823" s="2">
        <f t="shared" si="66"/>
        <v>50.666666666666664</v>
      </c>
      <c r="M823" s="2">
        <f t="shared" si="67"/>
        <v>2.5450973355292326</v>
      </c>
      <c r="N823" s="5">
        <v>219000</v>
      </c>
      <c r="O823" s="5">
        <v>12600</v>
      </c>
      <c r="P823" s="2">
        <v>29.7</v>
      </c>
      <c r="Q823" s="2">
        <v>7.1</v>
      </c>
      <c r="R823" s="5">
        <v>6270</v>
      </c>
      <c r="S823" s="2">
        <v>841</v>
      </c>
      <c r="T823" s="5">
        <v>6980</v>
      </c>
      <c r="U823" s="5">
        <v>1290</v>
      </c>
      <c r="Y823">
        <f t="shared" si="62"/>
        <v>626.06876619106299</v>
      </c>
    </row>
    <row r="824" spans="1:25" x14ac:dyDescent="0.35">
      <c r="A824" s="2" t="s">
        <v>828</v>
      </c>
      <c r="B824" s="3" t="s">
        <v>35</v>
      </c>
      <c r="C824" s="2">
        <v>181</v>
      </c>
      <c r="D824" s="2">
        <v>700</v>
      </c>
      <c r="E824" s="2">
        <v>300</v>
      </c>
      <c r="F824" s="2">
        <v>25</v>
      </c>
      <c r="G824" s="2">
        <v>12</v>
      </c>
      <c r="H824" s="2">
        <v>18</v>
      </c>
      <c r="I824" s="2">
        <f t="shared" si="64"/>
        <v>614</v>
      </c>
      <c r="J824" s="2">
        <f t="shared" si="63"/>
        <v>247</v>
      </c>
      <c r="K824" s="2">
        <f t="shared" si="65"/>
        <v>6</v>
      </c>
      <c r="L824" s="2">
        <f t="shared" si="66"/>
        <v>51.166666666666664</v>
      </c>
      <c r="M824" s="2">
        <f t="shared" si="67"/>
        <v>2.5450973355292326</v>
      </c>
      <c r="N824" s="5">
        <v>201000</v>
      </c>
      <c r="O824" s="5">
        <v>11300</v>
      </c>
      <c r="P824" s="2">
        <v>29.5</v>
      </c>
      <c r="Q824" s="2">
        <v>7</v>
      </c>
      <c r="R824" s="5">
        <v>5750</v>
      </c>
      <c r="S824" s="2">
        <v>751</v>
      </c>
      <c r="T824" s="5">
        <v>6420</v>
      </c>
      <c r="U824" s="5">
        <v>1150</v>
      </c>
      <c r="Y824">
        <f t="shared" si="62"/>
        <v>626.06876619106299</v>
      </c>
    </row>
    <row r="825" spans="1:25" x14ac:dyDescent="0.35">
      <c r="A825" s="2" t="s">
        <v>829</v>
      </c>
      <c r="B825" s="3" t="s">
        <v>35</v>
      </c>
      <c r="C825" s="2">
        <v>168</v>
      </c>
      <c r="D825" s="2">
        <v>700</v>
      </c>
      <c r="E825" s="2">
        <v>300</v>
      </c>
      <c r="F825" s="2">
        <v>22</v>
      </c>
      <c r="G825" s="2">
        <v>12</v>
      </c>
      <c r="H825" s="2">
        <v>18</v>
      </c>
      <c r="I825" s="2">
        <f t="shared" si="64"/>
        <v>620</v>
      </c>
      <c r="J825" s="2">
        <f t="shared" si="63"/>
        <v>226</v>
      </c>
      <c r="K825" s="2">
        <f t="shared" si="65"/>
        <v>6.8181818181818183</v>
      </c>
      <c r="L825" s="2">
        <f t="shared" si="66"/>
        <v>51.666666666666664</v>
      </c>
      <c r="M825" s="2">
        <f t="shared" si="67"/>
        <v>2.5450973355292326</v>
      </c>
      <c r="N825" s="5">
        <v>183000</v>
      </c>
      <c r="O825" s="5">
        <v>9910</v>
      </c>
      <c r="P825" s="2">
        <v>29.3</v>
      </c>
      <c r="Q825" s="2">
        <v>6.8</v>
      </c>
      <c r="R825" s="5">
        <v>5230</v>
      </c>
      <c r="S825" s="2">
        <v>661</v>
      </c>
      <c r="T825" s="5">
        <v>5860</v>
      </c>
      <c r="U825" s="5">
        <v>1020</v>
      </c>
      <c r="Y825">
        <f t="shared" si="62"/>
        <v>626.06876619106299</v>
      </c>
    </row>
    <row r="826" spans="1:25" x14ac:dyDescent="0.35">
      <c r="A826" s="2" t="s">
        <v>830</v>
      </c>
      <c r="B826" s="3" t="s">
        <v>35</v>
      </c>
      <c r="C826" s="2">
        <v>154</v>
      </c>
      <c r="D826" s="2">
        <v>700</v>
      </c>
      <c r="E826" s="2">
        <v>300</v>
      </c>
      <c r="F826" s="2">
        <v>19</v>
      </c>
      <c r="G826" s="2">
        <v>12</v>
      </c>
      <c r="H826" s="2">
        <v>18</v>
      </c>
      <c r="I826" s="2">
        <f t="shared" si="64"/>
        <v>626</v>
      </c>
      <c r="J826" s="2">
        <f t="shared" si="63"/>
        <v>205</v>
      </c>
      <c r="K826" s="2">
        <f t="shared" si="65"/>
        <v>7.8947368421052628</v>
      </c>
      <c r="L826" s="2">
        <f t="shared" si="66"/>
        <v>52.166666666666664</v>
      </c>
      <c r="M826" s="2">
        <f t="shared" si="67"/>
        <v>2.5450973355292326</v>
      </c>
      <c r="N826" s="5">
        <v>164000</v>
      </c>
      <c r="O826" s="5">
        <v>8560</v>
      </c>
      <c r="P826" s="2">
        <v>28.9</v>
      </c>
      <c r="Q826" s="2">
        <v>6.6</v>
      </c>
      <c r="R826" s="5">
        <v>4690</v>
      </c>
      <c r="S826" s="2">
        <v>571</v>
      </c>
      <c r="T826" s="5">
        <v>5290</v>
      </c>
      <c r="U826" s="2">
        <v>882</v>
      </c>
      <c r="Y826">
        <f t="shared" si="62"/>
        <v>626.06876619106299</v>
      </c>
    </row>
    <row r="827" spans="1:25" x14ac:dyDescent="0.35">
      <c r="A827" s="2" t="s">
        <v>831</v>
      </c>
      <c r="B827" s="3" t="s">
        <v>35</v>
      </c>
      <c r="C827" s="2">
        <v>140</v>
      </c>
      <c r="D827" s="2">
        <v>700</v>
      </c>
      <c r="E827" s="2">
        <v>300</v>
      </c>
      <c r="F827" s="2">
        <v>16</v>
      </c>
      <c r="G827" s="2">
        <v>12</v>
      </c>
      <c r="H827" s="2">
        <v>18</v>
      </c>
      <c r="I827" s="2">
        <f t="shared" si="64"/>
        <v>632</v>
      </c>
      <c r="J827" s="2">
        <f t="shared" si="63"/>
        <v>184</v>
      </c>
      <c r="K827" s="2">
        <f t="shared" si="65"/>
        <v>9.375</v>
      </c>
      <c r="L827" s="2">
        <f t="shared" si="66"/>
        <v>52.666666666666664</v>
      </c>
      <c r="M827" s="2">
        <f t="shared" si="67"/>
        <v>2.5450973355292326</v>
      </c>
      <c r="N827" s="5">
        <v>145000</v>
      </c>
      <c r="O827" s="5">
        <v>7210</v>
      </c>
      <c r="P827" s="2">
        <v>28.5</v>
      </c>
      <c r="Q827" s="2">
        <v>6.4</v>
      </c>
      <c r="R827" s="5">
        <v>4150</v>
      </c>
      <c r="S827" s="2">
        <v>481</v>
      </c>
      <c r="T827" s="5">
        <v>4710</v>
      </c>
      <c r="U827" s="2">
        <v>747</v>
      </c>
      <c r="Y827">
        <f t="shared" si="62"/>
        <v>626.06876619106299</v>
      </c>
    </row>
    <row r="828" spans="1:25" x14ac:dyDescent="0.35">
      <c r="A828" s="2" t="s">
        <v>832</v>
      </c>
      <c r="B828" s="3" t="s">
        <v>35</v>
      </c>
      <c r="C828" s="2">
        <v>213</v>
      </c>
      <c r="D828" s="2">
        <v>700</v>
      </c>
      <c r="E828" s="2">
        <v>250</v>
      </c>
      <c r="F828" s="2">
        <v>25</v>
      </c>
      <c r="G828" s="2">
        <v>22</v>
      </c>
      <c r="H828" s="2">
        <v>18</v>
      </c>
      <c r="I828" s="2">
        <f t="shared" si="64"/>
        <v>614</v>
      </c>
      <c r="J828" s="2">
        <f t="shared" si="63"/>
        <v>285</v>
      </c>
      <c r="K828" s="2">
        <f t="shared" si="65"/>
        <v>5</v>
      </c>
      <c r="L828" s="2">
        <f t="shared" si="66"/>
        <v>27.90909090909091</v>
      </c>
      <c r="M828" s="2">
        <f t="shared" si="67"/>
        <v>2.3250973355292328</v>
      </c>
      <c r="N828" s="5">
        <v>196000</v>
      </c>
      <c r="O828" s="5">
        <v>6570</v>
      </c>
      <c r="P828" s="2">
        <v>26.9</v>
      </c>
      <c r="Q828" s="2">
        <v>4.9000000000000004</v>
      </c>
      <c r="R828" s="5">
        <v>5590</v>
      </c>
      <c r="S828" s="2">
        <v>526</v>
      </c>
      <c r="T828" s="5">
        <v>6630</v>
      </c>
      <c r="U828" s="2">
        <v>864</v>
      </c>
      <c r="Y828">
        <f t="shared" si="62"/>
        <v>612.18632784471754</v>
      </c>
    </row>
    <row r="829" spans="1:25" x14ac:dyDescent="0.35">
      <c r="A829" s="2" t="s">
        <v>791</v>
      </c>
      <c r="B829" s="3" t="s">
        <v>35</v>
      </c>
      <c r="C829" s="2">
        <v>223</v>
      </c>
      <c r="D829" s="2">
        <v>700</v>
      </c>
      <c r="E829" s="2">
        <v>250</v>
      </c>
      <c r="F829" s="2">
        <v>32</v>
      </c>
      <c r="G829" s="2">
        <v>19</v>
      </c>
      <c r="H829" s="2">
        <v>18</v>
      </c>
      <c r="I829" s="2">
        <f t="shared" si="64"/>
        <v>600</v>
      </c>
      <c r="J829" s="2">
        <f t="shared" si="63"/>
        <v>319</v>
      </c>
      <c r="K829" s="2">
        <f t="shared" si="65"/>
        <v>3.90625</v>
      </c>
      <c r="L829" s="2">
        <f t="shared" si="66"/>
        <v>31.578947368421051</v>
      </c>
      <c r="M829" s="2">
        <f t="shared" si="67"/>
        <v>2.3310973355292326</v>
      </c>
      <c r="N829" s="5">
        <v>222000</v>
      </c>
      <c r="O829" s="5">
        <v>8380</v>
      </c>
      <c r="P829" s="2">
        <v>28</v>
      </c>
      <c r="Q829" s="2">
        <v>5.4</v>
      </c>
      <c r="R829" s="5">
        <v>6350</v>
      </c>
      <c r="S829" s="2">
        <v>670</v>
      </c>
      <c r="T829" s="5">
        <v>7350</v>
      </c>
      <c r="U829" s="5">
        <v>1060</v>
      </c>
      <c r="Y829">
        <f t="shared" si="62"/>
        <v>612.18632784471754</v>
      </c>
    </row>
    <row r="830" spans="1:25" x14ac:dyDescent="0.35">
      <c r="A830" s="2" t="s">
        <v>833</v>
      </c>
      <c r="B830" s="3" t="s">
        <v>35</v>
      </c>
      <c r="C830" s="2">
        <v>208</v>
      </c>
      <c r="D830" s="2">
        <v>700</v>
      </c>
      <c r="E830" s="2">
        <v>250</v>
      </c>
      <c r="F830" s="2">
        <v>28</v>
      </c>
      <c r="G830" s="2">
        <v>19</v>
      </c>
      <c r="H830" s="2">
        <v>18</v>
      </c>
      <c r="I830" s="2">
        <f t="shared" si="64"/>
        <v>608</v>
      </c>
      <c r="J830" s="2">
        <f t="shared" si="63"/>
        <v>291</v>
      </c>
      <c r="K830" s="2">
        <f t="shared" si="65"/>
        <v>4.4642857142857144</v>
      </c>
      <c r="L830" s="2">
        <f t="shared" si="66"/>
        <v>32</v>
      </c>
      <c r="M830" s="2">
        <f t="shared" si="67"/>
        <v>2.3310973355292326</v>
      </c>
      <c r="N830" s="5">
        <v>203000</v>
      </c>
      <c r="O830" s="5">
        <v>7330</v>
      </c>
      <c r="P830" s="2">
        <v>27.7</v>
      </c>
      <c r="Q830" s="2">
        <v>5.3</v>
      </c>
      <c r="R830" s="5">
        <v>5810</v>
      </c>
      <c r="S830" s="2">
        <v>587</v>
      </c>
      <c r="T830" s="5">
        <v>6760</v>
      </c>
      <c r="U830" s="2">
        <v>937</v>
      </c>
      <c r="Y830">
        <f t="shared" si="62"/>
        <v>612.18632784471754</v>
      </c>
    </row>
    <row r="831" spans="1:25" x14ac:dyDescent="0.35">
      <c r="A831" s="2" t="s">
        <v>834</v>
      </c>
      <c r="B831" s="3" t="s">
        <v>35</v>
      </c>
      <c r="C831" s="2">
        <v>197</v>
      </c>
      <c r="D831" s="2">
        <v>700</v>
      </c>
      <c r="E831" s="2">
        <v>250</v>
      </c>
      <c r="F831" s="2">
        <v>25</v>
      </c>
      <c r="G831" s="2">
        <v>19</v>
      </c>
      <c r="H831" s="2">
        <v>18</v>
      </c>
      <c r="I831" s="2">
        <f t="shared" si="64"/>
        <v>614</v>
      </c>
      <c r="J831" s="2">
        <f t="shared" si="63"/>
        <v>270</v>
      </c>
      <c r="K831" s="2">
        <f t="shared" si="65"/>
        <v>5</v>
      </c>
      <c r="L831" s="2">
        <f t="shared" si="66"/>
        <v>32.315789473684212</v>
      </c>
      <c r="M831" s="2">
        <f t="shared" si="67"/>
        <v>2.3310973355292326</v>
      </c>
      <c r="N831" s="5">
        <v>189000</v>
      </c>
      <c r="O831" s="5">
        <v>6550</v>
      </c>
      <c r="P831" s="2">
        <v>27.4</v>
      </c>
      <c r="Q831" s="2">
        <v>5.0999999999999996</v>
      </c>
      <c r="R831" s="5">
        <v>5390</v>
      </c>
      <c r="S831" s="2">
        <v>524</v>
      </c>
      <c r="T831" s="5">
        <v>6310</v>
      </c>
      <c r="U831" s="2">
        <v>844</v>
      </c>
      <c r="Y831">
        <f t="shared" si="62"/>
        <v>612.18632784471754</v>
      </c>
    </row>
    <row r="832" spans="1:25" x14ac:dyDescent="0.35">
      <c r="A832" s="2" t="s">
        <v>835</v>
      </c>
      <c r="B832" s="3" t="s">
        <v>35</v>
      </c>
      <c r="C832" s="2">
        <v>222</v>
      </c>
      <c r="D832" s="2">
        <v>700</v>
      </c>
      <c r="E832" s="2">
        <v>250</v>
      </c>
      <c r="F832" s="2">
        <v>36</v>
      </c>
      <c r="G832" s="2">
        <v>16</v>
      </c>
      <c r="H832" s="2">
        <v>18</v>
      </c>
      <c r="I832" s="2">
        <f t="shared" si="64"/>
        <v>592</v>
      </c>
      <c r="J832" s="2">
        <f t="shared" si="63"/>
        <v>332</v>
      </c>
      <c r="K832" s="2">
        <f t="shared" si="65"/>
        <v>3.4722222222222223</v>
      </c>
      <c r="L832" s="2">
        <f t="shared" si="66"/>
        <v>37</v>
      </c>
      <c r="M832" s="2">
        <f t="shared" si="67"/>
        <v>2.3370973355292328</v>
      </c>
      <c r="N832" s="5">
        <v>234000</v>
      </c>
      <c r="O832" s="5">
        <v>9400</v>
      </c>
      <c r="P832" s="2">
        <v>28.8</v>
      </c>
      <c r="Q832" s="2">
        <v>5.8</v>
      </c>
      <c r="R832" s="5">
        <v>6690</v>
      </c>
      <c r="S832" s="2">
        <v>752</v>
      </c>
      <c r="T832" s="5">
        <v>7640</v>
      </c>
      <c r="U832" s="5">
        <v>1170</v>
      </c>
      <c r="Y832">
        <f t="shared" si="62"/>
        <v>612.18632784471754</v>
      </c>
    </row>
    <row r="833" spans="1:25" x14ac:dyDescent="0.35">
      <c r="A833" s="2" t="s">
        <v>833</v>
      </c>
      <c r="B833" s="3" t="s">
        <v>35</v>
      </c>
      <c r="C833" s="2">
        <v>208</v>
      </c>
      <c r="D833" s="2">
        <v>700</v>
      </c>
      <c r="E833" s="2">
        <v>250</v>
      </c>
      <c r="F833" s="2">
        <v>32</v>
      </c>
      <c r="G833" s="2">
        <v>16</v>
      </c>
      <c r="H833" s="2">
        <v>18</v>
      </c>
      <c r="I833" s="2">
        <f t="shared" si="64"/>
        <v>600</v>
      </c>
      <c r="J833" s="2">
        <f t="shared" si="63"/>
        <v>304</v>
      </c>
      <c r="K833" s="2">
        <f t="shared" si="65"/>
        <v>3.90625</v>
      </c>
      <c r="L833" s="2">
        <f t="shared" si="66"/>
        <v>37.5</v>
      </c>
      <c r="M833" s="2">
        <f t="shared" si="67"/>
        <v>2.3370973355292328</v>
      </c>
      <c r="N833" s="5">
        <v>216000</v>
      </c>
      <c r="O833" s="5">
        <v>8360</v>
      </c>
      <c r="P833" s="2">
        <v>28.6</v>
      </c>
      <c r="Q833" s="2">
        <v>5.6</v>
      </c>
      <c r="R833" s="5">
        <v>6160</v>
      </c>
      <c r="S833" s="2">
        <v>669</v>
      </c>
      <c r="T833" s="5">
        <v>7050</v>
      </c>
      <c r="U833" s="5">
        <v>1040</v>
      </c>
      <c r="Y833">
        <f t="shared" si="62"/>
        <v>612.18632784471754</v>
      </c>
    </row>
    <row r="834" spans="1:25" x14ac:dyDescent="0.35">
      <c r="A834" s="2" t="s">
        <v>836</v>
      </c>
      <c r="B834" s="3" t="s">
        <v>35</v>
      </c>
      <c r="C834" s="2">
        <v>193</v>
      </c>
      <c r="D834" s="2">
        <v>700</v>
      </c>
      <c r="E834" s="2">
        <v>250</v>
      </c>
      <c r="F834" s="2">
        <v>28</v>
      </c>
      <c r="G834" s="2">
        <v>16</v>
      </c>
      <c r="H834" s="2">
        <v>18</v>
      </c>
      <c r="I834" s="2">
        <f t="shared" si="64"/>
        <v>608</v>
      </c>
      <c r="J834" s="2">
        <f t="shared" si="63"/>
        <v>276</v>
      </c>
      <c r="K834" s="2">
        <f t="shared" si="65"/>
        <v>4.4642857142857144</v>
      </c>
      <c r="L834" s="2">
        <f t="shared" si="66"/>
        <v>38</v>
      </c>
      <c r="M834" s="2">
        <f t="shared" si="67"/>
        <v>2.3370973355292328</v>
      </c>
      <c r="N834" s="5">
        <v>197000</v>
      </c>
      <c r="O834" s="5">
        <v>7320</v>
      </c>
      <c r="P834" s="2">
        <v>28.3</v>
      </c>
      <c r="Q834" s="2">
        <v>5.5</v>
      </c>
      <c r="R834" s="5">
        <v>5620</v>
      </c>
      <c r="S834" s="2">
        <v>585</v>
      </c>
      <c r="T834" s="5">
        <v>6450</v>
      </c>
      <c r="U834" s="2">
        <v>920</v>
      </c>
      <c r="Y834">
        <f t="shared" si="62"/>
        <v>612.18632784471754</v>
      </c>
    </row>
    <row r="835" spans="1:25" x14ac:dyDescent="0.35">
      <c r="A835" s="2" t="s">
        <v>837</v>
      </c>
      <c r="B835" s="3" t="s">
        <v>35</v>
      </c>
      <c r="C835" s="2">
        <v>182</v>
      </c>
      <c r="D835" s="2">
        <v>700</v>
      </c>
      <c r="E835" s="2">
        <v>250</v>
      </c>
      <c r="F835" s="2">
        <v>25</v>
      </c>
      <c r="G835" s="2">
        <v>16</v>
      </c>
      <c r="H835" s="2">
        <v>18</v>
      </c>
      <c r="I835" s="2">
        <f t="shared" si="64"/>
        <v>614</v>
      </c>
      <c r="J835" s="2">
        <f t="shared" si="63"/>
        <v>255</v>
      </c>
      <c r="K835" s="2">
        <f t="shared" si="65"/>
        <v>5</v>
      </c>
      <c r="L835" s="2">
        <f t="shared" si="66"/>
        <v>38.375</v>
      </c>
      <c r="M835" s="2">
        <f t="shared" si="67"/>
        <v>2.3370973355292328</v>
      </c>
      <c r="N835" s="5">
        <v>182000</v>
      </c>
      <c r="O835" s="5">
        <v>6540</v>
      </c>
      <c r="P835" s="2">
        <v>28</v>
      </c>
      <c r="Q835" s="2">
        <v>5.3</v>
      </c>
      <c r="R835" s="5">
        <v>5200</v>
      </c>
      <c r="S835" s="2">
        <v>523</v>
      </c>
      <c r="T835" s="5">
        <v>6000</v>
      </c>
      <c r="U835" s="2">
        <v>826</v>
      </c>
      <c r="Y835">
        <f t="shared" si="62"/>
        <v>612.18632784471754</v>
      </c>
    </row>
    <row r="836" spans="1:25" x14ac:dyDescent="0.35">
      <c r="A836" s="2" t="s">
        <v>838</v>
      </c>
      <c r="B836" s="3" t="s">
        <v>35</v>
      </c>
      <c r="C836" s="2">
        <v>171</v>
      </c>
      <c r="D836" s="2">
        <v>700</v>
      </c>
      <c r="E836" s="2">
        <v>250</v>
      </c>
      <c r="F836" s="2">
        <v>22</v>
      </c>
      <c r="G836" s="2">
        <v>16</v>
      </c>
      <c r="H836" s="2">
        <v>18</v>
      </c>
      <c r="I836" s="2">
        <f t="shared" si="64"/>
        <v>620</v>
      </c>
      <c r="J836" s="2">
        <f t="shared" si="63"/>
        <v>234</v>
      </c>
      <c r="K836" s="2">
        <f t="shared" si="65"/>
        <v>5.6818181818181817</v>
      </c>
      <c r="L836" s="2">
        <f t="shared" si="66"/>
        <v>38.75</v>
      </c>
      <c r="M836" s="2">
        <f t="shared" si="67"/>
        <v>2.3370973355292328</v>
      </c>
      <c r="N836" s="5">
        <v>167000</v>
      </c>
      <c r="O836" s="5">
        <v>5760</v>
      </c>
      <c r="P836" s="2">
        <v>27.7</v>
      </c>
      <c r="Q836" s="2">
        <v>5.0999999999999996</v>
      </c>
      <c r="R836" s="5">
        <v>4770</v>
      </c>
      <c r="S836" s="2">
        <v>460</v>
      </c>
      <c r="T836" s="5">
        <v>5540</v>
      </c>
      <c r="U836" s="2">
        <v>733</v>
      </c>
      <c r="Y836">
        <f t="shared" ref="Y836:Y899" si="68">SQRT((((VLOOKUP($X$4,$A$4:$D$1021,4,FALSE))-D836)^2)+(((VLOOKUP($X$4,$A$4:$E$1021,5,FALSE))-E836)^2))</f>
        <v>612.18632784471754</v>
      </c>
    </row>
    <row r="837" spans="1:25" x14ac:dyDescent="0.35">
      <c r="A837" s="2" t="s">
        <v>839</v>
      </c>
      <c r="B837" s="3" t="s">
        <v>35</v>
      </c>
      <c r="C837" s="2">
        <v>198</v>
      </c>
      <c r="D837" s="2">
        <v>700</v>
      </c>
      <c r="E837" s="2">
        <v>250</v>
      </c>
      <c r="F837" s="2">
        <v>32</v>
      </c>
      <c r="G837" s="2">
        <v>14</v>
      </c>
      <c r="H837" s="2">
        <v>18</v>
      </c>
      <c r="I837" s="2">
        <f t="shared" si="64"/>
        <v>600</v>
      </c>
      <c r="J837" s="2">
        <f t="shared" si="63"/>
        <v>294</v>
      </c>
      <c r="K837" s="2">
        <f t="shared" si="65"/>
        <v>3.90625</v>
      </c>
      <c r="L837" s="2">
        <f t="shared" si="66"/>
        <v>42.857142857142854</v>
      </c>
      <c r="M837" s="2">
        <f t="shared" si="67"/>
        <v>2.3410973355292328</v>
      </c>
      <c r="N837" s="5">
        <v>211000</v>
      </c>
      <c r="O837" s="5">
        <v>8350</v>
      </c>
      <c r="P837" s="2">
        <v>29</v>
      </c>
      <c r="Q837" s="2">
        <v>5.8</v>
      </c>
      <c r="R837" s="5">
        <v>6040</v>
      </c>
      <c r="S837" s="2">
        <v>668</v>
      </c>
      <c r="T837" s="5">
        <v>6850</v>
      </c>
      <c r="U837" s="5">
        <v>1030</v>
      </c>
      <c r="Y837">
        <f t="shared" si="68"/>
        <v>612.18632784471754</v>
      </c>
    </row>
    <row r="838" spans="1:25" x14ac:dyDescent="0.35">
      <c r="A838" s="2" t="s">
        <v>840</v>
      </c>
      <c r="B838" s="3" t="s">
        <v>35</v>
      </c>
      <c r="C838" s="2">
        <v>183</v>
      </c>
      <c r="D838" s="2">
        <v>700</v>
      </c>
      <c r="E838" s="2">
        <v>250</v>
      </c>
      <c r="F838" s="2">
        <v>28</v>
      </c>
      <c r="G838" s="2">
        <v>14</v>
      </c>
      <c r="H838" s="2">
        <v>18</v>
      </c>
      <c r="I838" s="2">
        <f t="shared" si="64"/>
        <v>608</v>
      </c>
      <c r="J838" s="2">
        <f t="shared" si="63"/>
        <v>266</v>
      </c>
      <c r="K838" s="2">
        <f t="shared" si="65"/>
        <v>4.4642857142857144</v>
      </c>
      <c r="L838" s="2">
        <f t="shared" si="66"/>
        <v>43.428571428571431</v>
      </c>
      <c r="M838" s="2">
        <f t="shared" si="67"/>
        <v>2.3410973355292328</v>
      </c>
      <c r="N838" s="5">
        <v>192000</v>
      </c>
      <c r="O838" s="5">
        <v>7310</v>
      </c>
      <c r="P838" s="2">
        <v>28.7</v>
      </c>
      <c r="Q838" s="2">
        <v>5.6</v>
      </c>
      <c r="R838" s="5">
        <v>5490</v>
      </c>
      <c r="S838" s="2">
        <v>585</v>
      </c>
      <c r="T838" s="5">
        <v>6240</v>
      </c>
      <c r="U838" s="2">
        <v>910</v>
      </c>
      <c r="Y838">
        <f t="shared" si="68"/>
        <v>612.18632784471754</v>
      </c>
    </row>
    <row r="839" spans="1:25" x14ac:dyDescent="0.35">
      <c r="A839" s="2" t="s">
        <v>841</v>
      </c>
      <c r="B839" s="3" t="s">
        <v>35</v>
      </c>
      <c r="C839" s="2">
        <v>172</v>
      </c>
      <c r="D839" s="2">
        <v>700</v>
      </c>
      <c r="E839" s="2">
        <v>250</v>
      </c>
      <c r="F839" s="2">
        <v>25</v>
      </c>
      <c r="G839" s="2">
        <v>14</v>
      </c>
      <c r="H839" s="2">
        <v>18</v>
      </c>
      <c r="I839" s="2">
        <f t="shared" si="64"/>
        <v>614</v>
      </c>
      <c r="J839" s="2">
        <f t="shared" ref="J839:J902" si="69">D839/10 * F839/10 + 2*(E839/10 * G839/10)</f>
        <v>245</v>
      </c>
      <c r="K839" s="2">
        <f t="shared" si="65"/>
        <v>5</v>
      </c>
      <c r="L839" s="2">
        <f t="shared" si="66"/>
        <v>43.857142857142854</v>
      </c>
      <c r="M839" s="2">
        <f t="shared" si="67"/>
        <v>2.3410973355292328</v>
      </c>
      <c r="N839" s="5">
        <v>177000</v>
      </c>
      <c r="O839" s="5">
        <v>6530</v>
      </c>
      <c r="P839" s="2">
        <v>28.5</v>
      </c>
      <c r="Q839" s="2">
        <v>5.5</v>
      </c>
      <c r="R839" s="5">
        <v>5070</v>
      </c>
      <c r="S839" s="2">
        <v>522</v>
      </c>
      <c r="T839" s="5">
        <v>5790</v>
      </c>
      <c r="U839" s="2">
        <v>816</v>
      </c>
      <c r="Y839">
        <f t="shared" si="68"/>
        <v>612.18632784471754</v>
      </c>
    </row>
    <row r="840" spans="1:25" x14ac:dyDescent="0.35">
      <c r="A840" s="2" t="s">
        <v>842</v>
      </c>
      <c r="B840" s="3" t="s">
        <v>35</v>
      </c>
      <c r="C840" s="2">
        <v>161</v>
      </c>
      <c r="D840" s="2">
        <v>700</v>
      </c>
      <c r="E840" s="2">
        <v>250</v>
      </c>
      <c r="F840" s="2">
        <v>22</v>
      </c>
      <c r="G840" s="2">
        <v>14</v>
      </c>
      <c r="H840" s="2">
        <v>18</v>
      </c>
      <c r="I840" s="2">
        <f t="shared" si="64"/>
        <v>620</v>
      </c>
      <c r="J840" s="2">
        <f t="shared" si="69"/>
        <v>224</v>
      </c>
      <c r="K840" s="2">
        <f t="shared" si="65"/>
        <v>5.6818181818181817</v>
      </c>
      <c r="L840" s="2">
        <f t="shared" si="66"/>
        <v>44.285714285714285</v>
      </c>
      <c r="M840" s="2">
        <f t="shared" si="67"/>
        <v>2.3410973355292328</v>
      </c>
      <c r="N840" s="5">
        <v>162000</v>
      </c>
      <c r="O840" s="5">
        <v>5750</v>
      </c>
      <c r="P840" s="2">
        <v>28.2</v>
      </c>
      <c r="Q840" s="2">
        <v>5.3</v>
      </c>
      <c r="R840" s="5">
        <v>4640</v>
      </c>
      <c r="S840" s="2">
        <v>460</v>
      </c>
      <c r="T840" s="5">
        <v>5330</v>
      </c>
      <c r="U840" s="2">
        <v>723</v>
      </c>
      <c r="Y840">
        <f t="shared" si="68"/>
        <v>612.18632784471754</v>
      </c>
    </row>
    <row r="841" spans="1:25" x14ac:dyDescent="0.35">
      <c r="A841" s="2" t="s">
        <v>843</v>
      </c>
      <c r="B841" s="3" t="s">
        <v>35</v>
      </c>
      <c r="C841" s="2">
        <v>150</v>
      </c>
      <c r="D841" s="2">
        <v>700</v>
      </c>
      <c r="E841" s="2">
        <v>250</v>
      </c>
      <c r="F841" s="2">
        <v>19</v>
      </c>
      <c r="G841" s="2">
        <v>14</v>
      </c>
      <c r="H841" s="2">
        <v>18</v>
      </c>
      <c r="I841" s="2">
        <f t="shared" si="64"/>
        <v>626</v>
      </c>
      <c r="J841" s="2">
        <f t="shared" si="69"/>
        <v>203</v>
      </c>
      <c r="K841" s="2">
        <f t="shared" si="65"/>
        <v>6.5789473684210522</v>
      </c>
      <c r="L841" s="2">
        <f t="shared" si="66"/>
        <v>44.714285714285715</v>
      </c>
      <c r="M841" s="2">
        <f t="shared" si="67"/>
        <v>2.3410973355292328</v>
      </c>
      <c r="N841" s="5">
        <v>147000</v>
      </c>
      <c r="O841" s="5">
        <v>4970</v>
      </c>
      <c r="P841" s="2">
        <v>27.8</v>
      </c>
      <c r="Q841" s="2">
        <v>5.0999999999999996</v>
      </c>
      <c r="R841" s="5">
        <v>4200</v>
      </c>
      <c r="S841" s="2">
        <v>397</v>
      </c>
      <c r="T841" s="5">
        <v>4860</v>
      </c>
      <c r="U841" s="2">
        <v>629</v>
      </c>
      <c r="Y841">
        <f t="shared" si="68"/>
        <v>612.18632784471754</v>
      </c>
    </row>
    <row r="842" spans="1:25" x14ac:dyDescent="0.35">
      <c r="A842" s="2" t="s">
        <v>844</v>
      </c>
      <c r="B842" s="3" t="s">
        <v>35</v>
      </c>
      <c r="C842" s="2">
        <v>173</v>
      </c>
      <c r="D842" s="2">
        <v>700</v>
      </c>
      <c r="E842" s="2">
        <v>250</v>
      </c>
      <c r="F842" s="2">
        <v>28</v>
      </c>
      <c r="G842" s="2">
        <v>12</v>
      </c>
      <c r="H842" s="2">
        <v>18</v>
      </c>
      <c r="I842" s="2">
        <f t="shared" si="64"/>
        <v>608</v>
      </c>
      <c r="J842" s="2">
        <f t="shared" si="69"/>
        <v>256</v>
      </c>
      <c r="K842" s="2">
        <f t="shared" si="65"/>
        <v>4.4642857142857144</v>
      </c>
      <c r="L842" s="2">
        <f t="shared" si="66"/>
        <v>50.666666666666664</v>
      </c>
      <c r="M842" s="2">
        <f t="shared" si="67"/>
        <v>2.3450973355292328</v>
      </c>
      <c r="N842" s="5">
        <v>188000</v>
      </c>
      <c r="O842" s="5">
        <v>7300</v>
      </c>
      <c r="P842" s="2">
        <v>29.2</v>
      </c>
      <c r="Q842" s="2">
        <v>5.8</v>
      </c>
      <c r="R842" s="5">
        <v>5360</v>
      </c>
      <c r="S842" s="2">
        <v>584</v>
      </c>
      <c r="T842" s="5">
        <v>6040</v>
      </c>
      <c r="U842" s="2">
        <v>901</v>
      </c>
      <c r="Y842">
        <f t="shared" si="68"/>
        <v>612.18632784471754</v>
      </c>
    </row>
    <row r="843" spans="1:25" x14ac:dyDescent="0.35">
      <c r="A843" s="2" t="s">
        <v>845</v>
      </c>
      <c r="B843" s="3" t="s">
        <v>35</v>
      </c>
      <c r="C843" s="2">
        <v>162</v>
      </c>
      <c r="D843" s="2">
        <v>700</v>
      </c>
      <c r="E843" s="2">
        <v>250</v>
      </c>
      <c r="F843" s="2">
        <v>25</v>
      </c>
      <c r="G843" s="2">
        <v>12</v>
      </c>
      <c r="H843" s="2">
        <v>18</v>
      </c>
      <c r="I843" s="2">
        <f t="shared" si="64"/>
        <v>614</v>
      </c>
      <c r="J843" s="2">
        <f t="shared" si="69"/>
        <v>235</v>
      </c>
      <c r="K843" s="2">
        <f t="shared" si="65"/>
        <v>5</v>
      </c>
      <c r="L843" s="2">
        <f t="shared" si="66"/>
        <v>51.166666666666664</v>
      </c>
      <c r="M843" s="2">
        <f t="shared" si="67"/>
        <v>2.3450973355292328</v>
      </c>
      <c r="N843" s="5">
        <v>173000</v>
      </c>
      <c r="O843" s="5">
        <v>6520</v>
      </c>
      <c r="P843" s="2">
        <v>29</v>
      </c>
      <c r="Q843" s="2">
        <v>5.6</v>
      </c>
      <c r="R843" s="5">
        <v>4940</v>
      </c>
      <c r="S843" s="2">
        <v>522</v>
      </c>
      <c r="T843" s="5">
        <v>5580</v>
      </c>
      <c r="U843" s="2">
        <v>807</v>
      </c>
      <c r="Y843">
        <f t="shared" si="68"/>
        <v>612.18632784471754</v>
      </c>
    </row>
    <row r="844" spans="1:25" x14ac:dyDescent="0.35">
      <c r="A844" s="2" t="s">
        <v>843</v>
      </c>
      <c r="B844" s="3" t="s">
        <v>35</v>
      </c>
      <c r="C844" s="2">
        <v>150</v>
      </c>
      <c r="D844" s="2">
        <v>700</v>
      </c>
      <c r="E844" s="2">
        <v>250</v>
      </c>
      <c r="F844" s="2">
        <v>22</v>
      </c>
      <c r="G844" s="2">
        <v>12</v>
      </c>
      <c r="H844" s="2">
        <v>18</v>
      </c>
      <c r="I844" s="2">
        <f t="shared" si="64"/>
        <v>620</v>
      </c>
      <c r="J844" s="2">
        <f t="shared" si="69"/>
        <v>214</v>
      </c>
      <c r="K844" s="2">
        <f t="shared" si="65"/>
        <v>5.6818181818181817</v>
      </c>
      <c r="L844" s="2">
        <f t="shared" si="66"/>
        <v>51.666666666666664</v>
      </c>
      <c r="M844" s="2">
        <f t="shared" si="67"/>
        <v>2.3450973355292328</v>
      </c>
      <c r="N844" s="5">
        <v>158000</v>
      </c>
      <c r="O844" s="5">
        <v>5740</v>
      </c>
      <c r="P844" s="2">
        <v>28.7</v>
      </c>
      <c r="Q844" s="2">
        <v>5.5</v>
      </c>
      <c r="R844" s="5">
        <v>4500</v>
      </c>
      <c r="S844" s="2">
        <v>459</v>
      </c>
      <c r="T844" s="5">
        <v>5110</v>
      </c>
      <c r="U844" s="2">
        <v>714</v>
      </c>
      <c r="Y844">
        <f t="shared" si="68"/>
        <v>612.18632784471754</v>
      </c>
    </row>
    <row r="845" spans="1:25" x14ac:dyDescent="0.35">
      <c r="A845" s="2" t="s">
        <v>846</v>
      </c>
      <c r="B845" s="3" t="s">
        <v>35</v>
      </c>
      <c r="C845" s="2">
        <v>139</v>
      </c>
      <c r="D845" s="2">
        <v>700</v>
      </c>
      <c r="E845" s="2">
        <v>250</v>
      </c>
      <c r="F845" s="2">
        <v>19</v>
      </c>
      <c r="G845" s="2">
        <v>12</v>
      </c>
      <c r="H845" s="2">
        <v>18</v>
      </c>
      <c r="I845" s="2">
        <f t="shared" si="64"/>
        <v>626</v>
      </c>
      <c r="J845" s="2">
        <f t="shared" si="69"/>
        <v>193</v>
      </c>
      <c r="K845" s="2">
        <f t="shared" si="65"/>
        <v>6.5789473684210522</v>
      </c>
      <c r="L845" s="2">
        <f t="shared" si="66"/>
        <v>52.166666666666664</v>
      </c>
      <c r="M845" s="2">
        <f t="shared" si="67"/>
        <v>2.3450973355292328</v>
      </c>
      <c r="N845" s="5">
        <v>142000</v>
      </c>
      <c r="O845" s="5">
        <v>4960</v>
      </c>
      <c r="P845" s="2">
        <v>28.3</v>
      </c>
      <c r="Q845" s="2">
        <v>5.3</v>
      </c>
      <c r="R845" s="5">
        <v>4060</v>
      </c>
      <c r="S845" s="2">
        <v>397</v>
      </c>
      <c r="T845" s="5">
        <v>4640</v>
      </c>
      <c r="U845" s="2">
        <v>620</v>
      </c>
      <c r="Y845">
        <f t="shared" si="68"/>
        <v>612.18632784471754</v>
      </c>
    </row>
    <row r="846" spans="1:25" x14ac:dyDescent="0.35">
      <c r="A846" s="2" t="s">
        <v>847</v>
      </c>
      <c r="B846" s="3" t="s">
        <v>35</v>
      </c>
      <c r="C846" s="2">
        <v>128</v>
      </c>
      <c r="D846" s="2">
        <v>700</v>
      </c>
      <c r="E846" s="2">
        <v>250</v>
      </c>
      <c r="F846" s="2">
        <v>16</v>
      </c>
      <c r="G846" s="2">
        <v>12</v>
      </c>
      <c r="H846" s="2">
        <v>18</v>
      </c>
      <c r="I846" s="2">
        <f t="shared" si="64"/>
        <v>632</v>
      </c>
      <c r="J846" s="2">
        <f t="shared" si="69"/>
        <v>172</v>
      </c>
      <c r="K846" s="2">
        <f t="shared" si="65"/>
        <v>7.8125</v>
      </c>
      <c r="L846" s="2">
        <f t="shared" si="66"/>
        <v>52.666666666666664</v>
      </c>
      <c r="M846" s="2">
        <f t="shared" si="67"/>
        <v>2.3450973355292328</v>
      </c>
      <c r="N846" s="5">
        <v>126000</v>
      </c>
      <c r="O846" s="5">
        <v>4180</v>
      </c>
      <c r="P846" s="2">
        <v>27.9</v>
      </c>
      <c r="Q846" s="2">
        <v>5.0999999999999996</v>
      </c>
      <c r="R846" s="5">
        <v>3610</v>
      </c>
      <c r="S846" s="2">
        <v>334</v>
      </c>
      <c r="T846" s="5">
        <v>4170</v>
      </c>
      <c r="U846" s="2">
        <v>527</v>
      </c>
      <c r="Y846">
        <f t="shared" si="68"/>
        <v>612.18632784471754</v>
      </c>
    </row>
    <row r="847" spans="1:25" x14ac:dyDescent="0.35">
      <c r="A847" s="2" t="s">
        <v>848</v>
      </c>
      <c r="B847" s="3" t="s">
        <v>35</v>
      </c>
      <c r="C847" s="2">
        <v>124</v>
      </c>
      <c r="D847" s="2">
        <v>700</v>
      </c>
      <c r="E847" s="2">
        <v>250</v>
      </c>
      <c r="F847" s="2">
        <v>19</v>
      </c>
      <c r="G847" s="2">
        <v>9</v>
      </c>
      <c r="H847" s="2">
        <v>18</v>
      </c>
      <c r="I847" s="2">
        <f t="shared" si="64"/>
        <v>626</v>
      </c>
      <c r="J847" s="2">
        <f t="shared" si="69"/>
        <v>178</v>
      </c>
      <c r="K847" s="2">
        <f t="shared" si="65"/>
        <v>6.5789473684210522</v>
      </c>
      <c r="L847" s="2">
        <f t="shared" si="66"/>
        <v>69.555555555555557</v>
      </c>
      <c r="M847" s="2">
        <f t="shared" si="67"/>
        <v>2.3510973355292326</v>
      </c>
      <c r="N847" s="5">
        <v>135000</v>
      </c>
      <c r="O847" s="5">
        <v>4950</v>
      </c>
      <c r="P847" s="2">
        <v>29.3</v>
      </c>
      <c r="Q847" s="2">
        <v>5.6</v>
      </c>
      <c r="R847" s="5">
        <v>3850</v>
      </c>
      <c r="S847" s="2">
        <v>396</v>
      </c>
      <c r="T847" s="5">
        <v>4310</v>
      </c>
      <c r="U847" s="2">
        <v>610</v>
      </c>
      <c r="Y847">
        <f t="shared" si="68"/>
        <v>612.18632784471754</v>
      </c>
    </row>
    <row r="848" spans="1:25" x14ac:dyDescent="0.35">
      <c r="A848" s="2" t="s">
        <v>849</v>
      </c>
      <c r="B848" s="3" t="s">
        <v>35</v>
      </c>
      <c r="C848" s="2">
        <v>112</v>
      </c>
      <c r="D848" s="2">
        <v>700</v>
      </c>
      <c r="E848" s="2">
        <v>250</v>
      </c>
      <c r="F848" s="2">
        <v>16</v>
      </c>
      <c r="G848" s="2">
        <v>9</v>
      </c>
      <c r="H848" s="2">
        <v>18</v>
      </c>
      <c r="I848" s="2">
        <f t="shared" si="64"/>
        <v>632</v>
      </c>
      <c r="J848" s="2">
        <f t="shared" si="69"/>
        <v>157</v>
      </c>
      <c r="K848" s="2">
        <f t="shared" si="65"/>
        <v>7.8125</v>
      </c>
      <c r="L848" s="2">
        <f t="shared" si="66"/>
        <v>70.222222222222229</v>
      </c>
      <c r="M848" s="2">
        <f t="shared" si="67"/>
        <v>2.3510973355292326</v>
      </c>
      <c r="N848" s="5">
        <v>119000</v>
      </c>
      <c r="O848" s="5">
        <v>4170</v>
      </c>
      <c r="P848" s="2">
        <v>28.9</v>
      </c>
      <c r="Q848" s="2">
        <v>5.4</v>
      </c>
      <c r="R848" s="5">
        <v>3400</v>
      </c>
      <c r="S848" s="2">
        <v>334</v>
      </c>
      <c r="T848" s="5">
        <v>3830</v>
      </c>
      <c r="U848" s="2">
        <v>516</v>
      </c>
      <c r="Y848">
        <f t="shared" si="68"/>
        <v>612.18632784471754</v>
      </c>
    </row>
    <row r="849" spans="1:25" x14ac:dyDescent="0.35">
      <c r="A849" s="2" t="s">
        <v>842</v>
      </c>
      <c r="B849" s="3" t="s">
        <v>35</v>
      </c>
      <c r="C849" s="2">
        <v>161</v>
      </c>
      <c r="D849" s="2">
        <v>700</v>
      </c>
      <c r="E849" s="2">
        <v>200</v>
      </c>
      <c r="F849" s="2">
        <v>28</v>
      </c>
      <c r="G849" s="2">
        <v>14</v>
      </c>
      <c r="H849" s="2">
        <v>18</v>
      </c>
      <c r="I849" s="2">
        <f t="shared" si="64"/>
        <v>608</v>
      </c>
      <c r="J849" s="2">
        <f t="shared" si="69"/>
        <v>252</v>
      </c>
      <c r="K849" s="2">
        <f t="shared" si="65"/>
        <v>3.5714285714285716</v>
      </c>
      <c r="L849" s="2">
        <f t="shared" si="66"/>
        <v>43.428571428571431</v>
      </c>
      <c r="M849" s="2">
        <f t="shared" si="67"/>
        <v>2.1410973355292326</v>
      </c>
      <c r="N849" s="5">
        <v>160000</v>
      </c>
      <c r="O849" s="5">
        <v>3750</v>
      </c>
      <c r="P849" s="2">
        <v>28</v>
      </c>
      <c r="Q849" s="2">
        <v>4.3</v>
      </c>
      <c r="R849" s="5">
        <v>4590</v>
      </c>
      <c r="S849" s="2">
        <v>375</v>
      </c>
      <c r="T849" s="5">
        <v>5300</v>
      </c>
      <c r="U849" s="2">
        <v>595</v>
      </c>
      <c r="Y849">
        <f t="shared" si="68"/>
        <v>602.14790541859395</v>
      </c>
    </row>
    <row r="850" spans="1:25" x14ac:dyDescent="0.35">
      <c r="A850" s="2" t="s">
        <v>850</v>
      </c>
      <c r="B850" s="3" t="s">
        <v>35</v>
      </c>
      <c r="C850" s="2">
        <v>152</v>
      </c>
      <c r="D850" s="2">
        <v>700</v>
      </c>
      <c r="E850" s="2">
        <v>200</v>
      </c>
      <c r="F850" s="2">
        <v>25</v>
      </c>
      <c r="G850" s="2">
        <v>14</v>
      </c>
      <c r="H850" s="2">
        <v>18</v>
      </c>
      <c r="I850" s="2">
        <f t="shared" si="64"/>
        <v>614</v>
      </c>
      <c r="J850" s="2">
        <f t="shared" si="69"/>
        <v>231</v>
      </c>
      <c r="K850" s="2">
        <f t="shared" si="65"/>
        <v>4</v>
      </c>
      <c r="L850" s="2">
        <f t="shared" si="66"/>
        <v>43.857142857142854</v>
      </c>
      <c r="M850" s="2">
        <f t="shared" si="67"/>
        <v>2.1410973355292326</v>
      </c>
      <c r="N850" s="5">
        <v>149000</v>
      </c>
      <c r="O850" s="5">
        <v>3350</v>
      </c>
      <c r="P850" s="2">
        <v>27.7</v>
      </c>
      <c r="Q850" s="2">
        <v>4.2</v>
      </c>
      <c r="R850" s="5">
        <v>4250</v>
      </c>
      <c r="S850" s="2">
        <v>335</v>
      </c>
      <c r="T850" s="5">
        <v>4940</v>
      </c>
      <c r="U850" s="2">
        <v>535</v>
      </c>
      <c r="Y850">
        <f t="shared" si="68"/>
        <v>602.14790541859395</v>
      </c>
    </row>
    <row r="851" spans="1:25" x14ac:dyDescent="0.35">
      <c r="A851" s="2" t="s">
        <v>851</v>
      </c>
      <c r="B851" s="3" t="s">
        <v>35</v>
      </c>
      <c r="C851" s="2">
        <v>143</v>
      </c>
      <c r="D851" s="2">
        <v>700</v>
      </c>
      <c r="E851" s="2">
        <v>200</v>
      </c>
      <c r="F851" s="2">
        <v>22</v>
      </c>
      <c r="G851" s="2">
        <v>14</v>
      </c>
      <c r="H851" s="2">
        <v>18</v>
      </c>
      <c r="I851" s="2">
        <f t="shared" si="64"/>
        <v>620</v>
      </c>
      <c r="J851" s="2">
        <f t="shared" si="69"/>
        <v>210</v>
      </c>
      <c r="K851" s="2">
        <f t="shared" si="65"/>
        <v>4.5454545454545459</v>
      </c>
      <c r="L851" s="2">
        <f t="shared" si="66"/>
        <v>44.285714285714285</v>
      </c>
      <c r="M851" s="2">
        <f t="shared" si="67"/>
        <v>2.1410973355292326</v>
      </c>
      <c r="N851" s="5">
        <v>137000</v>
      </c>
      <c r="O851" s="5">
        <v>2950</v>
      </c>
      <c r="P851" s="2">
        <v>27.4</v>
      </c>
      <c r="Q851" s="2">
        <v>4</v>
      </c>
      <c r="R851" s="5">
        <v>3910</v>
      </c>
      <c r="S851" s="2">
        <v>295</v>
      </c>
      <c r="T851" s="5">
        <v>4580</v>
      </c>
      <c r="U851" s="2">
        <v>475</v>
      </c>
      <c r="Y851">
        <f t="shared" si="68"/>
        <v>602.14790541859395</v>
      </c>
    </row>
    <row r="852" spans="1:25" x14ac:dyDescent="0.35">
      <c r="A852" s="2" t="s">
        <v>852</v>
      </c>
      <c r="B852" s="3" t="s">
        <v>35</v>
      </c>
      <c r="C852" s="2">
        <v>135</v>
      </c>
      <c r="D852" s="2">
        <v>700</v>
      </c>
      <c r="E852" s="2">
        <v>200</v>
      </c>
      <c r="F852" s="2">
        <v>19</v>
      </c>
      <c r="G852" s="2">
        <v>14</v>
      </c>
      <c r="H852" s="2">
        <v>18</v>
      </c>
      <c r="I852" s="2">
        <f t="shared" si="64"/>
        <v>626</v>
      </c>
      <c r="J852" s="2">
        <f t="shared" si="69"/>
        <v>189</v>
      </c>
      <c r="K852" s="2">
        <f t="shared" si="65"/>
        <v>5.2631578947368425</v>
      </c>
      <c r="L852" s="2">
        <f t="shared" si="66"/>
        <v>44.714285714285715</v>
      </c>
      <c r="M852" s="2">
        <f t="shared" si="67"/>
        <v>2.1410973355292326</v>
      </c>
      <c r="N852" s="5">
        <v>125000</v>
      </c>
      <c r="O852" s="5">
        <v>2550</v>
      </c>
      <c r="P852" s="2">
        <v>27</v>
      </c>
      <c r="Q852" s="2">
        <v>3.9</v>
      </c>
      <c r="R852" s="5">
        <v>3570</v>
      </c>
      <c r="S852" s="2">
        <v>255</v>
      </c>
      <c r="T852" s="5">
        <v>4210</v>
      </c>
      <c r="U852" s="2">
        <v>416</v>
      </c>
      <c r="Y852">
        <f t="shared" si="68"/>
        <v>602.14790541859395</v>
      </c>
    </row>
    <row r="853" spans="1:25" x14ac:dyDescent="0.35">
      <c r="A853" s="2" t="s">
        <v>853</v>
      </c>
      <c r="B853" s="3" t="s">
        <v>35</v>
      </c>
      <c r="C853" s="2">
        <v>151</v>
      </c>
      <c r="D853" s="2">
        <v>700</v>
      </c>
      <c r="E853" s="2">
        <v>200</v>
      </c>
      <c r="F853" s="2">
        <v>28</v>
      </c>
      <c r="G853" s="2">
        <v>12</v>
      </c>
      <c r="H853" s="2">
        <v>18</v>
      </c>
      <c r="I853" s="2">
        <f t="shared" si="64"/>
        <v>608</v>
      </c>
      <c r="J853" s="2">
        <f t="shared" si="69"/>
        <v>244</v>
      </c>
      <c r="K853" s="2">
        <f t="shared" si="65"/>
        <v>3.5714285714285716</v>
      </c>
      <c r="L853" s="2">
        <f t="shared" si="66"/>
        <v>50.666666666666664</v>
      </c>
      <c r="M853" s="2">
        <f t="shared" si="67"/>
        <v>2.1450973355292327</v>
      </c>
      <c r="N853" s="5">
        <v>156000</v>
      </c>
      <c r="O853" s="5">
        <v>3750</v>
      </c>
      <c r="P853" s="2">
        <v>28.5</v>
      </c>
      <c r="Q853" s="2">
        <v>4.4000000000000004</v>
      </c>
      <c r="R853" s="5">
        <v>4460</v>
      </c>
      <c r="S853" s="2">
        <v>375</v>
      </c>
      <c r="T853" s="5">
        <v>5100</v>
      </c>
      <c r="U853" s="2">
        <v>586</v>
      </c>
      <c r="Y853">
        <f t="shared" si="68"/>
        <v>602.14790541859395</v>
      </c>
    </row>
    <row r="854" spans="1:25" x14ac:dyDescent="0.35">
      <c r="A854" s="2" t="s">
        <v>854</v>
      </c>
      <c r="B854" s="3" t="s">
        <v>35</v>
      </c>
      <c r="C854" s="2">
        <v>142</v>
      </c>
      <c r="D854" s="2">
        <v>700</v>
      </c>
      <c r="E854" s="2">
        <v>200</v>
      </c>
      <c r="F854" s="2">
        <v>25</v>
      </c>
      <c r="G854" s="2">
        <v>12</v>
      </c>
      <c r="H854" s="2">
        <v>18</v>
      </c>
      <c r="I854" s="2">
        <f t="shared" si="64"/>
        <v>614</v>
      </c>
      <c r="J854" s="2">
        <f t="shared" si="69"/>
        <v>223</v>
      </c>
      <c r="K854" s="2">
        <f t="shared" si="65"/>
        <v>4</v>
      </c>
      <c r="L854" s="2">
        <f t="shared" si="66"/>
        <v>51.166666666666664</v>
      </c>
      <c r="M854" s="2">
        <f t="shared" si="67"/>
        <v>2.1450973355292327</v>
      </c>
      <c r="N854" s="5">
        <v>144000</v>
      </c>
      <c r="O854" s="5">
        <v>3350</v>
      </c>
      <c r="P854" s="2">
        <v>28.3</v>
      </c>
      <c r="Q854" s="2">
        <v>4.3</v>
      </c>
      <c r="R854" s="5">
        <v>4120</v>
      </c>
      <c r="S854" s="2">
        <v>335</v>
      </c>
      <c r="T854" s="5">
        <v>4730</v>
      </c>
      <c r="U854" s="2">
        <v>526</v>
      </c>
      <c r="Y854">
        <f t="shared" si="68"/>
        <v>602.14790541859395</v>
      </c>
    </row>
    <row r="855" spans="1:25" x14ac:dyDescent="0.35">
      <c r="A855" s="2" t="s">
        <v>855</v>
      </c>
      <c r="B855" s="3" t="s">
        <v>35</v>
      </c>
      <c r="C855" s="2">
        <v>133</v>
      </c>
      <c r="D855" s="2">
        <v>700</v>
      </c>
      <c r="E855" s="2">
        <v>200</v>
      </c>
      <c r="F855" s="2">
        <v>22</v>
      </c>
      <c r="G855" s="2">
        <v>12</v>
      </c>
      <c r="H855" s="2">
        <v>18</v>
      </c>
      <c r="I855" s="2">
        <f t="shared" si="64"/>
        <v>620</v>
      </c>
      <c r="J855" s="2">
        <f t="shared" si="69"/>
        <v>202</v>
      </c>
      <c r="K855" s="2">
        <f t="shared" si="65"/>
        <v>4.5454545454545459</v>
      </c>
      <c r="L855" s="2">
        <f t="shared" si="66"/>
        <v>51.666666666666664</v>
      </c>
      <c r="M855" s="2">
        <f t="shared" si="67"/>
        <v>2.1450973355292327</v>
      </c>
      <c r="N855" s="5">
        <v>132000</v>
      </c>
      <c r="O855" s="5">
        <v>2950</v>
      </c>
      <c r="P855" s="2">
        <v>27.9</v>
      </c>
      <c r="Q855" s="2">
        <v>4.2</v>
      </c>
      <c r="R855" s="5">
        <v>3780</v>
      </c>
      <c r="S855" s="2">
        <v>295</v>
      </c>
      <c r="T855" s="5">
        <v>4360</v>
      </c>
      <c r="U855" s="2">
        <v>466</v>
      </c>
      <c r="Y855">
        <f t="shared" si="68"/>
        <v>602.14790541859395</v>
      </c>
    </row>
    <row r="856" spans="1:25" x14ac:dyDescent="0.35">
      <c r="A856" s="2" t="s">
        <v>848</v>
      </c>
      <c r="B856" s="3" t="s">
        <v>35</v>
      </c>
      <c r="C856" s="2">
        <v>124</v>
      </c>
      <c r="D856" s="2">
        <v>700</v>
      </c>
      <c r="E856" s="2">
        <v>200</v>
      </c>
      <c r="F856" s="2">
        <v>19</v>
      </c>
      <c r="G856" s="2">
        <v>12</v>
      </c>
      <c r="H856" s="2">
        <v>18</v>
      </c>
      <c r="I856" s="2">
        <f t="shared" si="64"/>
        <v>626</v>
      </c>
      <c r="J856" s="2">
        <f t="shared" si="69"/>
        <v>181</v>
      </c>
      <c r="K856" s="2">
        <f t="shared" si="65"/>
        <v>5.2631578947368425</v>
      </c>
      <c r="L856" s="2">
        <f t="shared" si="66"/>
        <v>52.166666666666664</v>
      </c>
      <c r="M856" s="2">
        <f t="shared" si="67"/>
        <v>2.1450973355292327</v>
      </c>
      <c r="N856" s="5">
        <v>120000</v>
      </c>
      <c r="O856" s="5">
        <v>2550</v>
      </c>
      <c r="P856" s="2">
        <v>27.6</v>
      </c>
      <c r="Q856" s="2">
        <v>4</v>
      </c>
      <c r="R856" s="5">
        <v>3430</v>
      </c>
      <c r="S856" s="2">
        <v>255</v>
      </c>
      <c r="T856" s="5">
        <v>3990</v>
      </c>
      <c r="U856" s="2">
        <v>407</v>
      </c>
      <c r="Y856">
        <f t="shared" si="68"/>
        <v>602.14790541859395</v>
      </c>
    </row>
    <row r="857" spans="1:25" x14ac:dyDescent="0.35">
      <c r="A857" s="2" t="s">
        <v>856</v>
      </c>
      <c r="B857" s="3" t="s">
        <v>35</v>
      </c>
      <c r="C857" s="2">
        <v>115</v>
      </c>
      <c r="D857" s="2">
        <v>700</v>
      </c>
      <c r="E857" s="2">
        <v>200</v>
      </c>
      <c r="F857" s="2">
        <v>16</v>
      </c>
      <c r="G857" s="2">
        <v>12</v>
      </c>
      <c r="H857" s="2">
        <v>18</v>
      </c>
      <c r="I857" s="2">
        <f t="shared" si="64"/>
        <v>632</v>
      </c>
      <c r="J857" s="2">
        <f t="shared" si="69"/>
        <v>160</v>
      </c>
      <c r="K857" s="2">
        <f t="shared" si="65"/>
        <v>6.25</v>
      </c>
      <c r="L857" s="2">
        <f t="shared" si="66"/>
        <v>52.666666666666664</v>
      </c>
      <c r="M857" s="2">
        <f t="shared" si="67"/>
        <v>2.1450973355292327</v>
      </c>
      <c r="N857" s="5">
        <v>108000</v>
      </c>
      <c r="O857" s="5">
        <v>2150</v>
      </c>
      <c r="P857" s="2">
        <v>27.1</v>
      </c>
      <c r="Q857" s="2">
        <v>3.8</v>
      </c>
      <c r="R857" s="5">
        <v>3080</v>
      </c>
      <c r="S857" s="2">
        <v>215</v>
      </c>
      <c r="T857" s="5">
        <v>3620</v>
      </c>
      <c r="U857" s="2">
        <v>347</v>
      </c>
      <c r="Y857">
        <f t="shared" si="68"/>
        <v>602.14790541859395</v>
      </c>
    </row>
    <row r="858" spans="1:25" x14ac:dyDescent="0.35">
      <c r="A858" s="2" t="s">
        <v>857</v>
      </c>
      <c r="B858" s="3" t="s">
        <v>35</v>
      </c>
      <c r="C858" s="2">
        <v>118</v>
      </c>
      <c r="D858" s="2">
        <v>700</v>
      </c>
      <c r="E858" s="2">
        <v>200</v>
      </c>
      <c r="F858" s="2">
        <v>22</v>
      </c>
      <c r="G858" s="2">
        <v>9</v>
      </c>
      <c r="H858" s="2">
        <v>18</v>
      </c>
      <c r="I858" s="2">
        <f t="shared" si="64"/>
        <v>620</v>
      </c>
      <c r="J858" s="2">
        <f t="shared" si="69"/>
        <v>190</v>
      </c>
      <c r="K858" s="2">
        <f t="shared" si="65"/>
        <v>4.5454545454545459</v>
      </c>
      <c r="L858" s="2">
        <f t="shared" si="66"/>
        <v>68.888888888888886</v>
      </c>
      <c r="M858" s="2">
        <f t="shared" si="67"/>
        <v>2.1510973355292324</v>
      </c>
      <c r="N858" s="5">
        <v>125000</v>
      </c>
      <c r="O858" s="5">
        <v>2940</v>
      </c>
      <c r="P858" s="2">
        <v>28.9</v>
      </c>
      <c r="Q858" s="2">
        <v>4.4000000000000004</v>
      </c>
      <c r="R858" s="5">
        <v>3580</v>
      </c>
      <c r="S858" s="2">
        <v>294</v>
      </c>
      <c r="T858" s="5">
        <v>4040</v>
      </c>
      <c r="U858" s="2">
        <v>456</v>
      </c>
      <c r="Y858">
        <f t="shared" si="68"/>
        <v>602.14790541859395</v>
      </c>
    </row>
    <row r="859" spans="1:25" x14ac:dyDescent="0.35">
      <c r="A859" s="2" t="s">
        <v>858</v>
      </c>
      <c r="B859" s="3" t="s">
        <v>35</v>
      </c>
      <c r="C859" s="2">
        <v>109</v>
      </c>
      <c r="D859" s="2">
        <v>700</v>
      </c>
      <c r="E859" s="2">
        <v>200</v>
      </c>
      <c r="F859" s="2">
        <v>19</v>
      </c>
      <c r="G859" s="2">
        <v>9</v>
      </c>
      <c r="H859" s="2">
        <v>18</v>
      </c>
      <c r="I859" s="2">
        <f t="shared" si="64"/>
        <v>626</v>
      </c>
      <c r="J859" s="2">
        <f t="shared" si="69"/>
        <v>169</v>
      </c>
      <c r="K859" s="2">
        <f t="shared" si="65"/>
        <v>5.2631578947368425</v>
      </c>
      <c r="L859" s="2">
        <f t="shared" si="66"/>
        <v>69.555555555555557</v>
      </c>
      <c r="M859" s="2">
        <f t="shared" si="67"/>
        <v>2.1510973355292324</v>
      </c>
      <c r="N859" s="5">
        <v>113000</v>
      </c>
      <c r="O859" s="5">
        <v>2540</v>
      </c>
      <c r="P859" s="2">
        <v>28.6</v>
      </c>
      <c r="Q859" s="2">
        <v>4.3</v>
      </c>
      <c r="R859" s="5">
        <v>3220</v>
      </c>
      <c r="S859" s="2">
        <v>254</v>
      </c>
      <c r="T859" s="5">
        <v>3660</v>
      </c>
      <c r="U859" s="2">
        <v>396</v>
      </c>
      <c r="Y859">
        <f t="shared" si="68"/>
        <v>602.14790541859395</v>
      </c>
    </row>
    <row r="860" spans="1:25" x14ac:dyDescent="0.35">
      <c r="A860" s="2" t="s">
        <v>859</v>
      </c>
      <c r="B860" s="3" t="s">
        <v>35</v>
      </c>
      <c r="C860" s="2">
        <v>99.6</v>
      </c>
      <c r="D860" s="2">
        <v>700</v>
      </c>
      <c r="E860" s="2">
        <v>200</v>
      </c>
      <c r="F860" s="2">
        <v>16</v>
      </c>
      <c r="G860" s="2">
        <v>9</v>
      </c>
      <c r="H860" s="2">
        <v>18</v>
      </c>
      <c r="I860" s="2">
        <f t="shared" si="64"/>
        <v>632</v>
      </c>
      <c r="J860" s="2">
        <f t="shared" si="69"/>
        <v>148</v>
      </c>
      <c r="K860" s="2">
        <f t="shared" si="65"/>
        <v>6.25</v>
      </c>
      <c r="L860" s="2">
        <f t="shared" si="66"/>
        <v>70.222222222222229</v>
      </c>
      <c r="M860" s="2">
        <f t="shared" si="67"/>
        <v>2.1510973355292324</v>
      </c>
      <c r="N860" s="5">
        <v>100000</v>
      </c>
      <c r="O860" s="5">
        <v>2140</v>
      </c>
      <c r="P860" s="2">
        <v>28.1</v>
      </c>
      <c r="Q860" s="2">
        <v>4.0999999999999996</v>
      </c>
      <c r="R860" s="5">
        <v>2860</v>
      </c>
      <c r="S860" s="2">
        <v>214</v>
      </c>
      <c r="T860" s="5">
        <v>3280</v>
      </c>
      <c r="U860" s="2">
        <v>336</v>
      </c>
      <c r="Y860">
        <f t="shared" si="68"/>
        <v>602.14790541859395</v>
      </c>
    </row>
    <row r="861" spans="1:25" x14ac:dyDescent="0.35">
      <c r="A861" s="2" t="s">
        <v>860</v>
      </c>
      <c r="B861" s="3" t="s">
        <v>35</v>
      </c>
      <c r="C861" s="2">
        <v>87.6</v>
      </c>
      <c r="D861" s="2">
        <v>700</v>
      </c>
      <c r="E861" s="2">
        <v>200</v>
      </c>
      <c r="F861" s="2">
        <v>12</v>
      </c>
      <c r="G861" s="2">
        <v>9</v>
      </c>
      <c r="H861" s="2">
        <v>18</v>
      </c>
      <c r="I861" s="2">
        <f t="shared" si="64"/>
        <v>640</v>
      </c>
      <c r="J861" s="2">
        <f t="shared" si="69"/>
        <v>120</v>
      </c>
      <c r="K861" s="2">
        <f t="shared" si="65"/>
        <v>8.3333333333333339</v>
      </c>
      <c r="L861" s="2">
        <f t="shared" si="66"/>
        <v>71.111111111111114</v>
      </c>
      <c r="M861" s="2">
        <f t="shared" si="67"/>
        <v>2.1510973355292324</v>
      </c>
      <c r="N861" s="5">
        <v>83100</v>
      </c>
      <c r="O861" s="5">
        <v>1610</v>
      </c>
      <c r="P861" s="2">
        <v>27.3</v>
      </c>
      <c r="Q861" s="2">
        <v>3.8</v>
      </c>
      <c r="R861" s="5">
        <v>2370</v>
      </c>
      <c r="S861" s="2">
        <v>161</v>
      </c>
      <c r="T861" s="5">
        <v>2770</v>
      </c>
      <c r="U861" s="2">
        <v>256</v>
      </c>
      <c r="Y861">
        <f t="shared" si="68"/>
        <v>602.14790541859395</v>
      </c>
    </row>
    <row r="862" spans="1:25" x14ac:dyDescent="0.35">
      <c r="A862" s="2" t="s">
        <v>861</v>
      </c>
      <c r="B862" s="3" t="s">
        <v>35</v>
      </c>
      <c r="C862" s="2">
        <v>225</v>
      </c>
      <c r="D862" s="2">
        <v>650</v>
      </c>
      <c r="E862" s="2">
        <v>300</v>
      </c>
      <c r="F862" s="2">
        <v>32</v>
      </c>
      <c r="G862" s="2">
        <v>16</v>
      </c>
      <c r="H862" s="2">
        <v>13</v>
      </c>
      <c r="I862" s="2">
        <f t="shared" si="64"/>
        <v>560</v>
      </c>
      <c r="J862" s="2">
        <f t="shared" si="69"/>
        <v>304</v>
      </c>
      <c r="K862" s="2">
        <f t="shared" si="65"/>
        <v>4.6875</v>
      </c>
      <c r="L862" s="2">
        <f t="shared" si="66"/>
        <v>35</v>
      </c>
      <c r="M862" s="2">
        <f t="shared" si="67"/>
        <v>2.4456814089933347</v>
      </c>
      <c r="N862" s="5">
        <v>212000</v>
      </c>
      <c r="O862" s="5">
        <v>14400</v>
      </c>
      <c r="P862" s="2">
        <v>27.1</v>
      </c>
      <c r="Q862" s="2">
        <v>7.1</v>
      </c>
      <c r="R862" s="5">
        <v>6510</v>
      </c>
      <c r="S862" s="2">
        <v>961</v>
      </c>
      <c r="T862" s="5">
        <v>7350</v>
      </c>
      <c r="U862" s="5">
        <v>1480</v>
      </c>
      <c r="Y862">
        <f t="shared" si="68"/>
        <v>578.81957465172161</v>
      </c>
    </row>
    <row r="863" spans="1:25" x14ac:dyDescent="0.35">
      <c r="A863" s="2" t="s">
        <v>862</v>
      </c>
      <c r="B863" s="3" t="s">
        <v>35</v>
      </c>
      <c r="C863" s="2">
        <v>208</v>
      </c>
      <c r="D863" s="2">
        <v>650</v>
      </c>
      <c r="E863" s="2">
        <v>300</v>
      </c>
      <c r="F863" s="2">
        <v>28</v>
      </c>
      <c r="G863" s="2">
        <v>16</v>
      </c>
      <c r="H863" s="2">
        <v>13</v>
      </c>
      <c r="I863" s="2">
        <f t="shared" si="64"/>
        <v>568</v>
      </c>
      <c r="J863" s="2">
        <f t="shared" si="69"/>
        <v>278</v>
      </c>
      <c r="K863" s="2">
        <f t="shared" si="65"/>
        <v>5.3571428571428568</v>
      </c>
      <c r="L863" s="2">
        <f t="shared" si="66"/>
        <v>35.5</v>
      </c>
      <c r="M863" s="2">
        <f t="shared" si="67"/>
        <v>2.4456814089933347</v>
      </c>
      <c r="N863" s="5">
        <v>192000</v>
      </c>
      <c r="O863" s="5">
        <v>12600</v>
      </c>
      <c r="P863" s="2">
        <v>26.9</v>
      </c>
      <c r="Q863" s="2">
        <v>6.9</v>
      </c>
      <c r="R863" s="5">
        <v>5900</v>
      </c>
      <c r="S863" s="2">
        <v>841</v>
      </c>
      <c r="T863" s="5">
        <v>6680</v>
      </c>
      <c r="U863" s="5">
        <v>1300</v>
      </c>
      <c r="Y863">
        <f t="shared" si="68"/>
        <v>578.81957465172161</v>
      </c>
    </row>
    <row r="864" spans="1:25" x14ac:dyDescent="0.35">
      <c r="A864" s="2" t="s">
        <v>863</v>
      </c>
      <c r="B864" s="3" t="s">
        <v>35</v>
      </c>
      <c r="C864" s="2">
        <v>194</v>
      </c>
      <c r="D864" s="2">
        <v>650</v>
      </c>
      <c r="E864" s="2">
        <v>300</v>
      </c>
      <c r="F864" s="2">
        <v>25</v>
      </c>
      <c r="G864" s="2">
        <v>16</v>
      </c>
      <c r="H864" s="2">
        <v>13</v>
      </c>
      <c r="I864" s="2">
        <f t="shared" si="64"/>
        <v>574</v>
      </c>
      <c r="J864" s="2">
        <f t="shared" si="69"/>
        <v>258.5</v>
      </c>
      <c r="K864" s="2">
        <f t="shared" si="65"/>
        <v>6</v>
      </c>
      <c r="L864" s="2">
        <f t="shared" si="66"/>
        <v>35.875</v>
      </c>
      <c r="M864" s="2">
        <f t="shared" si="67"/>
        <v>2.4456814089933347</v>
      </c>
      <c r="N864" s="5">
        <v>177000</v>
      </c>
      <c r="O864" s="5">
        <v>11300</v>
      </c>
      <c r="P864" s="2">
        <v>26.7</v>
      </c>
      <c r="Q864" s="2">
        <v>6.8</v>
      </c>
      <c r="R864" s="5">
        <v>5440</v>
      </c>
      <c r="S864" s="2">
        <v>751</v>
      </c>
      <c r="T864" s="5">
        <v>6170</v>
      </c>
      <c r="U864" s="5">
        <v>1160</v>
      </c>
      <c r="Y864">
        <f t="shared" si="68"/>
        <v>578.81957465172161</v>
      </c>
    </row>
    <row r="865" spans="1:25" x14ac:dyDescent="0.35">
      <c r="A865" s="2" t="s">
        <v>864</v>
      </c>
      <c r="B865" s="3" t="s">
        <v>35</v>
      </c>
      <c r="C865" s="2">
        <v>181</v>
      </c>
      <c r="D865" s="2">
        <v>650</v>
      </c>
      <c r="E865" s="2">
        <v>300</v>
      </c>
      <c r="F865" s="2">
        <v>22</v>
      </c>
      <c r="G865" s="2">
        <v>16</v>
      </c>
      <c r="H865" s="2">
        <v>13</v>
      </c>
      <c r="I865" s="2">
        <f t="shared" si="64"/>
        <v>580</v>
      </c>
      <c r="J865" s="2">
        <f t="shared" si="69"/>
        <v>239</v>
      </c>
      <c r="K865" s="2">
        <f t="shared" si="65"/>
        <v>6.8181818181818183</v>
      </c>
      <c r="L865" s="2">
        <f t="shared" si="66"/>
        <v>36.25</v>
      </c>
      <c r="M865" s="2">
        <f t="shared" si="67"/>
        <v>2.4456814089933347</v>
      </c>
      <c r="N865" s="5">
        <v>161000</v>
      </c>
      <c r="O865" s="5">
        <v>9920</v>
      </c>
      <c r="P865" s="2">
        <v>26.4</v>
      </c>
      <c r="Q865" s="2">
        <v>6.6</v>
      </c>
      <c r="R865" s="5">
        <v>4960</v>
      </c>
      <c r="S865" s="2">
        <v>661</v>
      </c>
      <c r="T865" s="5">
        <v>5660</v>
      </c>
      <c r="U865" s="5">
        <v>1030</v>
      </c>
      <c r="Y865">
        <f t="shared" si="68"/>
        <v>578.81957465172161</v>
      </c>
    </row>
    <row r="866" spans="1:25" x14ac:dyDescent="0.35">
      <c r="A866" s="2" t="s">
        <v>865</v>
      </c>
      <c r="B866" s="3" t="s">
        <v>35</v>
      </c>
      <c r="C866" s="2">
        <v>175</v>
      </c>
      <c r="D866" s="2">
        <v>650</v>
      </c>
      <c r="E866" s="2">
        <v>300</v>
      </c>
      <c r="F866" s="2">
        <v>25</v>
      </c>
      <c r="G866" s="2">
        <v>12</v>
      </c>
      <c r="H866" s="2">
        <v>13</v>
      </c>
      <c r="I866" s="2">
        <f t="shared" si="64"/>
        <v>574</v>
      </c>
      <c r="J866" s="2">
        <f t="shared" si="69"/>
        <v>234.5</v>
      </c>
      <c r="K866" s="2">
        <f t="shared" si="65"/>
        <v>6</v>
      </c>
      <c r="L866" s="2">
        <f t="shared" si="66"/>
        <v>47.833333333333336</v>
      </c>
      <c r="M866" s="2">
        <f t="shared" si="67"/>
        <v>2.4536814089933348</v>
      </c>
      <c r="N866" s="5">
        <v>169000</v>
      </c>
      <c r="O866" s="5">
        <v>11300</v>
      </c>
      <c r="P866" s="2">
        <v>27.5</v>
      </c>
      <c r="Q866" s="2">
        <v>7.1</v>
      </c>
      <c r="R866" s="5">
        <v>5210</v>
      </c>
      <c r="S866" s="2">
        <v>751</v>
      </c>
      <c r="T866" s="5">
        <v>5810</v>
      </c>
      <c r="U866" s="5">
        <v>1150</v>
      </c>
      <c r="Y866">
        <f t="shared" si="68"/>
        <v>578.81957465172161</v>
      </c>
    </row>
    <row r="867" spans="1:25" x14ac:dyDescent="0.35">
      <c r="A867" s="2" t="s">
        <v>866</v>
      </c>
      <c r="B867" s="3" t="s">
        <v>35</v>
      </c>
      <c r="C867" s="2">
        <v>162</v>
      </c>
      <c r="D867" s="2">
        <v>650</v>
      </c>
      <c r="E867" s="2">
        <v>300</v>
      </c>
      <c r="F867" s="2">
        <v>22</v>
      </c>
      <c r="G867" s="2">
        <v>12</v>
      </c>
      <c r="H867" s="2">
        <v>13</v>
      </c>
      <c r="I867" s="2">
        <f t="shared" si="64"/>
        <v>580</v>
      </c>
      <c r="J867" s="2">
        <f t="shared" si="69"/>
        <v>215</v>
      </c>
      <c r="K867" s="2">
        <f t="shared" si="65"/>
        <v>6.8181818181818183</v>
      </c>
      <c r="L867" s="2">
        <f t="shared" si="66"/>
        <v>48.333333333333336</v>
      </c>
      <c r="M867" s="2">
        <f t="shared" si="67"/>
        <v>2.4536814089933348</v>
      </c>
      <c r="N867" s="5">
        <v>154000</v>
      </c>
      <c r="O867" s="5">
        <v>9910</v>
      </c>
      <c r="P867" s="2">
        <v>27.3</v>
      </c>
      <c r="Q867" s="2">
        <v>6.9</v>
      </c>
      <c r="R867" s="5">
        <v>4730</v>
      </c>
      <c r="S867" s="2">
        <v>661</v>
      </c>
      <c r="T867" s="5">
        <v>5290</v>
      </c>
      <c r="U867" s="5">
        <v>1010</v>
      </c>
      <c r="Y867">
        <f t="shared" si="68"/>
        <v>578.81957465172161</v>
      </c>
    </row>
    <row r="868" spans="1:25" x14ac:dyDescent="0.35">
      <c r="A868" s="2" t="s">
        <v>867</v>
      </c>
      <c r="B868" s="3" t="s">
        <v>35</v>
      </c>
      <c r="C868" s="2">
        <v>148</v>
      </c>
      <c r="D868" s="2">
        <v>650</v>
      </c>
      <c r="E868" s="2">
        <v>300</v>
      </c>
      <c r="F868" s="2">
        <v>19</v>
      </c>
      <c r="G868" s="2">
        <v>12</v>
      </c>
      <c r="H868" s="2">
        <v>13</v>
      </c>
      <c r="I868" s="2">
        <f t="shared" si="64"/>
        <v>586</v>
      </c>
      <c r="J868" s="2">
        <f t="shared" si="69"/>
        <v>195.5</v>
      </c>
      <c r="K868" s="2">
        <f t="shared" si="65"/>
        <v>7.8947368421052628</v>
      </c>
      <c r="L868" s="2">
        <f t="shared" si="66"/>
        <v>48.833333333333336</v>
      </c>
      <c r="M868" s="2">
        <f t="shared" si="67"/>
        <v>2.4536814089933348</v>
      </c>
      <c r="N868" s="5">
        <v>138000</v>
      </c>
      <c r="O868" s="5">
        <v>8560</v>
      </c>
      <c r="P868" s="2">
        <v>27</v>
      </c>
      <c r="Q868" s="2">
        <v>6.7</v>
      </c>
      <c r="R868" s="5">
        <v>4240</v>
      </c>
      <c r="S868" s="2">
        <v>571</v>
      </c>
      <c r="T868" s="5">
        <v>4760</v>
      </c>
      <c r="U868" s="2">
        <v>878</v>
      </c>
      <c r="Y868">
        <f t="shared" si="68"/>
        <v>578.81957465172161</v>
      </c>
    </row>
    <row r="869" spans="1:25" x14ac:dyDescent="0.35">
      <c r="A869" s="2" t="s">
        <v>868</v>
      </c>
      <c r="B869" s="3" t="s">
        <v>35</v>
      </c>
      <c r="C869" s="2">
        <v>135</v>
      </c>
      <c r="D869" s="2">
        <v>650</v>
      </c>
      <c r="E869" s="2">
        <v>300</v>
      </c>
      <c r="F869" s="2">
        <v>16</v>
      </c>
      <c r="G869" s="2">
        <v>12</v>
      </c>
      <c r="H869" s="2">
        <v>13</v>
      </c>
      <c r="I869" s="2">
        <f t="shared" si="64"/>
        <v>592</v>
      </c>
      <c r="J869" s="2">
        <f t="shared" si="69"/>
        <v>176</v>
      </c>
      <c r="K869" s="2">
        <f t="shared" si="65"/>
        <v>9.375</v>
      </c>
      <c r="L869" s="2">
        <f t="shared" si="66"/>
        <v>49.333333333333336</v>
      </c>
      <c r="M869" s="2">
        <f t="shared" si="67"/>
        <v>2.4536814089933348</v>
      </c>
      <c r="N869" s="5">
        <v>121000</v>
      </c>
      <c r="O869" s="5">
        <v>7210</v>
      </c>
      <c r="P869" s="2">
        <v>26.6</v>
      </c>
      <c r="Q869" s="2">
        <v>6.5</v>
      </c>
      <c r="R869" s="5">
        <v>3740</v>
      </c>
      <c r="S869" s="2">
        <v>481</v>
      </c>
      <c r="T869" s="5">
        <v>4230</v>
      </c>
      <c r="U869" s="2">
        <v>744</v>
      </c>
      <c r="Y869">
        <f t="shared" si="68"/>
        <v>578.81957465172161</v>
      </c>
    </row>
    <row r="870" spans="1:25" x14ac:dyDescent="0.35">
      <c r="A870" s="2" t="s">
        <v>869</v>
      </c>
      <c r="B870" s="3" t="s">
        <v>35</v>
      </c>
      <c r="C870" s="2">
        <v>200</v>
      </c>
      <c r="D870" s="2">
        <v>650</v>
      </c>
      <c r="E870" s="2">
        <v>250</v>
      </c>
      <c r="F870" s="2">
        <v>32</v>
      </c>
      <c r="G870" s="2">
        <v>16</v>
      </c>
      <c r="H870" s="2">
        <v>13</v>
      </c>
      <c r="I870" s="2">
        <f t="shared" si="64"/>
        <v>560</v>
      </c>
      <c r="J870" s="2">
        <f t="shared" si="69"/>
        <v>288</v>
      </c>
      <c r="K870" s="2">
        <f t="shared" si="65"/>
        <v>3.90625</v>
      </c>
      <c r="L870" s="2">
        <f t="shared" si="66"/>
        <v>35</v>
      </c>
      <c r="M870" s="2">
        <f t="shared" si="67"/>
        <v>2.2456814089933346</v>
      </c>
      <c r="N870" s="5">
        <v>181000</v>
      </c>
      <c r="O870" s="5">
        <v>8360</v>
      </c>
      <c r="P870" s="2">
        <v>26.6</v>
      </c>
      <c r="Q870" s="2">
        <v>5.7</v>
      </c>
      <c r="R870" s="5">
        <v>5570</v>
      </c>
      <c r="S870" s="2">
        <v>668</v>
      </c>
      <c r="T870" s="5">
        <v>6360</v>
      </c>
      <c r="U870" s="5">
        <v>1040</v>
      </c>
      <c r="Y870">
        <f t="shared" si="68"/>
        <v>563.77486641389032</v>
      </c>
    </row>
    <row r="871" spans="1:25" x14ac:dyDescent="0.35">
      <c r="A871" s="2" t="s">
        <v>870</v>
      </c>
      <c r="B871" s="3" t="s">
        <v>35</v>
      </c>
      <c r="C871" s="2">
        <v>186</v>
      </c>
      <c r="D871" s="2">
        <v>650</v>
      </c>
      <c r="E871" s="2">
        <v>250</v>
      </c>
      <c r="F871" s="2">
        <v>28</v>
      </c>
      <c r="G871" s="2">
        <v>16</v>
      </c>
      <c r="H871" s="2">
        <v>13</v>
      </c>
      <c r="I871" s="2">
        <f t="shared" si="64"/>
        <v>568</v>
      </c>
      <c r="J871" s="2">
        <f t="shared" si="69"/>
        <v>262</v>
      </c>
      <c r="K871" s="2">
        <f t="shared" si="65"/>
        <v>4.4642857142857144</v>
      </c>
      <c r="L871" s="2">
        <f t="shared" si="66"/>
        <v>35.5</v>
      </c>
      <c r="M871" s="2">
        <f t="shared" si="67"/>
        <v>2.2456814089933346</v>
      </c>
      <c r="N871" s="5">
        <v>165000</v>
      </c>
      <c r="O871" s="5">
        <v>7310</v>
      </c>
      <c r="P871" s="2">
        <v>26.4</v>
      </c>
      <c r="Q871" s="2">
        <v>5.6</v>
      </c>
      <c r="R871" s="5">
        <v>5070</v>
      </c>
      <c r="S871" s="2">
        <v>585</v>
      </c>
      <c r="T871" s="5">
        <v>5810</v>
      </c>
      <c r="U871" s="2">
        <v>915</v>
      </c>
      <c r="Y871">
        <f t="shared" si="68"/>
        <v>563.77486641389032</v>
      </c>
    </row>
    <row r="872" spans="1:25" x14ac:dyDescent="0.35">
      <c r="A872" s="2" t="s">
        <v>865</v>
      </c>
      <c r="B872" s="3" t="s">
        <v>35</v>
      </c>
      <c r="C872" s="2">
        <v>175</v>
      </c>
      <c r="D872" s="2">
        <v>650</v>
      </c>
      <c r="E872" s="2">
        <v>250</v>
      </c>
      <c r="F872" s="2">
        <v>25</v>
      </c>
      <c r="G872" s="2">
        <v>16</v>
      </c>
      <c r="H872" s="2">
        <v>13</v>
      </c>
      <c r="I872" s="2">
        <f t="shared" si="64"/>
        <v>574</v>
      </c>
      <c r="J872" s="2">
        <f t="shared" si="69"/>
        <v>242.5</v>
      </c>
      <c r="K872" s="2">
        <f t="shared" si="65"/>
        <v>5</v>
      </c>
      <c r="L872" s="2">
        <f t="shared" si="66"/>
        <v>35.875</v>
      </c>
      <c r="M872" s="2">
        <f t="shared" si="67"/>
        <v>2.2456814089933346</v>
      </c>
      <c r="N872" s="5">
        <v>152000</v>
      </c>
      <c r="O872" s="5">
        <v>6530</v>
      </c>
      <c r="P872" s="2">
        <v>26.2</v>
      </c>
      <c r="Q872" s="2">
        <v>5.4</v>
      </c>
      <c r="R872" s="5">
        <v>4680</v>
      </c>
      <c r="S872" s="2">
        <v>523</v>
      </c>
      <c r="T872" s="5">
        <v>5390</v>
      </c>
      <c r="U872" s="2">
        <v>821</v>
      </c>
      <c r="Y872">
        <f t="shared" si="68"/>
        <v>563.77486641389032</v>
      </c>
    </row>
    <row r="873" spans="1:25" x14ac:dyDescent="0.35">
      <c r="A873" s="2" t="s">
        <v>871</v>
      </c>
      <c r="B873" s="3" t="s">
        <v>35</v>
      </c>
      <c r="C873" s="2">
        <v>164</v>
      </c>
      <c r="D873" s="2">
        <v>650</v>
      </c>
      <c r="E873" s="2">
        <v>250</v>
      </c>
      <c r="F873" s="2">
        <v>22</v>
      </c>
      <c r="G873" s="2">
        <v>16</v>
      </c>
      <c r="H873" s="2">
        <v>13</v>
      </c>
      <c r="I873" s="2">
        <f t="shared" si="64"/>
        <v>580</v>
      </c>
      <c r="J873" s="2">
        <f t="shared" si="69"/>
        <v>223</v>
      </c>
      <c r="K873" s="2">
        <f t="shared" si="65"/>
        <v>5.6818181818181817</v>
      </c>
      <c r="L873" s="2">
        <f t="shared" si="66"/>
        <v>36.25</v>
      </c>
      <c r="M873" s="2">
        <f t="shared" si="67"/>
        <v>2.2456814089933346</v>
      </c>
      <c r="N873" s="5">
        <v>139000</v>
      </c>
      <c r="O873" s="5">
        <v>5750</v>
      </c>
      <c r="P873" s="2">
        <v>25.9</v>
      </c>
      <c r="Q873" s="2">
        <v>5.3</v>
      </c>
      <c r="R873" s="5">
        <v>4290</v>
      </c>
      <c r="S873" s="2">
        <v>460</v>
      </c>
      <c r="T873" s="5">
        <v>4970</v>
      </c>
      <c r="U873" s="2">
        <v>728</v>
      </c>
      <c r="Y873">
        <f t="shared" si="68"/>
        <v>563.77486641389032</v>
      </c>
    </row>
    <row r="874" spans="1:25" x14ac:dyDescent="0.35">
      <c r="A874" s="2" t="s">
        <v>872</v>
      </c>
      <c r="B874" s="3" t="s">
        <v>35</v>
      </c>
      <c r="C874" s="2">
        <v>167</v>
      </c>
      <c r="D874" s="2">
        <v>650</v>
      </c>
      <c r="E874" s="2">
        <v>250</v>
      </c>
      <c r="F874" s="2">
        <v>28</v>
      </c>
      <c r="G874" s="2">
        <v>12</v>
      </c>
      <c r="H874" s="2">
        <v>13</v>
      </c>
      <c r="I874" s="2">
        <f t="shared" si="64"/>
        <v>568</v>
      </c>
      <c r="J874" s="2">
        <f t="shared" si="69"/>
        <v>242</v>
      </c>
      <c r="K874" s="2">
        <f t="shared" si="65"/>
        <v>4.4642857142857144</v>
      </c>
      <c r="L874" s="2">
        <f t="shared" si="66"/>
        <v>47.333333333333336</v>
      </c>
      <c r="M874" s="2">
        <f t="shared" si="67"/>
        <v>2.2536814089933346</v>
      </c>
      <c r="N874" s="5">
        <v>158000</v>
      </c>
      <c r="O874" s="5">
        <v>7300</v>
      </c>
      <c r="P874" s="2">
        <v>27.2</v>
      </c>
      <c r="Q874" s="2">
        <v>5.9</v>
      </c>
      <c r="R874" s="5">
        <v>4850</v>
      </c>
      <c r="S874" s="2">
        <v>584</v>
      </c>
      <c r="T874" s="5">
        <v>5460</v>
      </c>
      <c r="U874" s="2">
        <v>898</v>
      </c>
      <c r="Y874">
        <f t="shared" si="68"/>
        <v>563.77486641389032</v>
      </c>
    </row>
    <row r="875" spans="1:25" x14ac:dyDescent="0.35">
      <c r="A875" s="2" t="s">
        <v>873</v>
      </c>
      <c r="B875" s="3" t="s">
        <v>35</v>
      </c>
      <c r="C875" s="2">
        <v>156</v>
      </c>
      <c r="D875" s="2">
        <v>650</v>
      </c>
      <c r="E875" s="2">
        <v>250</v>
      </c>
      <c r="F875" s="2">
        <v>25</v>
      </c>
      <c r="G875" s="2">
        <v>12</v>
      </c>
      <c r="H875" s="2">
        <v>13</v>
      </c>
      <c r="I875" s="2">
        <f t="shared" si="64"/>
        <v>574</v>
      </c>
      <c r="J875" s="2">
        <f t="shared" si="69"/>
        <v>222.5</v>
      </c>
      <c r="K875" s="2">
        <f t="shared" si="65"/>
        <v>5</v>
      </c>
      <c r="L875" s="2">
        <f t="shared" si="66"/>
        <v>47.833333333333336</v>
      </c>
      <c r="M875" s="2">
        <f t="shared" si="67"/>
        <v>2.2536814089933346</v>
      </c>
      <c r="N875" s="5">
        <v>145000</v>
      </c>
      <c r="O875" s="5">
        <v>6520</v>
      </c>
      <c r="P875" s="2">
        <v>27</v>
      </c>
      <c r="Q875" s="2">
        <v>5.7</v>
      </c>
      <c r="R875" s="5">
        <v>4460</v>
      </c>
      <c r="S875" s="2">
        <v>522</v>
      </c>
      <c r="T875" s="5">
        <v>5030</v>
      </c>
      <c r="U875" s="2">
        <v>804</v>
      </c>
      <c r="Y875">
        <f t="shared" si="68"/>
        <v>563.77486641389032</v>
      </c>
    </row>
    <row r="876" spans="1:25" x14ac:dyDescent="0.35">
      <c r="A876" s="2" t="s">
        <v>874</v>
      </c>
      <c r="B876" s="3" t="s">
        <v>35</v>
      </c>
      <c r="C876" s="2">
        <v>145</v>
      </c>
      <c r="D876" s="2">
        <v>650</v>
      </c>
      <c r="E876" s="2">
        <v>250</v>
      </c>
      <c r="F876" s="2">
        <v>22</v>
      </c>
      <c r="G876" s="2">
        <v>12</v>
      </c>
      <c r="H876" s="2">
        <v>13</v>
      </c>
      <c r="I876" s="2">
        <f t="shared" ref="I876:I939" si="70">D876-(2*(H876+F876))</f>
        <v>580</v>
      </c>
      <c r="J876" s="2">
        <f t="shared" si="69"/>
        <v>203</v>
      </c>
      <c r="K876" s="2">
        <f t="shared" ref="K876:K939" si="71">(E876/2)/F876</f>
        <v>5.6818181818181817</v>
      </c>
      <c r="L876" s="2">
        <f t="shared" ref="L876:L939" si="72">I876/G876</f>
        <v>48.333333333333336</v>
      </c>
      <c r="M876" s="2">
        <f t="shared" ref="M876:M939" si="73">(E876*2+F876*4+((E876-G876)/2-H876)*4+2*PI()*H876+(D876-2*F876-2*H876)*2)/1000</f>
        <v>2.2536814089933346</v>
      </c>
      <c r="N876" s="5">
        <v>132000</v>
      </c>
      <c r="O876" s="5">
        <v>5740</v>
      </c>
      <c r="P876" s="2">
        <v>26.8</v>
      </c>
      <c r="Q876" s="2">
        <v>5.6</v>
      </c>
      <c r="R876" s="5">
        <v>4060</v>
      </c>
      <c r="S876" s="2">
        <v>459</v>
      </c>
      <c r="T876" s="5">
        <v>4600</v>
      </c>
      <c r="U876" s="2">
        <v>711</v>
      </c>
      <c r="Y876">
        <f t="shared" si="68"/>
        <v>563.77486641389032</v>
      </c>
    </row>
    <row r="877" spans="1:25" x14ac:dyDescent="0.35">
      <c r="A877" s="2" t="s">
        <v>875</v>
      </c>
      <c r="B877" s="3" t="s">
        <v>35</v>
      </c>
      <c r="C877" s="2">
        <v>133</v>
      </c>
      <c r="D877" s="2">
        <v>650</v>
      </c>
      <c r="E877" s="2">
        <v>250</v>
      </c>
      <c r="F877" s="2">
        <v>19</v>
      </c>
      <c r="G877" s="2">
        <v>12</v>
      </c>
      <c r="H877" s="2">
        <v>13</v>
      </c>
      <c r="I877" s="2">
        <f t="shared" si="70"/>
        <v>586</v>
      </c>
      <c r="J877" s="2">
        <f t="shared" si="69"/>
        <v>183.5</v>
      </c>
      <c r="K877" s="2">
        <f t="shared" si="71"/>
        <v>6.5789473684210522</v>
      </c>
      <c r="L877" s="2">
        <f t="shared" si="72"/>
        <v>48.833333333333336</v>
      </c>
      <c r="M877" s="2">
        <f t="shared" si="73"/>
        <v>2.2536814089933346</v>
      </c>
      <c r="N877" s="5">
        <v>119000</v>
      </c>
      <c r="O877" s="5">
        <v>4960</v>
      </c>
      <c r="P877" s="2">
        <v>26.4</v>
      </c>
      <c r="Q877" s="2">
        <v>5.4</v>
      </c>
      <c r="R877" s="5">
        <v>3660</v>
      </c>
      <c r="S877" s="2">
        <v>397</v>
      </c>
      <c r="T877" s="5">
        <v>4160</v>
      </c>
      <c r="U877" s="2">
        <v>617</v>
      </c>
      <c r="Y877">
        <f t="shared" si="68"/>
        <v>563.77486641389032</v>
      </c>
    </row>
    <row r="878" spans="1:25" x14ac:dyDescent="0.35">
      <c r="A878" s="2" t="s">
        <v>876</v>
      </c>
      <c r="B878" s="3" t="s">
        <v>35</v>
      </c>
      <c r="C878" s="2">
        <v>122</v>
      </c>
      <c r="D878" s="2">
        <v>650</v>
      </c>
      <c r="E878" s="2">
        <v>250</v>
      </c>
      <c r="F878" s="2">
        <v>16</v>
      </c>
      <c r="G878" s="2">
        <v>12</v>
      </c>
      <c r="H878" s="2">
        <v>13</v>
      </c>
      <c r="I878" s="2">
        <f t="shared" si="70"/>
        <v>592</v>
      </c>
      <c r="J878" s="2">
        <f t="shared" si="69"/>
        <v>164</v>
      </c>
      <c r="K878" s="2">
        <f t="shared" si="71"/>
        <v>7.8125</v>
      </c>
      <c r="L878" s="2">
        <f t="shared" si="72"/>
        <v>49.333333333333336</v>
      </c>
      <c r="M878" s="2">
        <f t="shared" si="73"/>
        <v>2.2536814089933346</v>
      </c>
      <c r="N878" s="5">
        <v>105000</v>
      </c>
      <c r="O878" s="5">
        <v>4180</v>
      </c>
      <c r="P878" s="2">
        <v>26</v>
      </c>
      <c r="Q878" s="2">
        <v>5.2</v>
      </c>
      <c r="R878" s="5">
        <v>3240</v>
      </c>
      <c r="S878" s="2">
        <v>334</v>
      </c>
      <c r="T878" s="5">
        <v>3730</v>
      </c>
      <c r="U878" s="2">
        <v>524</v>
      </c>
      <c r="Y878">
        <f t="shared" si="68"/>
        <v>563.77486641389032</v>
      </c>
    </row>
    <row r="879" spans="1:25" x14ac:dyDescent="0.35">
      <c r="A879" s="2" t="s">
        <v>874</v>
      </c>
      <c r="B879" s="3" t="s">
        <v>35</v>
      </c>
      <c r="C879" s="2">
        <v>145</v>
      </c>
      <c r="D879" s="2">
        <v>650</v>
      </c>
      <c r="E879" s="2">
        <v>200</v>
      </c>
      <c r="F879" s="2">
        <v>28</v>
      </c>
      <c r="G879" s="2">
        <v>12</v>
      </c>
      <c r="H879" s="2">
        <v>13</v>
      </c>
      <c r="I879" s="2">
        <f t="shared" si="70"/>
        <v>568</v>
      </c>
      <c r="J879" s="2">
        <f t="shared" si="69"/>
        <v>230</v>
      </c>
      <c r="K879" s="2">
        <f t="shared" si="71"/>
        <v>3.5714285714285716</v>
      </c>
      <c r="L879" s="2">
        <f t="shared" si="72"/>
        <v>47.333333333333336</v>
      </c>
      <c r="M879" s="2">
        <f t="shared" si="73"/>
        <v>2.0536814089933344</v>
      </c>
      <c r="N879" s="5">
        <v>131000</v>
      </c>
      <c r="O879" s="5">
        <v>3740</v>
      </c>
      <c r="P879" s="2">
        <v>26.6</v>
      </c>
      <c r="Q879" s="2">
        <v>4.5</v>
      </c>
      <c r="R879" s="5">
        <v>4020</v>
      </c>
      <c r="S879" s="2">
        <v>374</v>
      </c>
      <c r="T879" s="5">
        <v>4580</v>
      </c>
      <c r="U879" s="2">
        <v>583</v>
      </c>
      <c r="Y879">
        <f t="shared" si="68"/>
        <v>552.85811923132678</v>
      </c>
    </row>
    <row r="880" spans="1:25" x14ac:dyDescent="0.35">
      <c r="A880" s="2" t="s">
        <v>877</v>
      </c>
      <c r="B880" s="3" t="s">
        <v>35</v>
      </c>
      <c r="C880" s="2">
        <v>136</v>
      </c>
      <c r="D880" s="2">
        <v>650</v>
      </c>
      <c r="E880" s="2">
        <v>200</v>
      </c>
      <c r="F880" s="2">
        <v>25</v>
      </c>
      <c r="G880" s="2">
        <v>12</v>
      </c>
      <c r="H880" s="2">
        <v>13</v>
      </c>
      <c r="I880" s="2">
        <f t="shared" si="70"/>
        <v>574</v>
      </c>
      <c r="J880" s="2">
        <f t="shared" si="69"/>
        <v>210.5</v>
      </c>
      <c r="K880" s="2">
        <f t="shared" si="71"/>
        <v>4</v>
      </c>
      <c r="L880" s="2">
        <f t="shared" si="72"/>
        <v>47.833333333333336</v>
      </c>
      <c r="M880" s="2">
        <f t="shared" si="73"/>
        <v>2.0536814089933344</v>
      </c>
      <c r="N880" s="5">
        <v>121000</v>
      </c>
      <c r="O880" s="5">
        <v>3340</v>
      </c>
      <c r="P880" s="2">
        <v>26.4</v>
      </c>
      <c r="Q880" s="2">
        <v>4.4000000000000004</v>
      </c>
      <c r="R880" s="5">
        <v>3710</v>
      </c>
      <c r="S880" s="2">
        <v>334</v>
      </c>
      <c r="T880" s="5">
        <v>4250</v>
      </c>
      <c r="U880" s="2">
        <v>523</v>
      </c>
      <c r="Y880">
        <f t="shared" si="68"/>
        <v>552.85811923132678</v>
      </c>
    </row>
    <row r="881" spans="1:25" x14ac:dyDescent="0.35">
      <c r="A881" s="2" t="s">
        <v>878</v>
      </c>
      <c r="B881" s="3" t="s">
        <v>35</v>
      </c>
      <c r="C881" s="2">
        <v>127</v>
      </c>
      <c r="D881" s="2">
        <v>650</v>
      </c>
      <c r="E881" s="2">
        <v>200</v>
      </c>
      <c r="F881" s="2">
        <v>22</v>
      </c>
      <c r="G881" s="2">
        <v>12</v>
      </c>
      <c r="H881" s="2">
        <v>13</v>
      </c>
      <c r="I881" s="2">
        <f t="shared" si="70"/>
        <v>580</v>
      </c>
      <c r="J881" s="2">
        <f t="shared" si="69"/>
        <v>191</v>
      </c>
      <c r="K881" s="2">
        <f t="shared" si="71"/>
        <v>4.5454545454545459</v>
      </c>
      <c r="L881" s="2">
        <f t="shared" si="72"/>
        <v>48.333333333333336</v>
      </c>
      <c r="M881" s="2">
        <f t="shared" si="73"/>
        <v>2.0536814089933344</v>
      </c>
      <c r="N881" s="5">
        <v>110000</v>
      </c>
      <c r="O881" s="5">
        <v>2940</v>
      </c>
      <c r="P881" s="2">
        <v>26.1</v>
      </c>
      <c r="Q881" s="2">
        <v>4.3</v>
      </c>
      <c r="R881" s="5">
        <v>3400</v>
      </c>
      <c r="S881" s="2">
        <v>294</v>
      </c>
      <c r="T881" s="5">
        <v>3910</v>
      </c>
      <c r="U881" s="2">
        <v>463</v>
      </c>
      <c r="Y881">
        <f t="shared" si="68"/>
        <v>552.85811923132678</v>
      </c>
    </row>
    <row r="882" spans="1:25" x14ac:dyDescent="0.35">
      <c r="A882" s="2" t="s">
        <v>879</v>
      </c>
      <c r="B882" s="3" t="s">
        <v>35</v>
      </c>
      <c r="C882" s="2">
        <v>118</v>
      </c>
      <c r="D882" s="2">
        <v>650</v>
      </c>
      <c r="E882" s="2">
        <v>200</v>
      </c>
      <c r="F882" s="2">
        <v>19</v>
      </c>
      <c r="G882" s="2">
        <v>12</v>
      </c>
      <c r="H882" s="2">
        <v>13</v>
      </c>
      <c r="I882" s="2">
        <f t="shared" si="70"/>
        <v>586</v>
      </c>
      <c r="J882" s="2">
        <f t="shared" si="69"/>
        <v>171.5</v>
      </c>
      <c r="K882" s="2">
        <f t="shared" si="71"/>
        <v>5.2631578947368425</v>
      </c>
      <c r="L882" s="2">
        <f t="shared" si="72"/>
        <v>48.833333333333336</v>
      </c>
      <c r="M882" s="2">
        <f t="shared" si="73"/>
        <v>2.0536814089933344</v>
      </c>
      <c r="N882" s="5">
        <v>99900</v>
      </c>
      <c r="O882" s="5">
        <v>2540</v>
      </c>
      <c r="P882" s="2">
        <v>25.7</v>
      </c>
      <c r="Q882" s="2">
        <v>4.0999999999999996</v>
      </c>
      <c r="R882" s="5">
        <v>3070</v>
      </c>
      <c r="S882" s="2">
        <v>254</v>
      </c>
      <c r="T882" s="5">
        <v>3570</v>
      </c>
      <c r="U882" s="2">
        <v>403</v>
      </c>
      <c r="Y882">
        <f t="shared" si="68"/>
        <v>552.85811923132678</v>
      </c>
    </row>
    <row r="883" spans="1:25" x14ac:dyDescent="0.35">
      <c r="A883" s="2" t="s">
        <v>880</v>
      </c>
      <c r="B883" s="3" t="s">
        <v>35</v>
      </c>
      <c r="C883" s="2">
        <v>110</v>
      </c>
      <c r="D883" s="2">
        <v>650</v>
      </c>
      <c r="E883" s="2">
        <v>200</v>
      </c>
      <c r="F883" s="2">
        <v>16</v>
      </c>
      <c r="G883" s="2">
        <v>12</v>
      </c>
      <c r="H883" s="2">
        <v>13</v>
      </c>
      <c r="I883" s="2">
        <f t="shared" si="70"/>
        <v>592</v>
      </c>
      <c r="J883" s="2">
        <f t="shared" si="69"/>
        <v>152</v>
      </c>
      <c r="K883" s="2">
        <f t="shared" si="71"/>
        <v>6.25</v>
      </c>
      <c r="L883" s="2">
        <f t="shared" si="72"/>
        <v>49.333333333333336</v>
      </c>
      <c r="M883" s="2">
        <f t="shared" si="73"/>
        <v>2.0536814089933344</v>
      </c>
      <c r="N883" s="5">
        <v>89300</v>
      </c>
      <c r="O883" s="5">
        <v>2140</v>
      </c>
      <c r="P883" s="2">
        <v>25.3</v>
      </c>
      <c r="Q883" s="2">
        <v>3.9</v>
      </c>
      <c r="R883" s="5">
        <v>2750</v>
      </c>
      <c r="S883" s="2">
        <v>214</v>
      </c>
      <c r="T883" s="5">
        <v>3220</v>
      </c>
      <c r="U883" s="2">
        <v>344</v>
      </c>
      <c r="Y883">
        <f t="shared" si="68"/>
        <v>552.85811923132678</v>
      </c>
    </row>
    <row r="884" spans="1:25" x14ac:dyDescent="0.35">
      <c r="A884" s="2" t="s">
        <v>881</v>
      </c>
      <c r="B884" s="3" t="s">
        <v>35</v>
      </c>
      <c r="C884" s="2">
        <v>113</v>
      </c>
      <c r="D884" s="2">
        <v>650</v>
      </c>
      <c r="E884" s="2">
        <v>200</v>
      </c>
      <c r="F884" s="2">
        <v>22</v>
      </c>
      <c r="G884" s="2">
        <v>9</v>
      </c>
      <c r="H884" s="2">
        <v>13</v>
      </c>
      <c r="I884" s="2">
        <f t="shared" si="70"/>
        <v>580</v>
      </c>
      <c r="J884" s="2">
        <f t="shared" si="69"/>
        <v>179</v>
      </c>
      <c r="K884" s="2">
        <f t="shared" si="71"/>
        <v>4.5454545454545459</v>
      </c>
      <c r="L884" s="2">
        <f t="shared" si="72"/>
        <v>64.444444444444443</v>
      </c>
      <c r="M884" s="2">
        <f t="shared" si="73"/>
        <v>2.0596814089933346</v>
      </c>
      <c r="N884" s="5">
        <v>105000</v>
      </c>
      <c r="O884" s="5">
        <v>2940</v>
      </c>
      <c r="P884" s="2">
        <v>27</v>
      </c>
      <c r="Q884" s="2">
        <v>4.5</v>
      </c>
      <c r="R884" s="5">
        <v>3220</v>
      </c>
      <c r="S884" s="2">
        <v>294</v>
      </c>
      <c r="T884" s="5">
        <v>3630</v>
      </c>
      <c r="U884" s="2">
        <v>453</v>
      </c>
      <c r="Y884">
        <f t="shared" si="68"/>
        <v>552.85811923132678</v>
      </c>
    </row>
    <row r="885" spans="1:25" x14ac:dyDescent="0.35">
      <c r="A885" s="2" t="s">
        <v>882</v>
      </c>
      <c r="B885" s="3" t="s">
        <v>35</v>
      </c>
      <c r="C885" s="2">
        <v>104</v>
      </c>
      <c r="D885" s="2">
        <v>650</v>
      </c>
      <c r="E885" s="2">
        <v>200</v>
      </c>
      <c r="F885" s="2">
        <v>19</v>
      </c>
      <c r="G885" s="2">
        <v>9</v>
      </c>
      <c r="H885" s="2">
        <v>13</v>
      </c>
      <c r="I885" s="2">
        <f t="shared" si="70"/>
        <v>586</v>
      </c>
      <c r="J885" s="2">
        <f t="shared" si="69"/>
        <v>159.5</v>
      </c>
      <c r="K885" s="2">
        <f t="shared" si="71"/>
        <v>5.2631578947368425</v>
      </c>
      <c r="L885" s="2">
        <f t="shared" si="72"/>
        <v>65.111111111111114</v>
      </c>
      <c r="M885" s="2">
        <f t="shared" si="73"/>
        <v>2.0596814089933346</v>
      </c>
      <c r="N885" s="5">
        <v>94200</v>
      </c>
      <c r="O885" s="5">
        <v>2540</v>
      </c>
      <c r="P885" s="2">
        <v>26.7</v>
      </c>
      <c r="Q885" s="2">
        <v>4.4000000000000004</v>
      </c>
      <c r="R885" s="5">
        <v>2900</v>
      </c>
      <c r="S885" s="2">
        <v>254</v>
      </c>
      <c r="T885" s="5">
        <v>3280</v>
      </c>
      <c r="U885" s="2">
        <v>393</v>
      </c>
      <c r="Y885">
        <f t="shared" si="68"/>
        <v>552.85811923132678</v>
      </c>
    </row>
    <row r="886" spans="1:25" x14ac:dyDescent="0.35">
      <c r="A886" s="2" t="s">
        <v>883</v>
      </c>
      <c r="B886" s="3" t="s">
        <v>35</v>
      </c>
      <c r="C886" s="2">
        <v>95</v>
      </c>
      <c r="D886" s="2">
        <v>650</v>
      </c>
      <c r="E886" s="2">
        <v>200</v>
      </c>
      <c r="F886" s="2">
        <v>16</v>
      </c>
      <c r="G886" s="2">
        <v>9</v>
      </c>
      <c r="H886" s="2">
        <v>13</v>
      </c>
      <c r="I886" s="2">
        <f t="shared" si="70"/>
        <v>592</v>
      </c>
      <c r="J886" s="2">
        <f t="shared" si="69"/>
        <v>140</v>
      </c>
      <c r="K886" s="2">
        <f t="shared" si="71"/>
        <v>6.25</v>
      </c>
      <c r="L886" s="2">
        <f t="shared" si="72"/>
        <v>65.777777777777771</v>
      </c>
      <c r="M886" s="2">
        <f t="shared" si="73"/>
        <v>2.0596814089933346</v>
      </c>
      <c r="N886" s="5">
        <v>83400</v>
      </c>
      <c r="O886" s="5">
        <v>2140</v>
      </c>
      <c r="P886" s="2">
        <v>26.2</v>
      </c>
      <c r="Q886" s="2">
        <v>4.2</v>
      </c>
      <c r="R886" s="5">
        <v>2570</v>
      </c>
      <c r="S886" s="2">
        <v>214</v>
      </c>
      <c r="T886" s="5">
        <v>2930</v>
      </c>
      <c r="U886" s="2">
        <v>334</v>
      </c>
      <c r="Y886">
        <f t="shared" si="68"/>
        <v>552.85811923132678</v>
      </c>
    </row>
    <row r="887" spans="1:25" x14ac:dyDescent="0.35">
      <c r="A887" s="2" t="s">
        <v>884</v>
      </c>
      <c r="B887" s="3" t="s">
        <v>35</v>
      </c>
      <c r="C887" s="2">
        <v>83</v>
      </c>
      <c r="D887" s="2">
        <v>650</v>
      </c>
      <c r="E887" s="2">
        <v>200</v>
      </c>
      <c r="F887" s="2">
        <v>12</v>
      </c>
      <c r="G887" s="2">
        <v>9</v>
      </c>
      <c r="H887" s="2">
        <v>13</v>
      </c>
      <c r="I887" s="2">
        <f t="shared" si="70"/>
        <v>600</v>
      </c>
      <c r="J887" s="2">
        <f t="shared" si="69"/>
        <v>114</v>
      </c>
      <c r="K887" s="2">
        <f t="shared" si="71"/>
        <v>8.3333333333333339</v>
      </c>
      <c r="L887" s="2">
        <f t="shared" si="72"/>
        <v>66.666666666666671</v>
      </c>
      <c r="M887" s="2">
        <f t="shared" si="73"/>
        <v>2.0596814089933346</v>
      </c>
      <c r="N887" s="5">
        <v>68600</v>
      </c>
      <c r="O887" s="5">
        <v>1600</v>
      </c>
      <c r="P887" s="2">
        <v>25.5</v>
      </c>
      <c r="Q887" s="2">
        <v>3.9</v>
      </c>
      <c r="R887" s="5">
        <v>2110</v>
      </c>
      <c r="S887" s="2">
        <v>160</v>
      </c>
      <c r="T887" s="5">
        <v>2460</v>
      </c>
      <c r="U887" s="2">
        <v>254</v>
      </c>
      <c r="Y887">
        <f t="shared" si="68"/>
        <v>552.85811923132678</v>
      </c>
    </row>
    <row r="888" spans="1:25" x14ac:dyDescent="0.35">
      <c r="A888" s="2" t="s">
        <v>885</v>
      </c>
      <c r="B888" s="3" t="s">
        <v>35</v>
      </c>
      <c r="C888" s="2">
        <v>219</v>
      </c>
      <c r="D888" s="2">
        <v>600</v>
      </c>
      <c r="E888" s="2">
        <v>300</v>
      </c>
      <c r="F888" s="2">
        <v>32</v>
      </c>
      <c r="G888" s="2">
        <v>16</v>
      </c>
      <c r="H888" s="2">
        <v>13</v>
      </c>
      <c r="I888" s="2">
        <f t="shared" si="70"/>
        <v>510</v>
      </c>
      <c r="J888" s="2">
        <f t="shared" si="69"/>
        <v>288</v>
      </c>
      <c r="K888" s="2">
        <f t="shared" si="71"/>
        <v>4.6875</v>
      </c>
      <c r="L888" s="2">
        <f t="shared" si="72"/>
        <v>31.875</v>
      </c>
      <c r="M888" s="2">
        <f t="shared" si="73"/>
        <v>2.3456814089933347</v>
      </c>
      <c r="N888" s="5">
        <v>177000</v>
      </c>
      <c r="O888" s="5">
        <v>14400</v>
      </c>
      <c r="P888" s="2">
        <v>25.1</v>
      </c>
      <c r="Q888" s="2">
        <v>7.2</v>
      </c>
      <c r="R888" s="5">
        <v>5890</v>
      </c>
      <c r="S888" s="2">
        <v>961</v>
      </c>
      <c r="T888" s="5">
        <v>6640</v>
      </c>
      <c r="U888" s="5">
        <v>1480</v>
      </c>
      <c r="Y888">
        <f t="shared" si="68"/>
        <v>532.07339719253025</v>
      </c>
    </row>
    <row r="889" spans="1:25" x14ac:dyDescent="0.35">
      <c r="A889" s="2" t="s">
        <v>886</v>
      </c>
      <c r="B889" s="3" t="s">
        <v>35</v>
      </c>
      <c r="C889" s="2">
        <v>201</v>
      </c>
      <c r="D889" s="2">
        <v>600</v>
      </c>
      <c r="E889" s="2">
        <v>300</v>
      </c>
      <c r="F889" s="2">
        <v>28</v>
      </c>
      <c r="G889" s="2">
        <v>16</v>
      </c>
      <c r="H889" s="2">
        <v>13</v>
      </c>
      <c r="I889" s="2">
        <f t="shared" si="70"/>
        <v>518</v>
      </c>
      <c r="J889" s="2">
        <f t="shared" si="69"/>
        <v>264</v>
      </c>
      <c r="K889" s="2">
        <f t="shared" si="71"/>
        <v>5.3571428571428568</v>
      </c>
      <c r="L889" s="2">
        <f t="shared" si="72"/>
        <v>32.375</v>
      </c>
      <c r="M889" s="2">
        <f t="shared" si="73"/>
        <v>2.3456814089933347</v>
      </c>
      <c r="N889" s="5">
        <v>160000</v>
      </c>
      <c r="O889" s="5">
        <v>12600</v>
      </c>
      <c r="P889" s="2">
        <v>25</v>
      </c>
      <c r="Q889" s="2">
        <v>7</v>
      </c>
      <c r="R889" s="5">
        <v>5330</v>
      </c>
      <c r="S889" s="2">
        <v>841</v>
      </c>
      <c r="T889" s="5">
        <v>6030</v>
      </c>
      <c r="U889" s="5">
        <v>1300</v>
      </c>
      <c r="Y889">
        <f t="shared" si="68"/>
        <v>532.07339719253025</v>
      </c>
    </row>
    <row r="890" spans="1:25" x14ac:dyDescent="0.35">
      <c r="A890" s="2" t="s">
        <v>887</v>
      </c>
      <c r="B890" s="3" t="s">
        <v>35</v>
      </c>
      <c r="C890" s="2">
        <v>188</v>
      </c>
      <c r="D890" s="2">
        <v>600</v>
      </c>
      <c r="E890" s="2">
        <v>300</v>
      </c>
      <c r="F890" s="2">
        <v>25</v>
      </c>
      <c r="G890" s="2">
        <v>16</v>
      </c>
      <c r="H890" s="2">
        <v>13</v>
      </c>
      <c r="I890" s="2">
        <f t="shared" si="70"/>
        <v>524</v>
      </c>
      <c r="J890" s="2">
        <f t="shared" si="69"/>
        <v>246</v>
      </c>
      <c r="K890" s="2">
        <f t="shared" si="71"/>
        <v>6</v>
      </c>
      <c r="L890" s="2">
        <f t="shared" si="72"/>
        <v>32.75</v>
      </c>
      <c r="M890" s="2">
        <f t="shared" si="73"/>
        <v>2.3456814089933347</v>
      </c>
      <c r="N890" s="5">
        <v>147000</v>
      </c>
      <c r="O890" s="5">
        <v>11300</v>
      </c>
      <c r="P890" s="2">
        <v>24.8</v>
      </c>
      <c r="Q890" s="2">
        <v>6.9</v>
      </c>
      <c r="R890" s="5">
        <v>4910</v>
      </c>
      <c r="S890" s="2">
        <v>751</v>
      </c>
      <c r="T890" s="5">
        <v>5560</v>
      </c>
      <c r="U890" s="5">
        <v>1160</v>
      </c>
      <c r="Y890">
        <f t="shared" si="68"/>
        <v>532.07339719253025</v>
      </c>
    </row>
    <row r="891" spans="1:25" x14ac:dyDescent="0.35">
      <c r="A891" s="2" t="s">
        <v>888</v>
      </c>
      <c r="B891" s="3" t="s">
        <v>35</v>
      </c>
      <c r="C891" s="2">
        <v>175</v>
      </c>
      <c r="D891" s="2">
        <v>600</v>
      </c>
      <c r="E891" s="2">
        <v>300</v>
      </c>
      <c r="F891" s="2">
        <v>22</v>
      </c>
      <c r="G891" s="2">
        <v>16</v>
      </c>
      <c r="H891" s="2">
        <v>13</v>
      </c>
      <c r="I891" s="2">
        <f t="shared" si="70"/>
        <v>530</v>
      </c>
      <c r="J891" s="2">
        <f t="shared" si="69"/>
        <v>228</v>
      </c>
      <c r="K891" s="2">
        <f t="shared" si="71"/>
        <v>6.8181818181818183</v>
      </c>
      <c r="L891" s="2">
        <f t="shared" si="72"/>
        <v>33.125</v>
      </c>
      <c r="M891" s="2">
        <f t="shared" si="73"/>
        <v>2.3456814089933347</v>
      </c>
      <c r="N891" s="5">
        <v>134000</v>
      </c>
      <c r="O891" s="5">
        <v>9920</v>
      </c>
      <c r="P891" s="2">
        <v>24.6</v>
      </c>
      <c r="Q891" s="2">
        <v>6.7</v>
      </c>
      <c r="R891" s="5">
        <v>4480</v>
      </c>
      <c r="S891" s="2">
        <v>661</v>
      </c>
      <c r="T891" s="5">
        <v>5090</v>
      </c>
      <c r="U891" s="5">
        <v>1030</v>
      </c>
      <c r="Y891">
        <f t="shared" si="68"/>
        <v>532.07339719253025</v>
      </c>
    </row>
    <row r="892" spans="1:25" x14ac:dyDescent="0.35">
      <c r="A892" s="2" t="s">
        <v>889</v>
      </c>
      <c r="B892" s="3" t="s">
        <v>35</v>
      </c>
      <c r="C892" s="2">
        <v>193</v>
      </c>
      <c r="D892" s="2">
        <v>600</v>
      </c>
      <c r="E892" s="2">
        <v>300</v>
      </c>
      <c r="F892" s="2">
        <v>28</v>
      </c>
      <c r="G892" s="2">
        <v>14</v>
      </c>
      <c r="H892" s="2">
        <v>13</v>
      </c>
      <c r="I892" s="2">
        <f t="shared" si="70"/>
        <v>518</v>
      </c>
      <c r="J892" s="2">
        <f t="shared" si="69"/>
        <v>252</v>
      </c>
      <c r="K892" s="2">
        <f t="shared" si="71"/>
        <v>5.3571428571428568</v>
      </c>
      <c r="L892" s="2">
        <f t="shared" si="72"/>
        <v>37</v>
      </c>
      <c r="M892" s="2">
        <f t="shared" si="73"/>
        <v>2.3496814089933347</v>
      </c>
      <c r="N892" s="5">
        <v>157000</v>
      </c>
      <c r="O892" s="5">
        <v>12600</v>
      </c>
      <c r="P892" s="2">
        <v>25.3</v>
      </c>
      <c r="Q892" s="2">
        <v>7.2</v>
      </c>
      <c r="R892" s="5">
        <v>5250</v>
      </c>
      <c r="S892" s="2">
        <v>841</v>
      </c>
      <c r="T892" s="5">
        <v>5880</v>
      </c>
      <c r="U892" s="5">
        <v>1290</v>
      </c>
      <c r="Y892">
        <f t="shared" si="68"/>
        <v>532.07339719253025</v>
      </c>
    </row>
    <row r="893" spans="1:25" x14ac:dyDescent="0.35">
      <c r="A893" s="2" t="s">
        <v>890</v>
      </c>
      <c r="B893" s="3" t="s">
        <v>35</v>
      </c>
      <c r="C893" s="2">
        <v>179</v>
      </c>
      <c r="D893" s="2">
        <v>600</v>
      </c>
      <c r="E893" s="2">
        <v>300</v>
      </c>
      <c r="F893" s="2">
        <v>25</v>
      </c>
      <c r="G893" s="2">
        <v>14</v>
      </c>
      <c r="H893" s="2">
        <v>13</v>
      </c>
      <c r="I893" s="2">
        <f t="shared" si="70"/>
        <v>524</v>
      </c>
      <c r="J893" s="2">
        <f t="shared" si="69"/>
        <v>234</v>
      </c>
      <c r="K893" s="2">
        <f t="shared" si="71"/>
        <v>6</v>
      </c>
      <c r="L893" s="2">
        <f t="shared" si="72"/>
        <v>37.428571428571431</v>
      </c>
      <c r="M893" s="2">
        <f t="shared" si="73"/>
        <v>2.3496814089933347</v>
      </c>
      <c r="N893" s="5">
        <v>145000</v>
      </c>
      <c r="O893" s="5">
        <v>11300</v>
      </c>
      <c r="P893" s="2">
        <v>25.2</v>
      </c>
      <c r="Q893" s="2">
        <v>7</v>
      </c>
      <c r="R893" s="5">
        <v>4820</v>
      </c>
      <c r="S893" s="2">
        <v>751</v>
      </c>
      <c r="T893" s="5">
        <v>5410</v>
      </c>
      <c r="U893" s="5">
        <v>1150</v>
      </c>
      <c r="Y893">
        <f t="shared" si="68"/>
        <v>532.07339719253025</v>
      </c>
    </row>
    <row r="894" spans="1:25" x14ac:dyDescent="0.35">
      <c r="A894" s="2" t="s">
        <v>891</v>
      </c>
      <c r="B894" s="3" t="s">
        <v>35</v>
      </c>
      <c r="C894" s="2">
        <v>166</v>
      </c>
      <c r="D894" s="2">
        <v>600</v>
      </c>
      <c r="E894" s="2">
        <v>300</v>
      </c>
      <c r="F894" s="2">
        <v>22</v>
      </c>
      <c r="G894" s="2">
        <v>14</v>
      </c>
      <c r="H894" s="2">
        <v>13</v>
      </c>
      <c r="I894" s="2">
        <f t="shared" si="70"/>
        <v>530</v>
      </c>
      <c r="J894" s="2">
        <f t="shared" si="69"/>
        <v>216</v>
      </c>
      <c r="K894" s="2">
        <f t="shared" si="71"/>
        <v>6.8181818181818183</v>
      </c>
      <c r="L894" s="2">
        <f t="shared" si="72"/>
        <v>37.857142857142854</v>
      </c>
      <c r="M894" s="2">
        <f t="shared" si="73"/>
        <v>2.3496814089933347</v>
      </c>
      <c r="N894" s="5">
        <v>131000</v>
      </c>
      <c r="O894" s="5">
        <v>9910</v>
      </c>
      <c r="P894" s="2">
        <v>24.9</v>
      </c>
      <c r="Q894" s="2">
        <v>6.9</v>
      </c>
      <c r="R894" s="5">
        <v>4380</v>
      </c>
      <c r="S894" s="2">
        <v>661</v>
      </c>
      <c r="T894" s="5">
        <v>4940</v>
      </c>
      <c r="U894" s="5">
        <v>1020</v>
      </c>
      <c r="Y894">
        <f t="shared" si="68"/>
        <v>532.07339719253025</v>
      </c>
    </row>
    <row r="895" spans="1:25" x14ac:dyDescent="0.35">
      <c r="A895" s="2" t="s">
        <v>892</v>
      </c>
      <c r="B895" s="3" t="s">
        <v>35</v>
      </c>
      <c r="C895" s="2">
        <v>184</v>
      </c>
      <c r="D895" s="2">
        <v>600</v>
      </c>
      <c r="E895" s="2">
        <v>300</v>
      </c>
      <c r="F895" s="2">
        <v>28</v>
      </c>
      <c r="G895" s="2">
        <v>12</v>
      </c>
      <c r="H895" s="2">
        <v>13</v>
      </c>
      <c r="I895" s="2">
        <f t="shared" si="70"/>
        <v>518</v>
      </c>
      <c r="J895" s="2">
        <f t="shared" si="69"/>
        <v>240</v>
      </c>
      <c r="K895" s="2">
        <f t="shared" si="71"/>
        <v>5.3571428571428568</v>
      </c>
      <c r="L895" s="2">
        <f t="shared" si="72"/>
        <v>43.166666666666664</v>
      </c>
      <c r="M895" s="2">
        <f t="shared" si="73"/>
        <v>2.3536814089933347</v>
      </c>
      <c r="N895" s="5">
        <v>155000</v>
      </c>
      <c r="O895" s="5">
        <v>12600</v>
      </c>
      <c r="P895" s="2">
        <v>25.7</v>
      </c>
      <c r="Q895" s="2">
        <v>7.3</v>
      </c>
      <c r="R895" s="5">
        <v>5160</v>
      </c>
      <c r="S895" s="2">
        <v>841</v>
      </c>
      <c r="T895" s="5">
        <v>5730</v>
      </c>
      <c r="U895" s="5">
        <v>1280</v>
      </c>
      <c r="Y895">
        <f t="shared" si="68"/>
        <v>532.07339719253025</v>
      </c>
    </row>
    <row r="896" spans="1:25" x14ac:dyDescent="0.35">
      <c r="A896" s="2" t="s">
        <v>893</v>
      </c>
      <c r="B896" s="3" t="s">
        <v>35</v>
      </c>
      <c r="C896" s="2">
        <v>171</v>
      </c>
      <c r="D896" s="2">
        <v>600</v>
      </c>
      <c r="E896" s="2">
        <v>300</v>
      </c>
      <c r="F896" s="2">
        <v>25</v>
      </c>
      <c r="G896" s="2">
        <v>12</v>
      </c>
      <c r="H896" s="2">
        <v>13</v>
      </c>
      <c r="I896" s="2">
        <f t="shared" si="70"/>
        <v>524</v>
      </c>
      <c r="J896" s="2">
        <f t="shared" si="69"/>
        <v>222</v>
      </c>
      <c r="K896" s="2">
        <f t="shared" si="71"/>
        <v>6</v>
      </c>
      <c r="L896" s="2">
        <f t="shared" si="72"/>
        <v>43.666666666666664</v>
      </c>
      <c r="M896" s="2">
        <f t="shared" si="73"/>
        <v>2.3536814089933347</v>
      </c>
      <c r="N896" s="5">
        <v>142000</v>
      </c>
      <c r="O896" s="5">
        <v>11300</v>
      </c>
      <c r="P896" s="2">
        <v>25.5</v>
      </c>
      <c r="Q896" s="2">
        <v>7.2</v>
      </c>
      <c r="R896" s="5">
        <v>4730</v>
      </c>
      <c r="S896" s="2">
        <v>751</v>
      </c>
      <c r="T896" s="5">
        <v>5260</v>
      </c>
      <c r="U896" s="5">
        <v>1150</v>
      </c>
      <c r="Y896">
        <f t="shared" si="68"/>
        <v>532.07339719253025</v>
      </c>
    </row>
    <row r="897" spans="1:25" x14ac:dyDescent="0.35">
      <c r="A897" s="2" t="s">
        <v>894</v>
      </c>
      <c r="B897" s="3" t="s">
        <v>35</v>
      </c>
      <c r="C897" s="2">
        <v>157</v>
      </c>
      <c r="D897" s="2">
        <v>600</v>
      </c>
      <c r="E897" s="2">
        <v>300</v>
      </c>
      <c r="F897" s="2">
        <v>22</v>
      </c>
      <c r="G897" s="2">
        <v>12</v>
      </c>
      <c r="H897" s="2">
        <v>13</v>
      </c>
      <c r="I897" s="2">
        <f t="shared" si="70"/>
        <v>530</v>
      </c>
      <c r="J897" s="2">
        <f t="shared" si="69"/>
        <v>204</v>
      </c>
      <c r="K897" s="2">
        <f t="shared" si="71"/>
        <v>6.8181818181818183</v>
      </c>
      <c r="L897" s="2">
        <f t="shared" si="72"/>
        <v>44.166666666666664</v>
      </c>
      <c r="M897" s="2">
        <f t="shared" si="73"/>
        <v>2.3536814089933347</v>
      </c>
      <c r="N897" s="5">
        <v>129000</v>
      </c>
      <c r="O897" s="5">
        <v>9910</v>
      </c>
      <c r="P897" s="2">
        <v>25.3</v>
      </c>
      <c r="Q897" s="2">
        <v>7</v>
      </c>
      <c r="R897" s="5">
        <v>4290</v>
      </c>
      <c r="S897" s="2">
        <v>661</v>
      </c>
      <c r="T897" s="5">
        <v>4780</v>
      </c>
      <c r="U897" s="5">
        <v>1010</v>
      </c>
      <c r="Y897">
        <f t="shared" si="68"/>
        <v>532.07339719253025</v>
      </c>
    </row>
    <row r="898" spans="1:25" x14ac:dyDescent="0.35">
      <c r="A898" s="2" t="s">
        <v>895</v>
      </c>
      <c r="B898" s="3" t="s">
        <v>35</v>
      </c>
      <c r="C898" s="2">
        <v>144</v>
      </c>
      <c r="D898" s="2">
        <v>600</v>
      </c>
      <c r="E898" s="2">
        <v>300</v>
      </c>
      <c r="F898" s="2">
        <v>19</v>
      </c>
      <c r="G898" s="2">
        <v>12</v>
      </c>
      <c r="H898" s="2">
        <v>13</v>
      </c>
      <c r="I898" s="2">
        <f t="shared" si="70"/>
        <v>536</v>
      </c>
      <c r="J898" s="2">
        <f t="shared" si="69"/>
        <v>186</v>
      </c>
      <c r="K898" s="2">
        <f t="shared" si="71"/>
        <v>7.8947368421052628</v>
      </c>
      <c r="L898" s="2">
        <f t="shared" si="72"/>
        <v>44.666666666666664</v>
      </c>
      <c r="M898" s="2">
        <f t="shared" si="73"/>
        <v>2.3536814089933347</v>
      </c>
      <c r="N898" s="5">
        <v>115000</v>
      </c>
      <c r="O898" s="5">
        <v>8560</v>
      </c>
      <c r="P898" s="2">
        <v>25.1</v>
      </c>
      <c r="Q898" s="2">
        <v>6.8</v>
      </c>
      <c r="R898" s="5">
        <v>3840</v>
      </c>
      <c r="S898" s="2">
        <v>571</v>
      </c>
      <c r="T898" s="5">
        <v>4300</v>
      </c>
      <c r="U898" s="2">
        <v>877</v>
      </c>
      <c r="Y898">
        <f t="shared" si="68"/>
        <v>532.07339719253025</v>
      </c>
    </row>
    <row r="899" spans="1:25" x14ac:dyDescent="0.35">
      <c r="A899" s="2" t="s">
        <v>896</v>
      </c>
      <c r="B899" s="3" t="s">
        <v>35</v>
      </c>
      <c r="C899" s="2">
        <v>130</v>
      </c>
      <c r="D899" s="2">
        <v>600</v>
      </c>
      <c r="E899" s="2">
        <v>300</v>
      </c>
      <c r="F899" s="2">
        <v>16</v>
      </c>
      <c r="G899" s="2">
        <v>12</v>
      </c>
      <c r="H899" s="2">
        <v>13</v>
      </c>
      <c r="I899" s="2">
        <f t="shared" si="70"/>
        <v>542</v>
      </c>
      <c r="J899" s="2">
        <f t="shared" si="69"/>
        <v>168</v>
      </c>
      <c r="K899" s="2">
        <f t="shared" si="71"/>
        <v>9.375</v>
      </c>
      <c r="L899" s="2">
        <f t="shared" si="72"/>
        <v>45.166666666666664</v>
      </c>
      <c r="M899" s="2">
        <f t="shared" si="73"/>
        <v>2.3536814089933347</v>
      </c>
      <c r="N899" s="5">
        <v>101000</v>
      </c>
      <c r="O899" s="5">
        <v>7210</v>
      </c>
      <c r="P899" s="2">
        <v>24.7</v>
      </c>
      <c r="Q899" s="2">
        <v>6.6</v>
      </c>
      <c r="R899" s="5">
        <v>3380</v>
      </c>
      <c r="S899" s="2">
        <v>481</v>
      </c>
      <c r="T899" s="5">
        <v>3810</v>
      </c>
      <c r="U899" s="2">
        <v>742</v>
      </c>
      <c r="Y899">
        <f t="shared" si="68"/>
        <v>532.07339719253025</v>
      </c>
    </row>
    <row r="900" spans="1:25" x14ac:dyDescent="0.35">
      <c r="A900" s="2" t="s">
        <v>896</v>
      </c>
      <c r="B900" s="3" t="s">
        <v>35</v>
      </c>
      <c r="C900" s="2">
        <v>130</v>
      </c>
      <c r="D900" s="2">
        <v>600</v>
      </c>
      <c r="E900" s="2">
        <v>300</v>
      </c>
      <c r="F900" s="2">
        <v>19</v>
      </c>
      <c r="G900" s="2">
        <v>9</v>
      </c>
      <c r="H900" s="2">
        <v>13</v>
      </c>
      <c r="I900" s="2">
        <f t="shared" si="70"/>
        <v>536</v>
      </c>
      <c r="J900" s="2">
        <f t="shared" si="69"/>
        <v>168</v>
      </c>
      <c r="K900" s="2">
        <f t="shared" si="71"/>
        <v>7.8947368421052628</v>
      </c>
      <c r="L900" s="2">
        <f t="shared" si="72"/>
        <v>59.555555555555557</v>
      </c>
      <c r="M900" s="2">
        <f t="shared" si="73"/>
        <v>2.3596814089933345</v>
      </c>
      <c r="N900" s="5">
        <v>111000</v>
      </c>
      <c r="O900" s="5">
        <v>8550</v>
      </c>
      <c r="P900" s="2">
        <v>25.8</v>
      </c>
      <c r="Q900" s="2">
        <v>7.2</v>
      </c>
      <c r="R900" s="5">
        <v>3690</v>
      </c>
      <c r="S900" s="2">
        <v>570</v>
      </c>
      <c r="T900" s="5">
        <v>4060</v>
      </c>
      <c r="U900" s="2">
        <v>867</v>
      </c>
      <c r="Y900">
        <f t="shared" ref="Y900:Y963" si="74">SQRT((((VLOOKUP($X$4,$A$4:$D$1021,4,FALSE))-D900)^2)+(((VLOOKUP($X$4,$A$4:$E$1021,5,FALSE))-E900)^2))</f>
        <v>532.07339719253025</v>
      </c>
    </row>
    <row r="901" spans="1:25" x14ac:dyDescent="0.35">
      <c r="A901" s="2" t="s">
        <v>897</v>
      </c>
      <c r="B901" s="3" t="s">
        <v>35</v>
      </c>
      <c r="C901" s="2">
        <v>194</v>
      </c>
      <c r="D901" s="2">
        <v>600</v>
      </c>
      <c r="E901" s="2">
        <v>250</v>
      </c>
      <c r="F901" s="2">
        <v>32</v>
      </c>
      <c r="G901" s="2">
        <v>16</v>
      </c>
      <c r="H901" s="2">
        <v>13</v>
      </c>
      <c r="I901" s="2">
        <f t="shared" si="70"/>
        <v>510</v>
      </c>
      <c r="J901" s="2">
        <f t="shared" si="69"/>
        <v>272</v>
      </c>
      <c r="K901" s="2">
        <f t="shared" si="71"/>
        <v>3.90625</v>
      </c>
      <c r="L901" s="2">
        <f t="shared" si="72"/>
        <v>31.875</v>
      </c>
      <c r="M901" s="2">
        <f t="shared" si="73"/>
        <v>2.1456814089933345</v>
      </c>
      <c r="N901" s="5">
        <v>151000</v>
      </c>
      <c r="O901" s="5">
        <v>8350</v>
      </c>
      <c r="P901" s="2">
        <v>24.7</v>
      </c>
      <c r="Q901" s="2">
        <v>5.8</v>
      </c>
      <c r="R901" s="5">
        <v>5020</v>
      </c>
      <c r="S901" s="2">
        <v>668</v>
      </c>
      <c r="T901" s="5">
        <v>5730</v>
      </c>
      <c r="U901" s="5">
        <v>1040</v>
      </c>
      <c r="Y901">
        <f t="shared" si="74"/>
        <v>515.6666558931264</v>
      </c>
    </row>
    <row r="902" spans="1:25" x14ac:dyDescent="0.35">
      <c r="A902" s="2" t="s">
        <v>890</v>
      </c>
      <c r="B902" s="3" t="s">
        <v>35</v>
      </c>
      <c r="C902" s="2">
        <v>179</v>
      </c>
      <c r="D902" s="2">
        <v>600</v>
      </c>
      <c r="E902" s="2">
        <v>250</v>
      </c>
      <c r="F902" s="2">
        <v>28</v>
      </c>
      <c r="G902" s="2">
        <v>16</v>
      </c>
      <c r="H902" s="2">
        <v>13</v>
      </c>
      <c r="I902" s="2">
        <f t="shared" si="70"/>
        <v>518</v>
      </c>
      <c r="J902" s="2">
        <f t="shared" si="69"/>
        <v>248</v>
      </c>
      <c r="K902" s="2">
        <f t="shared" si="71"/>
        <v>4.4642857142857144</v>
      </c>
      <c r="L902" s="2">
        <f t="shared" si="72"/>
        <v>32.375</v>
      </c>
      <c r="M902" s="2">
        <f t="shared" si="73"/>
        <v>2.1456814089933345</v>
      </c>
      <c r="N902" s="5">
        <v>137000</v>
      </c>
      <c r="O902" s="5">
        <v>7310</v>
      </c>
      <c r="P902" s="2">
        <v>24.5</v>
      </c>
      <c r="Q902" s="2">
        <v>5.7</v>
      </c>
      <c r="R902" s="5">
        <v>4570</v>
      </c>
      <c r="S902" s="2">
        <v>585</v>
      </c>
      <c r="T902" s="5">
        <v>5230</v>
      </c>
      <c r="U902" s="2">
        <v>911</v>
      </c>
      <c r="Y902">
        <f t="shared" si="74"/>
        <v>515.6666558931264</v>
      </c>
    </row>
    <row r="903" spans="1:25" x14ac:dyDescent="0.35">
      <c r="A903" s="2" t="s">
        <v>898</v>
      </c>
      <c r="B903" s="3" t="s">
        <v>35</v>
      </c>
      <c r="C903" s="2">
        <v>168</v>
      </c>
      <c r="D903" s="2">
        <v>600</v>
      </c>
      <c r="E903" s="2">
        <v>250</v>
      </c>
      <c r="F903" s="2">
        <v>25</v>
      </c>
      <c r="G903" s="2">
        <v>16</v>
      </c>
      <c r="H903" s="2">
        <v>13</v>
      </c>
      <c r="I903" s="2">
        <f t="shared" si="70"/>
        <v>524</v>
      </c>
      <c r="J903" s="2">
        <f t="shared" ref="J903:J966" si="75">D903/10 * F903/10 + 2*(E903/10 * G903/10)</f>
        <v>230</v>
      </c>
      <c r="K903" s="2">
        <f t="shared" si="71"/>
        <v>5</v>
      </c>
      <c r="L903" s="2">
        <f t="shared" si="72"/>
        <v>32.75</v>
      </c>
      <c r="M903" s="2">
        <f t="shared" si="73"/>
        <v>2.1456814089933345</v>
      </c>
      <c r="N903" s="5">
        <v>127000</v>
      </c>
      <c r="O903" s="5">
        <v>6530</v>
      </c>
      <c r="P903" s="2">
        <v>24.3</v>
      </c>
      <c r="Q903" s="2">
        <v>5.5</v>
      </c>
      <c r="R903" s="5">
        <v>4220</v>
      </c>
      <c r="S903" s="2">
        <v>522</v>
      </c>
      <c r="T903" s="5">
        <v>4840</v>
      </c>
      <c r="U903" s="2">
        <v>818</v>
      </c>
      <c r="Y903">
        <f t="shared" si="74"/>
        <v>515.6666558931264</v>
      </c>
    </row>
    <row r="904" spans="1:25" x14ac:dyDescent="0.35">
      <c r="A904" s="2" t="s">
        <v>894</v>
      </c>
      <c r="B904" s="3" t="s">
        <v>35</v>
      </c>
      <c r="C904" s="2">
        <v>157</v>
      </c>
      <c r="D904" s="2">
        <v>600</v>
      </c>
      <c r="E904" s="2">
        <v>250</v>
      </c>
      <c r="F904" s="2">
        <v>22</v>
      </c>
      <c r="G904" s="2">
        <v>16</v>
      </c>
      <c r="H904" s="2">
        <v>13</v>
      </c>
      <c r="I904" s="2">
        <f t="shared" si="70"/>
        <v>530</v>
      </c>
      <c r="J904" s="2">
        <f t="shared" si="75"/>
        <v>212</v>
      </c>
      <c r="K904" s="2">
        <f t="shared" si="71"/>
        <v>5.6818181818181817</v>
      </c>
      <c r="L904" s="2">
        <f t="shared" si="72"/>
        <v>33.125</v>
      </c>
      <c r="M904" s="2">
        <f t="shared" si="73"/>
        <v>2.1456814089933345</v>
      </c>
      <c r="N904" s="5">
        <v>116000</v>
      </c>
      <c r="O904" s="5">
        <v>5750</v>
      </c>
      <c r="P904" s="2">
        <v>24.1</v>
      </c>
      <c r="Q904" s="2">
        <v>5.4</v>
      </c>
      <c r="R904" s="5">
        <v>3860</v>
      </c>
      <c r="S904" s="2">
        <v>460</v>
      </c>
      <c r="T904" s="5">
        <v>4460</v>
      </c>
      <c r="U904" s="2">
        <v>725</v>
      </c>
      <c r="Y904">
        <f t="shared" si="74"/>
        <v>515.6666558931264</v>
      </c>
    </row>
    <row r="905" spans="1:25" x14ac:dyDescent="0.35">
      <c r="A905" s="2" t="s">
        <v>899</v>
      </c>
      <c r="B905" s="3" t="s">
        <v>35</v>
      </c>
      <c r="C905" s="2">
        <v>160</v>
      </c>
      <c r="D905" s="2">
        <v>600</v>
      </c>
      <c r="E905" s="2">
        <v>250</v>
      </c>
      <c r="F905" s="2">
        <v>25</v>
      </c>
      <c r="G905" s="2">
        <v>14</v>
      </c>
      <c r="H905" s="2">
        <v>13</v>
      </c>
      <c r="I905" s="2">
        <f t="shared" si="70"/>
        <v>524</v>
      </c>
      <c r="J905" s="2">
        <f t="shared" si="75"/>
        <v>220</v>
      </c>
      <c r="K905" s="2">
        <f t="shared" si="71"/>
        <v>5</v>
      </c>
      <c r="L905" s="2">
        <f t="shared" si="72"/>
        <v>37.428571428571431</v>
      </c>
      <c r="M905" s="2">
        <f t="shared" si="73"/>
        <v>2.1496814089933345</v>
      </c>
      <c r="N905" s="5">
        <v>124000</v>
      </c>
      <c r="O905" s="5">
        <v>6520</v>
      </c>
      <c r="P905" s="2">
        <v>24.7</v>
      </c>
      <c r="Q905" s="2">
        <v>5.7</v>
      </c>
      <c r="R905" s="5">
        <v>4130</v>
      </c>
      <c r="S905" s="2">
        <v>522</v>
      </c>
      <c r="T905" s="5">
        <v>4690</v>
      </c>
      <c r="U905" s="2">
        <v>810</v>
      </c>
      <c r="Y905">
        <f t="shared" si="74"/>
        <v>515.6666558931264</v>
      </c>
    </row>
    <row r="906" spans="1:25" x14ac:dyDescent="0.35">
      <c r="A906" s="2" t="s">
        <v>900</v>
      </c>
      <c r="B906" s="3" t="s">
        <v>35</v>
      </c>
      <c r="C906" s="2">
        <v>149</v>
      </c>
      <c r="D906" s="2">
        <v>600</v>
      </c>
      <c r="E906" s="2">
        <v>250</v>
      </c>
      <c r="F906" s="2">
        <v>22</v>
      </c>
      <c r="G906" s="2">
        <v>14</v>
      </c>
      <c r="H906" s="2">
        <v>13</v>
      </c>
      <c r="I906" s="2">
        <f t="shared" si="70"/>
        <v>530</v>
      </c>
      <c r="J906" s="2">
        <f t="shared" si="75"/>
        <v>202</v>
      </c>
      <c r="K906" s="2">
        <f t="shared" si="71"/>
        <v>5.6818181818181817</v>
      </c>
      <c r="L906" s="2">
        <f t="shared" si="72"/>
        <v>37.857142857142854</v>
      </c>
      <c r="M906" s="2">
        <f t="shared" si="73"/>
        <v>2.1496814089933345</v>
      </c>
      <c r="N906" s="5">
        <v>113000</v>
      </c>
      <c r="O906" s="5">
        <v>5740</v>
      </c>
      <c r="P906" s="2">
        <v>24.4</v>
      </c>
      <c r="Q906" s="2">
        <v>5.5</v>
      </c>
      <c r="R906" s="5">
        <v>3770</v>
      </c>
      <c r="S906" s="2">
        <v>459</v>
      </c>
      <c r="T906" s="5">
        <v>4300</v>
      </c>
      <c r="U906" s="2">
        <v>716</v>
      </c>
      <c r="Y906">
        <f t="shared" si="74"/>
        <v>515.6666558931264</v>
      </c>
    </row>
    <row r="907" spans="1:25" x14ac:dyDescent="0.35">
      <c r="A907" s="2" t="s">
        <v>901</v>
      </c>
      <c r="B907" s="3" t="s">
        <v>35</v>
      </c>
      <c r="C907" s="2">
        <v>137</v>
      </c>
      <c r="D907" s="2">
        <v>600</v>
      </c>
      <c r="E907" s="2">
        <v>250</v>
      </c>
      <c r="F907" s="2">
        <v>19</v>
      </c>
      <c r="G907" s="2">
        <v>14</v>
      </c>
      <c r="H907" s="2">
        <v>13</v>
      </c>
      <c r="I907" s="2">
        <f t="shared" si="70"/>
        <v>536</v>
      </c>
      <c r="J907" s="2">
        <f t="shared" si="75"/>
        <v>184</v>
      </c>
      <c r="K907" s="2">
        <f t="shared" si="71"/>
        <v>6.5789473684210522</v>
      </c>
      <c r="L907" s="2">
        <f t="shared" si="72"/>
        <v>38.285714285714285</v>
      </c>
      <c r="M907" s="2">
        <f t="shared" si="73"/>
        <v>2.1496814089933345</v>
      </c>
      <c r="N907" s="5">
        <v>102000</v>
      </c>
      <c r="O907" s="5">
        <v>4960</v>
      </c>
      <c r="P907" s="2">
        <v>24.1</v>
      </c>
      <c r="Q907" s="2">
        <v>5.3</v>
      </c>
      <c r="R907" s="5">
        <v>3400</v>
      </c>
      <c r="S907" s="2">
        <v>397</v>
      </c>
      <c r="T907" s="5">
        <v>3910</v>
      </c>
      <c r="U907" s="2">
        <v>623</v>
      </c>
      <c r="Y907">
        <f t="shared" si="74"/>
        <v>515.6666558931264</v>
      </c>
    </row>
    <row r="908" spans="1:25" x14ac:dyDescent="0.35">
      <c r="A908" s="2" t="s">
        <v>902</v>
      </c>
      <c r="B908" s="3" t="s">
        <v>35</v>
      </c>
      <c r="C908" s="2">
        <v>162</v>
      </c>
      <c r="D908" s="2">
        <v>600</v>
      </c>
      <c r="E908" s="2">
        <v>250</v>
      </c>
      <c r="F908" s="2">
        <v>28</v>
      </c>
      <c r="G908" s="2">
        <v>12</v>
      </c>
      <c r="H908" s="2">
        <v>13</v>
      </c>
      <c r="I908" s="2">
        <f t="shared" si="70"/>
        <v>518</v>
      </c>
      <c r="J908" s="2">
        <f t="shared" si="75"/>
        <v>228</v>
      </c>
      <c r="K908" s="2">
        <f t="shared" si="71"/>
        <v>4.4642857142857144</v>
      </c>
      <c r="L908" s="2">
        <f t="shared" si="72"/>
        <v>43.166666666666664</v>
      </c>
      <c r="M908" s="2">
        <f t="shared" si="73"/>
        <v>2.1536814089933345</v>
      </c>
      <c r="N908" s="5">
        <v>132000</v>
      </c>
      <c r="O908" s="5">
        <v>7300</v>
      </c>
      <c r="P908" s="2">
        <v>25.2</v>
      </c>
      <c r="Q908" s="2">
        <v>5.9</v>
      </c>
      <c r="R908" s="5">
        <v>4390</v>
      </c>
      <c r="S908" s="2">
        <v>584</v>
      </c>
      <c r="T908" s="5">
        <v>4930</v>
      </c>
      <c r="U908" s="2">
        <v>896</v>
      </c>
      <c r="Y908">
        <f t="shared" si="74"/>
        <v>515.6666558931264</v>
      </c>
    </row>
    <row r="909" spans="1:25" x14ac:dyDescent="0.35">
      <c r="A909" s="2" t="s">
        <v>903</v>
      </c>
      <c r="B909" s="3" t="s">
        <v>35</v>
      </c>
      <c r="C909" s="2">
        <v>151</v>
      </c>
      <c r="D909" s="2">
        <v>600</v>
      </c>
      <c r="E909" s="2">
        <v>250</v>
      </c>
      <c r="F909" s="2">
        <v>25</v>
      </c>
      <c r="G909" s="2">
        <v>12</v>
      </c>
      <c r="H909" s="2">
        <v>13</v>
      </c>
      <c r="I909" s="2">
        <f t="shared" si="70"/>
        <v>524</v>
      </c>
      <c r="J909" s="2">
        <f t="shared" si="75"/>
        <v>210</v>
      </c>
      <c r="K909" s="2">
        <f t="shared" si="71"/>
        <v>5</v>
      </c>
      <c r="L909" s="2">
        <f t="shared" si="72"/>
        <v>43.666666666666664</v>
      </c>
      <c r="M909" s="2">
        <f t="shared" si="73"/>
        <v>2.1536814089933345</v>
      </c>
      <c r="N909" s="5">
        <v>121000</v>
      </c>
      <c r="O909" s="5">
        <v>6520</v>
      </c>
      <c r="P909" s="2">
        <v>25.1</v>
      </c>
      <c r="Q909" s="2">
        <v>5.8</v>
      </c>
      <c r="R909" s="5">
        <v>4040</v>
      </c>
      <c r="S909" s="2">
        <v>522</v>
      </c>
      <c r="T909" s="5">
        <v>4540</v>
      </c>
      <c r="U909" s="2">
        <v>802</v>
      </c>
      <c r="Y909">
        <f t="shared" si="74"/>
        <v>515.6666558931264</v>
      </c>
    </row>
    <row r="910" spans="1:25" x14ac:dyDescent="0.35">
      <c r="A910" s="2" t="s">
        <v>904</v>
      </c>
      <c r="B910" s="3" t="s">
        <v>35</v>
      </c>
      <c r="C910" s="2">
        <v>140</v>
      </c>
      <c r="D910" s="2">
        <v>600</v>
      </c>
      <c r="E910" s="2">
        <v>250</v>
      </c>
      <c r="F910" s="2">
        <v>22</v>
      </c>
      <c r="G910" s="2">
        <v>12</v>
      </c>
      <c r="H910" s="2">
        <v>13</v>
      </c>
      <c r="I910" s="2">
        <f t="shared" si="70"/>
        <v>530</v>
      </c>
      <c r="J910" s="2">
        <f t="shared" si="75"/>
        <v>192</v>
      </c>
      <c r="K910" s="2">
        <f t="shared" si="71"/>
        <v>5.6818181818181817</v>
      </c>
      <c r="L910" s="2">
        <f t="shared" si="72"/>
        <v>44.166666666666664</v>
      </c>
      <c r="M910" s="2">
        <f t="shared" si="73"/>
        <v>2.1536814089933345</v>
      </c>
      <c r="N910" s="5">
        <v>110000</v>
      </c>
      <c r="O910" s="5">
        <v>5740</v>
      </c>
      <c r="P910" s="2">
        <v>24.9</v>
      </c>
      <c r="Q910" s="2">
        <v>5.7</v>
      </c>
      <c r="R910" s="5">
        <v>3670</v>
      </c>
      <c r="S910" s="2">
        <v>459</v>
      </c>
      <c r="T910" s="5">
        <v>4150</v>
      </c>
      <c r="U910" s="2">
        <v>709</v>
      </c>
      <c r="Y910">
        <f t="shared" si="74"/>
        <v>515.6666558931264</v>
      </c>
    </row>
    <row r="911" spans="1:25" x14ac:dyDescent="0.35">
      <c r="A911" s="2" t="s">
        <v>905</v>
      </c>
      <c r="B911" s="3" t="s">
        <v>35</v>
      </c>
      <c r="C911" s="2">
        <v>129</v>
      </c>
      <c r="D911" s="2">
        <v>600</v>
      </c>
      <c r="E911" s="2">
        <v>250</v>
      </c>
      <c r="F911" s="2">
        <v>19</v>
      </c>
      <c r="G911" s="2">
        <v>12</v>
      </c>
      <c r="H911" s="2">
        <v>13</v>
      </c>
      <c r="I911" s="2">
        <f t="shared" si="70"/>
        <v>536</v>
      </c>
      <c r="J911" s="2">
        <f t="shared" si="75"/>
        <v>174</v>
      </c>
      <c r="K911" s="2">
        <f t="shared" si="71"/>
        <v>6.5789473684210522</v>
      </c>
      <c r="L911" s="2">
        <f t="shared" si="72"/>
        <v>44.666666666666664</v>
      </c>
      <c r="M911" s="2">
        <f t="shared" si="73"/>
        <v>2.1536814089933345</v>
      </c>
      <c r="N911" s="5">
        <v>99100</v>
      </c>
      <c r="O911" s="5">
        <v>4960</v>
      </c>
      <c r="P911" s="2">
        <v>24.6</v>
      </c>
      <c r="Q911" s="2">
        <v>5.5</v>
      </c>
      <c r="R911" s="5">
        <v>3300</v>
      </c>
      <c r="S911" s="2">
        <v>397</v>
      </c>
      <c r="T911" s="5">
        <v>3750</v>
      </c>
      <c r="U911" s="2">
        <v>615</v>
      </c>
      <c r="Y911">
        <f t="shared" si="74"/>
        <v>515.6666558931264</v>
      </c>
    </row>
    <row r="912" spans="1:25" x14ac:dyDescent="0.35">
      <c r="A912" s="2" t="s">
        <v>906</v>
      </c>
      <c r="B912" s="3" t="s">
        <v>35</v>
      </c>
      <c r="C912" s="2">
        <v>117</v>
      </c>
      <c r="D912" s="2">
        <v>600</v>
      </c>
      <c r="E912" s="2">
        <v>250</v>
      </c>
      <c r="F912" s="2">
        <v>16</v>
      </c>
      <c r="G912" s="2">
        <v>12</v>
      </c>
      <c r="H912" s="2">
        <v>13</v>
      </c>
      <c r="I912" s="2">
        <f t="shared" si="70"/>
        <v>542</v>
      </c>
      <c r="J912" s="2">
        <f t="shared" si="75"/>
        <v>156</v>
      </c>
      <c r="K912" s="2">
        <f t="shared" si="71"/>
        <v>7.8125</v>
      </c>
      <c r="L912" s="2">
        <f t="shared" si="72"/>
        <v>45.166666666666664</v>
      </c>
      <c r="M912" s="2">
        <f t="shared" si="73"/>
        <v>2.1536814089933345</v>
      </c>
      <c r="N912" s="5">
        <v>87700</v>
      </c>
      <c r="O912" s="5">
        <v>4180</v>
      </c>
      <c r="P912" s="2">
        <v>24.2</v>
      </c>
      <c r="Q912" s="2">
        <v>5.3</v>
      </c>
      <c r="R912" s="5">
        <v>2920</v>
      </c>
      <c r="S912" s="2">
        <v>334</v>
      </c>
      <c r="T912" s="5">
        <v>3340</v>
      </c>
      <c r="U912" s="2">
        <v>522</v>
      </c>
      <c r="Y912">
        <f t="shared" si="74"/>
        <v>515.6666558931264</v>
      </c>
    </row>
    <row r="913" spans="1:25" x14ac:dyDescent="0.35">
      <c r="A913" s="2" t="s">
        <v>907</v>
      </c>
      <c r="B913" s="3" t="s">
        <v>35</v>
      </c>
      <c r="C913" s="2">
        <v>115</v>
      </c>
      <c r="D913" s="2">
        <v>600</v>
      </c>
      <c r="E913" s="2">
        <v>250</v>
      </c>
      <c r="F913" s="2">
        <v>19</v>
      </c>
      <c r="G913" s="2">
        <v>9</v>
      </c>
      <c r="H913" s="2">
        <v>13</v>
      </c>
      <c r="I913" s="2">
        <f t="shared" si="70"/>
        <v>536</v>
      </c>
      <c r="J913" s="2">
        <f t="shared" si="75"/>
        <v>159</v>
      </c>
      <c r="K913" s="2">
        <f t="shared" si="71"/>
        <v>6.5789473684210522</v>
      </c>
      <c r="L913" s="2">
        <f t="shared" si="72"/>
        <v>59.555555555555557</v>
      </c>
      <c r="M913" s="2">
        <f t="shared" si="73"/>
        <v>2.1596814089933347</v>
      </c>
      <c r="N913" s="5">
        <v>94600</v>
      </c>
      <c r="O913" s="5">
        <v>4950</v>
      </c>
      <c r="P913" s="2">
        <v>25.4</v>
      </c>
      <c r="Q913" s="2">
        <v>5.8</v>
      </c>
      <c r="R913" s="5">
        <v>3150</v>
      </c>
      <c r="S913" s="2">
        <v>396</v>
      </c>
      <c r="T913" s="5">
        <v>3510</v>
      </c>
      <c r="U913" s="2">
        <v>606</v>
      </c>
      <c r="Y913">
        <f t="shared" si="74"/>
        <v>515.6666558931264</v>
      </c>
    </row>
    <row r="914" spans="1:25" x14ac:dyDescent="0.35">
      <c r="A914" s="2" t="s">
        <v>908</v>
      </c>
      <c r="B914" s="3" t="s">
        <v>35</v>
      </c>
      <c r="C914" s="2">
        <v>104</v>
      </c>
      <c r="D914" s="2">
        <v>600</v>
      </c>
      <c r="E914" s="2">
        <v>250</v>
      </c>
      <c r="F914" s="2">
        <v>16</v>
      </c>
      <c r="G914" s="2">
        <v>9</v>
      </c>
      <c r="H914" s="2">
        <v>13</v>
      </c>
      <c r="I914" s="2">
        <f t="shared" si="70"/>
        <v>542</v>
      </c>
      <c r="J914" s="2">
        <f t="shared" si="75"/>
        <v>141</v>
      </c>
      <c r="K914" s="2">
        <f t="shared" si="71"/>
        <v>7.8125</v>
      </c>
      <c r="L914" s="2">
        <f t="shared" si="72"/>
        <v>60.222222222222221</v>
      </c>
      <c r="M914" s="2">
        <f t="shared" si="73"/>
        <v>2.1596814089933347</v>
      </c>
      <c r="N914" s="5">
        <v>83100</v>
      </c>
      <c r="O914" s="5">
        <v>4170</v>
      </c>
      <c r="P914" s="2">
        <v>25</v>
      </c>
      <c r="Q914" s="2">
        <v>5.6</v>
      </c>
      <c r="R914" s="5">
        <v>2770</v>
      </c>
      <c r="S914" s="2">
        <v>334</v>
      </c>
      <c r="T914" s="5">
        <v>3100</v>
      </c>
      <c r="U914" s="2">
        <v>513</v>
      </c>
      <c r="Y914">
        <f t="shared" si="74"/>
        <v>515.6666558931264</v>
      </c>
    </row>
    <row r="915" spans="1:25" x14ac:dyDescent="0.35">
      <c r="A915" s="2" t="s">
        <v>900</v>
      </c>
      <c r="B915" s="3" t="s">
        <v>35</v>
      </c>
      <c r="C915" s="2">
        <v>149</v>
      </c>
      <c r="D915" s="2">
        <v>600</v>
      </c>
      <c r="E915" s="2">
        <v>200</v>
      </c>
      <c r="F915" s="2">
        <v>28</v>
      </c>
      <c r="G915" s="2">
        <v>14</v>
      </c>
      <c r="H915" s="2">
        <v>13</v>
      </c>
      <c r="I915" s="2">
        <f t="shared" si="70"/>
        <v>518</v>
      </c>
      <c r="J915" s="2">
        <f t="shared" si="75"/>
        <v>224</v>
      </c>
      <c r="K915" s="2">
        <f t="shared" si="71"/>
        <v>3.5714285714285716</v>
      </c>
      <c r="L915" s="2">
        <f t="shared" si="72"/>
        <v>37</v>
      </c>
      <c r="M915" s="2">
        <f t="shared" si="73"/>
        <v>1.9496814089933345</v>
      </c>
      <c r="N915" s="5">
        <v>112000</v>
      </c>
      <c r="O915" s="5">
        <v>3750</v>
      </c>
      <c r="P915" s="2">
        <v>24.3</v>
      </c>
      <c r="Q915" s="2">
        <v>4.5</v>
      </c>
      <c r="R915" s="5">
        <v>3720</v>
      </c>
      <c r="S915" s="2">
        <v>375</v>
      </c>
      <c r="T915" s="5">
        <v>4280</v>
      </c>
      <c r="U915" s="2">
        <v>588</v>
      </c>
      <c r="Y915">
        <f t="shared" si="74"/>
        <v>503.70834815396898</v>
      </c>
    </row>
    <row r="916" spans="1:25" x14ac:dyDescent="0.35">
      <c r="A916" s="2" t="s">
        <v>904</v>
      </c>
      <c r="B916" s="3" t="s">
        <v>35</v>
      </c>
      <c r="C916" s="2">
        <v>140</v>
      </c>
      <c r="D916" s="2">
        <v>600</v>
      </c>
      <c r="E916" s="2">
        <v>200</v>
      </c>
      <c r="F916" s="2">
        <v>25</v>
      </c>
      <c r="G916" s="2">
        <v>14</v>
      </c>
      <c r="H916" s="2">
        <v>13</v>
      </c>
      <c r="I916" s="2">
        <f t="shared" si="70"/>
        <v>524</v>
      </c>
      <c r="J916" s="2">
        <f t="shared" si="75"/>
        <v>206</v>
      </c>
      <c r="K916" s="2">
        <f t="shared" si="71"/>
        <v>4</v>
      </c>
      <c r="L916" s="2">
        <f t="shared" si="72"/>
        <v>37.428571428571431</v>
      </c>
      <c r="M916" s="2">
        <f t="shared" si="73"/>
        <v>1.9496814089933345</v>
      </c>
      <c r="N916" s="5">
        <v>103000</v>
      </c>
      <c r="O916" s="5">
        <v>3350</v>
      </c>
      <c r="P916" s="2">
        <v>24</v>
      </c>
      <c r="Q916" s="2">
        <v>4.3</v>
      </c>
      <c r="R916" s="5">
        <v>3440</v>
      </c>
      <c r="S916" s="2">
        <v>335</v>
      </c>
      <c r="T916" s="5">
        <v>3970</v>
      </c>
      <c r="U916" s="2">
        <v>528</v>
      </c>
      <c r="Y916">
        <f t="shared" si="74"/>
        <v>503.70834815396898</v>
      </c>
    </row>
    <row r="917" spans="1:25" x14ac:dyDescent="0.35">
      <c r="A917" s="2" t="s">
        <v>909</v>
      </c>
      <c r="B917" s="3" t="s">
        <v>35</v>
      </c>
      <c r="C917" s="2">
        <v>131</v>
      </c>
      <c r="D917" s="2">
        <v>600</v>
      </c>
      <c r="E917" s="2">
        <v>200</v>
      </c>
      <c r="F917" s="2">
        <v>22</v>
      </c>
      <c r="G917" s="2">
        <v>14</v>
      </c>
      <c r="H917" s="2">
        <v>13</v>
      </c>
      <c r="I917" s="2">
        <f t="shared" si="70"/>
        <v>530</v>
      </c>
      <c r="J917" s="2">
        <f t="shared" si="75"/>
        <v>188</v>
      </c>
      <c r="K917" s="2">
        <f t="shared" si="71"/>
        <v>4.5454545454545459</v>
      </c>
      <c r="L917" s="2">
        <f t="shared" si="72"/>
        <v>37.857142857142854</v>
      </c>
      <c r="M917" s="2">
        <f t="shared" si="73"/>
        <v>1.9496814089933345</v>
      </c>
      <c r="N917" s="5">
        <v>94700</v>
      </c>
      <c r="O917" s="5">
        <v>2950</v>
      </c>
      <c r="P917" s="2">
        <v>23.8</v>
      </c>
      <c r="Q917" s="2">
        <v>4.2</v>
      </c>
      <c r="R917" s="5">
        <v>3160</v>
      </c>
      <c r="S917" s="2">
        <v>295</v>
      </c>
      <c r="T917" s="5">
        <v>3670</v>
      </c>
      <c r="U917" s="2">
        <v>469</v>
      </c>
      <c r="Y917">
        <f t="shared" si="74"/>
        <v>503.70834815396898</v>
      </c>
    </row>
    <row r="918" spans="1:25" x14ac:dyDescent="0.35">
      <c r="A918" s="2" t="s">
        <v>910</v>
      </c>
      <c r="B918" s="3" t="s">
        <v>35</v>
      </c>
      <c r="C918" s="2">
        <v>123</v>
      </c>
      <c r="D918" s="2">
        <v>600</v>
      </c>
      <c r="E918" s="2">
        <v>200</v>
      </c>
      <c r="F918" s="2">
        <v>19</v>
      </c>
      <c r="G918" s="2">
        <v>14</v>
      </c>
      <c r="H918" s="2">
        <v>13</v>
      </c>
      <c r="I918" s="2">
        <f t="shared" si="70"/>
        <v>536</v>
      </c>
      <c r="J918" s="2">
        <f t="shared" si="75"/>
        <v>170</v>
      </c>
      <c r="K918" s="2">
        <f t="shared" si="71"/>
        <v>5.2631578947368425</v>
      </c>
      <c r="L918" s="2">
        <f t="shared" si="72"/>
        <v>38.285714285714285</v>
      </c>
      <c r="M918" s="2">
        <f t="shared" si="73"/>
        <v>1.9496814089933345</v>
      </c>
      <c r="N918" s="5">
        <v>86000</v>
      </c>
      <c r="O918" s="5">
        <v>2550</v>
      </c>
      <c r="P918" s="2">
        <v>23.5</v>
      </c>
      <c r="Q918" s="2">
        <v>4</v>
      </c>
      <c r="R918" s="5">
        <v>2870</v>
      </c>
      <c r="S918" s="2">
        <v>255</v>
      </c>
      <c r="T918" s="5">
        <v>3350</v>
      </c>
      <c r="U918" s="2">
        <v>409</v>
      </c>
      <c r="Y918">
        <f t="shared" si="74"/>
        <v>503.70834815396898</v>
      </c>
    </row>
    <row r="919" spans="1:25" x14ac:dyDescent="0.35">
      <c r="A919" s="2" t="s">
        <v>904</v>
      </c>
      <c r="B919" s="3" t="s">
        <v>35</v>
      </c>
      <c r="C919" s="2">
        <v>140</v>
      </c>
      <c r="D919" s="2">
        <v>600</v>
      </c>
      <c r="E919" s="2">
        <v>200</v>
      </c>
      <c r="F919" s="2">
        <v>28</v>
      </c>
      <c r="G919" s="2">
        <v>12</v>
      </c>
      <c r="H919" s="2">
        <v>13</v>
      </c>
      <c r="I919" s="2">
        <f t="shared" si="70"/>
        <v>518</v>
      </c>
      <c r="J919" s="2">
        <f t="shared" si="75"/>
        <v>216</v>
      </c>
      <c r="K919" s="2">
        <f t="shared" si="71"/>
        <v>3.5714285714285716</v>
      </c>
      <c r="L919" s="2">
        <f t="shared" si="72"/>
        <v>43.166666666666664</v>
      </c>
      <c r="M919" s="2">
        <f t="shared" si="73"/>
        <v>1.9536814089933345</v>
      </c>
      <c r="N919" s="5">
        <v>109000</v>
      </c>
      <c r="O919" s="5">
        <v>3740</v>
      </c>
      <c r="P919" s="2">
        <v>24.7</v>
      </c>
      <c r="Q919" s="2">
        <v>4.5999999999999996</v>
      </c>
      <c r="R919" s="5">
        <v>3630</v>
      </c>
      <c r="S919" s="2">
        <v>374</v>
      </c>
      <c r="T919" s="5">
        <v>4130</v>
      </c>
      <c r="U919" s="2">
        <v>581</v>
      </c>
      <c r="Y919">
        <f t="shared" si="74"/>
        <v>503.70834815396898</v>
      </c>
    </row>
    <row r="920" spans="1:25" x14ac:dyDescent="0.35">
      <c r="A920" s="2" t="s">
        <v>909</v>
      </c>
      <c r="B920" s="3" t="s">
        <v>35</v>
      </c>
      <c r="C920" s="2">
        <v>131</v>
      </c>
      <c r="D920" s="2">
        <v>600</v>
      </c>
      <c r="E920" s="2">
        <v>200</v>
      </c>
      <c r="F920" s="2">
        <v>25</v>
      </c>
      <c r="G920" s="2">
        <v>12</v>
      </c>
      <c r="H920" s="2">
        <v>13</v>
      </c>
      <c r="I920" s="2">
        <f t="shared" si="70"/>
        <v>524</v>
      </c>
      <c r="J920" s="2">
        <f t="shared" si="75"/>
        <v>198</v>
      </c>
      <c r="K920" s="2">
        <f t="shared" si="71"/>
        <v>4</v>
      </c>
      <c r="L920" s="2">
        <f t="shared" si="72"/>
        <v>43.666666666666664</v>
      </c>
      <c r="M920" s="2">
        <f t="shared" si="73"/>
        <v>1.9536814089933345</v>
      </c>
      <c r="N920" s="5">
        <v>100000</v>
      </c>
      <c r="O920" s="5">
        <v>3340</v>
      </c>
      <c r="P920" s="2">
        <v>24.5</v>
      </c>
      <c r="Q920" s="2">
        <v>4.5</v>
      </c>
      <c r="R920" s="5">
        <v>3350</v>
      </c>
      <c r="S920" s="2">
        <v>334</v>
      </c>
      <c r="T920" s="5">
        <v>3820</v>
      </c>
      <c r="U920" s="2">
        <v>521</v>
      </c>
      <c r="Y920">
        <f t="shared" si="74"/>
        <v>503.70834815396898</v>
      </c>
    </row>
    <row r="921" spans="1:25" x14ac:dyDescent="0.35">
      <c r="A921" s="2" t="s">
        <v>910</v>
      </c>
      <c r="B921" s="3" t="s">
        <v>35</v>
      </c>
      <c r="C921" s="2">
        <v>123</v>
      </c>
      <c r="D921" s="2">
        <v>600</v>
      </c>
      <c r="E921" s="2">
        <v>200</v>
      </c>
      <c r="F921" s="2">
        <v>22</v>
      </c>
      <c r="G921" s="2">
        <v>12</v>
      </c>
      <c r="H921" s="2">
        <v>13</v>
      </c>
      <c r="I921" s="2">
        <f t="shared" si="70"/>
        <v>530</v>
      </c>
      <c r="J921" s="2">
        <f t="shared" si="75"/>
        <v>180</v>
      </c>
      <c r="K921" s="2">
        <f t="shared" si="71"/>
        <v>4.5454545454545459</v>
      </c>
      <c r="L921" s="2">
        <f t="shared" si="72"/>
        <v>44.166666666666664</v>
      </c>
      <c r="M921" s="2">
        <f t="shared" si="73"/>
        <v>1.9536814089933345</v>
      </c>
      <c r="N921" s="5">
        <v>91800</v>
      </c>
      <c r="O921" s="5">
        <v>2940</v>
      </c>
      <c r="P921" s="2">
        <v>24.2</v>
      </c>
      <c r="Q921" s="2">
        <v>4.3</v>
      </c>
      <c r="R921" s="5">
        <v>3060</v>
      </c>
      <c r="S921" s="2">
        <v>294</v>
      </c>
      <c r="T921" s="5">
        <v>3510</v>
      </c>
      <c r="U921" s="2">
        <v>461</v>
      </c>
      <c r="Y921">
        <f t="shared" si="74"/>
        <v>503.70834815396898</v>
      </c>
    </row>
    <row r="922" spans="1:25" x14ac:dyDescent="0.35">
      <c r="A922" s="2" t="s">
        <v>911</v>
      </c>
      <c r="B922" s="3" t="s">
        <v>35</v>
      </c>
      <c r="C922" s="2">
        <v>114</v>
      </c>
      <c r="D922" s="2">
        <v>600</v>
      </c>
      <c r="E922" s="2">
        <v>200</v>
      </c>
      <c r="F922" s="2">
        <v>19</v>
      </c>
      <c r="G922" s="2">
        <v>12</v>
      </c>
      <c r="H922" s="2">
        <v>13</v>
      </c>
      <c r="I922" s="2">
        <f t="shared" si="70"/>
        <v>536</v>
      </c>
      <c r="J922" s="2">
        <f t="shared" si="75"/>
        <v>162</v>
      </c>
      <c r="K922" s="2">
        <f t="shared" si="71"/>
        <v>5.2631578947368425</v>
      </c>
      <c r="L922" s="2">
        <f t="shared" si="72"/>
        <v>44.666666666666664</v>
      </c>
      <c r="M922" s="2">
        <f t="shared" si="73"/>
        <v>1.9536814089933345</v>
      </c>
      <c r="N922" s="5">
        <v>83000</v>
      </c>
      <c r="O922" s="5">
        <v>2540</v>
      </c>
      <c r="P922" s="2">
        <v>23.9</v>
      </c>
      <c r="Q922" s="2">
        <v>4.2</v>
      </c>
      <c r="R922" s="5">
        <v>2770</v>
      </c>
      <c r="S922" s="2">
        <v>254</v>
      </c>
      <c r="T922" s="5">
        <v>3200</v>
      </c>
      <c r="U922" s="2">
        <v>402</v>
      </c>
      <c r="Y922">
        <f t="shared" si="74"/>
        <v>503.70834815396898</v>
      </c>
    </row>
    <row r="923" spans="1:25" x14ac:dyDescent="0.35">
      <c r="A923" s="2" t="s">
        <v>912</v>
      </c>
      <c r="B923" s="3" t="s">
        <v>35</v>
      </c>
      <c r="C923" s="2">
        <v>105</v>
      </c>
      <c r="D923" s="2">
        <v>600</v>
      </c>
      <c r="E923" s="2">
        <v>200</v>
      </c>
      <c r="F923" s="2">
        <v>16</v>
      </c>
      <c r="G923" s="2">
        <v>12</v>
      </c>
      <c r="H923" s="2">
        <v>13</v>
      </c>
      <c r="I923" s="2">
        <f t="shared" si="70"/>
        <v>542</v>
      </c>
      <c r="J923" s="2">
        <f t="shared" si="75"/>
        <v>144</v>
      </c>
      <c r="K923" s="2">
        <f t="shared" si="71"/>
        <v>6.25</v>
      </c>
      <c r="L923" s="2">
        <f t="shared" si="72"/>
        <v>45.166666666666664</v>
      </c>
      <c r="M923" s="2">
        <f t="shared" si="73"/>
        <v>1.9536814089933345</v>
      </c>
      <c r="N923" s="5">
        <v>74100</v>
      </c>
      <c r="O923" s="5">
        <v>2140</v>
      </c>
      <c r="P923" s="2">
        <v>23.5</v>
      </c>
      <c r="Q923" s="2">
        <v>4</v>
      </c>
      <c r="R923" s="5">
        <v>2470</v>
      </c>
      <c r="S923" s="2">
        <v>214</v>
      </c>
      <c r="T923" s="5">
        <v>2880</v>
      </c>
      <c r="U923" s="2">
        <v>342</v>
      </c>
      <c r="Y923">
        <f t="shared" si="74"/>
        <v>503.70834815396898</v>
      </c>
    </row>
    <row r="924" spans="1:25" x14ac:dyDescent="0.35">
      <c r="A924" s="2" t="s">
        <v>913</v>
      </c>
      <c r="B924" s="3" t="s">
        <v>35</v>
      </c>
      <c r="C924" s="2">
        <v>109</v>
      </c>
      <c r="D924" s="2">
        <v>600</v>
      </c>
      <c r="E924" s="2">
        <v>200</v>
      </c>
      <c r="F924" s="2">
        <v>22</v>
      </c>
      <c r="G924" s="2">
        <v>9</v>
      </c>
      <c r="H924" s="2">
        <v>13</v>
      </c>
      <c r="I924" s="2">
        <f t="shared" si="70"/>
        <v>530</v>
      </c>
      <c r="J924" s="2">
        <f t="shared" si="75"/>
        <v>168</v>
      </c>
      <c r="K924" s="2">
        <f t="shared" si="71"/>
        <v>4.5454545454545459</v>
      </c>
      <c r="L924" s="2">
        <f t="shared" si="72"/>
        <v>58.888888888888886</v>
      </c>
      <c r="M924" s="2">
        <f t="shared" si="73"/>
        <v>1.9596814089933345</v>
      </c>
      <c r="N924" s="5">
        <v>87500</v>
      </c>
      <c r="O924" s="5">
        <v>2940</v>
      </c>
      <c r="P924" s="2">
        <v>25</v>
      </c>
      <c r="Q924" s="2">
        <v>4.5999999999999996</v>
      </c>
      <c r="R924" s="5">
        <v>2920</v>
      </c>
      <c r="S924" s="2">
        <v>294</v>
      </c>
      <c r="T924" s="5">
        <v>3280</v>
      </c>
      <c r="U924" s="2">
        <v>452</v>
      </c>
      <c r="Y924">
        <f t="shared" si="74"/>
        <v>503.70834815396898</v>
      </c>
    </row>
    <row r="925" spans="1:25" x14ac:dyDescent="0.35">
      <c r="A925" s="2" t="s">
        <v>914</v>
      </c>
      <c r="B925" s="3" t="s">
        <v>35</v>
      </c>
      <c r="C925" s="2">
        <v>101</v>
      </c>
      <c r="D925" s="2">
        <v>600</v>
      </c>
      <c r="E925" s="2">
        <v>200</v>
      </c>
      <c r="F925" s="2">
        <v>19</v>
      </c>
      <c r="G925" s="2">
        <v>9</v>
      </c>
      <c r="H925" s="2">
        <v>13</v>
      </c>
      <c r="I925" s="2">
        <f t="shared" si="70"/>
        <v>536</v>
      </c>
      <c r="J925" s="2">
        <f t="shared" si="75"/>
        <v>150</v>
      </c>
      <c r="K925" s="2">
        <f t="shared" si="71"/>
        <v>5.2631578947368425</v>
      </c>
      <c r="L925" s="2">
        <f t="shared" si="72"/>
        <v>59.555555555555557</v>
      </c>
      <c r="M925" s="2">
        <f t="shared" si="73"/>
        <v>1.9596814089933345</v>
      </c>
      <c r="N925" s="5">
        <v>78600</v>
      </c>
      <c r="O925" s="5">
        <v>2540</v>
      </c>
      <c r="P925" s="2">
        <v>24.8</v>
      </c>
      <c r="Q925" s="2">
        <v>4.5</v>
      </c>
      <c r="R925" s="5">
        <v>2620</v>
      </c>
      <c r="S925" s="2">
        <v>254</v>
      </c>
      <c r="T925" s="5">
        <v>2960</v>
      </c>
      <c r="U925" s="2">
        <v>392</v>
      </c>
      <c r="Y925">
        <f t="shared" si="74"/>
        <v>503.70834815396898</v>
      </c>
    </row>
    <row r="926" spans="1:25" x14ac:dyDescent="0.35">
      <c r="A926" s="2" t="s">
        <v>915</v>
      </c>
      <c r="B926" s="3" t="s">
        <v>35</v>
      </c>
      <c r="C926" s="2">
        <v>91.5</v>
      </c>
      <c r="D926" s="2">
        <v>600</v>
      </c>
      <c r="E926" s="2">
        <v>200</v>
      </c>
      <c r="F926" s="2">
        <v>16</v>
      </c>
      <c r="G926" s="2">
        <v>9</v>
      </c>
      <c r="H926" s="2">
        <v>13</v>
      </c>
      <c r="I926" s="2">
        <f t="shared" si="70"/>
        <v>542</v>
      </c>
      <c r="J926" s="2">
        <f t="shared" si="75"/>
        <v>132</v>
      </c>
      <c r="K926" s="2">
        <f t="shared" si="71"/>
        <v>6.25</v>
      </c>
      <c r="L926" s="2">
        <f t="shared" si="72"/>
        <v>60.222222222222221</v>
      </c>
      <c r="M926" s="2">
        <f t="shared" si="73"/>
        <v>1.9596814089933345</v>
      </c>
      <c r="N926" s="5">
        <v>69500</v>
      </c>
      <c r="O926" s="5">
        <v>2140</v>
      </c>
      <c r="P926" s="2">
        <v>24.4</v>
      </c>
      <c r="Q926" s="2">
        <v>4.3</v>
      </c>
      <c r="R926" s="5">
        <v>2320</v>
      </c>
      <c r="S926" s="2">
        <v>214</v>
      </c>
      <c r="T926" s="5">
        <v>2640</v>
      </c>
      <c r="U926" s="2">
        <v>333</v>
      </c>
      <c r="Y926">
        <f t="shared" si="74"/>
        <v>503.70834815396898</v>
      </c>
    </row>
    <row r="927" spans="1:25" x14ac:dyDescent="0.35">
      <c r="A927" s="2" t="s">
        <v>916</v>
      </c>
      <c r="B927" s="3" t="s">
        <v>35</v>
      </c>
      <c r="C927" s="2">
        <v>79.5</v>
      </c>
      <c r="D927" s="2">
        <v>600</v>
      </c>
      <c r="E927" s="2">
        <v>200</v>
      </c>
      <c r="F927" s="2">
        <v>12</v>
      </c>
      <c r="G927" s="2">
        <v>9</v>
      </c>
      <c r="H927" s="2">
        <v>13</v>
      </c>
      <c r="I927" s="2">
        <f t="shared" si="70"/>
        <v>550</v>
      </c>
      <c r="J927" s="2">
        <f t="shared" si="75"/>
        <v>108</v>
      </c>
      <c r="K927" s="2">
        <f t="shared" si="71"/>
        <v>8.3333333333333339</v>
      </c>
      <c r="L927" s="2">
        <f t="shared" si="72"/>
        <v>61.111111111111114</v>
      </c>
      <c r="M927" s="2">
        <f t="shared" si="73"/>
        <v>1.9596814089933345</v>
      </c>
      <c r="N927" s="5">
        <v>57000</v>
      </c>
      <c r="O927" s="5">
        <v>1600</v>
      </c>
      <c r="P927" s="2">
        <v>23.7</v>
      </c>
      <c r="Q927" s="2">
        <v>4</v>
      </c>
      <c r="R927" s="5">
        <v>1900</v>
      </c>
      <c r="S927" s="2">
        <v>160</v>
      </c>
      <c r="T927" s="5">
        <v>2200</v>
      </c>
      <c r="U927" s="2">
        <v>253</v>
      </c>
      <c r="Y927">
        <f t="shared" si="74"/>
        <v>503.70834815396898</v>
      </c>
    </row>
    <row r="928" spans="1:25" x14ac:dyDescent="0.35">
      <c r="A928" s="2" t="s">
        <v>917</v>
      </c>
      <c r="B928" s="3" t="s">
        <v>35</v>
      </c>
      <c r="C928" s="2">
        <v>213</v>
      </c>
      <c r="D928" s="2">
        <v>550</v>
      </c>
      <c r="E928" s="2">
        <v>300</v>
      </c>
      <c r="F928" s="2">
        <v>32</v>
      </c>
      <c r="G928" s="2">
        <v>16</v>
      </c>
      <c r="H928" s="2">
        <v>13</v>
      </c>
      <c r="I928" s="2">
        <f t="shared" si="70"/>
        <v>460</v>
      </c>
      <c r="J928" s="2">
        <f t="shared" si="75"/>
        <v>272</v>
      </c>
      <c r="K928" s="2">
        <f t="shared" si="71"/>
        <v>4.6875</v>
      </c>
      <c r="L928" s="2">
        <f t="shared" si="72"/>
        <v>28.75</v>
      </c>
      <c r="M928" s="2">
        <f t="shared" si="73"/>
        <v>2.2456814089933346</v>
      </c>
      <c r="N928" s="5">
        <v>145000</v>
      </c>
      <c r="O928" s="5">
        <v>14400</v>
      </c>
      <c r="P928" s="2">
        <v>23.1</v>
      </c>
      <c r="Q928" s="2">
        <v>7.3</v>
      </c>
      <c r="R928" s="5">
        <v>5280</v>
      </c>
      <c r="S928" s="2">
        <v>961</v>
      </c>
      <c r="T928" s="5">
        <v>5950</v>
      </c>
      <c r="U928" s="5">
        <v>1470</v>
      </c>
      <c r="Y928">
        <f t="shared" si="74"/>
        <v>485.97541090059281</v>
      </c>
    </row>
    <row r="929" spans="1:25" x14ac:dyDescent="0.35">
      <c r="A929" s="2" t="s">
        <v>918</v>
      </c>
      <c r="B929" s="3" t="s">
        <v>35</v>
      </c>
      <c r="C929" s="2">
        <v>195</v>
      </c>
      <c r="D929" s="2">
        <v>550</v>
      </c>
      <c r="E929" s="2">
        <v>300</v>
      </c>
      <c r="F929" s="2">
        <v>28</v>
      </c>
      <c r="G929" s="2">
        <v>16</v>
      </c>
      <c r="H929" s="2">
        <v>13</v>
      </c>
      <c r="I929" s="2">
        <f t="shared" si="70"/>
        <v>468</v>
      </c>
      <c r="J929" s="2">
        <f t="shared" si="75"/>
        <v>250</v>
      </c>
      <c r="K929" s="2">
        <f t="shared" si="71"/>
        <v>5.3571428571428568</v>
      </c>
      <c r="L929" s="2">
        <f t="shared" si="72"/>
        <v>29.25</v>
      </c>
      <c r="M929" s="2">
        <f t="shared" si="73"/>
        <v>2.2456814089933346</v>
      </c>
      <c r="N929" s="5">
        <v>131000</v>
      </c>
      <c r="O929" s="5">
        <v>12600</v>
      </c>
      <c r="P929" s="2">
        <v>23</v>
      </c>
      <c r="Q929" s="2">
        <v>7.1</v>
      </c>
      <c r="R929" s="5">
        <v>4780</v>
      </c>
      <c r="S929" s="2">
        <v>841</v>
      </c>
      <c r="T929" s="5">
        <v>5400</v>
      </c>
      <c r="U929" s="5">
        <v>1290</v>
      </c>
      <c r="Y929">
        <f t="shared" si="74"/>
        <v>485.97541090059281</v>
      </c>
    </row>
    <row r="930" spans="1:25" x14ac:dyDescent="0.35">
      <c r="A930" s="2" t="s">
        <v>919</v>
      </c>
      <c r="B930" s="3" t="s">
        <v>35</v>
      </c>
      <c r="C930" s="2">
        <v>182</v>
      </c>
      <c r="D930" s="2">
        <v>550</v>
      </c>
      <c r="E930" s="2">
        <v>300</v>
      </c>
      <c r="F930" s="2">
        <v>25</v>
      </c>
      <c r="G930" s="2">
        <v>16</v>
      </c>
      <c r="H930" s="2">
        <v>13</v>
      </c>
      <c r="I930" s="2">
        <f t="shared" si="70"/>
        <v>474</v>
      </c>
      <c r="J930" s="2">
        <f t="shared" si="75"/>
        <v>233.5</v>
      </c>
      <c r="K930" s="2">
        <f t="shared" si="71"/>
        <v>6</v>
      </c>
      <c r="L930" s="2">
        <f t="shared" si="72"/>
        <v>29.625</v>
      </c>
      <c r="M930" s="2">
        <f t="shared" si="73"/>
        <v>2.2456814089933346</v>
      </c>
      <c r="N930" s="5">
        <v>121000</v>
      </c>
      <c r="O930" s="5">
        <v>11300</v>
      </c>
      <c r="P930" s="2">
        <v>22.9</v>
      </c>
      <c r="Q930" s="2">
        <v>7</v>
      </c>
      <c r="R930" s="5">
        <v>4400</v>
      </c>
      <c r="S930" s="2">
        <v>751</v>
      </c>
      <c r="T930" s="5">
        <v>4970</v>
      </c>
      <c r="U930" s="5">
        <v>1160</v>
      </c>
      <c r="Y930">
        <f t="shared" si="74"/>
        <v>485.97541090059281</v>
      </c>
    </row>
    <row r="931" spans="1:25" x14ac:dyDescent="0.35">
      <c r="A931" s="2" t="s">
        <v>920</v>
      </c>
      <c r="B931" s="3" t="s">
        <v>35</v>
      </c>
      <c r="C931" s="2">
        <v>168</v>
      </c>
      <c r="D931" s="2">
        <v>550</v>
      </c>
      <c r="E931" s="2">
        <v>300</v>
      </c>
      <c r="F931" s="2">
        <v>22</v>
      </c>
      <c r="G931" s="2">
        <v>16</v>
      </c>
      <c r="H931" s="2">
        <v>13</v>
      </c>
      <c r="I931" s="2">
        <f t="shared" si="70"/>
        <v>480</v>
      </c>
      <c r="J931" s="2">
        <f t="shared" si="75"/>
        <v>217</v>
      </c>
      <c r="K931" s="2">
        <f t="shared" si="71"/>
        <v>6.8181818181818183</v>
      </c>
      <c r="L931" s="2">
        <f t="shared" si="72"/>
        <v>30</v>
      </c>
      <c r="M931" s="2">
        <f t="shared" si="73"/>
        <v>2.2456814089933346</v>
      </c>
      <c r="N931" s="5">
        <v>110000</v>
      </c>
      <c r="O931" s="5">
        <v>9920</v>
      </c>
      <c r="P931" s="2">
        <v>22.7</v>
      </c>
      <c r="Q931" s="2">
        <v>6.8</v>
      </c>
      <c r="R931" s="5">
        <v>4010</v>
      </c>
      <c r="S931" s="2">
        <v>661</v>
      </c>
      <c r="T931" s="5">
        <v>4550</v>
      </c>
      <c r="U931" s="5">
        <v>1020</v>
      </c>
      <c r="Y931">
        <f t="shared" si="74"/>
        <v>485.97541090059281</v>
      </c>
    </row>
    <row r="932" spans="1:25" x14ac:dyDescent="0.35">
      <c r="A932" s="2" t="s">
        <v>921</v>
      </c>
      <c r="B932" s="3" t="s">
        <v>35</v>
      </c>
      <c r="C932" s="2">
        <v>180</v>
      </c>
      <c r="D932" s="2">
        <v>550</v>
      </c>
      <c r="E932" s="2">
        <v>300</v>
      </c>
      <c r="F932" s="2">
        <v>28</v>
      </c>
      <c r="G932" s="2">
        <v>12</v>
      </c>
      <c r="H932" s="2">
        <v>13</v>
      </c>
      <c r="I932" s="2">
        <f t="shared" si="70"/>
        <v>468</v>
      </c>
      <c r="J932" s="2">
        <f t="shared" si="75"/>
        <v>226</v>
      </c>
      <c r="K932" s="2">
        <f t="shared" si="71"/>
        <v>5.3571428571428568</v>
      </c>
      <c r="L932" s="2">
        <f t="shared" si="72"/>
        <v>39</v>
      </c>
      <c r="M932" s="2">
        <f t="shared" si="73"/>
        <v>2.2536814089933346</v>
      </c>
      <c r="N932" s="5">
        <v>127000</v>
      </c>
      <c r="O932" s="5">
        <v>12600</v>
      </c>
      <c r="P932" s="2">
        <v>23.6</v>
      </c>
      <c r="Q932" s="2">
        <v>7.4</v>
      </c>
      <c r="R932" s="5">
        <v>4640</v>
      </c>
      <c r="S932" s="2">
        <v>841</v>
      </c>
      <c r="T932" s="5">
        <v>5150</v>
      </c>
      <c r="U932" s="5">
        <v>1280</v>
      </c>
      <c r="Y932">
        <f t="shared" si="74"/>
        <v>485.97541090059281</v>
      </c>
    </row>
    <row r="933" spans="1:25" x14ac:dyDescent="0.35">
      <c r="A933" s="2" t="s">
        <v>922</v>
      </c>
      <c r="B933" s="3" t="s">
        <v>35</v>
      </c>
      <c r="C933" s="2">
        <v>166</v>
      </c>
      <c r="D933" s="2">
        <v>550</v>
      </c>
      <c r="E933" s="2">
        <v>300</v>
      </c>
      <c r="F933" s="2">
        <v>25</v>
      </c>
      <c r="G933" s="2">
        <v>12</v>
      </c>
      <c r="H933" s="2">
        <v>13</v>
      </c>
      <c r="I933" s="2">
        <f t="shared" si="70"/>
        <v>474</v>
      </c>
      <c r="J933" s="2">
        <f t="shared" si="75"/>
        <v>209.5</v>
      </c>
      <c r="K933" s="2">
        <f t="shared" si="71"/>
        <v>6</v>
      </c>
      <c r="L933" s="2">
        <f t="shared" si="72"/>
        <v>39.5</v>
      </c>
      <c r="M933" s="2">
        <f t="shared" si="73"/>
        <v>2.2536814089933346</v>
      </c>
      <c r="N933" s="5">
        <v>117000</v>
      </c>
      <c r="O933" s="5">
        <v>11300</v>
      </c>
      <c r="P933" s="2">
        <v>23.5</v>
      </c>
      <c r="Q933" s="2">
        <v>7.3</v>
      </c>
      <c r="R933" s="5">
        <v>4250</v>
      </c>
      <c r="S933" s="2">
        <v>751</v>
      </c>
      <c r="T933" s="5">
        <v>4720</v>
      </c>
      <c r="U933" s="5">
        <v>1140</v>
      </c>
      <c r="Y933">
        <f t="shared" si="74"/>
        <v>485.97541090059281</v>
      </c>
    </row>
    <row r="934" spans="1:25" x14ac:dyDescent="0.35">
      <c r="A934" s="2" t="s">
        <v>923</v>
      </c>
      <c r="B934" s="3" t="s">
        <v>35</v>
      </c>
      <c r="C934" s="2">
        <v>152</v>
      </c>
      <c r="D934" s="2">
        <v>550</v>
      </c>
      <c r="E934" s="2">
        <v>300</v>
      </c>
      <c r="F934" s="2">
        <v>22</v>
      </c>
      <c r="G934" s="2">
        <v>12</v>
      </c>
      <c r="H934" s="2">
        <v>13</v>
      </c>
      <c r="I934" s="2">
        <f t="shared" si="70"/>
        <v>480</v>
      </c>
      <c r="J934" s="2">
        <f t="shared" si="75"/>
        <v>193</v>
      </c>
      <c r="K934" s="2">
        <f t="shared" si="71"/>
        <v>6.8181818181818183</v>
      </c>
      <c r="L934" s="2">
        <f t="shared" si="72"/>
        <v>40</v>
      </c>
      <c r="M934" s="2">
        <f t="shared" si="73"/>
        <v>2.2536814089933346</v>
      </c>
      <c r="N934" s="5">
        <v>106000</v>
      </c>
      <c r="O934" s="5">
        <v>9910</v>
      </c>
      <c r="P934" s="2">
        <v>23.4</v>
      </c>
      <c r="Q934" s="2">
        <v>7.1</v>
      </c>
      <c r="R934" s="5">
        <v>3850</v>
      </c>
      <c r="S934" s="2">
        <v>661</v>
      </c>
      <c r="T934" s="5">
        <v>4290</v>
      </c>
      <c r="U934" s="5">
        <v>1010</v>
      </c>
      <c r="Y934">
        <f t="shared" si="74"/>
        <v>485.97541090059281</v>
      </c>
    </row>
    <row r="935" spans="1:25" x14ac:dyDescent="0.35">
      <c r="A935" s="2" t="s">
        <v>924</v>
      </c>
      <c r="B935" s="3" t="s">
        <v>35</v>
      </c>
      <c r="C935" s="2">
        <v>139</v>
      </c>
      <c r="D935" s="2">
        <v>550</v>
      </c>
      <c r="E935" s="2">
        <v>300</v>
      </c>
      <c r="F935" s="2">
        <v>19</v>
      </c>
      <c r="G935" s="2">
        <v>12</v>
      </c>
      <c r="H935" s="2">
        <v>13</v>
      </c>
      <c r="I935" s="2">
        <f t="shared" si="70"/>
        <v>486</v>
      </c>
      <c r="J935" s="2">
        <f t="shared" si="75"/>
        <v>176.5</v>
      </c>
      <c r="K935" s="2">
        <f t="shared" si="71"/>
        <v>7.8947368421052628</v>
      </c>
      <c r="L935" s="2">
        <f t="shared" si="72"/>
        <v>40.5</v>
      </c>
      <c r="M935" s="2">
        <f t="shared" si="73"/>
        <v>2.2536814089933346</v>
      </c>
      <c r="N935" s="5">
        <v>94700</v>
      </c>
      <c r="O935" s="5">
        <v>8560</v>
      </c>
      <c r="P935" s="2">
        <v>23.1</v>
      </c>
      <c r="Q935" s="2">
        <v>7</v>
      </c>
      <c r="R935" s="5">
        <v>3450</v>
      </c>
      <c r="S935" s="2">
        <v>571</v>
      </c>
      <c r="T935" s="5">
        <v>3850</v>
      </c>
      <c r="U935" s="2">
        <v>875</v>
      </c>
      <c r="Y935">
        <f t="shared" si="74"/>
        <v>485.97541090059281</v>
      </c>
    </row>
    <row r="936" spans="1:25" x14ac:dyDescent="0.35">
      <c r="A936" s="2" t="s">
        <v>925</v>
      </c>
      <c r="B936" s="3" t="s">
        <v>35</v>
      </c>
      <c r="C936" s="2">
        <v>125</v>
      </c>
      <c r="D936" s="2">
        <v>550</v>
      </c>
      <c r="E936" s="2">
        <v>300</v>
      </c>
      <c r="F936" s="2">
        <v>16</v>
      </c>
      <c r="G936" s="2">
        <v>12</v>
      </c>
      <c r="H936" s="2">
        <v>13</v>
      </c>
      <c r="I936" s="2">
        <f t="shared" si="70"/>
        <v>492</v>
      </c>
      <c r="J936" s="2">
        <f t="shared" si="75"/>
        <v>160</v>
      </c>
      <c r="K936" s="2">
        <f t="shared" si="71"/>
        <v>9.375</v>
      </c>
      <c r="L936" s="2">
        <f t="shared" si="72"/>
        <v>41</v>
      </c>
      <c r="M936" s="2">
        <f t="shared" si="73"/>
        <v>2.2536814089933346</v>
      </c>
      <c r="N936" s="5">
        <v>83300</v>
      </c>
      <c r="O936" s="5">
        <v>7210</v>
      </c>
      <c r="P936" s="2">
        <v>22.8</v>
      </c>
      <c r="Q936" s="2">
        <v>6.7</v>
      </c>
      <c r="R936" s="5">
        <v>3030</v>
      </c>
      <c r="S936" s="2">
        <v>481</v>
      </c>
      <c r="T936" s="5">
        <v>3410</v>
      </c>
      <c r="U936" s="2">
        <v>740</v>
      </c>
      <c r="Y936">
        <f t="shared" si="74"/>
        <v>485.97541090059281</v>
      </c>
    </row>
    <row r="937" spans="1:25" x14ac:dyDescent="0.35">
      <c r="A937" s="2" t="s">
        <v>926</v>
      </c>
      <c r="B937" s="3" t="s">
        <v>35</v>
      </c>
      <c r="C937" s="2">
        <v>127</v>
      </c>
      <c r="D937" s="2">
        <v>550</v>
      </c>
      <c r="E937" s="2">
        <v>300</v>
      </c>
      <c r="F937" s="2">
        <v>19</v>
      </c>
      <c r="G937" s="2">
        <v>9</v>
      </c>
      <c r="H937" s="2">
        <v>13</v>
      </c>
      <c r="I937" s="2">
        <f t="shared" si="70"/>
        <v>486</v>
      </c>
      <c r="J937" s="2">
        <f t="shared" si="75"/>
        <v>158.5</v>
      </c>
      <c r="K937" s="2">
        <f t="shared" si="71"/>
        <v>7.8947368421052628</v>
      </c>
      <c r="L937" s="2">
        <f t="shared" si="72"/>
        <v>54</v>
      </c>
      <c r="M937" s="2">
        <f t="shared" si="73"/>
        <v>2.2596814089933344</v>
      </c>
      <c r="N937" s="5">
        <v>91400</v>
      </c>
      <c r="O937" s="5">
        <v>8550</v>
      </c>
      <c r="P937" s="2">
        <v>23.8</v>
      </c>
      <c r="Q937" s="2">
        <v>7.3</v>
      </c>
      <c r="R937" s="5">
        <v>3320</v>
      </c>
      <c r="S937" s="2">
        <v>570</v>
      </c>
      <c r="T937" s="5">
        <v>3650</v>
      </c>
      <c r="U937" s="2">
        <v>866</v>
      </c>
      <c r="Y937">
        <f t="shared" si="74"/>
        <v>485.97541090059281</v>
      </c>
    </row>
    <row r="938" spans="1:25" x14ac:dyDescent="0.35">
      <c r="A938" s="2" t="s">
        <v>927</v>
      </c>
      <c r="B938" s="3" t="s">
        <v>35</v>
      </c>
      <c r="C938" s="2">
        <v>113</v>
      </c>
      <c r="D938" s="2">
        <v>550</v>
      </c>
      <c r="E938" s="2">
        <v>300</v>
      </c>
      <c r="F938" s="2">
        <v>16</v>
      </c>
      <c r="G938" s="2">
        <v>9</v>
      </c>
      <c r="H938" s="2">
        <v>13</v>
      </c>
      <c r="I938" s="2">
        <f t="shared" si="70"/>
        <v>492</v>
      </c>
      <c r="J938" s="2">
        <f t="shared" si="75"/>
        <v>142</v>
      </c>
      <c r="K938" s="2">
        <f t="shared" si="71"/>
        <v>9.375</v>
      </c>
      <c r="L938" s="2">
        <f t="shared" si="72"/>
        <v>54.666666666666664</v>
      </c>
      <c r="M938" s="2">
        <f t="shared" si="73"/>
        <v>2.2596814089933344</v>
      </c>
      <c r="N938" s="5">
        <v>79800</v>
      </c>
      <c r="O938" s="5">
        <v>7200</v>
      </c>
      <c r="P938" s="2">
        <v>23.5</v>
      </c>
      <c r="Q938" s="2">
        <v>7.1</v>
      </c>
      <c r="R938" s="5">
        <v>2900</v>
      </c>
      <c r="S938" s="2">
        <v>480</v>
      </c>
      <c r="T938" s="5">
        <v>3200</v>
      </c>
      <c r="U938" s="2">
        <v>732</v>
      </c>
      <c r="Y938">
        <f t="shared" si="74"/>
        <v>485.97541090059281</v>
      </c>
    </row>
    <row r="939" spans="1:25" x14ac:dyDescent="0.35">
      <c r="A939" s="2" t="s">
        <v>928</v>
      </c>
      <c r="B939" s="3" t="s">
        <v>35</v>
      </c>
      <c r="C939" s="2">
        <v>188</v>
      </c>
      <c r="D939" s="2">
        <v>550</v>
      </c>
      <c r="E939" s="2">
        <v>250</v>
      </c>
      <c r="F939" s="2">
        <v>32</v>
      </c>
      <c r="G939" s="2">
        <v>16</v>
      </c>
      <c r="H939" s="2">
        <v>13</v>
      </c>
      <c r="I939" s="2">
        <f t="shared" si="70"/>
        <v>460</v>
      </c>
      <c r="J939" s="2">
        <f t="shared" si="75"/>
        <v>256</v>
      </c>
      <c r="K939" s="2">
        <f t="shared" si="71"/>
        <v>3.90625</v>
      </c>
      <c r="L939" s="2">
        <f t="shared" si="72"/>
        <v>28.75</v>
      </c>
      <c r="M939" s="2">
        <f t="shared" si="73"/>
        <v>2.0456814089933344</v>
      </c>
      <c r="N939" s="5">
        <v>124000</v>
      </c>
      <c r="O939" s="5">
        <v>8350</v>
      </c>
      <c r="P939" s="2">
        <v>22.7</v>
      </c>
      <c r="Q939" s="2">
        <v>5.9</v>
      </c>
      <c r="R939" s="5">
        <v>4490</v>
      </c>
      <c r="S939" s="2">
        <v>668</v>
      </c>
      <c r="T939" s="5">
        <v>5120</v>
      </c>
      <c r="U939" s="5">
        <v>1030</v>
      </c>
      <c r="Y939">
        <f t="shared" si="74"/>
        <v>467.95523290160997</v>
      </c>
    </row>
    <row r="940" spans="1:25" x14ac:dyDescent="0.35">
      <c r="A940" s="2" t="s">
        <v>929</v>
      </c>
      <c r="B940" s="3" t="s">
        <v>35</v>
      </c>
      <c r="C940" s="2">
        <v>173</v>
      </c>
      <c r="D940" s="2">
        <v>550</v>
      </c>
      <c r="E940" s="2">
        <v>250</v>
      </c>
      <c r="F940" s="2">
        <v>28</v>
      </c>
      <c r="G940" s="2">
        <v>16</v>
      </c>
      <c r="H940" s="2">
        <v>13</v>
      </c>
      <c r="I940" s="2">
        <f t="shared" ref="I940:I1003" si="76">D940-(2*(H940+F940))</f>
        <v>468</v>
      </c>
      <c r="J940" s="2">
        <f t="shared" si="75"/>
        <v>234</v>
      </c>
      <c r="K940" s="2">
        <f t="shared" ref="K940:K1003" si="77">(E940/2)/F940</f>
        <v>4.4642857142857144</v>
      </c>
      <c r="L940" s="2">
        <f t="shared" ref="L940:L1003" si="78">I940/G940</f>
        <v>29.25</v>
      </c>
      <c r="M940" s="2">
        <f t="shared" ref="M940:M1003" si="79">(E940*2+F940*4+((E940-G940)/2-H940)*4+2*PI()*H940+(D940-2*F940-2*H940)*2)/1000</f>
        <v>2.0456814089933344</v>
      </c>
      <c r="N940" s="5">
        <v>112000</v>
      </c>
      <c r="O940" s="5">
        <v>7310</v>
      </c>
      <c r="P940" s="2">
        <v>22.6</v>
      </c>
      <c r="Q940" s="2">
        <v>5.8</v>
      </c>
      <c r="R940" s="5">
        <v>4090</v>
      </c>
      <c r="S940" s="2">
        <v>585</v>
      </c>
      <c r="T940" s="5">
        <v>4670</v>
      </c>
      <c r="U940" s="2">
        <v>908</v>
      </c>
      <c r="Y940">
        <f t="shared" si="74"/>
        <v>467.95523290160997</v>
      </c>
    </row>
    <row r="941" spans="1:25" x14ac:dyDescent="0.35">
      <c r="A941" s="2" t="s">
        <v>930</v>
      </c>
      <c r="B941" s="3" t="s">
        <v>35</v>
      </c>
      <c r="C941" s="2">
        <v>162</v>
      </c>
      <c r="D941" s="2">
        <v>550</v>
      </c>
      <c r="E941" s="2">
        <v>250</v>
      </c>
      <c r="F941" s="2">
        <v>25</v>
      </c>
      <c r="G941" s="2">
        <v>16</v>
      </c>
      <c r="H941" s="2">
        <v>13</v>
      </c>
      <c r="I941" s="2">
        <f t="shared" si="76"/>
        <v>474</v>
      </c>
      <c r="J941" s="2">
        <f t="shared" si="75"/>
        <v>217.5</v>
      </c>
      <c r="K941" s="2">
        <f t="shared" si="77"/>
        <v>5</v>
      </c>
      <c r="L941" s="2">
        <f t="shared" si="78"/>
        <v>29.625</v>
      </c>
      <c r="M941" s="2">
        <f t="shared" si="79"/>
        <v>2.0456814089933344</v>
      </c>
      <c r="N941" s="5">
        <v>104000</v>
      </c>
      <c r="O941" s="5">
        <v>6530</v>
      </c>
      <c r="P941" s="2">
        <v>22.4</v>
      </c>
      <c r="Q941" s="2">
        <v>5.6</v>
      </c>
      <c r="R941" s="5">
        <v>3770</v>
      </c>
      <c r="S941" s="2">
        <v>522</v>
      </c>
      <c r="T941" s="5">
        <v>4320</v>
      </c>
      <c r="U941" s="2">
        <v>815</v>
      </c>
      <c r="Y941">
        <f t="shared" si="74"/>
        <v>467.95523290160997</v>
      </c>
    </row>
    <row r="942" spans="1:25" x14ac:dyDescent="0.35">
      <c r="A942" s="2" t="s">
        <v>931</v>
      </c>
      <c r="B942" s="3" t="s">
        <v>35</v>
      </c>
      <c r="C942" s="2">
        <v>151</v>
      </c>
      <c r="D942" s="2">
        <v>550</v>
      </c>
      <c r="E942" s="2">
        <v>250</v>
      </c>
      <c r="F942" s="2">
        <v>22</v>
      </c>
      <c r="G942" s="2">
        <v>16</v>
      </c>
      <c r="H942" s="2">
        <v>13</v>
      </c>
      <c r="I942" s="2">
        <f t="shared" si="76"/>
        <v>480</v>
      </c>
      <c r="J942" s="2">
        <f t="shared" si="75"/>
        <v>201</v>
      </c>
      <c r="K942" s="2">
        <f t="shared" si="77"/>
        <v>5.6818181818181817</v>
      </c>
      <c r="L942" s="2">
        <f t="shared" si="78"/>
        <v>30</v>
      </c>
      <c r="M942" s="2">
        <f t="shared" si="79"/>
        <v>2.0456814089933344</v>
      </c>
      <c r="N942" s="5">
        <v>94900</v>
      </c>
      <c r="O942" s="5">
        <v>5750</v>
      </c>
      <c r="P942" s="2">
        <v>22.2</v>
      </c>
      <c r="Q942" s="2">
        <v>5.5</v>
      </c>
      <c r="R942" s="5">
        <v>3450</v>
      </c>
      <c r="S942" s="2">
        <v>460</v>
      </c>
      <c r="T942" s="5">
        <v>3960</v>
      </c>
      <c r="U942" s="2">
        <v>721</v>
      </c>
      <c r="Y942">
        <f t="shared" si="74"/>
        <v>467.95523290160997</v>
      </c>
    </row>
    <row r="943" spans="1:25" x14ac:dyDescent="0.35">
      <c r="A943" s="2" t="s">
        <v>932</v>
      </c>
      <c r="B943" s="3" t="s">
        <v>35</v>
      </c>
      <c r="C943" s="2">
        <v>158</v>
      </c>
      <c r="D943" s="2">
        <v>550</v>
      </c>
      <c r="E943" s="2">
        <v>250</v>
      </c>
      <c r="F943" s="2">
        <v>28</v>
      </c>
      <c r="G943" s="2">
        <v>12</v>
      </c>
      <c r="H943" s="2">
        <v>13</v>
      </c>
      <c r="I943" s="2">
        <f t="shared" si="76"/>
        <v>468</v>
      </c>
      <c r="J943" s="2">
        <f t="shared" si="75"/>
        <v>214</v>
      </c>
      <c r="K943" s="2">
        <f t="shared" si="77"/>
        <v>4.4642857142857144</v>
      </c>
      <c r="L943" s="2">
        <f t="shared" si="78"/>
        <v>39</v>
      </c>
      <c r="M943" s="2">
        <f t="shared" si="79"/>
        <v>2.0536814089933344</v>
      </c>
      <c r="N943" s="5">
        <v>108000</v>
      </c>
      <c r="O943" s="5">
        <v>7300</v>
      </c>
      <c r="P943" s="2">
        <v>23.2</v>
      </c>
      <c r="Q943" s="2">
        <v>6</v>
      </c>
      <c r="R943" s="5">
        <v>3940</v>
      </c>
      <c r="S943" s="2">
        <v>584</v>
      </c>
      <c r="T943" s="5">
        <v>4420</v>
      </c>
      <c r="U943" s="2">
        <v>894</v>
      </c>
      <c r="Y943">
        <f t="shared" si="74"/>
        <v>467.95523290160997</v>
      </c>
    </row>
    <row r="944" spans="1:25" x14ac:dyDescent="0.35">
      <c r="A944" s="2" t="s">
        <v>933</v>
      </c>
      <c r="B944" s="3" t="s">
        <v>35</v>
      </c>
      <c r="C944" s="2">
        <v>146</v>
      </c>
      <c r="D944" s="2">
        <v>550</v>
      </c>
      <c r="E944" s="2">
        <v>250</v>
      </c>
      <c r="F944" s="2">
        <v>25</v>
      </c>
      <c r="G944" s="2">
        <v>12</v>
      </c>
      <c r="H944" s="2">
        <v>13</v>
      </c>
      <c r="I944" s="2">
        <f t="shared" si="76"/>
        <v>474</v>
      </c>
      <c r="J944" s="2">
        <f t="shared" si="75"/>
        <v>197.5</v>
      </c>
      <c r="K944" s="2">
        <f t="shared" si="77"/>
        <v>5</v>
      </c>
      <c r="L944" s="2">
        <f t="shared" si="78"/>
        <v>39.5</v>
      </c>
      <c r="M944" s="2">
        <f t="shared" si="79"/>
        <v>2.0536814089933344</v>
      </c>
      <c r="N944" s="5">
        <v>99600</v>
      </c>
      <c r="O944" s="5">
        <v>6520</v>
      </c>
      <c r="P944" s="2">
        <v>23.1</v>
      </c>
      <c r="Q944" s="2">
        <v>5.9</v>
      </c>
      <c r="R944" s="5">
        <v>3620</v>
      </c>
      <c r="S944" s="2">
        <v>522</v>
      </c>
      <c r="T944" s="5">
        <v>4070</v>
      </c>
      <c r="U944" s="2">
        <v>801</v>
      </c>
      <c r="Y944">
        <f t="shared" si="74"/>
        <v>467.95523290160997</v>
      </c>
    </row>
    <row r="945" spans="1:25" x14ac:dyDescent="0.35">
      <c r="A945" s="2" t="s">
        <v>934</v>
      </c>
      <c r="B945" s="3" t="s">
        <v>35</v>
      </c>
      <c r="C945" s="2">
        <v>135</v>
      </c>
      <c r="D945" s="2">
        <v>550</v>
      </c>
      <c r="E945" s="2">
        <v>250</v>
      </c>
      <c r="F945" s="2">
        <v>22</v>
      </c>
      <c r="G945" s="2">
        <v>12</v>
      </c>
      <c r="H945" s="2">
        <v>13</v>
      </c>
      <c r="I945" s="2">
        <f t="shared" si="76"/>
        <v>480</v>
      </c>
      <c r="J945" s="2">
        <f t="shared" si="75"/>
        <v>181</v>
      </c>
      <c r="K945" s="2">
        <f t="shared" si="77"/>
        <v>5.6818181818181817</v>
      </c>
      <c r="L945" s="2">
        <f t="shared" si="78"/>
        <v>40</v>
      </c>
      <c r="M945" s="2">
        <f t="shared" si="79"/>
        <v>2.0536814089933344</v>
      </c>
      <c r="N945" s="5">
        <v>90600</v>
      </c>
      <c r="O945" s="5">
        <v>5740</v>
      </c>
      <c r="P945" s="2">
        <v>22.9</v>
      </c>
      <c r="Q945" s="2">
        <v>5.8</v>
      </c>
      <c r="R945" s="5">
        <v>3290</v>
      </c>
      <c r="S945" s="2">
        <v>459</v>
      </c>
      <c r="T945" s="5">
        <v>3710</v>
      </c>
      <c r="U945" s="2">
        <v>707</v>
      </c>
      <c r="Y945">
        <f t="shared" si="74"/>
        <v>467.95523290160997</v>
      </c>
    </row>
    <row r="946" spans="1:25" x14ac:dyDescent="0.35">
      <c r="A946" s="2" t="s">
        <v>935</v>
      </c>
      <c r="B946" s="3" t="s">
        <v>35</v>
      </c>
      <c r="C946" s="2">
        <v>124</v>
      </c>
      <c r="D946" s="2">
        <v>550</v>
      </c>
      <c r="E946" s="2">
        <v>250</v>
      </c>
      <c r="F946" s="2">
        <v>19</v>
      </c>
      <c r="G946" s="2">
        <v>12</v>
      </c>
      <c r="H946" s="2">
        <v>13</v>
      </c>
      <c r="I946" s="2">
        <f t="shared" si="76"/>
        <v>486</v>
      </c>
      <c r="J946" s="2">
        <f t="shared" si="75"/>
        <v>164.5</v>
      </c>
      <c r="K946" s="2">
        <f t="shared" si="77"/>
        <v>6.5789473684210522</v>
      </c>
      <c r="L946" s="2">
        <f t="shared" si="78"/>
        <v>40.5</v>
      </c>
      <c r="M946" s="2">
        <f t="shared" si="79"/>
        <v>2.0536814089933344</v>
      </c>
      <c r="N946" s="5">
        <v>81300</v>
      </c>
      <c r="O946" s="5">
        <v>4960</v>
      </c>
      <c r="P946" s="2">
        <v>22.7</v>
      </c>
      <c r="Q946" s="2">
        <v>5.6</v>
      </c>
      <c r="R946" s="5">
        <v>2960</v>
      </c>
      <c r="S946" s="2">
        <v>397</v>
      </c>
      <c r="T946" s="5">
        <v>3350</v>
      </c>
      <c r="U946" s="2">
        <v>613</v>
      </c>
      <c r="Y946">
        <f t="shared" si="74"/>
        <v>467.95523290160997</v>
      </c>
    </row>
    <row r="947" spans="1:25" x14ac:dyDescent="0.35">
      <c r="A947" s="2" t="s">
        <v>927</v>
      </c>
      <c r="B947" s="3" t="s">
        <v>35</v>
      </c>
      <c r="C947" s="2">
        <v>113</v>
      </c>
      <c r="D947" s="2">
        <v>550</v>
      </c>
      <c r="E947" s="2">
        <v>250</v>
      </c>
      <c r="F947" s="2">
        <v>16</v>
      </c>
      <c r="G947" s="2">
        <v>12</v>
      </c>
      <c r="H947" s="2">
        <v>13</v>
      </c>
      <c r="I947" s="2">
        <f t="shared" si="76"/>
        <v>492</v>
      </c>
      <c r="J947" s="2">
        <f t="shared" si="75"/>
        <v>148</v>
      </c>
      <c r="K947" s="2">
        <f t="shared" si="77"/>
        <v>7.8125</v>
      </c>
      <c r="L947" s="2">
        <f t="shared" si="78"/>
        <v>41</v>
      </c>
      <c r="M947" s="2">
        <f t="shared" si="79"/>
        <v>2.0536814089933344</v>
      </c>
      <c r="N947" s="5">
        <v>71900</v>
      </c>
      <c r="O947" s="5">
        <v>4180</v>
      </c>
      <c r="P947" s="2">
        <v>22.4</v>
      </c>
      <c r="Q947" s="2">
        <v>5.4</v>
      </c>
      <c r="R947" s="5">
        <v>2610</v>
      </c>
      <c r="S947" s="2">
        <v>334</v>
      </c>
      <c r="T947" s="5">
        <v>2980</v>
      </c>
      <c r="U947" s="2">
        <v>520</v>
      </c>
      <c r="Y947">
        <f t="shared" si="74"/>
        <v>467.95523290160997</v>
      </c>
    </row>
    <row r="948" spans="1:25" x14ac:dyDescent="0.35">
      <c r="A948" s="2" t="s">
        <v>936</v>
      </c>
      <c r="B948" s="3" t="s">
        <v>35</v>
      </c>
      <c r="C948" s="2">
        <v>123</v>
      </c>
      <c r="D948" s="2">
        <v>550</v>
      </c>
      <c r="E948" s="2">
        <v>250</v>
      </c>
      <c r="F948" s="2">
        <v>22</v>
      </c>
      <c r="G948" s="2">
        <v>9</v>
      </c>
      <c r="H948" s="2">
        <v>13</v>
      </c>
      <c r="I948" s="2">
        <f t="shared" si="76"/>
        <v>480</v>
      </c>
      <c r="J948" s="2">
        <f t="shared" si="75"/>
        <v>166</v>
      </c>
      <c r="K948" s="2">
        <f t="shared" si="77"/>
        <v>5.6818181818181817</v>
      </c>
      <c r="L948" s="2">
        <f t="shared" si="78"/>
        <v>53.333333333333336</v>
      </c>
      <c r="M948" s="2">
        <f t="shared" si="79"/>
        <v>2.0596814089933346</v>
      </c>
      <c r="N948" s="5">
        <v>87300</v>
      </c>
      <c r="O948" s="5">
        <v>5730</v>
      </c>
      <c r="P948" s="2">
        <v>23.6</v>
      </c>
      <c r="Q948" s="2">
        <v>6</v>
      </c>
      <c r="R948" s="5">
        <v>3180</v>
      </c>
      <c r="S948" s="2">
        <v>459</v>
      </c>
      <c r="T948" s="5">
        <v>3520</v>
      </c>
      <c r="U948" s="2">
        <v>699</v>
      </c>
      <c r="Y948">
        <f t="shared" si="74"/>
        <v>467.95523290160997</v>
      </c>
    </row>
    <row r="949" spans="1:25" x14ac:dyDescent="0.35">
      <c r="A949" s="2" t="s">
        <v>937</v>
      </c>
      <c r="B949" s="3" t="s">
        <v>35</v>
      </c>
      <c r="C949" s="2">
        <v>112</v>
      </c>
      <c r="D949" s="2">
        <v>550</v>
      </c>
      <c r="E949" s="2">
        <v>250</v>
      </c>
      <c r="F949" s="2">
        <v>19</v>
      </c>
      <c r="G949" s="2">
        <v>9</v>
      </c>
      <c r="H949" s="2">
        <v>13</v>
      </c>
      <c r="I949" s="2">
        <f t="shared" si="76"/>
        <v>486</v>
      </c>
      <c r="J949" s="2">
        <f t="shared" si="75"/>
        <v>149.5</v>
      </c>
      <c r="K949" s="2">
        <f t="shared" si="77"/>
        <v>6.5789473684210522</v>
      </c>
      <c r="L949" s="2">
        <f t="shared" si="78"/>
        <v>54</v>
      </c>
      <c r="M949" s="2">
        <f t="shared" si="79"/>
        <v>2.0596814089933346</v>
      </c>
      <c r="N949" s="5">
        <v>78000</v>
      </c>
      <c r="O949" s="5">
        <v>4950</v>
      </c>
      <c r="P949" s="2">
        <v>23.4</v>
      </c>
      <c r="Q949" s="2">
        <v>5.9</v>
      </c>
      <c r="R949" s="5">
        <v>2840</v>
      </c>
      <c r="S949" s="2">
        <v>396</v>
      </c>
      <c r="T949" s="5">
        <v>3150</v>
      </c>
      <c r="U949" s="2">
        <v>605</v>
      </c>
      <c r="Y949">
        <f t="shared" si="74"/>
        <v>467.95523290160997</v>
      </c>
    </row>
    <row r="950" spans="1:25" x14ac:dyDescent="0.35">
      <c r="A950" s="2" t="s">
        <v>938</v>
      </c>
      <c r="B950" s="3" t="s">
        <v>35</v>
      </c>
      <c r="C950" s="2">
        <v>101</v>
      </c>
      <c r="D950" s="2">
        <v>550</v>
      </c>
      <c r="E950" s="2">
        <v>250</v>
      </c>
      <c r="F950" s="2">
        <v>16</v>
      </c>
      <c r="G950" s="2">
        <v>9</v>
      </c>
      <c r="H950" s="2">
        <v>13</v>
      </c>
      <c r="I950" s="2">
        <f t="shared" si="76"/>
        <v>492</v>
      </c>
      <c r="J950" s="2">
        <f t="shared" si="75"/>
        <v>133</v>
      </c>
      <c r="K950" s="2">
        <f t="shared" si="77"/>
        <v>7.8125</v>
      </c>
      <c r="L950" s="2">
        <f t="shared" si="78"/>
        <v>54.666666666666664</v>
      </c>
      <c r="M950" s="2">
        <f t="shared" si="79"/>
        <v>2.0596814089933346</v>
      </c>
      <c r="N950" s="5">
        <v>68400</v>
      </c>
      <c r="O950" s="5">
        <v>4170</v>
      </c>
      <c r="P950" s="2">
        <v>23.1</v>
      </c>
      <c r="Q950" s="2">
        <v>5.7</v>
      </c>
      <c r="R950" s="5">
        <v>2490</v>
      </c>
      <c r="S950" s="2">
        <v>334</v>
      </c>
      <c r="T950" s="5">
        <v>2780</v>
      </c>
      <c r="U950" s="2">
        <v>512</v>
      </c>
      <c r="Y950">
        <f t="shared" si="74"/>
        <v>467.95523290160997</v>
      </c>
    </row>
    <row r="951" spans="1:25" x14ac:dyDescent="0.35">
      <c r="A951" s="2" t="s">
        <v>926</v>
      </c>
      <c r="B951" s="3" t="s">
        <v>35</v>
      </c>
      <c r="C951" s="2">
        <v>127</v>
      </c>
      <c r="D951" s="2">
        <v>550</v>
      </c>
      <c r="E951" s="2">
        <v>200</v>
      </c>
      <c r="F951" s="2">
        <v>25</v>
      </c>
      <c r="G951" s="2">
        <v>12</v>
      </c>
      <c r="H951" s="2">
        <v>13</v>
      </c>
      <c r="I951" s="2">
        <f t="shared" si="76"/>
        <v>474</v>
      </c>
      <c r="J951" s="2">
        <f t="shared" si="75"/>
        <v>185.5</v>
      </c>
      <c r="K951" s="2">
        <f t="shared" si="77"/>
        <v>4</v>
      </c>
      <c r="L951" s="2">
        <f t="shared" si="78"/>
        <v>39.5</v>
      </c>
      <c r="M951" s="2">
        <f t="shared" si="79"/>
        <v>1.8536814089933347</v>
      </c>
      <c r="N951" s="5">
        <v>82300</v>
      </c>
      <c r="O951" s="5">
        <v>3340</v>
      </c>
      <c r="P951" s="2">
        <v>22.6</v>
      </c>
      <c r="Q951" s="2">
        <v>4.5999999999999996</v>
      </c>
      <c r="R951" s="5">
        <v>2990</v>
      </c>
      <c r="S951" s="2">
        <v>334</v>
      </c>
      <c r="T951" s="5">
        <v>3410</v>
      </c>
      <c r="U951" s="2">
        <v>519</v>
      </c>
      <c r="Y951">
        <f t="shared" si="74"/>
        <v>454.74399391305877</v>
      </c>
    </row>
    <row r="952" spans="1:25" x14ac:dyDescent="0.35">
      <c r="A952" s="2" t="s">
        <v>939</v>
      </c>
      <c r="B952" s="3" t="s">
        <v>35</v>
      </c>
      <c r="C952" s="2">
        <v>118</v>
      </c>
      <c r="D952" s="2">
        <v>550</v>
      </c>
      <c r="E952" s="2">
        <v>200</v>
      </c>
      <c r="F952" s="2">
        <v>22</v>
      </c>
      <c r="G952" s="2">
        <v>12</v>
      </c>
      <c r="H952" s="2">
        <v>13</v>
      </c>
      <c r="I952" s="2">
        <f t="shared" si="76"/>
        <v>480</v>
      </c>
      <c r="J952" s="2">
        <f t="shared" si="75"/>
        <v>169</v>
      </c>
      <c r="K952" s="2">
        <f t="shared" si="77"/>
        <v>4.5454545454545459</v>
      </c>
      <c r="L952" s="2">
        <f t="shared" si="78"/>
        <v>40</v>
      </c>
      <c r="M952" s="2">
        <f t="shared" si="79"/>
        <v>1.8536814089933347</v>
      </c>
      <c r="N952" s="5">
        <v>75200</v>
      </c>
      <c r="O952" s="5">
        <v>2940</v>
      </c>
      <c r="P952" s="2">
        <v>22.4</v>
      </c>
      <c r="Q952" s="2">
        <v>4.4000000000000004</v>
      </c>
      <c r="R952" s="5">
        <v>2740</v>
      </c>
      <c r="S952" s="2">
        <v>294</v>
      </c>
      <c r="T952" s="5">
        <v>3130</v>
      </c>
      <c r="U952" s="2">
        <v>460</v>
      </c>
      <c r="Y952">
        <f t="shared" si="74"/>
        <v>454.74399391305877</v>
      </c>
    </row>
    <row r="953" spans="1:25" x14ac:dyDescent="0.35">
      <c r="A953" s="2" t="s">
        <v>940</v>
      </c>
      <c r="B953" s="3" t="s">
        <v>35</v>
      </c>
      <c r="C953" s="2">
        <v>109</v>
      </c>
      <c r="D953" s="2">
        <v>550</v>
      </c>
      <c r="E953" s="2">
        <v>200</v>
      </c>
      <c r="F953" s="2">
        <v>19</v>
      </c>
      <c r="G953" s="2">
        <v>12</v>
      </c>
      <c r="H953" s="2">
        <v>13</v>
      </c>
      <c r="I953" s="2">
        <f t="shared" si="76"/>
        <v>486</v>
      </c>
      <c r="J953" s="2">
        <f t="shared" si="75"/>
        <v>152.5</v>
      </c>
      <c r="K953" s="2">
        <f t="shared" si="77"/>
        <v>5.2631578947368425</v>
      </c>
      <c r="L953" s="2">
        <f t="shared" si="78"/>
        <v>40.5</v>
      </c>
      <c r="M953" s="2">
        <f t="shared" si="79"/>
        <v>1.8536814089933347</v>
      </c>
      <c r="N953" s="5">
        <v>67900</v>
      </c>
      <c r="O953" s="5">
        <v>2540</v>
      </c>
      <c r="P953" s="2">
        <v>22.1</v>
      </c>
      <c r="Q953" s="2">
        <v>4.3</v>
      </c>
      <c r="R953" s="5">
        <v>2470</v>
      </c>
      <c r="S953" s="2">
        <v>254</v>
      </c>
      <c r="T953" s="5">
        <v>2840</v>
      </c>
      <c r="U953" s="2">
        <v>400</v>
      </c>
      <c r="Y953">
        <f t="shared" si="74"/>
        <v>454.74399391305877</v>
      </c>
    </row>
    <row r="954" spans="1:25" x14ac:dyDescent="0.35">
      <c r="A954" s="2" t="s">
        <v>941</v>
      </c>
      <c r="B954" s="3" t="s">
        <v>35</v>
      </c>
      <c r="C954" s="2">
        <v>100</v>
      </c>
      <c r="D954" s="2">
        <v>550</v>
      </c>
      <c r="E954" s="2">
        <v>200</v>
      </c>
      <c r="F954" s="2">
        <v>16</v>
      </c>
      <c r="G954" s="2">
        <v>12</v>
      </c>
      <c r="H954" s="2">
        <v>13</v>
      </c>
      <c r="I954" s="2">
        <f t="shared" si="76"/>
        <v>492</v>
      </c>
      <c r="J954" s="2">
        <f t="shared" si="75"/>
        <v>136</v>
      </c>
      <c r="K954" s="2">
        <f t="shared" si="77"/>
        <v>6.25</v>
      </c>
      <c r="L954" s="2">
        <f t="shared" si="78"/>
        <v>41</v>
      </c>
      <c r="M954" s="2">
        <f t="shared" si="79"/>
        <v>1.8536814089933347</v>
      </c>
      <c r="N954" s="5">
        <v>60500</v>
      </c>
      <c r="O954" s="5">
        <v>2140</v>
      </c>
      <c r="P954" s="2">
        <v>21.8</v>
      </c>
      <c r="Q954" s="2">
        <v>4.0999999999999996</v>
      </c>
      <c r="R954" s="5">
        <v>2200</v>
      </c>
      <c r="S954" s="2">
        <v>214</v>
      </c>
      <c r="T954" s="5">
        <v>2550</v>
      </c>
      <c r="U954" s="2">
        <v>340</v>
      </c>
      <c r="Y954">
        <f t="shared" si="74"/>
        <v>454.74399391305877</v>
      </c>
    </row>
    <row r="955" spans="1:25" x14ac:dyDescent="0.35">
      <c r="A955" s="2" t="s">
        <v>942</v>
      </c>
      <c r="B955" s="3" t="s">
        <v>35</v>
      </c>
      <c r="C955" s="2">
        <v>106</v>
      </c>
      <c r="D955" s="2">
        <v>550</v>
      </c>
      <c r="E955" s="2">
        <v>200</v>
      </c>
      <c r="F955" s="2">
        <v>22</v>
      </c>
      <c r="G955" s="2">
        <v>9</v>
      </c>
      <c r="H955" s="2">
        <v>13</v>
      </c>
      <c r="I955" s="2">
        <f t="shared" si="76"/>
        <v>480</v>
      </c>
      <c r="J955" s="2">
        <f t="shared" si="75"/>
        <v>157</v>
      </c>
      <c r="K955" s="2">
        <f t="shared" si="77"/>
        <v>4.5454545454545459</v>
      </c>
      <c r="L955" s="2">
        <f t="shared" si="78"/>
        <v>53.333333333333336</v>
      </c>
      <c r="M955" s="2">
        <f t="shared" si="79"/>
        <v>1.8596814089933347</v>
      </c>
      <c r="N955" s="5">
        <v>72000</v>
      </c>
      <c r="O955" s="5">
        <v>2940</v>
      </c>
      <c r="P955" s="2">
        <v>23.1</v>
      </c>
      <c r="Q955" s="2">
        <v>4.7</v>
      </c>
      <c r="R955" s="5">
        <v>2620</v>
      </c>
      <c r="S955" s="2">
        <v>294</v>
      </c>
      <c r="T955" s="5">
        <v>2940</v>
      </c>
      <c r="U955" s="2">
        <v>451</v>
      </c>
      <c r="Y955">
        <f t="shared" si="74"/>
        <v>454.74399391305877</v>
      </c>
    </row>
    <row r="956" spans="1:25" x14ac:dyDescent="0.35">
      <c r="A956" s="2" t="s">
        <v>943</v>
      </c>
      <c r="B956" s="3" t="s">
        <v>35</v>
      </c>
      <c r="C956" s="2">
        <v>97</v>
      </c>
      <c r="D956" s="2">
        <v>550</v>
      </c>
      <c r="E956" s="2">
        <v>200</v>
      </c>
      <c r="F956" s="2">
        <v>19</v>
      </c>
      <c r="G956" s="2">
        <v>9</v>
      </c>
      <c r="H956" s="2">
        <v>13</v>
      </c>
      <c r="I956" s="2">
        <f t="shared" si="76"/>
        <v>486</v>
      </c>
      <c r="J956" s="2">
        <f t="shared" si="75"/>
        <v>140.5</v>
      </c>
      <c r="K956" s="2">
        <f t="shared" si="77"/>
        <v>5.2631578947368425</v>
      </c>
      <c r="L956" s="2">
        <f t="shared" si="78"/>
        <v>54</v>
      </c>
      <c r="M956" s="2">
        <f t="shared" si="79"/>
        <v>1.8596814089933347</v>
      </c>
      <c r="N956" s="5">
        <v>64600</v>
      </c>
      <c r="O956" s="5">
        <v>2540</v>
      </c>
      <c r="P956" s="2">
        <v>22.9</v>
      </c>
      <c r="Q956" s="2">
        <v>4.5</v>
      </c>
      <c r="R956" s="5">
        <v>2350</v>
      </c>
      <c r="S956" s="2">
        <v>254</v>
      </c>
      <c r="T956" s="5">
        <v>2640</v>
      </c>
      <c r="U956" s="2">
        <v>391</v>
      </c>
      <c r="Y956">
        <f t="shared" si="74"/>
        <v>454.74399391305877</v>
      </c>
    </row>
    <row r="957" spans="1:25" x14ac:dyDescent="0.35">
      <c r="A957" s="2" t="s">
        <v>944</v>
      </c>
      <c r="B957" s="3" t="s">
        <v>35</v>
      </c>
      <c r="C957" s="2">
        <v>88</v>
      </c>
      <c r="D957" s="2">
        <v>550</v>
      </c>
      <c r="E957" s="2">
        <v>200</v>
      </c>
      <c r="F957" s="2">
        <v>16</v>
      </c>
      <c r="G957" s="2">
        <v>9</v>
      </c>
      <c r="H957" s="2">
        <v>13</v>
      </c>
      <c r="I957" s="2">
        <f t="shared" si="76"/>
        <v>492</v>
      </c>
      <c r="J957" s="2">
        <f t="shared" si="75"/>
        <v>124</v>
      </c>
      <c r="K957" s="2">
        <f t="shared" si="77"/>
        <v>6.25</v>
      </c>
      <c r="L957" s="2">
        <f t="shared" si="78"/>
        <v>54.666666666666664</v>
      </c>
      <c r="M957" s="2">
        <f t="shared" si="79"/>
        <v>1.8596814089933347</v>
      </c>
      <c r="N957" s="5">
        <v>57000</v>
      </c>
      <c r="O957" s="5">
        <v>2140</v>
      </c>
      <c r="P957" s="2">
        <v>22.6</v>
      </c>
      <c r="Q957" s="2">
        <v>4.4000000000000004</v>
      </c>
      <c r="R957" s="5">
        <v>2070</v>
      </c>
      <c r="S957" s="2">
        <v>214</v>
      </c>
      <c r="T957" s="5">
        <v>2350</v>
      </c>
      <c r="U957" s="2">
        <v>332</v>
      </c>
      <c r="Y957">
        <f t="shared" si="74"/>
        <v>454.74399391305877</v>
      </c>
    </row>
    <row r="958" spans="1:25" x14ac:dyDescent="0.35">
      <c r="A958" s="2" t="s">
        <v>945</v>
      </c>
      <c r="B958" s="3" t="s">
        <v>35</v>
      </c>
      <c r="C958" s="2">
        <v>76</v>
      </c>
      <c r="D958" s="2">
        <v>550</v>
      </c>
      <c r="E958" s="2">
        <v>200</v>
      </c>
      <c r="F958" s="2">
        <v>12</v>
      </c>
      <c r="G958" s="2">
        <v>9</v>
      </c>
      <c r="H958" s="2">
        <v>13</v>
      </c>
      <c r="I958" s="2">
        <f t="shared" si="76"/>
        <v>500</v>
      </c>
      <c r="J958" s="2">
        <f t="shared" si="75"/>
        <v>102</v>
      </c>
      <c r="K958" s="2">
        <f t="shared" si="77"/>
        <v>8.3333333333333339</v>
      </c>
      <c r="L958" s="2">
        <f t="shared" si="78"/>
        <v>55.555555555555557</v>
      </c>
      <c r="M958" s="2">
        <f t="shared" si="79"/>
        <v>1.8596814089933347</v>
      </c>
      <c r="N958" s="5">
        <v>46600</v>
      </c>
      <c r="O958" s="5">
        <v>1600</v>
      </c>
      <c r="P958" s="2">
        <v>22</v>
      </c>
      <c r="Q958" s="2">
        <v>4.0999999999999996</v>
      </c>
      <c r="R958" s="5">
        <v>1700</v>
      </c>
      <c r="S958" s="2">
        <v>160</v>
      </c>
      <c r="T958" s="5">
        <v>1950</v>
      </c>
      <c r="U958" s="2">
        <v>252</v>
      </c>
      <c r="Y958">
        <f t="shared" si="74"/>
        <v>454.74399391305877</v>
      </c>
    </row>
    <row r="959" spans="1:25" x14ac:dyDescent="0.35">
      <c r="A959" s="2" t="s">
        <v>946</v>
      </c>
      <c r="B959" s="3" t="s">
        <v>35</v>
      </c>
      <c r="C959" s="2">
        <v>207</v>
      </c>
      <c r="D959" s="2">
        <v>500</v>
      </c>
      <c r="E959" s="2">
        <v>300</v>
      </c>
      <c r="F959" s="2">
        <v>32</v>
      </c>
      <c r="G959" s="2">
        <v>16</v>
      </c>
      <c r="H959" s="2">
        <v>13</v>
      </c>
      <c r="I959" s="2">
        <f t="shared" si="76"/>
        <v>410</v>
      </c>
      <c r="J959" s="2">
        <f t="shared" si="75"/>
        <v>256</v>
      </c>
      <c r="K959" s="2">
        <f t="shared" si="77"/>
        <v>4.6875</v>
      </c>
      <c r="L959" s="2">
        <f t="shared" si="78"/>
        <v>25.625</v>
      </c>
      <c r="M959" s="2">
        <f t="shared" si="79"/>
        <v>2.1456814089933345</v>
      </c>
      <c r="N959" s="5">
        <v>117000</v>
      </c>
      <c r="O959" s="5">
        <v>14400</v>
      </c>
      <c r="P959" s="2">
        <v>21.1</v>
      </c>
      <c r="Q959" s="2">
        <v>7.4</v>
      </c>
      <c r="R959" s="5">
        <v>4680</v>
      </c>
      <c r="S959" s="2">
        <v>961</v>
      </c>
      <c r="T959" s="5">
        <v>5280</v>
      </c>
      <c r="U959" s="5">
        <v>1470</v>
      </c>
      <c r="Y959">
        <f t="shared" si="74"/>
        <v>440.72905508940528</v>
      </c>
    </row>
    <row r="960" spans="1:25" x14ac:dyDescent="0.35">
      <c r="A960" s="2" t="s">
        <v>947</v>
      </c>
      <c r="B960" s="3" t="s">
        <v>35</v>
      </c>
      <c r="C960" s="2">
        <v>189</v>
      </c>
      <c r="D960" s="2">
        <v>500</v>
      </c>
      <c r="E960" s="2">
        <v>300</v>
      </c>
      <c r="F960" s="2">
        <v>28</v>
      </c>
      <c r="G960" s="2">
        <v>16</v>
      </c>
      <c r="H960" s="2">
        <v>13</v>
      </c>
      <c r="I960" s="2">
        <f t="shared" si="76"/>
        <v>418</v>
      </c>
      <c r="J960" s="2">
        <f t="shared" si="75"/>
        <v>236</v>
      </c>
      <c r="K960" s="2">
        <f t="shared" si="77"/>
        <v>5.3571428571428568</v>
      </c>
      <c r="L960" s="2">
        <f t="shared" si="78"/>
        <v>26.125</v>
      </c>
      <c r="M960" s="2">
        <f t="shared" si="79"/>
        <v>2.1456814089933345</v>
      </c>
      <c r="N960" s="5">
        <v>106000</v>
      </c>
      <c r="O960" s="5">
        <v>12600</v>
      </c>
      <c r="P960" s="2">
        <v>21</v>
      </c>
      <c r="Q960" s="2">
        <v>7.2</v>
      </c>
      <c r="R960" s="5">
        <v>4240</v>
      </c>
      <c r="S960" s="2">
        <v>841</v>
      </c>
      <c r="T960" s="5">
        <v>4790</v>
      </c>
      <c r="U960" s="5">
        <v>1290</v>
      </c>
      <c r="Y960">
        <f t="shared" si="74"/>
        <v>440.72905508940528</v>
      </c>
    </row>
    <row r="961" spans="1:25" x14ac:dyDescent="0.35">
      <c r="A961" s="2" t="s">
        <v>948</v>
      </c>
      <c r="B961" s="3" t="s">
        <v>35</v>
      </c>
      <c r="C961" s="2">
        <v>175</v>
      </c>
      <c r="D961" s="2">
        <v>500</v>
      </c>
      <c r="E961" s="2">
        <v>300</v>
      </c>
      <c r="F961" s="2">
        <v>25</v>
      </c>
      <c r="G961" s="2">
        <v>16</v>
      </c>
      <c r="H961" s="2">
        <v>13</v>
      </c>
      <c r="I961" s="2">
        <f t="shared" si="76"/>
        <v>424</v>
      </c>
      <c r="J961" s="2">
        <f t="shared" si="75"/>
        <v>221</v>
      </c>
      <c r="K961" s="2">
        <f t="shared" si="77"/>
        <v>6</v>
      </c>
      <c r="L961" s="2">
        <f t="shared" si="78"/>
        <v>26.5</v>
      </c>
      <c r="M961" s="2">
        <f t="shared" si="79"/>
        <v>2.1456814089933345</v>
      </c>
      <c r="N961" s="5">
        <v>97600</v>
      </c>
      <c r="O961" s="5">
        <v>11300</v>
      </c>
      <c r="P961" s="2">
        <v>20.9</v>
      </c>
      <c r="Q961" s="2">
        <v>7.1</v>
      </c>
      <c r="R961" s="5">
        <v>3900</v>
      </c>
      <c r="S961" s="2">
        <v>751</v>
      </c>
      <c r="T961" s="5">
        <v>4400</v>
      </c>
      <c r="U961" s="5">
        <v>1160</v>
      </c>
      <c r="Y961">
        <f t="shared" si="74"/>
        <v>440.72905508940528</v>
      </c>
    </row>
    <row r="962" spans="1:25" x14ac:dyDescent="0.35">
      <c r="A962" s="2" t="s">
        <v>949</v>
      </c>
      <c r="B962" s="3" t="s">
        <v>35</v>
      </c>
      <c r="C962" s="2">
        <v>162</v>
      </c>
      <c r="D962" s="2">
        <v>500</v>
      </c>
      <c r="E962" s="2">
        <v>300</v>
      </c>
      <c r="F962" s="2">
        <v>22</v>
      </c>
      <c r="G962" s="2">
        <v>16</v>
      </c>
      <c r="H962" s="2">
        <v>13</v>
      </c>
      <c r="I962" s="2">
        <f t="shared" si="76"/>
        <v>430</v>
      </c>
      <c r="J962" s="2">
        <f t="shared" si="75"/>
        <v>206</v>
      </c>
      <c r="K962" s="2">
        <f t="shared" si="77"/>
        <v>6.8181818181818183</v>
      </c>
      <c r="L962" s="2">
        <f t="shared" si="78"/>
        <v>26.875</v>
      </c>
      <c r="M962" s="2">
        <f t="shared" si="79"/>
        <v>2.1456814089933345</v>
      </c>
      <c r="N962" s="5">
        <v>88800</v>
      </c>
      <c r="O962" s="5">
        <v>9920</v>
      </c>
      <c r="P962" s="2">
        <v>20.7</v>
      </c>
      <c r="Q962" s="2">
        <v>6.9</v>
      </c>
      <c r="R962" s="5">
        <v>3550</v>
      </c>
      <c r="S962" s="2">
        <v>661</v>
      </c>
      <c r="T962" s="5">
        <v>4020</v>
      </c>
      <c r="U962" s="5">
        <v>1020</v>
      </c>
      <c r="Y962">
        <f t="shared" si="74"/>
        <v>440.72905508940528</v>
      </c>
    </row>
    <row r="963" spans="1:25" x14ac:dyDescent="0.35">
      <c r="A963" s="2" t="s">
        <v>950</v>
      </c>
      <c r="B963" s="3" t="s">
        <v>35</v>
      </c>
      <c r="C963" s="2">
        <v>149</v>
      </c>
      <c r="D963" s="2">
        <v>500</v>
      </c>
      <c r="E963" s="2">
        <v>300</v>
      </c>
      <c r="F963" s="2">
        <v>19</v>
      </c>
      <c r="G963" s="2">
        <v>16</v>
      </c>
      <c r="H963" s="2">
        <v>13</v>
      </c>
      <c r="I963" s="2">
        <f t="shared" si="76"/>
        <v>436</v>
      </c>
      <c r="J963" s="2">
        <f t="shared" si="75"/>
        <v>191</v>
      </c>
      <c r="K963" s="2">
        <f t="shared" si="77"/>
        <v>7.8947368421052628</v>
      </c>
      <c r="L963" s="2">
        <f t="shared" si="78"/>
        <v>27.25</v>
      </c>
      <c r="M963" s="2">
        <f t="shared" si="79"/>
        <v>2.1456814089933345</v>
      </c>
      <c r="N963" s="5">
        <v>79900</v>
      </c>
      <c r="O963" s="5">
        <v>8570</v>
      </c>
      <c r="P963" s="2">
        <v>20.5</v>
      </c>
      <c r="Q963" s="2">
        <v>6.7</v>
      </c>
      <c r="R963" s="5">
        <v>3200</v>
      </c>
      <c r="S963" s="2">
        <v>571</v>
      </c>
      <c r="T963" s="5">
        <v>3630</v>
      </c>
      <c r="U963" s="2">
        <v>886</v>
      </c>
      <c r="Y963">
        <f t="shared" si="74"/>
        <v>440.72905508940528</v>
      </c>
    </row>
    <row r="964" spans="1:25" x14ac:dyDescent="0.35">
      <c r="A964" s="2" t="s">
        <v>948</v>
      </c>
      <c r="B964" s="3" t="s">
        <v>35</v>
      </c>
      <c r="C964" s="2">
        <v>175</v>
      </c>
      <c r="D964" s="2">
        <v>500</v>
      </c>
      <c r="E964" s="2">
        <v>300</v>
      </c>
      <c r="F964" s="2">
        <v>28</v>
      </c>
      <c r="G964" s="2">
        <v>12</v>
      </c>
      <c r="H964" s="2">
        <v>13</v>
      </c>
      <c r="I964" s="2">
        <f t="shared" si="76"/>
        <v>418</v>
      </c>
      <c r="J964" s="2">
        <f t="shared" si="75"/>
        <v>212</v>
      </c>
      <c r="K964" s="2">
        <f t="shared" si="77"/>
        <v>5.3571428571428568</v>
      </c>
      <c r="L964" s="2">
        <f t="shared" si="78"/>
        <v>34.833333333333336</v>
      </c>
      <c r="M964" s="2">
        <f t="shared" si="79"/>
        <v>2.1536814089933345</v>
      </c>
      <c r="N964" s="5">
        <v>103000</v>
      </c>
      <c r="O964" s="5">
        <v>12600</v>
      </c>
      <c r="P964" s="2">
        <v>21.5</v>
      </c>
      <c r="Q964" s="2">
        <v>7.5</v>
      </c>
      <c r="R964" s="5">
        <v>4130</v>
      </c>
      <c r="S964" s="2">
        <v>841</v>
      </c>
      <c r="T964" s="5">
        <v>4590</v>
      </c>
      <c r="U964" s="5">
        <v>1280</v>
      </c>
      <c r="Y964">
        <f t="shared" ref="Y964:Y1021" si="80">SQRT((((VLOOKUP($X$4,$A$4:$D$1021,4,FALSE))-D964)^2)+(((VLOOKUP($X$4,$A$4:$E$1021,5,FALSE))-E964)^2))</f>
        <v>440.72905508940528</v>
      </c>
    </row>
    <row r="965" spans="1:25" x14ac:dyDescent="0.35">
      <c r="A965" s="2" t="s">
        <v>951</v>
      </c>
      <c r="B965" s="3" t="s">
        <v>35</v>
      </c>
      <c r="C965" s="2">
        <v>161</v>
      </c>
      <c r="D965" s="2">
        <v>500</v>
      </c>
      <c r="E965" s="2">
        <v>300</v>
      </c>
      <c r="F965" s="2">
        <v>25</v>
      </c>
      <c r="G965" s="2">
        <v>12</v>
      </c>
      <c r="H965" s="2">
        <v>13</v>
      </c>
      <c r="I965" s="2">
        <f t="shared" si="76"/>
        <v>424</v>
      </c>
      <c r="J965" s="2">
        <f t="shared" si="75"/>
        <v>197</v>
      </c>
      <c r="K965" s="2">
        <f t="shared" si="77"/>
        <v>6</v>
      </c>
      <c r="L965" s="2">
        <f t="shared" si="78"/>
        <v>35.333333333333336</v>
      </c>
      <c r="M965" s="2">
        <f t="shared" si="79"/>
        <v>2.1536814089933345</v>
      </c>
      <c r="N965" s="5">
        <v>94500</v>
      </c>
      <c r="O965" s="5">
        <v>11300</v>
      </c>
      <c r="P965" s="2">
        <v>21.4</v>
      </c>
      <c r="Q965" s="2">
        <v>7.4</v>
      </c>
      <c r="R965" s="5">
        <v>3780</v>
      </c>
      <c r="S965" s="2">
        <v>751</v>
      </c>
      <c r="T965" s="5">
        <v>4200</v>
      </c>
      <c r="U965" s="5">
        <v>1140</v>
      </c>
      <c r="Y965">
        <f t="shared" si="80"/>
        <v>440.72905508940528</v>
      </c>
    </row>
    <row r="966" spans="1:25" x14ac:dyDescent="0.35">
      <c r="A966" s="2" t="s">
        <v>952</v>
      </c>
      <c r="B966" s="3" t="s">
        <v>35</v>
      </c>
      <c r="C966" s="2">
        <v>148</v>
      </c>
      <c r="D966" s="2">
        <v>500</v>
      </c>
      <c r="E966" s="2">
        <v>300</v>
      </c>
      <c r="F966" s="2">
        <v>22</v>
      </c>
      <c r="G966" s="2">
        <v>12</v>
      </c>
      <c r="H966" s="2">
        <v>13</v>
      </c>
      <c r="I966" s="2">
        <f t="shared" si="76"/>
        <v>430</v>
      </c>
      <c r="J966" s="2">
        <f t="shared" si="75"/>
        <v>182</v>
      </c>
      <c r="K966" s="2">
        <f t="shared" si="77"/>
        <v>6.8181818181818183</v>
      </c>
      <c r="L966" s="2">
        <f t="shared" si="78"/>
        <v>35.833333333333336</v>
      </c>
      <c r="M966" s="2">
        <f t="shared" si="79"/>
        <v>2.1536814089933345</v>
      </c>
      <c r="N966" s="5">
        <v>85700</v>
      </c>
      <c r="O966" s="5">
        <v>9910</v>
      </c>
      <c r="P966" s="2">
        <v>21.3</v>
      </c>
      <c r="Q966" s="2">
        <v>7.3</v>
      </c>
      <c r="R966" s="5">
        <v>3430</v>
      </c>
      <c r="S966" s="2">
        <v>661</v>
      </c>
      <c r="T966" s="5">
        <v>3810</v>
      </c>
      <c r="U966" s="5">
        <v>1010</v>
      </c>
      <c r="Y966">
        <f t="shared" si="80"/>
        <v>440.72905508940528</v>
      </c>
    </row>
    <row r="967" spans="1:25" x14ac:dyDescent="0.35">
      <c r="A967" s="2" t="s">
        <v>953</v>
      </c>
      <c r="B967" s="3" t="s">
        <v>35</v>
      </c>
      <c r="C967" s="2">
        <v>134</v>
      </c>
      <c r="D967" s="2">
        <v>500</v>
      </c>
      <c r="E967" s="2">
        <v>300</v>
      </c>
      <c r="F967" s="2">
        <v>19</v>
      </c>
      <c r="G967" s="2">
        <v>12</v>
      </c>
      <c r="H967" s="2">
        <v>13</v>
      </c>
      <c r="I967" s="2">
        <f t="shared" si="76"/>
        <v>436</v>
      </c>
      <c r="J967" s="2">
        <f t="shared" ref="J967:J1021" si="81">D967/10 * F967/10 + 2*(E967/10 * G967/10)</f>
        <v>167</v>
      </c>
      <c r="K967" s="2">
        <f t="shared" si="77"/>
        <v>7.8947368421052628</v>
      </c>
      <c r="L967" s="2">
        <f t="shared" si="78"/>
        <v>36.333333333333336</v>
      </c>
      <c r="M967" s="2">
        <f t="shared" si="79"/>
        <v>2.1536814089933345</v>
      </c>
      <c r="N967" s="5">
        <v>76600</v>
      </c>
      <c r="O967" s="5">
        <v>8560</v>
      </c>
      <c r="P967" s="2">
        <v>21.2</v>
      </c>
      <c r="Q967" s="2">
        <v>7.1</v>
      </c>
      <c r="R967" s="5">
        <v>3060</v>
      </c>
      <c r="S967" s="2">
        <v>571</v>
      </c>
      <c r="T967" s="5">
        <v>3420</v>
      </c>
      <c r="U967" s="2">
        <v>873</v>
      </c>
      <c r="Y967">
        <f t="shared" si="80"/>
        <v>440.72905508940528</v>
      </c>
    </row>
    <row r="968" spans="1:25" x14ac:dyDescent="0.35">
      <c r="A968" s="2" t="s">
        <v>954</v>
      </c>
      <c r="B968" s="3" t="s">
        <v>35</v>
      </c>
      <c r="C968" s="2">
        <v>121</v>
      </c>
      <c r="D968" s="2">
        <v>500</v>
      </c>
      <c r="E968" s="2">
        <v>300</v>
      </c>
      <c r="F968" s="2">
        <v>16</v>
      </c>
      <c r="G968" s="2">
        <v>12</v>
      </c>
      <c r="H968" s="2">
        <v>13</v>
      </c>
      <c r="I968" s="2">
        <f t="shared" si="76"/>
        <v>442</v>
      </c>
      <c r="J968" s="2">
        <f t="shared" si="81"/>
        <v>152</v>
      </c>
      <c r="K968" s="2">
        <f t="shared" si="77"/>
        <v>9.375</v>
      </c>
      <c r="L968" s="2">
        <f t="shared" si="78"/>
        <v>36.833333333333336</v>
      </c>
      <c r="M968" s="2">
        <f t="shared" si="79"/>
        <v>2.1536814089933345</v>
      </c>
      <c r="N968" s="5">
        <v>67300</v>
      </c>
      <c r="O968" s="5">
        <v>7210</v>
      </c>
      <c r="P968" s="2">
        <v>20.9</v>
      </c>
      <c r="Q968" s="2">
        <v>6.9</v>
      </c>
      <c r="R968" s="5">
        <v>2690</v>
      </c>
      <c r="S968" s="2">
        <v>481</v>
      </c>
      <c r="T968" s="5">
        <v>3010</v>
      </c>
      <c r="U968" s="2">
        <v>738</v>
      </c>
      <c r="Y968">
        <f t="shared" si="80"/>
        <v>440.72905508940528</v>
      </c>
    </row>
    <row r="969" spans="1:25" x14ac:dyDescent="0.35">
      <c r="A969" s="2" t="s">
        <v>955</v>
      </c>
      <c r="B969" s="3" t="s">
        <v>35</v>
      </c>
      <c r="C969" s="2">
        <v>123</v>
      </c>
      <c r="D969" s="2">
        <v>500</v>
      </c>
      <c r="E969" s="2">
        <v>300</v>
      </c>
      <c r="F969" s="2">
        <v>19</v>
      </c>
      <c r="G969" s="2">
        <v>9</v>
      </c>
      <c r="H969" s="2">
        <v>13</v>
      </c>
      <c r="I969" s="2">
        <f t="shared" si="76"/>
        <v>436</v>
      </c>
      <c r="J969" s="2">
        <f t="shared" si="81"/>
        <v>149</v>
      </c>
      <c r="K969" s="2">
        <f t="shared" si="77"/>
        <v>7.8947368421052628</v>
      </c>
      <c r="L969" s="2">
        <f t="shared" si="78"/>
        <v>48.444444444444443</v>
      </c>
      <c r="M969" s="2">
        <f t="shared" si="79"/>
        <v>2.1596814089933347</v>
      </c>
      <c r="N969" s="5">
        <v>74100</v>
      </c>
      <c r="O969" s="5">
        <v>8550</v>
      </c>
      <c r="P969" s="2">
        <v>21.7</v>
      </c>
      <c r="Q969" s="2">
        <v>7.4</v>
      </c>
      <c r="R969" s="5">
        <v>2960</v>
      </c>
      <c r="S969" s="2">
        <v>570</v>
      </c>
      <c r="T969" s="5">
        <v>3260</v>
      </c>
      <c r="U969" s="2">
        <v>865</v>
      </c>
      <c r="Y969">
        <f t="shared" si="80"/>
        <v>440.72905508940528</v>
      </c>
    </row>
    <row r="970" spans="1:25" x14ac:dyDescent="0.35">
      <c r="A970" s="2" t="s">
        <v>956</v>
      </c>
      <c r="B970" s="3" t="s">
        <v>35</v>
      </c>
      <c r="C970" s="2">
        <v>110</v>
      </c>
      <c r="D970" s="2">
        <v>500</v>
      </c>
      <c r="E970" s="2">
        <v>300</v>
      </c>
      <c r="F970" s="2">
        <v>16</v>
      </c>
      <c r="G970" s="2">
        <v>9</v>
      </c>
      <c r="H970" s="2">
        <v>13</v>
      </c>
      <c r="I970" s="2">
        <f t="shared" si="76"/>
        <v>442</v>
      </c>
      <c r="J970" s="2">
        <f t="shared" si="81"/>
        <v>134</v>
      </c>
      <c r="K970" s="2">
        <f t="shared" si="77"/>
        <v>9.375</v>
      </c>
      <c r="L970" s="2">
        <f t="shared" si="78"/>
        <v>49.111111111111114</v>
      </c>
      <c r="M970" s="2">
        <f t="shared" si="79"/>
        <v>2.1596814089933347</v>
      </c>
      <c r="N970" s="5">
        <v>64700</v>
      </c>
      <c r="O970" s="5">
        <v>7200</v>
      </c>
      <c r="P970" s="2">
        <v>21.5</v>
      </c>
      <c r="Q970" s="2">
        <v>7.2</v>
      </c>
      <c r="R970" s="5">
        <v>2590</v>
      </c>
      <c r="S970" s="2">
        <v>480</v>
      </c>
      <c r="T970" s="5">
        <v>2850</v>
      </c>
      <c r="U970" s="2">
        <v>731</v>
      </c>
      <c r="Y970">
        <f t="shared" si="80"/>
        <v>440.72905508940528</v>
      </c>
    </row>
    <row r="971" spans="1:25" x14ac:dyDescent="0.35">
      <c r="A971" s="2" t="s">
        <v>957</v>
      </c>
      <c r="B971" s="3" t="s">
        <v>35</v>
      </c>
      <c r="C971" s="2">
        <v>153</v>
      </c>
      <c r="D971" s="2">
        <v>500</v>
      </c>
      <c r="E971" s="2">
        <v>250</v>
      </c>
      <c r="F971" s="2">
        <v>28</v>
      </c>
      <c r="G971" s="2">
        <v>12</v>
      </c>
      <c r="H971" s="2">
        <v>13</v>
      </c>
      <c r="I971" s="2">
        <f t="shared" si="76"/>
        <v>418</v>
      </c>
      <c r="J971" s="2">
        <f t="shared" si="81"/>
        <v>200</v>
      </c>
      <c r="K971" s="2">
        <f t="shared" si="77"/>
        <v>4.4642857142857144</v>
      </c>
      <c r="L971" s="2">
        <f t="shared" si="78"/>
        <v>34.833333333333336</v>
      </c>
      <c r="M971" s="2">
        <f t="shared" si="79"/>
        <v>1.9536814089933345</v>
      </c>
      <c r="N971" s="5">
        <v>87500</v>
      </c>
      <c r="O971" s="5">
        <v>7300</v>
      </c>
      <c r="P971" s="2">
        <v>21.2</v>
      </c>
      <c r="Q971" s="2">
        <v>6.1</v>
      </c>
      <c r="R971" s="5">
        <v>3500</v>
      </c>
      <c r="S971" s="2">
        <v>584</v>
      </c>
      <c r="T971" s="5">
        <v>3930</v>
      </c>
      <c r="U971" s="2">
        <v>892</v>
      </c>
      <c r="Y971">
        <f t="shared" si="80"/>
        <v>420.77559339866662</v>
      </c>
    </row>
    <row r="972" spans="1:25" x14ac:dyDescent="0.35">
      <c r="A972" s="2" t="s">
        <v>958</v>
      </c>
      <c r="B972" s="3" t="s">
        <v>35</v>
      </c>
      <c r="C972" s="2">
        <v>142</v>
      </c>
      <c r="D972" s="2">
        <v>500</v>
      </c>
      <c r="E972" s="2">
        <v>250</v>
      </c>
      <c r="F972" s="2">
        <v>25</v>
      </c>
      <c r="G972" s="2">
        <v>12</v>
      </c>
      <c r="H972" s="2">
        <v>13</v>
      </c>
      <c r="I972" s="2">
        <f t="shared" si="76"/>
        <v>424</v>
      </c>
      <c r="J972" s="2">
        <f t="shared" si="81"/>
        <v>185</v>
      </c>
      <c r="K972" s="2">
        <f t="shared" si="77"/>
        <v>5</v>
      </c>
      <c r="L972" s="2">
        <f t="shared" si="78"/>
        <v>35.333333333333336</v>
      </c>
      <c r="M972" s="2">
        <f t="shared" si="79"/>
        <v>1.9536814089933345</v>
      </c>
      <c r="N972" s="5">
        <v>80400</v>
      </c>
      <c r="O972" s="5">
        <v>6520</v>
      </c>
      <c r="P972" s="2">
        <v>21.1</v>
      </c>
      <c r="Q972" s="2">
        <v>6</v>
      </c>
      <c r="R972" s="5">
        <v>3220</v>
      </c>
      <c r="S972" s="2">
        <v>521</v>
      </c>
      <c r="T972" s="5">
        <v>3610</v>
      </c>
      <c r="U972" s="2">
        <v>799</v>
      </c>
      <c r="Y972">
        <f t="shared" si="80"/>
        <v>420.77559339866662</v>
      </c>
    </row>
    <row r="973" spans="1:25" x14ac:dyDescent="0.35">
      <c r="A973" s="2" t="s">
        <v>959</v>
      </c>
      <c r="B973" s="3" t="s">
        <v>35</v>
      </c>
      <c r="C973" s="2">
        <v>130</v>
      </c>
      <c r="D973" s="2">
        <v>500</v>
      </c>
      <c r="E973" s="2">
        <v>250</v>
      </c>
      <c r="F973" s="2">
        <v>22</v>
      </c>
      <c r="G973" s="2">
        <v>12</v>
      </c>
      <c r="H973" s="2">
        <v>13</v>
      </c>
      <c r="I973" s="2">
        <f t="shared" si="76"/>
        <v>430</v>
      </c>
      <c r="J973" s="2">
        <f t="shared" si="81"/>
        <v>170</v>
      </c>
      <c r="K973" s="2">
        <f t="shared" si="77"/>
        <v>5.6818181818181817</v>
      </c>
      <c r="L973" s="2">
        <f t="shared" si="78"/>
        <v>35.833333333333336</v>
      </c>
      <c r="M973" s="2">
        <f t="shared" si="79"/>
        <v>1.9536814089933345</v>
      </c>
      <c r="N973" s="5">
        <v>73100</v>
      </c>
      <c r="O973" s="5">
        <v>5740</v>
      </c>
      <c r="P973" s="2">
        <v>21</v>
      </c>
      <c r="Q973" s="2">
        <v>5.9</v>
      </c>
      <c r="R973" s="5">
        <v>2920</v>
      </c>
      <c r="S973" s="2">
        <v>459</v>
      </c>
      <c r="T973" s="5">
        <v>3290</v>
      </c>
      <c r="U973" s="2">
        <v>705</v>
      </c>
      <c r="Y973">
        <f t="shared" si="80"/>
        <v>420.77559339866662</v>
      </c>
    </row>
    <row r="974" spans="1:25" x14ac:dyDescent="0.35">
      <c r="A974" s="2" t="s">
        <v>960</v>
      </c>
      <c r="B974" s="3" t="s">
        <v>35</v>
      </c>
      <c r="C974" s="2">
        <v>119</v>
      </c>
      <c r="D974" s="2">
        <v>500</v>
      </c>
      <c r="E974" s="2">
        <v>250</v>
      </c>
      <c r="F974" s="2">
        <v>19</v>
      </c>
      <c r="G974" s="2">
        <v>12</v>
      </c>
      <c r="H974" s="2">
        <v>13</v>
      </c>
      <c r="I974" s="2">
        <f t="shared" si="76"/>
        <v>436</v>
      </c>
      <c r="J974" s="2">
        <f t="shared" si="81"/>
        <v>155</v>
      </c>
      <c r="K974" s="2">
        <f t="shared" si="77"/>
        <v>6.5789473684210522</v>
      </c>
      <c r="L974" s="2">
        <f t="shared" si="78"/>
        <v>36.333333333333336</v>
      </c>
      <c r="M974" s="2">
        <f t="shared" si="79"/>
        <v>1.9536814089933345</v>
      </c>
      <c r="N974" s="5">
        <v>65600</v>
      </c>
      <c r="O974" s="5">
        <v>4960</v>
      </c>
      <c r="P974" s="2">
        <v>20.8</v>
      </c>
      <c r="Q974" s="2">
        <v>5.7</v>
      </c>
      <c r="R974" s="5">
        <v>2620</v>
      </c>
      <c r="S974" s="2">
        <v>396</v>
      </c>
      <c r="T974" s="5">
        <v>2960</v>
      </c>
      <c r="U974" s="2">
        <v>612</v>
      </c>
      <c r="Y974">
        <f t="shared" si="80"/>
        <v>420.77559339866662</v>
      </c>
    </row>
    <row r="975" spans="1:25" x14ac:dyDescent="0.35">
      <c r="A975" s="2" t="s">
        <v>961</v>
      </c>
      <c r="B975" s="3" t="s">
        <v>35</v>
      </c>
      <c r="C975" s="2">
        <v>108</v>
      </c>
      <c r="D975" s="2">
        <v>500</v>
      </c>
      <c r="E975" s="2">
        <v>250</v>
      </c>
      <c r="F975" s="2">
        <v>16</v>
      </c>
      <c r="G975" s="2">
        <v>12</v>
      </c>
      <c r="H975" s="2">
        <v>13</v>
      </c>
      <c r="I975" s="2">
        <f t="shared" si="76"/>
        <v>442</v>
      </c>
      <c r="J975" s="2">
        <f t="shared" si="81"/>
        <v>140</v>
      </c>
      <c r="K975" s="2">
        <f t="shared" si="77"/>
        <v>7.8125</v>
      </c>
      <c r="L975" s="2">
        <f t="shared" si="78"/>
        <v>36.833333333333336</v>
      </c>
      <c r="M975" s="2">
        <f t="shared" si="79"/>
        <v>1.9536814089933345</v>
      </c>
      <c r="N975" s="5">
        <v>57900</v>
      </c>
      <c r="O975" s="5">
        <v>4170</v>
      </c>
      <c r="P975" s="2">
        <v>20.5</v>
      </c>
      <c r="Q975" s="2">
        <v>5.5</v>
      </c>
      <c r="R975" s="5">
        <v>2320</v>
      </c>
      <c r="S975" s="2">
        <v>334</v>
      </c>
      <c r="T975" s="5">
        <v>2630</v>
      </c>
      <c r="U975" s="2">
        <v>518</v>
      </c>
      <c r="Y975">
        <f t="shared" si="80"/>
        <v>420.77559339866662</v>
      </c>
    </row>
    <row r="976" spans="1:25" x14ac:dyDescent="0.35">
      <c r="A976" s="2" t="s">
        <v>962</v>
      </c>
      <c r="B976" s="3" t="s">
        <v>35</v>
      </c>
      <c r="C976" s="2">
        <v>120</v>
      </c>
      <c r="D976" s="2">
        <v>500</v>
      </c>
      <c r="E976" s="2">
        <v>250</v>
      </c>
      <c r="F976" s="2">
        <v>22</v>
      </c>
      <c r="G976" s="2">
        <v>9</v>
      </c>
      <c r="H976" s="2">
        <v>13</v>
      </c>
      <c r="I976" s="2">
        <f t="shared" si="76"/>
        <v>430</v>
      </c>
      <c r="J976" s="2">
        <f t="shared" si="81"/>
        <v>155</v>
      </c>
      <c r="K976" s="2">
        <f t="shared" si="77"/>
        <v>5.6818181818181817</v>
      </c>
      <c r="L976" s="2">
        <f t="shared" si="78"/>
        <v>47.777777777777779</v>
      </c>
      <c r="M976" s="2">
        <f t="shared" si="79"/>
        <v>1.9596814089933345</v>
      </c>
      <c r="N976" s="5">
        <v>70700</v>
      </c>
      <c r="O976" s="5">
        <v>5730</v>
      </c>
      <c r="P976" s="2">
        <v>21.5</v>
      </c>
      <c r="Q976" s="2">
        <v>6.1</v>
      </c>
      <c r="R976" s="5">
        <v>2830</v>
      </c>
      <c r="S976" s="2">
        <v>459</v>
      </c>
      <c r="T976" s="5">
        <v>3130</v>
      </c>
      <c r="U976" s="2">
        <v>698</v>
      </c>
      <c r="Y976">
        <f t="shared" si="80"/>
        <v>420.77559339866662</v>
      </c>
    </row>
    <row r="977" spans="1:25" x14ac:dyDescent="0.35">
      <c r="A977" s="2" t="s">
        <v>961</v>
      </c>
      <c r="B977" s="3" t="s">
        <v>35</v>
      </c>
      <c r="C977" s="2">
        <v>108</v>
      </c>
      <c r="D977" s="2">
        <v>500</v>
      </c>
      <c r="E977" s="2">
        <v>250</v>
      </c>
      <c r="F977" s="2">
        <v>19</v>
      </c>
      <c r="G977" s="2">
        <v>9</v>
      </c>
      <c r="H977" s="2">
        <v>13</v>
      </c>
      <c r="I977" s="2">
        <f t="shared" si="76"/>
        <v>436</v>
      </c>
      <c r="J977" s="2">
        <f t="shared" si="81"/>
        <v>140</v>
      </c>
      <c r="K977" s="2">
        <f t="shared" si="77"/>
        <v>6.5789473684210522</v>
      </c>
      <c r="L977" s="2">
        <f t="shared" si="78"/>
        <v>48.444444444444443</v>
      </c>
      <c r="M977" s="2">
        <f t="shared" si="79"/>
        <v>1.9596814089933345</v>
      </c>
      <c r="N977" s="5">
        <v>63100</v>
      </c>
      <c r="O977" s="5">
        <v>4950</v>
      </c>
      <c r="P977" s="2">
        <v>21.4</v>
      </c>
      <c r="Q977" s="2">
        <v>6</v>
      </c>
      <c r="R977" s="5">
        <v>2530</v>
      </c>
      <c r="S977" s="2">
        <v>396</v>
      </c>
      <c r="T977" s="5">
        <v>2800</v>
      </c>
      <c r="U977" s="2">
        <v>604</v>
      </c>
      <c r="Y977">
        <f t="shared" si="80"/>
        <v>420.77559339866662</v>
      </c>
    </row>
    <row r="978" spans="1:25" x14ac:dyDescent="0.35">
      <c r="A978" s="2" t="s">
        <v>963</v>
      </c>
      <c r="B978" s="3" t="s">
        <v>35</v>
      </c>
      <c r="C978" s="2">
        <v>97</v>
      </c>
      <c r="D978" s="2">
        <v>500</v>
      </c>
      <c r="E978" s="2">
        <v>250</v>
      </c>
      <c r="F978" s="2">
        <v>16</v>
      </c>
      <c r="G978" s="2">
        <v>9</v>
      </c>
      <c r="H978" s="2">
        <v>13</v>
      </c>
      <c r="I978" s="2">
        <f t="shared" si="76"/>
        <v>442</v>
      </c>
      <c r="J978" s="2">
        <f t="shared" si="81"/>
        <v>125</v>
      </c>
      <c r="K978" s="2">
        <f t="shared" si="77"/>
        <v>7.8125</v>
      </c>
      <c r="L978" s="2">
        <f t="shared" si="78"/>
        <v>49.111111111111114</v>
      </c>
      <c r="M978" s="2">
        <f t="shared" si="79"/>
        <v>1.9596814089933345</v>
      </c>
      <c r="N978" s="5">
        <v>55300</v>
      </c>
      <c r="O978" s="5">
        <v>4170</v>
      </c>
      <c r="P978" s="2">
        <v>21.2</v>
      </c>
      <c r="Q978" s="2">
        <v>5.8</v>
      </c>
      <c r="R978" s="5">
        <v>2210</v>
      </c>
      <c r="S978" s="2">
        <v>334</v>
      </c>
      <c r="T978" s="5">
        <v>2460</v>
      </c>
      <c r="U978" s="2">
        <v>511</v>
      </c>
      <c r="Y978">
        <f t="shared" si="80"/>
        <v>420.77559339866662</v>
      </c>
    </row>
    <row r="979" spans="1:25" x14ac:dyDescent="0.35">
      <c r="A979" s="2" t="s">
        <v>964</v>
      </c>
      <c r="B979" s="3" t="s">
        <v>35</v>
      </c>
      <c r="C979" s="2">
        <v>122</v>
      </c>
      <c r="D979" s="2">
        <v>500</v>
      </c>
      <c r="E979" s="2">
        <v>200</v>
      </c>
      <c r="F979" s="2">
        <v>25</v>
      </c>
      <c r="G979" s="2">
        <v>12</v>
      </c>
      <c r="H979" s="2">
        <v>13</v>
      </c>
      <c r="I979" s="2">
        <f t="shared" si="76"/>
        <v>424</v>
      </c>
      <c r="J979" s="2">
        <f t="shared" si="81"/>
        <v>173</v>
      </c>
      <c r="K979" s="2">
        <f t="shared" si="77"/>
        <v>4</v>
      </c>
      <c r="L979" s="2">
        <f t="shared" si="78"/>
        <v>35.333333333333336</v>
      </c>
      <c r="M979" s="2">
        <f t="shared" si="79"/>
        <v>1.7536814089933346</v>
      </c>
      <c r="N979" s="5">
        <v>66300</v>
      </c>
      <c r="O979" s="5">
        <v>3340</v>
      </c>
      <c r="P979" s="2">
        <v>20.6</v>
      </c>
      <c r="Q979" s="2">
        <v>4.5999999999999996</v>
      </c>
      <c r="R979" s="5">
        <v>2650</v>
      </c>
      <c r="S979" s="2">
        <v>334</v>
      </c>
      <c r="T979" s="5">
        <v>3010</v>
      </c>
      <c r="U979" s="2">
        <v>517</v>
      </c>
      <c r="Y979">
        <f t="shared" si="80"/>
        <v>406.03214158487509</v>
      </c>
    </row>
    <row r="980" spans="1:25" x14ac:dyDescent="0.35">
      <c r="A980" s="2" t="s">
        <v>965</v>
      </c>
      <c r="B980" s="3" t="s">
        <v>35</v>
      </c>
      <c r="C980" s="2">
        <v>113</v>
      </c>
      <c r="D980" s="2">
        <v>500</v>
      </c>
      <c r="E980" s="2">
        <v>200</v>
      </c>
      <c r="F980" s="2">
        <v>22</v>
      </c>
      <c r="G980" s="2">
        <v>12</v>
      </c>
      <c r="H980" s="2">
        <v>13</v>
      </c>
      <c r="I980" s="2">
        <f t="shared" si="76"/>
        <v>430</v>
      </c>
      <c r="J980" s="2">
        <f t="shared" si="81"/>
        <v>158</v>
      </c>
      <c r="K980" s="2">
        <f t="shared" si="77"/>
        <v>4.5454545454545459</v>
      </c>
      <c r="L980" s="2">
        <f t="shared" si="78"/>
        <v>35.833333333333336</v>
      </c>
      <c r="M980" s="2">
        <f t="shared" si="79"/>
        <v>1.7536814089933346</v>
      </c>
      <c r="N980" s="5">
        <v>60500</v>
      </c>
      <c r="O980" s="5">
        <v>2940</v>
      </c>
      <c r="P980" s="2">
        <v>20.5</v>
      </c>
      <c r="Q980" s="2">
        <v>4.5</v>
      </c>
      <c r="R980" s="5">
        <v>2420</v>
      </c>
      <c r="S980" s="2">
        <v>294</v>
      </c>
      <c r="T980" s="5">
        <v>2760</v>
      </c>
      <c r="U980" s="2">
        <v>458</v>
      </c>
      <c r="Y980">
        <f t="shared" si="80"/>
        <v>406.03214158487509</v>
      </c>
    </row>
    <row r="981" spans="1:25" x14ac:dyDescent="0.35">
      <c r="A981" s="2" t="s">
        <v>966</v>
      </c>
      <c r="B981" s="3" t="s">
        <v>35</v>
      </c>
      <c r="C981" s="2">
        <v>104</v>
      </c>
      <c r="D981" s="2">
        <v>500</v>
      </c>
      <c r="E981" s="2">
        <v>200</v>
      </c>
      <c r="F981" s="2">
        <v>19</v>
      </c>
      <c r="G981" s="2">
        <v>12</v>
      </c>
      <c r="H981" s="2">
        <v>13</v>
      </c>
      <c r="I981" s="2">
        <f t="shared" si="76"/>
        <v>436</v>
      </c>
      <c r="J981" s="2">
        <f t="shared" si="81"/>
        <v>143</v>
      </c>
      <c r="K981" s="2">
        <f t="shared" si="77"/>
        <v>5.2631578947368425</v>
      </c>
      <c r="L981" s="2">
        <f t="shared" si="78"/>
        <v>36.333333333333336</v>
      </c>
      <c r="M981" s="2">
        <f t="shared" si="79"/>
        <v>1.7536814089933346</v>
      </c>
      <c r="N981" s="5">
        <v>54600</v>
      </c>
      <c r="O981" s="5">
        <v>2540</v>
      </c>
      <c r="P981" s="2">
        <v>20.3</v>
      </c>
      <c r="Q981" s="2">
        <v>4.4000000000000004</v>
      </c>
      <c r="R981" s="5">
        <v>2180</v>
      </c>
      <c r="S981" s="2">
        <v>254</v>
      </c>
      <c r="T981" s="5">
        <v>2500</v>
      </c>
      <c r="U981" s="2">
        <v>398</v>
      </c>
      <c r="Y981">
        <f t="shared" si="80"/>
        <v>406.03214158487509</v>
      </c>
    </row>
    <row r="982" spans="1:25" x14ac:dyDescent="0.35">
      <c r="A982" s="2" t="s">
        <v>967</v>
      </c>
      <c r="B982" s="3" t="s">
        <v>35</v>
      </c>
      <c r="C982" s="2">
        <v>95.5</v>
      </c>
      <c r="D982" s="2">
        <v>500</v>
      </c>
      <c r="E982" s="2">
        <v>200</v>
      </c>
      <c r="F982" s="2">
        <v>16</v>
      </c>
      <c r="G982" s="2">
        <v>12</v>
      </c>
      <c r="H982" s="2">
        <v>13</v>
      </c>
      <c r="I982" s="2">
        <f t="shared" si="76"/>
        <v>442</v>
      </c>
      <c r="J982" s="2">
        <f t="shared" si="81"/>
        <v>128</v>
      </c>
      <c r="K982" s="2">
        <f t="shared" si="77"/>
        <v>6.25</v>
      </c>
      <c r="L982" s="2">
        <f t="shared" si="78"/>
        <v>36.833333333333336</v>
      </c>
      <c r="M982" s="2">
        <f t="shared" si="79"/>
        <v>1.7536814089933346</v>
      </c>
      <c r="N982" s="5">
        <v>48500</v>
      </c>
      <c r="O982" s="5">
        <v>2140</v>
      </c>
      <c r="P982" s="2">
        <v>20</v>
      </c>
      <c r="Q982" s="2">
        <v>4.2</v>
      </c>
      <c r="R982" s="5">
        <v>1940</v>
      </c>
      <c r="S982" s="2">
        <v>214</v>
      </c>
      <c r="T982" s="5">
        <v>2240</v>
      </c>
      <c r="U982" s="2">
        <v>338</v>
      </c>
      <c r="Y982">
        <f t="shared" si="80"/>
        <v>406.03214158487509</v>
      </c>
    </row>
    <row r="983" spans="1:25" x14ac:dyDescent="0.35">
      <c r="A983" s="2" t="s">
        <v>968</v>
      </c>
      <c r="B983" s="3" t="s">
        <v>35</v>
      </c>
      <c r="C983" s="2">
        <v>102</v>
      </c>
      <c r="D983" s="2">
        <v>500</v>
      </c>
      <c r="E983" s="2">
        <v>200</v>
      </c>
      <c r="F983" s="2">
        <v>22</v>
      </c>
      <c r="G983" s="2">
        <v>9</v>
      </c>
      <c r="H983" s="2">
        <v>13</v>
      </c>
      <c r="I983" s="2">
        <f t="shared" si="76"/>
        <v>430</v>
      </c>
      <c r="J983" s="2">
        <f t="shared" si="81"/>
        <v>146</v>
      </c>
      <c r="K983" s="2">
        <f t="shared" si="77"/>
        <v>4.5454545454545459</v>
      </c>
      <c r="L983" s="2">
        <f t="shared" si="78"/>
        <v>47.777777777777779</v>
      </c>
      <c r="M983" s="2">
        <f t="shared" si="79"/>
        <v>1.7596814089933346</v>
      </c>
      <c r="N983" s="5">
        <v>58100</v>
      </c>
      <c r="O983" s="5">
        <v>2940</v>
      </c>
      <c r="P983" s="2">
        <v>21.1</v>
      </c>
      <c r="Q983" s="2">
        <v>4.7</v>
      </c>
      <c r="R983" s="5">
        <v>2330</v>
      </c>
      <c r="S983" s="2">
        <v>294</v>
      </c>
      <c r="T983" s="5">
        <v>2600</v>
      </c>
      <c r="U983" s="2">
        <v>450</v>
      </c>
      <c r="Y983">
        <f t="shared" si="80"/>
        <v>406.03214158487509</v>
      </c>
    </row>
    <row r="984" spans="1:25" x14ac:dyDescent="0.35">
      <c r="A984" s="2" t="s">
        <v>969</v>
      </c>
      <c r="B984" s="3" t="s">
        <v>35</v>
      </c>
      <c r="C984" s="2">
        <v>93.4</v>
      </c>
      <c r="D984" s="2">
        <v>500</v>
      </c>
      <c r="E984" s="2">
        <v>200</v>
      </c>
      <c r="F984" s="2">
        <v>19</v>
      </c>
      <c r="G984" s="2">
        <v>9</v>
      </c>
      <c r="H984" s="2">
        <v>13</v>
      </c>
      <c r="I984" s="2">
        <f t="shared" si="76"/>
        <v>436</v>
      </c>
      <c r="J984" s="2">
        <f t="shared" si="81"/>
        <v>131</v>
      </c>
      <c r="K984" s="2">
        <f t="shared" si="77"/>
        <v>5.2631578947368425</v>
      </c>
      <c r="L984" s="2">
        <f t="shared" si="78"/>
        <v>48.444444444444443</v>
      </c>
      <c r="M984" s="2">
        <f t="shared" si="79"/>
        <v>1.7596814089933346</v>
      </c>
      <c r="N984" s="5">
        <v>52100</v>
      </c>
      <c r="O984" s="5">
        <v>2540</v>
      </c>
      <c r="P984" s="2">
        <v>20.9</v>
      </c>
      <c r="Q984" s="2">
        <v>4.5999999999999996</v>
      </c>
      <c r="R984" s="5">
        <v>2090</v>
      </c>
      <c r="S984" s="2">
        <v>254</v>
      </c>
      <c r="T984" s="5">
        <v>2340</v>
      </c>
      <c r="U984" s="2">
        <v>390</v>
      </c>
      <c r="Y984">
        <f t="shared" si="80"/>
        <v>406.03214158487509</v>
      </c>
    </row>
    <row r="985" spans="1:25" x14ac:dyDescent="0.35">
      <c r="A985" s="2" t="s">
        <v>970</v>
      </c>
      <c r="B985" s="3" t="s">
        <v>35</v>
      </c>
      <c r="C985" s="2">
        <v>84.4</v>
      </c>
      <c r="D985" s="2">
        <v>500</v>
      </c>
      <c r="E985" s="2">
        <v>200</v>
      </c>
      <c r="F985" s="2">
        <v>16</v>
      </c>
      <c r="G985" s="2">
        <v>9</v>
      </c>
      <c r="H985" s="2">
        <v>13</v>
      </c>
      <c r="I985" s="2">
        <f t="shared" si="76"/>
        <v>442</v>
      </c>
      <c r="J985" s="2">
        <f t="shared" si="81"/>
        <v>116</v>
      </c>
      <c r="K985" s="2">
        <f t="shared" si="77"/>
        <v>6.25</v>
      </c>
      <c r="L985" s="2">
        <f t="shared" si="78"/>
        <v>49.111111111111114</v>
      </c>
      <c r="M985" s="2">
        <f t="shared" si="79"/>
        <v>1.7596814089933346</v>
      </c>
      <c r="N985" s="5">
        <v>46000</v>
      </c>
      <c r="O985" s="5">
        <v>2140</v>
      </c>
      <c r="P985" s="2">
        <v>20.7</v>
      </c>
      <c r="Q985" s="2">
        <v>4.5</v>
      </c>
      <c r="R985" s="5">
        <v>1840</v>
      </c>
      <c r="S985" s="2">
        <v>214</v>
      </c>
      <c r="T985" s="5">
        <v>2080</v>
      </c>
      <c r="U985" s="2">
        <v>331</v>
      </c>
      <c r="Y985">
        <f t="shared" si="80"/>
        <v>406.03214158487509</v>
      </c>
    </row>
    <row r="986" spans="1:25" x14ac:dyDescent="0.35">
      <c r="A986" s="2" t="s">
        <v>971</v>
      </c>
      <c r="B986" s="3" t="s">
        <v>35</v>
      </c>
      <c r="C986" s="2">
        <v>72.400000000000006</v>
      </c>
      <c r="D986" s="2">
        <v>500</v>
      </c>
      <c r="E986" s="2">
        <v>200</v>
      </c>
      <c r="F986" s="2">
        <v>12</v>
      </c>
      <c r="G986" s="2">
        <v>9</v>
      </c>
      <c r="H986" s="2">
        <v>13</v>
      </c>
      <c r="I986" s="2">
        <f t="shared" si="76"/>
        <v>450</v>
      </c>
      <c r="J986" s="2">
        <f t="shared" si="81"/>
        <v>96</v>
      </c>
      <c r="K986" s="2">
        <f t="shared" si="77"/>
        <v>8.3333333333333339</v>
      </c>
      <c r="L986" s="2">
        <f t="shared" si="78"/>
        <v>50</v>
      </c>
      <c r="M986" s="2">
        <f t="shared" si="79"/>
        <v>1.7596814089933346</v>
      </c>
      <c r="N986" s="5">
        <v>37500</v>
      </c>
      <c r="O986" s="5">
        <v>1600</v>
      </c>
      <c r="P986" s="2">
        <v>20.2</v>
      </c>
      <c r="Q986" s="2">
        <v>4.2</v>
      </c>
      <c r="R986" s="5">
        <v>1500</v>
      </c>
      <c r="S986" s="2">
        <v>160</v>
      </c>
      <c r="T986" s="5">
        <v>1720</v>
      </c>
      <c r="U986" s="2">
        <v>251</v>
      </c>
      <c r="Y986">
        <f t="shared" si="80"/>
        <v>406.03214158487509</v>
      </c>
    </row>
    <row r="987" spans="1:25" x14ac:dyDescent="0.35">
      <c r="A987" s="2" t="s">
        <v>972</v>
      </c>
      <c r="B987" s="3" t="s">
        <v>35</v>
      </c>
      <c r="C987" s="2">
        <v>157</v>
      </c>
      <c r="D987" s="2">
        <v>450</v>
      </c>
      <c r="E987" s="2">
        <v>300</v>
      </c>
      <c r="F987" s="2">
        <v>25</v>
      </c>
      <c r="G987" s="2">
        <v>12</v>
      </c>
      <c r="H987" s="2">
        <v>13</v>
      </c>
      <c r="I987" s="2">
        <f t="shared" si="76"/>
        <v>374</v>
      </c>
      <c r="J987" s="2">
        <f t="shared" si="81"/>
        <v>184.5</v>
      </c>
      <c r="K987" s="2">
        <f t="shared" si="77"/>
        <v>6</v>
      </c>
      <c r="L987" s="2">
        <f t="shared" si="78"/>
        <v>31.166666666666668</v>
      </c>
      <c r="M987" s="2">
        <f t="shared" si="79"/>
        <v>2.0536814089933344</v>
      </c>
      <c r="N987" s="5">
        <v>74800</v>
      </c>
      <c r="O987" s="5">
        <v>11300</v>
      </c>
      <c r="P987" s="2">
        <v>19.399999999999999</v>
      </c>
      <c r="Q987" s="2">
        <v>7.5</v>
      </c>
      <c r="R987" s="5">
        <v>3320</v>
      </c>
      <c r="S987" s="2">
        <v>750</v>
      </c>
      <c r="T987" s="5">
        <v>3700</v>
      </c>
      <c r="U987" s="5">
        <v>1140</v>
      </c>
      <c r="Y987">
        <f t="shared" si="80"/>
        <v>396.62589426309523</v>
      </c>
    </row>
    <row r="988" spans="1:25" x14ac:dyDescent="0.35">
      <c r="A988" s="2" t="s">
        <v>973</v>
      </c>
      <c r="B988" s="3" t="s">
        <v>35</v>
      </c>
      <c r="C988" s="2">
        <v>143</v>
      </c>
      <c r="D988" s="2">
        <v>450</v>
      </c>
      <c r="E988" s="2">
        <v>300</v>
      </c>
      <c r="F988" s="2">
        <v>22</v>
      </c>
      <c r="G988" s="2">
        <v>12</v>
      </c>
      <c r="H988" s="2">
        <v>13</v>
      </c>
      <c r="I988" s="2">
        <f t="shared" si="76"/>
        <v>380</v>
      </c>
      <c r="J988" s="2">
        <f t="shared" si="81"/>
        <v>171</v>
      </c>
      <c r="K988" s="2">
        <f t="shared" si="77"/>
        <v>6.8181818181818183</v>
      </c>
      <c r="L988" s="2">
        <f t="shared" si="78"/>
        <v>31.666666666666668</v>
      </c>
      <c r="M988" s="2">
        <f t="shared" si="79"/>
        <v>2.0536814089933344</v>
      </c>
      <c r="N988" s="5">
        <v>67800</v>
      </c>
      <c r="O988" s="5">
        <v>9910</v>
      </c>
      <c r="P988" s="2">
        <v>19.3</v>
      </c>
      <c r="Q988" s="2">
        <v>7.4</v>
      </c>
      <c r="R988" s="5">
        <v>3010</v>
      </c>
      <c r="S988" s="2">
        <v>660</v>
      </c>
      <c r="T988" s="5">
        <v>3350</v>
      </c>
      <c r="U988" s="5">
        <v>1010</v>
      </c>
      <c r="Y988">
        <f t="shared" si="80"/>
        <v>396.62589426309523</v>
      </c>
    </row>
    <row r="989" spans="1:25" x14ac:dyDescent="0.35">
      <c r="A989" s="2" t="s">
        <v>974</v>
      </c>
      <c r="B989" s="3" t="s">
        <v>35</v>
      </c>
      <c r="C989" s="2">
        <v>129</v>
      </c>
      <c r="D989" s="2">
        <v>450</v>
      </c>
      <c r="E989" s="2">
        <v>300</v>
      </c>
      <c r="F989" s="2">
        <v>19</v>
      </c>
      <c r="G989" s="2">
        <v>12</v>
      </c>
      <c r="H989" s="2">
        <v>13</v>
      </c>
      <c r="I989" s="2">
        <f t="shared" si="76"/>
        <v>386</v>
      </c>
      <c r="J989" s="2">
        <f t="shared" si="81"/>
        <v>157.5</v>
      </c>
      <c r="K989" s="2">
        <f t="shared" si="77"/>
        <v>7.8947368421052628</v>
      </c>
      <c r="L989" s="2">
        <f t="shared" si="78"/>
        <v>32.166666666666664</v>
      </c>
      <c r="M989" s="2">
        <f t="shared" si="79"/>
        <v>2.0536814089933344</v>
      </c>
      <c r="N989" s="5">
        <v>60600</v>
      </c>
      <c r="O989" s="5">
        <v>8560</v>
      </c>
      <c r="P989" s="2">
        <v>19.2</v>
      </c>
      <c r="Q989" s="2">
        <v>7.2</v>
      </c>
      <c r="R989" s="5">
        <v>2690</v>
      </c>
      <c r="S989" s="2">
        <v>570</v>
      </c>
      <c r="T989" s="5">
        <v>3000</v>
      </c>
      <c r="U989" s="2">
        <v>871</v>
      </c>
      <c r="Y989">
        <f t="shared" si="80"/>
        <v>396.62589426309523</v>
      </c>
    </row>
    <row r="990" spans="1:25" x14ac:dyDescent="0.35">
      <c r="A990" s="2" t="s">
        <v>975</v>
      </c>
      <c r="B990" s="3" t="s">
        <v>35</v>
      </c>
      <c r="C990" s="2">
        <v>116</v>
      </c>
      <c r="D990" s="2">
        <v>450</v>
      </c>
      <c r="E990" s="2">
        <v>300</v>
      </c>
      <c r="F990" s="2">
        <v>16</v>
      </c>
      <c r="G990" s="2">
        <v>12</v>
      </c>
      <c r="H990" s="2">
        <v>13</v>
      </c>
      <c r="I990" s="2">
        <f t="shared" si="76"/>
        <v>392</v>
      </c>
      <c r="J990" s="2">
        <f t="shared" si="81"/>
        <v>144</v>
      </c>
      <c r="K990" s="2">
        <f t="shared" si="77"/>
        <v>9.375</v>
      </c>
      <c r="L990" s="2">
        <f t="shared" si="78"/>
        <v>32.666666666666664</v>
      </c>
      <c r="M990" s="2">
        <f t="shared" si="79"/>
        <v>2.0536814089933344</v>
      </c>
      <c r="N990" s="5">
        <v>53100</v>
      </c>
      <c r="O990" s="5">
        <v>7210</v>
      </c>
      <c r="P990" s="2">
        <v>19</v>
      </c>
      <c r="Q990" s="2">
        <v>7</v>
      </c>
      <c r="R990" s="5">
        <v>2360</v>
      </c>
      <c r="S990" s="2">
        <v>480</v>
      </c>
      <c r="T990" s="5">
        <v>2640</v>
      </c>
      <c r="U990" s="2">
        <v>736</v>
      </c>
      <c r="Y990">
        <f t="shared" si="80"/>
        <v>396.62589426309523</v>
      </c>
    </row>
    <row r="991" spans="1:25" x14ac:dyDescent="0.35">
      <c r="A991" s="2" t="s">
        <v>976</v>
      </c>
      <c r="B991" s="3" t="s">
        <v>35</v>
      </c>
      <c r="C991" s="2">
        <v>148</v>
      </c>
      <c r="D991" s="2">
        <v>450</v>
      </c>
      <c r="E991" s="2">
        <v>250</v>
      </c>
      <c r="F991" s="2">
        <v>28</v>
      </c>
      <c r="G991" s="2">
        <v>12</v>
      </c>
      <c r="H991" s="2">
        <v>13</v>
      </c>
      <c r="I991" s="2">
        <f t="shared" si="76"/>
        <v>368</v>
      </c>
      <c r="J991" s="2">
        <f t="shared" si="81"/>
        <v>186</v>
      </c>
      <c r="K991" s="2">
        <f t="shared" si="77"/>
        <v>4.4642857142857144</v>
      </c>
      <c r="L991" s="2">
        <f t="shared" si="78"/>
        <v>30.666666666666668</v>
      </c>
      <c r="M991" s="2">
        <f t="shared" si="79"/>
        <v>1.8536814089933347</v>
      </c>
      <c r="N991" s="5">
        <v>69100</v>
      </c>
      <c r="O991" s="5">
        <v>7300</v>
      </c>
      <c r="P991" s="2">
        <v>19.100000000000001</v>
      </c>
      <c r="Q991" s="2">
        <v>6.2</v>
      </c>
      <c r="R991" s="5">
        <v>3070</v>
      </c>
      <c r="S991" s="2">
        <v>584</v>
      </c>
      <c r="T991" s="5">
        <v>3450</v>
      </c>
      <c r="U991" s="2">
        <v>890</v>
      </c>
      <c r="Y991">
        <f t="shared" si="80"/>
        <v>374.32886610572797</v>
      </c>
    </row>
    <row r="992" spans="1:25" x14ac:dyDescent="0.35">
      <c r="A992" s="2" t="s">
        <v>977</v>
      </c>
      <c r="B992" s="3" t="s">
        <v>35</v>
      </c>
      <c r="C992" s="2">
        <v>137</v>
      </c>
      <c r="D992" s="2">
        <v>450</v>
      </c>
      <c r="E992" s="2">
        <v>250</v>
      </c>
      <c r="F992" s="2">
        <v>25</v>
      </c>
      <c r="G992" s="2">
        <v>12</v>
      </c>
      <c r="H992" s="2">
        <v>13</v>
      </c>
      <c r="I992" s="2">
        <f t="shared" si="76"/>
        <v>374</v>
      </c>
      <c r="J992" s="2">
        <f t="shared" si="81"/>
        <v>172.5</v>
      </c>
      <c r="K992" s="2">
        <f t="shared" si="77"/>
        <v>5</v>
      </c>
      <c r="L992" s="2">
        <f t="shared" si="78"/>
        <v>31.166666666666668</v>
      </c>
      <c r="M992" s="2">
        <f t="shared" si="79"/>
        <v>1.8536814089933347</v>
      </c>
      <c r="N992" s="5">
        <v>63500</v>
      </c>
      <c r="O992" s="5">
        <v>6520</v>
      </c>
      <c r="P992" s="2">
        <v>19.100000000000001</v>
      </c>
      <c r="Q992" s="2">
        <v>6.1</v>
      </c>
      <c r="R992" s="5">
        <v>2820</v>
      </c>
      <c r="S992" s="2">
        <v>521</v>
      </c>
      <c r="T992" s="5">
        <v>3160</v>
      </c>
      <c r="U992" s="2">
        <v>797</v>
      </c>
      <c r="Y992">
        <f t="shared" si="80"/>
        <v>374.32886610572797</v>
      </c>
    </row>
    <row r="993" spans="1:25" x14ac:dyDescent="0.35">
      <c r="A993" s="2" t="s">
        <v>978</v>
      </c>
      <c r="B993" s="3" t="s">
        <v>35</v>
      </c>
      <c r="C993" s="2">
        <v>126</v>
      </c>
      <c r="D993" s="2">
        <v>450</v>
      </c>
      <c r="E993" s="2">
        <v>250</v>
      </c>
      <c r="F993" s="2">
        <v>22</v>
      </c>
      <c r="G993" s="2">
        <v>12</v>
      </c>
      <c r="H993" s="2">
        <v>13</v>
      </c>
      <c r="I993" s="2">
        <f t="shared" si="76"/>
        <v>380</v>
      </c>
      <c r="J993" s="2">
        <f t="shared" si="81"/>
        <v>159</v>
      </c>
      <c r="K993" s="2">
        <f t="shared" si="77"/>
        <v>5.6818181818181817</v>
      </c>
      <c r="L993" s="2">
        <f t="shared" si="78"/>
        <v>31.666666666666668</v>
      </c>
      <c r="M993" s="2">
        <f t="shared" si="79"/>
        <v>1.8536814089933347</v>
      </c>
      <c r="N993" s="5">
        <v>57700</v>
      </c>
      <c r="O993" s="5">
        <v>5740</v>
      </c>
      <c r="P993" s="2">
        <v>19</v>
      </c>
      <c r="Q993" s="2">
        <v>6</v>
      </c>
      <c r="R993" s="5">
        <v>2560</v>
      </c>
      <c r="S993" s="2">
        <v>459</v>
      </c>
      <c r="T993" s="5">
        <v>2880</v>
      </c>
      <c r="U993" s="2">
        <v>703</v>
      </c>
      <c r="Y993">
        <f t="shared" si="80"/>
        <v>374.32886610572797</v>
      </c>
    </row>
    <row r="994" spans="1:25" x14ac:dyDescent="0.35">
      <c r="A994" s="2" t="s">
        <v>979</v>
      </c>
      <c r="B994" s="3" t="s">
        <v>35</v>
      </c>
      <c r="C994" s="2">
        <v>115</v>
      </c>
      <c r="D994" s="2">
        <v>450</v>
      </c>
      <c r="E994" s="2">
        <v>250</v>
      </c>
      <c r="F994" s="2">
        <v>19</v>
      </c>
      <c r="G994" s="2">
        <v>12</v>
      </c>
      <c r="H994" s="2">
        <v>13</v>
      </c>
      <c r="I994" s="2">
        <f t="shared" si="76"/>
        <v>386</v>
      </c>
      <c r="J994" s="2">
        <f t="shared" si="81"/>
        <v>145.5</v>
      </c>
      <c r="K994" s="2">
        <f t="shared" si="77"/>
        <v>6.5789473684210522</v>
      </c>
      <c r="L994" s="2">
        <f t="shared" si="78"/>
        <v>32.166666666666664</v>
      </c>
      <c r="M994" s="2">
        <f t="shared" si="79"/>
        <v>1.8536814089933347</v>
      </c>
      <c r="N994" s="5">
        <v>51700</v>
      </c>
      <c r="O994" s="5">
        <v>4960</v>
      </c>
      <c r="P994" s="2">
        <v>18.8</v>
      </c>
      <c r="Q994" s="2">
        <v>5.8</v>
      </c>
      <c r="R994" s="5">
        <v>2300</v>
      </c>
      <c r="S994" s="2">
        <v>396</v>
      </c>
      <c r="T994" s="5">
        <v>2590</v>
      </c>
      <c r="U994" s="2">
        <v>610</v>
      </c>
      <c r="Y994">
        <f t="shared" si="80"/>
        <v>374.32886610572797</v>
      </c>
    </row>
    <row r="995" spans="1:25" x14ac:dyDescent="0.35">
      <c r="A995" s="2" t="s">
        <v>980</v>
      </c>
      <c r="B995" s="3" t="s">
        <v>35</v>
      </c>
      <c r="C995" s="2">
        <v>103</v>
      </c>
      <c r="D995" s="2">
        <v>450</v>
      </c>
      <c r="E995" s="2">
        <v>250</v>
      </c>
      <c r="F995" s="2">
        <v>16</v>
      </c>
      <c r="G995" s="2">
        <v>12</v>
      </c>
      <c r="H995" s="2">
        <v>13</v>
      </c>
      <c r="I995" s="2">
        <f t="shared" si="76"/>
        <v>392</v>
      </c>
      <c r="J995" s="2">
        <f t="shared" si="81"/>
        <v>132</v>
      </c>
      <c r="K995" s="2">
        <f t="shared" si="77"/>
        <v>7.8125</v>
      </c>
      <c r="L995" s="2">
        <f t="shared" si="78"/>
        <v>32.666666666666664</v>
      </c>
      <c r="M995" s="2">
        <f t="shared" si="79"/>
        <v>1.8536814089933347</v>
      </c>
      <c r="N995" s="5">
        <v>45600</v>
      </c>
      <c r="O995" s="5">
        <v>4170</v>
      </c>
      <c r="P995" s="2">
        <v>18.600000000000001</v>
      </c>
      <c r="Q995" s="2">
        <v>5.6</v>
      </c>
      <c r="R995" s="5">
        <v>2030</v>
      </c>
      <c r="S995" s="2">
        <v>334</v>
      </c>
      <c r="T995" s="5">
        <v>2290</v>
      </c>
      <c r="U995" s="2">
        <v>516</v>
      </c>
      <c r="Y995">
        <f t="shared" si="80"/>
        <v>374.32886610572797</v>
      </c>
    </row>
    <row r="996" spans="1:25" x14ac:dyDescent="0.35">
      <c r="A996" s="2" t="s">
        <v>975</v>
      </c>
      <c r="B996" s="3" t="s">
        <v>35</v>
      </c>
      <c r="C996" s="2">
        <v>116</v>
      </c>
      <c r="D996" s="2">
        <v>450</v>
      </c>
      <c r="E996" s="2">
        <v>250</v>
      </c>
      <c r="F996" s="2">
        <v>22</v>
      </c>
      <c r="G996" s="2">
        <v>9</v>
      </c>
      <c r="H996" s="2">
        <v>13</v>
      </c>
      <c r="I996" s="2">
        <f t="shared" si="76"/>
        <v>380</v>
      </c>
      <c r="J996" s="2">
        <f t="shared" si="81"/>
        <v>144</v>
      </c>
      <c r="K996" s="2">
        <f t="shared" si="77"/>
        <v>5.6818181818181817</v>
      </c>
      <c r="L996" s="2">
        <f t="shared" si="78"/>
        <v>42.222222222222221</v>
      </c>
      <c r="M996" s="2">
        <f t="shared" si="79"/>
        <v>1.8596814089933347</v>
      </c>
      <c r="N996" s="5">
        <v>56000</v>
      </c>
      <c r="O996" s="5">
        <v>5730</v>
      </c>
      <c r="P996" s="2">
        <v>19.5</v>
      </c>
      <c r="Q996" s="2">
        <v>6.2</v>
      </c>
      <c r="R996" s="5">
        <v>2490</v>
      </c>
      <c r="S996" s="2">
        <v>459</v>
      </c>
      <c r="T996" s="5">
        <v>2750</v>
      </c>
      <c r="U996" s="2">
        <v>697</v>
      </c>
      <c r="Y996">
        <f t="shared" si="80"/>
        <v>374.32886610572797</v>
      </c>
    </row>
    <row r="997" spans="1:25" x14ac:dyDescent="0.35">
      <c r="A997" s="2" t="s">
        <v>981</v>
      </c>
      <c r="B997" s="3" t="s">
        <v>35</v>
      </c>
      <c r="C997" s="2">
        <v>105</v>
      </c>
      <c r="D997" s="2">
        <v>450</v>
      </c>
      <c r="E997" s="2">
        <v>250</v>
      </c>
      <c r="F997" s="2">
        <v>19</v>
      </c>
      <c r="G997" s="2">
        <v>9</v>
      </c>
      <c r="H997" s="2">
        <v>13</v>
      </c>
      <c r="I997" s="2">
        <f t="shared" si="76"/>
        <v>386</v>
      </c>
      <c r="J997" s="2">
        <f t="shared" si="81"/>
        <v>130.5</v>
      </c>
      <c r="K997" s="2">
        <f t="shared" si="77"/>
        <v>6.5789473684210522</v>
      </c>
      <c r="L997" s="2">
        <f t="shared" si="78"/>
        <v>42.888888888888886</v>
      </c>
      <c r="M997" s="2">
        <f t="shared" si="79"/>
        <v>1.8596814089933347</v>
      </c>
      <c r="N997" s="5">
        <v>50000</v>
      </c>
      <c r="O997" s="5">
        <v>4950</v>
      </c>
      <c r="P997" s="2">
        <v>19.3</v>
      </c>
      <c r="Q997" s="2">
        <v>6.1</v>
      </c>
      <c r="R997" s="5">
        <v>2220</v>
      </c>
      <c r="S997" s="2">
        <v>396</v>
      </c>
      <c r="T997" s="5">
        <v>2460</v>
      </c>
      <c r="U997" s="2">
        <v>603</v>
      </c>
      <c r="Y997">
        <f t="shared" si="80"/>
        <v>374.32886610572797</v>
      </c>
    </row>
    <row r="998" spans="1:25" x14ac:dyDescent="0.35">
      <c r="A998" s="2" t="s">
        <v>982</v>
      </c>
      <c r="B998" s="3" t="s">
        <v>35</v>
      </c>
      <c r="C998" s="2">
        <v>93.5</v>
      </c>
      <c r="D998" s="2">
        <v>450</v>
      </c>
      <c r="E998" s="2">
        <v>250</v>
      </c>
      <c r="F998" s="2">
        <v>16</v>
      </c>
      <c r="G998" s="2">
        <v>9</v>
      </c>
      <c r="H998" s="2">
        <v>13</v>
      </c>
      <c r="I998" s="2">
        <f t="shared" si="76"/>
        <v>392</v>
      </c>
      <c r="J998" s="2">
        <f t="shared" si="81"/>
        <v>117</v>
      </c>
      <c r="K998" s="2">
        <f t="shared" si="77"/>
        <v>7.8125</v>
      </c>
      <c r="L998" s="2">
        <f t="shared" si="78"/>
        <v>43.555555555555557</v>
      </c>
      <c r="M998" s="2">
        <f t="shared" si="79"/>
        <v>1.8596814089933347</v>
      </c>
      <c r="N998" s="5">
        <v>43800</v>
      </c>
      <c r="O998" s="5">
        <v>4170</v>
      </c>
      <c r="P998" s="2">
        <v>19.2</v>
      </c>
      <c r="Q998" s="2">
        <v>5.9</v>
      </c>
      <c r="R998" s="5">
        <v>1950</v>
      </c>
      <c r="S998" s="2">
        <v>334</v>
      </c>
      <c r="T998" s="5">
        <v>2160</v>
      </c>
      <c r="U998" s="2">
        <v>510</v>
      </c>
      <c r="Y998">
        <f t="shared" si="80"/>
        <v>374.32886610572797</v>
      </c>
    </row>
    <row r="999" spans="1:25" x14ac:dyDescent="0.35">
      <c r="A999" s="2" t="s">
        <v>983</v>
      </c>
      <c r="B999" s="3" t="s">
        <v>35</v>
      </c>
      <c r="C999" s="2">
        <v>117</v>
      </c>
      <c r="D999" s="2">
        <v>450</v>
      </c>
      <c r="E999" s="2">
        <v>200</v>
      </c>
      <c r="F999" s="2">
        <v>25</v>
      </c>
      <c r="G999" s="2">
        <v>12</v>
      </c>
      <c r="H999" s="2">
        <v>13</v>
      </c>
      <c r="I999" s="2">
        <f t="shared" si="76"/>
        <v>374</v>
      </c>
      <c r="J999" s="2">
        <f t="shared" si="81"/>
        <v>160.5</v>
      </c>
      <c r="K999" s="2">
        <f t="shared" si="77"/>
        <v>4</v>
      </c>
      <c r="L999" s="2">
        <f t="shared" si="78"/>
        <v>31.166666666666668</v>
      </c>
      <c r="M999" s="2">
        <f t="shared" si="79"/>
        <v>1.6536814089933345</v>
      </c>
      <c r="N999" s="5">
        <v>52200</v>
      </c>
      <c r="O999" s="5">
        <v>3340</v>
      </c>
      <c r="P999" s="2">
        <v>18.7</v>
      </c>
      <c r="Q999" s="2">
        <v>4.7</v>
      </c>
      <c r="R999" s="5">
        <v>2320</v>
      </c>
      <c r="S999" s="2">
        <v>334</v>
      </c>
      <c r="T999" s="5">
        <v>2630</v>
      </c>
      <c r="U999" s="2">
        <v>516</v>
      </c>
      <c r="Y999">
        <f t="shared" si="80"/>
        <v>357.67597067737165</v>
      </c>
    </row>
    <row r="1000" spans="1:25" x14ac:dyDescent="0.35">
      <c r="A1000" s="2" t="s">
        <v>984</v>
      </c>
      <c r="B1000" s="3" t="s">
        <v>35</v>
      </c>
      <c r="C1000" s="2">
        <v>108</v>
      </c>
      <c r="D1000" s="2">
        <v>450</v>
      </c>
      <c r="E1000" s="2">
        <v>200</v>
      </c>
      <c r="F1000" s="2">
        <v>22</v>
      </c>
      <c r="G1000" s="2">
        <v>12</v>
      </c>
      <c r="H1000" s="2">
        <v>13</v>
      </c>
      <c r="I1000" s="2">
        <f t="shared" si="76"/>
        <v>380</v>
      </c>
      <c r="J1000" s="2">
        <f t="shared" si="81"/>
        <v>147</v>
      </c>
      <c r="K1000" s="2">
        <f t="shared" si="77"/>
        <v>4.5454545454545459</v>
      </c>
      <c r="L1000" s="2">
        <f t="shared" si="78"/>
        <v>31.666666666666668</v>
      </c>
      <c r="M1000" s="2">
        <f t="shared" si="79"/>
        <v>1.6536814089933345</v>
      </c>
      <c r="N1000" s="5">
        <v>47600</v>
      </c>
      <c r="O1000" s="5">
        <v>2940</v>
      </c>
      <c r="P1000" s="2">
        <v>18.600000000000001</v>
      </c>
      <c r="Q1000" s="2">
        <v>4.5999999999999996</v>
      </c>
      <c r="R1000" s="5">
        <v>2120</v>
      </c>
      <c r="S1000" s="2">
        <v>294</v>
      </c>
      <c r="T1000" s="5">
        <v>2410</v>
      </c>
      <c r="U1000" s="2">
        <v>456</v>
      </c>
      <c r="Y1000">
        <f t="shared" si="80"/>
        <v>357.67597067737165</v>
      </c>
    </row>
    <row r="1001" spans="1:25" x14ac:dyDescent="0.35">
      <c r="A1001" s="2" t="s">
        <v>985</v>
      </c>
      <c r="B1001" s="3" t="s">
        <v>35</v>
      </c>
      <c r="C1001" s="2">
        <v>99.6</v>
      </c>
      <c r="D1001" s="2">
        <v>450</v>
      </c>
      <c r="E1001" s="2">
        <v>200</v>
      </c>
      <c r="F1001" s="2">
        <v>19</v>
      </c>
      <c r="G1001" s="2">
        <v>12</v>
      </c>
      <c r="H1001" s="2">
        <v>13</v>
      </c>
      <c r="I1001" s="2">
        <f t="shared" si="76"/>
        <v>386</v>
      </c>
      <c r="J1001" s="2">
        <f t="shared" si="81"/>
        <v>133.5</v>
      </c>
      <c r="K1001" s="2">
        <f t="shared" si="77"/>
        <v>5.2631578947368425</v>
      </c>
      <c r="L1001" s="2">
        <f t="shared" si="78"/>
        <v>32.166666666666664</v>
      </c>
      <c r="M1001" s="2">
        <f t="shared" si="79"/>
        <v>1.6536814089933345</v>
      </c>
      <c r="N1001" s="5">
        <v>42900</v>
      </c>
      <c r="O1001" s="5">
        <v>2540</v>
      </c>
      <c r="P1001" s="2">
        <v>18.399999999999999</v>
      </c>
      <c r="Q1001" s="2">
        <v>4.5</v>
      </c>
      <c r="R1001" s="5">
        <v>1910</v>
      </c>
      <c r="S1001" s="2">
        <v>254</v>
      </c>
      <c r="T1001" s="5">
        <v>2180</v>
      </c>
      <c r="U1001" s="2">
        <v>396</v>
      </c>
      <c r="Y1001">
        <f t="shared" si="80"/>
        <v>357.67597067737165</v>
      </c>
    </row>
    <row r="1002" spans="1:25" x14ac:dyDescent="0.35">
      <c r="A1002" s="2" t="s">
        <v>986</v>
      </c>
      <c r="B1002" s="3" t="s">
        <v>35</v>
      </c>
      <c r="C1002" s="2">
        <v>90.8</v>
      </c>
      <c r="D1002" s="2">
        <v>450</v>
      </c>
      <c r="E1002" s="2">
        <v>200</v>
      </c>
      <c r="F1002" s="2">
        <v>16</v>
      </c>
      <c r="G1002" s="2">
        <v>12</v>
      </c>
      <c r="H1002" s="2">
        <v>13</v>
      </c>
      <c r="I1002" s="2">
        <f t="shared" si="76"/>
        <v>392</v>
      </c>
      <c r="J1002" s="2">
        <f t="shared" si="81"/>
        <v>120</v>
      </c>
      <c r="K1002" s="2">
        <f t="shared" si="77"/>
        <v>6.25</v>
      </c>
      <c r="L1002" s="2">
        <f t="shared" si="78"/>
        <v>32.666666666666664</v>
      </c>
      <c r="M1002" s="2">
        <f t="shared" si="79"/>
        <v>1.6536814089933345</v>
      </c>
      <c r="N1002" s="5">
        <v>38100</v>
      </c>
      <c r="O1002" s="5">
        <v>2140</v>
      </c>
      <c r="P1002" s="2">
        <v>18.100000000000001</v>
      </c>
      <c r="Q1002" s="2">
        <v>4.3</v>
      </c>
      <c r="R1002" s="5">
        <v>1690</v>
      </c>
      <c r="S1002" s="2">
        <v>214</v>
      </c>
      <c r="T1002" s="5">
        <v>1940</v>
      </c>
      <c r="U1002" s="2">
        <v>336</v>
      </c>
      <c r="Y1002">
        <f t="shared" si="80"/>
        <v>357.67597067737165</v>
      </c>
    </row>
    <row r="1003" spans="1:25" x14ac:dyDescent="0.35">
      <c r="A1003" s="2" t="s">
        <v>987</v>
      </c>
      <c r="B1003" s="3" t="s">
        <v>35</v>
      </c>
      <c r="C1003" s="2">
        <v>98.9</v>
      </c>
      <c r="D1003" s="2">
        <v>450</v>
      </c>
      <c r="E1003" s="2">
        <v>200</v>
      </c>
      <c r="F1003" s="2">
        <v>22</v>
      </c>
      <c r="G1003" s="2">
        <v>9</v>
      </c>
      <c r="H1003" s="2">
        <v>13</v>
      </c>
      <c r="I1003" s="2">
        <f t="shared" si="76"/>
        <v>380</v>
      </c>
      <c r="J1003" s="2">
        <f t="shared" si="81"/>
        <v>135</v>
      </c>
      <c r="K1003" s="2">
        <f t="shared" si="77"/>
        <v>4.5454545454545459</v>
      </c>
      <c r="L1003" s="2">
        <f t="shared" si="78"/>
        <v>42.222222222222221</v>
      </c>
      <c r="M1003" s="2">
        <f t="shared" si="79"/>
        <v>1.6596814089933345</v>
      </c>
      <c r="N1003" s="5">
        <v>45900</v>
      </c>
      <c r="O1003" s="5">
        <v>2940</v>
      </c>
      <c r="P1003" s="2">
        <v>19.100000000000001</v>
      </c>
      <c r="Q1003" s="2">
        <v>4.8</v>
      </c>
      <c r="R1003" s="5">
        <v>2040</v>
      </c>
      <c r="S1003" s="2">
        <v>294</v>
      </c>
      <c r="T1003" s="5">
        <v>2280</v>
      </c>
      <c r="U1003" s="2">
        <v>449</v>
      </c>
      <c r="Y1003">
        <f t="shared" si="80"/>
        <v>357.67597067737165</v>
      </c>
    </row>
    <row r="1004" spans="1:25" x14ac:dyDescent="0.35">
      <c r="A1004" s="2" t="s">
        <v>988</v>
      </c>
      <c r="B1004" s="3" t="s">
        <v>35</v>
      </c>
      <c r="C1004" s="2">
        <v>89.9</v>
      </c>
      <c r="D1004" s="2">
        <v>450</v>
      </c>
      <c r="E1004" s="2">
        <v>200</v>
      </c>
      <c r="F1004" s="2">
        <v>19</v>
      </c>
      <c r="G1004" s="2">
        <v>9</v>
      </c>
      <c r="H1004" s="2">
        <v>13</v>
      </c>
      <c r="I1004" s="2">
        <f t="shared" ref="I1004:I1021" si="82">D1004-(2*(H1004+F1004))</f>
        <v>386</v>
      </c>
      <c r="J1004" s="2">
        <f t="shared" si="81"/>
        <v>121.5</v>
      </c>
      <c r="K1004" s="2">
        <f t="shared" ref="K1004:K1021" si="83">(E1004/2)/F1004</f>
        <v>5.2631578947368425</v>
      </c>
      <c r="L1004" s="2">
        <f t="shared" ref="L1004:L1021" si="84">I1004/G1004</f>
        <v>42.888888888888886</v>
      </c>
      <c r="M1004" s="2">
        <f t="shared" ref="M1004:M1021" si="85">(E1004*2+F1004*4+((E1004-G1004)/2-H1004)*4+2*PI()*H1004+(D1004-2*F1004-2*H1004)*2)/1000</f>
        <v>1.6596814089933345</v>
      </c>
      <c r="N1004" s="5">
        <v>41200</v>
      </c>
      <c r="O1004" s="5">
        <v>2540</v>
      </c>
      <c r="P1004" s="2">
        <v>19</v>
      </c>
      <c r="Q1004" s="2">
        <v>4.7</v>
      </c>
      <c r="R1004" s="5">
        <v>1830</v>
      </c>
      <c r="S1004" s="2">
        <v>254</v>
      </c>
      <c r="T1004" s="5">
        <v>2050</v>
      </c>
      <c r="U1004" s="2">
        <v>389</v>
      </c>
      <c r="Y1004">
        <f t="shared" si="80"/>
        <v>357.67597067737165</v>
      </c>
    </row>
    <row r="1005" spans="1:25" x14ac:dyDescent="0.35">
      <c r="A1005" s="2" t="s">
        <v>989</v>
      </c>
      <c r="B1005" s="3" t="s">
        <v>35</v>
      </c>
      <c r="C1005" s="2">
        <v>80.900000000000006</v>
      </c>
      <c r="D1005" s="2">
        <v>450</v>
      </c>
      <c r="E1005" s="2">
        <v>200</v>
      </c>
      <c r="F1005" s="2">
        <v>16</v>
      </c>
      <c r="G1005" s="2">
        <v>9</v>
      </c>
      <c r="H1005" s="2">
        <v>13</v>
      </c>
      <c r="I1005" s="2">
        <f t="shared" si="82"/>
        <v>392</v>
      </c>
      <c r="J1005" s="2">
        <f t="shared" si="81"/>
        <v>108</v>
      </c>
      <c r="K1005" s="2">
        <f t="shared" si="83"/>
        <v>6.25</v>
      </c>
      <c r="L1005" s="2">
        <f t="shared" si="84"/>
        <v>43.555555555555557</v>
      </c>
      <c r="M1005" s="2">
        <f t="shared" si="85"/>
        <v>1.6596814089933345</v>
      </c>
      <c r="N1005" s="5">
        <v>36200</v>
      </c>
      <c r="O1005" s="5">
        <v>2140</v>
      </c>
      <c r="P1005" s="2">
        <v>18.8</v>
      </c>
      <c r="Q1005" s="2">
        <v>4.5999999999999996</v>
      </c>
      <c r="R1005" s="5">
        <v>1610</v>
      </c>
      <c r="S1005" s="2">
        <v>214</v>
      </c>
      <c r="T1005" s="5">
        <v>1810</v>
      </c>
      <c r="U1005" s="2">
        <v>330</v>
      </c>
      <c r="Y1005">
        <f t="shared" si="80"/>
        <v>357.67597067737165</v>
      </c>
    </row>
    <row r="1006" spans="1:25" x14ac:dyDescent="0.35">
      <c r="A1006" s="2" t="s">
        <v>990</v>
      </c>
      <c r="B1006" s="3" t="s">
        <v>35</v>
      </c>
      <c r="C1006" s="2">
        <v>68.900000000000006</v>
      </c>
      <c r="D1006" s="2">
        <v>450</v>
      </c>
      <c r="E1006" s="2">
        <v>200</v>
      </c>
      <c r="F1006" s="2">
        <v>12</v>
      </c>
      <c r="G1006" s="2">
        <v>9</v>
      </c>
      <c r="H1006" s="2">
        <v>13</v>
      </c>
      <c r="I1006" s="2">
        <f t="shared" si="82"/>
        <v>400</v>
      </c>
      <c r="J1006" s="2">
        <f t="shared" si="81"/>
        <v>90</v>
      </c>
      <c r="K1006" s="2">
        <f t="shared" si="83"/>
        <v>8.3333333333333339</v>
      </c>
      <c r="L1006" s="2">
        <f t="shared" si="84"/>
        <v>44.444444444444443</v>
      </c>
      <c r="M1006" s="2">
        <f t="shared" si="85"/>
        <v>1.6596814089933345</v>
      </c>
      <c r="N1006" s="5">
        <v>29500</v>
      </c>
      <c r="O1006" s="5">
        <v>1600</v>
      </c>
      <c r="P1006" s="2">
        <v>18.3</v>
      </c>
      <c r="Q1006" s="2">
        <v>4.3</v>
      </c>
      <c r="R1006" s="5">
        <v>1310</v>
      </c>
      <c r="S1006" s="2">
        <v>160</v>
      </c>
      <c r="T1006" s="5">
        <v>1490</v>
      </c>
      <c r="U1006" s="2">
        <v>250</v>
      </c>
      <c r="Y1006">
        <f t="shared" si="80"/>
        <v>357.67597067737165</v>
      </c>
    </row>
    <row r="1007" spans="1:25" x14ac:dyDescent="0.35">
      <c r="A1007" s="2" t="s">
        <v>991</v>
      </c>
      <c r="B1007" s="3" t="s">
        <v>35</v>
      </c>
      <c r="C1007" s="2">
        <v>138</v>
      </c>
      <c r="D1007" s="2">
        <v>400</v>
      </c>
      <c r="E1007" s="2">
        <v>300</v>
      </c>
      <c r="F1007" s="2">
        <v>22</v>
      </c>
      <c r="G1007" s="2">
        <v>12</v>
      </c>
      <c r="H1007" s="2">
        <v>13</v>
      </c>
      <c r="I1007" s="2">
        <f t="shared" si="82"/>
        <v>330</v>
      </c>
      <c r="J1007" s="2">
        <f t="shared" si="81"/>
        <v>160</v>
      </c>
      <c r="K1007" s="2">
        <f t="shared" si="83"/>
        <v>6.8181818181818183</v>
      </c>
      <c r="L1007" s="2">
        <f t="shared" si="84"/>
        <v>27.5</v>
      </c>
      <c r="M1007" s="2">
        <f t="shared" si="85"/>
        <v>1.9536814089933345</v>
      </c>
      <c r="N1007" s="5">
        <v>52200</v>
      </c>
      <c r="O1007" s="5">
        <v>9910</v>
      </c>
      <c r="P1007" s="2">
        <v>17.2</v>
      </c>
      <c r="Q1007" s="2">
        <v>7.5</v>
      </c>
      <c r="R1007" s="5">
        <v>2610</v>
      </c>
      <c r="S1007" s="2">
        <v>660</v>
      </c>
      <c r="T1007" s="5">
        <v>2900</v>
      </c>
      <c r="U1007" s="5">
        <v>1000</v>
      </c>
      <c r="Y1007">
        <f t="shared" si="80"/>
        <v>354.09334927388852</v>
      </c>
    </row>
    <row r="1008" spans="1:25" x14ac:dyDescent="0.35">
      <c r="A1008" s="2" t="s">
        <v>992</v>
      </c>
      <c r="B1008" s="3" t="s">
        <v>35</v>
      </c>
      <c r="C1008" s="2">
        <v>125</v>
      </c>
      <c r="D1008" s="2">
        <v>400</v>
      </c>
      <c r="E1008" s="2">
        <v>300</v>
      </c>
      <c r="F1008" s="2">
        <v>19</v>
      </c>
      <c r="G1008" s="2">
        <v>12</v>
      </c>
      <c r="H1008" s="2">
        <v>13</v>
      </c>
      <c r="I1008" s="2">
        <f t="shared" si="82"/>
        <v>336</v>
      </c>
      <c r="J1008" s="2">
        <f t="shared" si="81"/>
        <v>148</v>
      </c>
      <c r="K1008" s="2">
        <f t="shared" si="83"/>
        <v>7.8947368421052628</v>
      </c>
      <c r="L1008" s="2">
        <f t="shared" si="84"/>
        <v>28</v>
      </c>
      <c r="M1008" s="2">
        <f t="shared" si="85"/>
        <v>1.9536814089933345</v>
      </c>
      <c r="N1008" s="5">
        <v>46600</v>
      </c>
      <c r="O1008" s="5">
        <v>8560</v>
      </c>
      <c r="P1008" s="2">
        <v>17.100000000000001</v>
      </c>
      <c r="Q1008" s="2">
        <v>7.3</v>
      </c>
      <c r="R1008" s="5">
        <v>2330</v>
      </c>
      <c r="S1008" s="2">
        <v>570</v>
      </c>
      <c r="T1008" s="5">
        <v>2590</v>
      </c>
      <c r="U1008" s="2">
        <v>869</v>
      </c>
      <c r="Y1008">
        <f t="shared" si="80"/>
        <v>354.09334927388852</v>
      </c>
    </row>
    <row r="1009" spans="1:25" x14ac:dyDescent="0.35">
      <c r="A1009" s="2" t="s">
        <v>993</v>
      </c>
      <c r="B1009" s="3" t="s">
        <v>35</v>
      </c>
      <c r="C1009" s="2">
        <v>130</v>
      </c>
      <c r="D1009" s="2">
        <v>400</v>
      </c>
      <c r="E1009" s="2">
        <v>300</v>
      </c>
      <c r="F1009" s="2">
        <v>22</v>
      </c>
      <c r="G1009" s="2">
        <v>9</v>
      </c>
      <c r="H1009" s="2">
        <v>13</v>
      </c>
      <c r="I1009" s="2">
        <f t="shared" si="82"/>
        <v>330</v>
      </c>
      <c r="J1009" s="2">
        <f t="shared" si="81"/>
        <v>142</v>
      </c>
      <c r="K1009" s="2">
        <f t="shared" si="83"/>
        <v>6.8181818181818183</v>
      </c>
      <c r="L1009" s="2">
        <f t="shared" si="84"/>
        <v>36.666666666666664</v>
      </c>
      <c r="M1009" s="2">
        <f t="shared" si="85"/>
        <v>1.9596814089933345</v>
      </c>
      <c r="N1009" s="5">
        <v>51000</v>
      </c>
      <c r="O1009" s="5">
        <v>9900</v>
      </c>
      <c r="P1009" s="2">
        <v>17.600000000000001</v>
      </c>
      <c r="Q1009" s="2">
        <v>7.7</v>
      </c>
      <c r="R1009" s="5">
        <v>2550</v>
      </c>
      <c r="S1009" s="2">
        <v>660</v>
      </c>
      <c r="T1009" s="5">
        <v>2810</v>
      </c>
      <c r="U1009" s="2">
        <v>998</v>
      </c>
      <c r="Y1009">
        <f t="shared" si="80"/>
        <v>354.09334927388852</v>
      </c>
    </row>
    <row r="1010" spans="1:25" x14ac:dyDescent="0.35">
      <c r="A1010" s="2" t="s">
        <v>994</v>
      </c>
      <c r="B1010" s="3" t="s">
        <v>35</v>
      </c>
      <c r="C1010" s="2">
        <v>116</v>
      </c>
      <c r="D1010" s="2">
        <v>400</v>
      </c>
      <c r="E1010" s="2">
        <v>300</v>
      </c>
      <c r="F1010" s="2">
        <v>19</v>
      </c>
      <c r="G1010" s="2">
        <v>9</v>
      </c>
      <c r="H1010" s="2">
        <v>13</v>
      </c>
      <c r="I1010" s="2">
        <f t="shared" si="82"/>
        <v>336</v>
      </c>
      <c r="J1010" s="2">
        <f t="shared" si="81"/>
        <v>130</v>
      </c>
      <c r="K1010" s="2">
        <f t="shared" si="83"/>
        <v>7.8947368421052628</v>
      </c>
      <c r="L1010" s="2">
        <f t="shared" si="84"/>
        <v>37.333333333333336</v>
      </c>
      <c r="M1010" s="2">
        <f t="shared" si="85"/>
        <v>1.9596814089933345</v>
      </c>
      <c r="N1010" s="5">
        <v>45400</v>
      </c>
      <c r="O1010" s="5">
        <v>8550</v>
      </c>
      <c r="P1010" s="2">
        <v>17.5</v>
      </c>
      <c r="Q1010" s="2">
        <v>7.6</v>
      </c>
      <c r="R1010" s="5">
        <v>2270</v>
      </c>
      <c r="S1010" s="2">
        <v>570</v>
      </c>
      <c r="T1010" s="5">
        <v>2490</v>
      </c>
      <c r="U1010" s="2">
        <v>863</v>
      </c>
      <c r="Y1010">
        <f t="shared" si="80"/>
        <v>354.09334927388852</v>
      </c>
    </row>
    <row r="1011" spans="1:25" x14ac:dyDescent="0.35">
      <c r="A1011" s="2" t="s">
        <v>995</v>
      </c>
      <c r="B1011" s="3" t="s">
        <v>35</v>
      </c>
      <c r="C1011" s="2">
        <v>121</v>
      </c>
      <c r="D1011" s="2">
        <v>400</v>
      </c>
      <c r="E1011" s="2">
        <v>250</v>
      </c>
      <c r="F1011" s="2">
        <v>22</v>
      </c>
      <c r="G1011" s="2">
        <v>12</v>
      </c>
      <c r="H1011" s="2">
        <v>13</v>
      </c>
      <c r="I1011" s="2">
        <f t="shared" si="82"/>
        <v>330</v>
      </c>
      <c r="J1011" s="2">
        <f t="shared" si="81"/>
        <v>148</v>
      </c>
      <c r="K1011" s="2">
        <f t="shared" si="83"/>
        <v>5.6818181818181817</v>
      </c>
      <c r="L1011" s="2">
        <f t="shared" si="84"/>
        <v>27.5</v>
      </c>
      <c r="M1011" s="2">
        <f t="shared" si="85"/>
        <v>1.7536814089933346</v>
      </c>
      <c r="N1011" s="5">
        <v>44300</v>
      </c>
      <c r="O1011" s="5">
        <v>5740</v>
      </c>
      <c r="P1011" s="2">
        <v>17</v>
      </c>
      <c r="Q1011" s="2">
        <v>6.1</v>
      </c>
      <c r="R1011" s="5">
        <v>2210</v>
      </c>
      <c r="S1011" s="2">
        <v>459</v>
      </c>
      <c r="T1011" s="5">
        <v>2480</v>
      </c>
      <c r="U1011" s="2">
        <v>702</v>
      </c>
      <c r="Y1011">
        <f t="shared" si="80"/>
        <v>328.92567549524011</v>
      </c>
    </row>
    <row r="1012" spans="1:25" x14ac:dyDescent="0.35">
      <c r="A1012" s="2" t="s">
        <v>996</v>
      </c>
      <c r="B1012" s="3" t="s">
        <v>35</v>
      </c>
      <c r="C1012" s="2">
        <v>110</v>
      </c>
      <c r="D1012" s="2">
        <v>400</v>
      </c>
      <c r="E1012" s="2">
        <v>250</v>
      </c>
      <c r="F1012" s="2">
        <v>19</v>
      </c>
      <c r="G1012" s="2">
        <v>12</v>
      </c>
      <c r="H1012" s="2">
        <v>13</v>
      </c>
      <c r="I1012" s="2">
        <f t="shared" si="82"/>
        <v>336</v>
      </c>
      <c r="J1012" s="2">
        <f t="shared" si="81"/>
        <v>136</v>
      </c>
      <c r="K1012" s="2">
        <f t="shared" si="83"/>
        <v>6.5789473684210522</v>
      </c>
      <c r="L1012" s="2">
        <f t="shared" si="84"/>
        <v>28</v>
      </c>
      <c r="M1012" s="2">
        <f t="shared" si="85"/>
        <v>1.7536814089933346</v>
      </c>
      <c r="N1012" s="5">
        <v>39700</v>
      </c>
      <c r="O1012" s="5">
        <v>4950</v>
      </c>
      <c r="P1012" s="2">
        <v>16.8</v>
      </c>
      <c r="Q1012" s="2">
        <v>6</v>
      </c>
      <c r="R1012" s="5">
        <v>1990</v>
      </c>
      <c r="S1012" s="2">
        <v>396</v>
      </c>
      <c r="T1012" s="5">
        <v>2230</v>
      </c>
      <c r="U1012" s="2">
        <v>608</v>
      </c>
      <c r="Y1012">
        <f t="shared" si="80"/>
        <v>328.92567549524011</v>
      </c>
    </row>
    <row r="1013" spans="1:25" x14ac:dyDescent="0.35">
      <c r="A1013" s="2" t="s">
        <v>997</v>
      </c>
      <c r="B1013" s="3" t="s">
        <v>35</v>
      </c>
      <c r="C1013" s="2">
        <v>113</v>
      </c>
      <c r="D1013" s="2">
        <v>400</v>
      </c>
      <c r="E1013" s="2">
        <v>250</v>
      </c>
      <c r="F1013" s="2">
        <v>22</v>
      </c>
      <c r="G1013" s="2">
        <v>9</v>
      </c>
      <c r="H1013" s="2">
        <v>13</v>
      </c>
      <c r="I1013" s="2">
        <f t="shared" si="82"/>
        <v>330</v>
      </c>
      <c r="J1013" s="2">
        <f t="shared" si="81"/>
        <v>133</v>
      </c>
      <c r="K1013" s="2">
        <f t="shared" si="83"/>
        <v>5.6818181818181817</v>
      </c>
      <c r="L1013" s="2">
        <f t="shared" si="84"/>
        <v>36.666666666666664</v>
      </c>
      <c r="M1013" s="2">
        <f t="shared" si="85"/>
        <v>1.7596814089933346</v>
      </c>
      <c r="N1013" s="5">
        <v>43200</v>
      </c>
      <c r="O1013" s="5">
        <v>5730</v>
      </c>
      <c r="P1013" s="2">
        <v>17.3</v>
      </c>
      <c r="Q1013" s="2">
        <v>6.3</v>
      </c>
      <c r="R1013" s="5">
        <v>2160</v>
      </c>
      <c r="S1013" s="2">
        <v>459</v>
      </c>
      <c r="T1013" s="5">
        <v>2390</v>
      </c>
      <c r="U1013" s="2">
        <v>696</v>
      </c>
      <c r="Y1013">
        <f t="shared" si="80"/>
        <v>328.92567549524011</v>
      </c>
    </row>
    <row r="1014" spans="1:25" x14ac:dyDescent="0.35">
      <c r="A1014" s="2" t="s">
        <v>998</v>
      </c>
      <c r="B1014" s="3" t="s">
        <v>35</v>
      </c>
      <c r="C1014" s="2">
        <v>101</v>
      </c>
      <c r="D1014" s="2">
        <v>400</v>
      </c>
      <c r="E1014" s="2">
        <v>250</v>
      </c>
      <c r="F1014" s="2">
        <v>19</v>
      </c>
      <c r="G1014" s="2">
        <v>9</v>
      </c>
      <c r="H1014" s="2">
        <v>13</v>
      </c>
      <c r="I1014" s="2">
        <f t="shared" si="82"/>
        <v>336</v>
      </c>
      <c r="J1014" s="2">
        <f t="shared" si="81"/>
        <v>121</v>
      </c>
      <c r="K1014" s="2">
        <f t="shared" si="83"/>
        <v>6.5789473684210522</v>
      </c>
      <c r="L1014" s="2">
        <f t="shared" si="84"/>
        <v>37.333333333333336</v>
      </c>
      <c r="M1014" s="2">
        <f t="shared" si="85"/>
        <v>1.7596814089933346</v>
      </c>
      <c r="N1014" s="5">
        <v>38500</v>
      </c>
      <c r="O1014" s="5">
        <v>4950</v>
      </c>
      <c r="P1014" s="2">
        <v>17.3</v>
      </c>
      <c r="Q1014" s="2">
        <v>6.2</v>
      </c>
      <c r="R1014" s="5">
        <v>1930</v>
      </c>
      <c r="S1014" s="2">
        <v>396</v>
      </c>
      <c r="T1014" s="5">
        <v>2130</v>
      </c>
      <c r="U1014" s="2">
        <v>602</v>
      </c>
      <c r="Y1014">
        <f t="shared" si="80"/>
        <v>328.92567549524011</v>
      </c>
    </row>
    <row r="1015" spans="1:25" x14ac:dyDescent="0.35">
      <c r="A1015" s="2" t="s">
        <v>999</v>
      </c>
      <c r="B1015" s="3" t="s">
        <v>35</v>
      </c>
      <c r="C1015" s="2">
        <v>104</v>
      </c>
      <c r="D1015" s="2">
        <v>400</v>
      </c>
      <c r="E1015" s="2">
        <v>200</v>
      </c>
      <c r="F1015" s="2">
        <v>22</v>
      </c>
      <c r="G1015" s="2">
        <v>12</v>
      </c>
      <c r="H1015" s="2">
        <v>13</v>
      </c>
      <c r="I1015" s="2">
        <f t="shared" si="82"/>
        <v>330</v>
      </c>
      <c r="J1015" s="2">
        <f t="shared" si="81"/>
        <v>136</v>
      </c>
      <c r="K1015" s="2">
        <f t="shared" si="83"/>
        <v>4.5454545454545459</v>
      </c>
      <c r="L1015" s="2">
        <f t="shared" si="84"/>
        <v>27.5</v>
      </c>
      <c r="M1015" s="2">
        <f t="shared" si="85"/>
        <v>1.5536814089933346</v>
      </c>
      <c r="N1015" s="5">
        <v>36400</v>
      </c>
      <c r="O1015" s="5">
        <v>2940</v>
      </c>
      <c r="P1015" s="2">
        <v>16.600000000000001</v>
      </c>
      <c r="Q1015" s="2">
        <v>4.7</v>
      </c>
      <c r="R1015" s="5">
        <v>1820</v>
      </c>
      <c r="S1015" s="2">
        <v>294</v>
      </c>
      <c r="T1015" s="5">
        <v>2070</v>
      </c>
      <c r="U1015" s="2">
        <v>454</v>
      </c>
      <c r="Y1015">
        <f t="shared" si="80"/>
        <v>309.84205653848869</v>
      </c>
    </row>
    <row r="1016" spans="1:25" x14ac:dyDescent="0.35">
      <c r="A1016" s="2" t="s">
        <v>1000</v>
      </c>
      <c r="B1016" s="3" t="s">
        <v>35</v>
      </c>
      <c r="C1016" s="2">
        <v>94.9</v>
      </c>
      <c r="D1016" s="2">
        <v>400</v>
      </c>
      <c r="E1016" s="2">
        <v>200</v>
      </c>
      <c r="F1016" s="2">
        <v>19</v>
      </c>
      <c r="G1016" s="2">
        <v>12</v>
      </c>
      <c r="H1016" s="2">
        <v>13</v>
      </c>
      <c r="I1016" s="2">
        <f t="shared" si="82"/>
        <v>336</v>
      </c>
      <c r="J1016" s="2">
        <f t="shared" si="81"/>
        <v>124</v>
      </c>
      <c r="K1016" s="2">
        <f t="shared" si="83"/>
        <v>5.2631578947368425</v>
      </c>
      <c r="L1016" s="2">
        <f t="shared" si="84"/>
        <v>28</v>
      </c>
      <c r="M1016" s="2">
        <f t="shared" si="85"/>
        <v>1.5536814089933346</v>
      </c>
      <c r="N1016" s="5">
        <v>32800</v>
      </c>
      <c r="O1016" s="5">
        <v>2540</v>
      </c>
      <c r="P1016" s="2">
        <v>16.5</v>
      </c>
      <c r="Q1016" s="2">
        <v>4.5999999999999996</v>
      </c>
      <c r="R1016" s="5">
        <v>1640</v>
      </c>
      <c r="S1016" s="2">
        <v>254</v>
      </c>
      <c r="T1016" s="5">
        <v>1870</v>
      </c>
      <c r="U1016" s="2">
        <v>394</v>
      </c>
      <c r="Y1016">
        <f t="shared" si="80"/>
        <v>309.84205653848869</v>
      </c>
    </row>
    <row r="1017" spans="1:25" x14ac:dyDescent="0.35">
      <c r="A1017" s="2" t="s">
        <v>1001</v>
      </c>
      <c r="B1017" s="3" t="s">
        <v>35</v>
      </c>
      <c r="C1017" s="2">
        <v>86</v>
      </c>
      <c r="D1017" s="2">
        <v>400</v>
      </c>
      <c r="E1017" s="2">
        <v>200</v>
      </c>
      <c r="F1017" s="2">
        <v>16</v>
      </c>
      <c r="G1017" s="2">
        <v>12</v>
      </c>
      <c r="H1017" s="2">
        <v>13</v>
      </c>
      <c r="I1017" s="2">
        <f t="shared" si="82"/>
        <v>342</v>
      </c>
      <c r="J1017" s="2">
        <f t="shared" si="81"/>
        <v>112</v>
      </c>
      <c r="K1017" s="2">
        <f t="shared" si="83"/>
        <v>6.25</v>
      </c>
      <c r="L1017" s="2">
        <f t="shared" si="84"/>
        <v>28.5</v>
      </c>
      <c r="M1017" s="2">
        <f t="shared" si="85"/>
        <v>1.5536814089933346</v>
      </c>
      <c r="N1017" s="5">
        <v>29100</v>
      </c>
      <c r="O1017" s="5">
        <v>2140</v>
      </c>
      <c r="P1017" s="2">
        <v>16.3</v>
      </c>
      <c r="Q1017" s="2">
        <v>4.4000000000000004</v>
      </c>
      <c r="R1017" s="5">
        <v>1450</v>
      </c>
      <c r="S1017" s="2">
        <v>214</v>
      </c>
      <c r="T1017" s="5">
        <v>1660</v>
      </c>
      <c r="U1017" s="2">
        <v>335</v>
      </c>
      <c r="Y1017">
        <f t="shared" si="80"/>
        <v>309.84205653848869</v>
      </c>
    </row>
    <row r="1018" spans="1:25" x14ac:dyDescent="0.35">
      <c r="A1018" s="2" t="s">
        <v>1002</v>
      </c>
      <c r="B1018" s="3" t="s">
        <v>35</v>
      </c>
      <c r="C1018" s="2">
        <v>95.4</v>
      </c>
      <c r="D1018" s="2">
        <v>400</v>
      </c>
      <c r="E1018" s="2">
        <v>200</v>
      </c>
      <c r="F1018" s="2">
        <v>22</v>
      </c>
      <c r="G1018" s="2">
        <v>9</v>
      </c>
      <c r="H1018" s="2">
        <v>13</v>
      </c>
      <c r="I1018" s="2">
        <f t="shared" si="82"/>
        <v>330</v>
      </c>
      <c r="J1018" s="2">
        <f t="shared" si="81"/>
        <v>124</v>
      </c>
      <c r="K1018" s="2">
        <f t="shared" si="83"/>
        <v>4.5454545454545459</v>
      </c>
      <c r="L1018" s="2">
        <f t="shared" si="84"/>
        <v>36.666666666666664</v>
      </c>
      <c r="M1018" s="2">
        <f t="shared" si="85"/>
        <v>1.5596814089933346</v>
      </c>
      <c r="N1018" s="5">
        <v>35300</v>
      </c>
      <c r="O1018" s="5">
        <v>2940</v>
      </c>
      <c r="P1018" s="2">
        <v>17</v>
      </c>
      <c r="Q1018" s="2">
        <v>4.9000000000000004</v>
      </c>
      <c r="R1018" s="5">
        <v>1760</v>
      </c>
      <c r="S1018" s="2">
        <v>294</v>
      </c>
      <c r="T1018" s="5">
        <v>1970</v>
      </c>
      <c r="U1018" s="2">
        <v>448</v>
      </c>
      <c r="Y1018">
        <f t="shared" si="80"/>
        <v>309.84205653848869</v>
      </c>
    </row>
    <row r="1019" spans="1:25" x14ac:dyDescent="0.35">
      <c r="A1019" s="2" t="s">
        <v>1003</v>
      </c>
      <c r="B1019" s="3" t="s">
        <v>35</v>
      </c>
      <c r="C1019" s="2">
        <v>86.4</v>
      </c>
      <c r="D1019" s="2">
        <v>400</v>
      </c>
      <c r="E1019" s="2">
        <v>200</v>
      </c>
      <c r="F1019" s="2">
        <v>19</v>
      </c>
      <c r="G1019" s="2">
        <v>9</v>
      </c>
      <c r="H1019" s="2">
        <v>13</v>
      </c>
      <c r="I1019" s="2">
        <f t="shared" si="82"/>
        <v>336</v>
      </c>
      <c r="J1019" s="2">
        <f t="shared" si="81"/>
        <v>112</v>
      </c>
      <c r="K1019" s="2">
        <f t="shared" si="83"/>
        <v>5.2631578947368425</v>
      </c>
      <c r="L1019" s="2">
        <f t="shared" si="84"/>
        <v>37.333333333333336</v>
      </c>
      <c r="M1019" s="2">
        <f t="shared" si="85"/>
        <v>1.5596814089933346</v>
      </c>
      <c r="N1019" s="5">
        <v>31600</v>
      </c>
      <c r="O1019" s="5">
        <v>2540</v>
      </c>
      <c r="P1019" s="2">
        <v>17</v>
      </c>
      <c r="Q1019" s="2">
        <v>4.8</v>
      </c>
      <c r="R1019" s="5">
        <v>1580</v>
      </c>
      <c r="S1019" s="2">
        <v>254</v>
      </c>
      <c r="T1019" s="5">
        <v>1770</v>
      </c>
      <c r="U1019" s="2">
        <v>388</v>
      </c>
      <c r="Y1019">
        <f t="shared" si="80"/>
        <v>309.84205653848869</v>
      </c>
    </row>
    <row r="1020" spans="1:25" x14ac:dyDescent="0.35">
      <c r="A1020" s="2" t="s">
        <v>1004</v>
      </c>
      <c r="B1020" s="3" t="s">
        <v>35</v>
      </c>
      <c r="C1020" s="2">
        <v>77.400000000000006</v>
      </c>
      <c r="D1020" s="2">
        <v>400</v>
      </c>
      <c r="E1020" s="2">
        <v>200</v>
      </c>
      <c r="F1020" s="2">
        <v>16</v>
      </c>
      <c r="G1020" s="2">
        <v>9</v>
      </c>
      <c r="H1020" s="2">
        <v>13</v>
      </c>
      <c r="I1020" s="2">
        <f t="shared" si="82"/>
        <v>342</v>
      </c>
      <c r="J1020" s="2">
        <f t="shared" si="81"/>
        <v>100</v>
      </c>
      <c r="K1020" s="2">
        <f t="shared" si="83"/>
        <v>6.25</v>
      </c>
      <c r="L1020" s="2">
        <f t="shared" si="84"/>
        <v>38</v>
      </c>
      <c r="M1020" s="2">
        <f t="shared" si="85"/>
        <v>1.5596814089933346</v>
      </c>
      <c r="N1020" s="5">
        <v>27800</v>
      </c>
      <c r="O1020" s="5">
        <v>2140</v>
      </c>
      <c r="P1020" s="2">
        <v>16.8</v>
      </c>
      <c r="Q1020" s="2">
        <v>4.7</v>
      </c>
      <c r="R1020" s="5">
        <v>1390</v>
      </c>
      <c r="S1020" s="2">
        <v>214</v>
      </c>
      <c r="T1020" s="5">
        <v>1560</v>
      </c>
      <c r="U1020" s="2">
        <v>329</v>
      </c>
      <c r="Y1020">
        <f t="shared" si="80"/>
        <v>309.84205653848869</v>
      </c>
    </row>
    <row r="1021" spans="1:25" x14ac:dyDescent="0.35">
      <c r="A1021" s="2" t="s">
        <v>1005</v>
      </c>
      <c r="B1021" s="3" t="s">
        <v>35</v>
      </c>
      <c r="C1021" s="2">
        <v>65.400000000000006</v>
      </c>
      <c r="D1021" s="2">
        <v>400</v>
      </c>
      <c r="E1021" s="2">
        <v>200</v>
      </c>
      <c r="F1021" s="2">
        <v>12</v>
      </c>
      <c r="G1021" s="2">
        <v>9</v>
      </c>
      <c r="H1021" s="2">
        <v>13</v>
      </c>
      <c r="I1021" s="2">
        <f t="shared" si="82"/>
        <v>350</v>
      </c>
      <c r="J1021" s="2">
        <f t="shared" si="81"/>
        <v>84</v>
      </c>
      <c r="K1021" s="2">
        <f t="shared" si="83"/>
        <v>8.3333333333333339</v>
      </c>
      <c r="L1021" s="2">
        <f t="shared" si="84"/>
        <v>38.888888888888886</v>
      </c>
      <c r="M1021" s="2">
        <f t="shared" si="85"/>
        <v>1.5596814089933346</v>
      </c>
      <c r="N1021" s="5">
        <v>22600</v>
      </c>
      <c r="O1021" s="5">
        <v>1600</v>
      </c>
      <c r="P1021" s="2">
        <v>16.5</v>
      </c>
      <c r="Q1021" s="2">
        <v>4.4000000000000004</v>
      </c>
      <c r="R1021" s="5">
        <v>1130</v>
      </c>
      <c r="S1021" s="2">
        <v>160</v>
      </c>
      <c r="T1021" s="5">
        <v>1280</v>
      </c>
      <c r="U1021" s="2">
        <v>249</v>
      </c>
      <c r="Y1021">
        <f t="shared" si="80"/>
        <v>309.84205653848869</v>
      </c>
    </row>
  </sheetData>
  <mergeCells count="6">
    <mergeCell ref="N1:O1"/>
    <mergeCell ref="T1:U1"/>
    <mergeCell ref="K1:L1"/>
    <mergeCell ref="P1:Q1"/>
    <mergeCell ref="F1:G1"/>
    <mergeCell ref="R1:S1"/>
  </mergeCells>
  <conditionalFormatting sqref="A4:A233 A235:A363">
    <cfRule type="duplicateValues" dxfId="5" priority="6"/>
  </conditionalFormatting>
  <conditionalFormatting sqref="A234">
    <cfRule type="duplicateValues" dxfId="4" priority="5"/>
  </conditionalFormatting>
  <conditionalFormatting sqref="F2:G3">
    <cfRule type="expression" dxfId="3" priority="4">
      <formula>MOD(ROW()-4,50)=0</formula>
    </cfRule>
  </conditionalFormatting>
  <conditionalFormatting sqref="M2">
    <cfRule type="expression" dxfId="2" priority="3">
      <formula>MOD(ROW()-4,50)=0</formula>
    </cfRule>
  </conditionalFormatting>
  <conditionalFormatting sqref="N2:O3">
    <cfRule type="expression" dxfId="1" priority="2">
      <formula>MOD(ROW()-4,50)=0</formula>
    </cfRule>
  </conditionalFormatting>
  <conditionalFormatting sqref="P2:U2">
    <cfRule type="expression" dxfId="0" priority="1">
      <formula>MOD(ROW()-4,50)=0</formula>
    </cfRule>
  </conditionalFormatting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Database</vt:lpstr>
      <vt:lpstr>Assym_DB</vt:lpstr>
      <vt:lpstr>Boxed_Up_DB</vt:lpstr>
      <vt:lpstr>Rec_Tube_DB</vt:lpstr>
      <vt:lpstr>Circular_Tube_DB</vt:lpstr>
      <vt:lpstr>Beam_Check</vt:lpstr>
      <vt:lpstr>Database_2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 Sheng Ng</dc:creator>
  <cp:lastModifiedBy>Shu Sheng Ng</cp:lastModifiedBy>
  <dcterms:created xsi:type="dcterms:W3CDTF">2024-11-05T07:50:29Z</dcterms:created>
  <dcterms:modified xsi:type="dcterms:W3CDTF">2025-01-07T03:12:51Z</dcterms:modified>
</cp:coreProperties>
</file>