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CA84561F-A3F5-40B4-8484-B5F479C851C6}" xr6:coauthVersionLast="47" xr6:coauthVersionMax="47" xr10:uidLastSave="{00000000-0000-0000-0000-000000000000}"/>
  <bookViews>
    <workbookView xWindow="10785" yWindow="3585" windowWidth="19890" windowHeight="17250" activeTab="1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1" l="1"/>
  <c r="K22" i="1" l="1"/>
  <c r="J22" i="1"/>
  <c r="I22" i="1"/>
  <c r="H22" i="1"/>
  <c r="G22" i="1"/>
  <c r="F22" i="1"/>
  <c r="E22" i="1"/>
  <c r="D22" i="1"/>
  <c r="C22" i="1"/>
  <c r="T14" i="1" l="1"/>
  <c r="T16" i="1" s="1"/>
  <c r="R25" i="1"/>
  <c r="S25" i="1"/>
  <c r="T24" i="1"/>
  <c r="S24" i="1"/>
  <c r="R24" i="1"/>
  <c r="U24" i="1"/>
  <c r="T22" i="1"/>
  <c r="T21" i="1"/>
  <c r="T20" i="1"/>
  <c r="T19" i="1"/>
  <c r="U22" i="1"/>
  <c r="U21" i="1"/>
  <c r="U20" i="1"/>
  <c r="U19" i="1"/>
  <c r="U16" i="1"/>
  <c r="T15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U14" i="1"/>
  <c r="U3" i="1"/>
  <c r="T3" i="1"/>
  <c r="G25" i="1"/>
  <c r="H25" i="1"/>
  <c r="I25" i="1"/>
  <c r="J25" i="1"/>
  <c r="K25" i="1"/>
  <c r="J24" i="1"/>
  <c r="I24" i="1"/>
  <c r="H24" i="1"/>
  <c r="G24" i="1"/>
  <c r="K24" i="1"/>
  <c r="D21" i="1"/>
  <c r="E21" i="1"/>
  <c r="F21" i="1"/>
  <c r="G21" i="1"/>
  <c r="H21" i="1"/>
  <c r="I21" i="1"/>
  <c r="J21" i="1"/>
  <c r="K21" i="1"/>
  <c r="C21" i="1"/>
  <c r="D20" i="1"/>
  <c r="E20" i="1"/>
  <c r="F20" i="1"/>
  <c r="G20" i="1"/>
  <c r="H20" i="1"/>
  <c r="I20" i="1"/>
  <c r="J20" i="1"/>
  <c r="K20" i="1"/>
  <c r="C20" i="1"/>
  <c r="D19" i="1"/>
  <c r="E19" i="1"/>
  <c r="F19" i="1"/>
  <c r="G19" i="1"/>
  <c r="H19" i="1"/>
  <c r="I19" i="1"/>
  <c r="J19" i="1"/>
  <c r="K19" i="1"/>
  <c r="C19" i="1"/>
  <c r="C14" i="1"/>
  <c r="C16" i="1" s="1"/>
  <c r="D14" i="1"/>
  <c r="C8" i="1"/>
  <c r="C9" i="1" s="1"/>
  <c r="C10" i="1" s="1"/>
  <c r="C5" i="1"/>
  <c r="D8" i="1"/>
  <c r="D9" i="1" s="1"/>
  <c r="D10" i="1" s="1"/>
  <c r="D5" i="1"/>
  <c r="H8" i="1"/>
  <c r="H9" i="1" s="1"/>
  <c r="H10" i="1" s="1"/>
  <c r="H14" i="1" s="1"/>
  <c r="H16" i="1" s="1"/>
  <c r="H5" i="1"/>
  <c r="E8" i="1"/>
  <c r="E9" i="1" s="1"/>
  <c r="E10" i="1" s="1"/>
  <c r="E14" i="1" s="1"/>
  <c r="E16" i="1" s="1"/>
  <c r="E5" i="1"/>
  <c r="I8" i="1"/>
  <c r="I9" i="1" s="1"/>
  <c r="I10" i="1" s="1"/>
  <c r="I14" i="1" s="1"/>
  <c r="I16" i="1" s="1"/>
  <c r="I5" i="1"/>
  <c r="F8" i="1"/>
  <c r="F9" i="1"/>
  <c r="F10" i="1" s="1"/>
  <c r="F14" i="1" s="1"/>
  <c r="F16" i="1" s="1"/>
  <c r="F5" i="1"/>
  <c r="J8" i="1"/>
  <c r="J9" i="1" s="1"/>
  <c r="J10" i="1" s="1"/>
  <c r="J14" i="1" s="1"/>
  <c r="J5" i="1"/>
  <c r="G8" i="1"/>
  <c r="G9" i="1" s="1"/>
  <c r="G10" i="1" s="1"/>
  <c r="G14" i="1" s="1"/>
  <c r="G16" i="1" s="1"/>
  <c r="G5" i="1"/>
  <c r="K8" i="1"/>
  <c r="K9" i="1" s="1"/>
  <c r="K10" i="1" s="1"/>
  <c r="K14" i="1" s="1"/>
  <c r="K16" i="1" s="1"/>
  <c r="K5" i="1"/>
  <c r="U25" i="1" l="1"/>
  <c r="T25" i="1"/>
  <c r="D16" i="1"/>
  <c r="J16" i="1"/>
  <c r="N5" i="2"/>
  <c r="N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S14" authorId="0" shapeId="0" xr:uid="{FF6DE8EC-0EA8-4B2B-A36B-41D47DE7570F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This includes non controlling interest takeaway</t>
        </r>
      </text>
    </comment>
  </commentList>
</comments>
</file>

<file path=xl/sharedStrings.xml><?xml version="1.0" encoding="utf-8"?>
<sst xmlns="http://schemas.openxmlformats.org/spreadsheetml/2006/main" count="42" uniqueCount="40">
  <si>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</si>
  <si>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</si>
  <si>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</si>
  <si>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</si>
  <si>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</si>
  <si>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</si>
  <si>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</si>
  <si>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</si>
  <si>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</si>
  <si>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</si>
  <si>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</si>
  <si>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</si>
  <si>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</si>
  <si>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</si>
  <si>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 xml:space="preserve">Gross </t>
  </si>
  <si>
    <t>SG&amp;A</t>
  </si>
  <si>
    <t>Total Operating Expenses</t>
  </si>
  <si>
    <t>Operating Income</t>
  </si>
  <si>
    <t>Interest income</t>
  </si>
  <si>
    <t>Taxes expense</t>
  </si>
  <si>
    <t>Net income</t>
  </si>
  <si>
    <t>Shares</t>
  </si>
  <si>
    <t>EPS</t>
  </si>
  <si>
    <t>Gross margin</t>
  </si>
  <si>
    <t>Operating margin</t>
  </si>
  <si>
    <t>Tax on revenue rate</t>
  </si>
  <si>
    <t>Revenue on SG&amp;A</t>
  </si>
  <si>
    <t>Revenue y/y</t>
  </si>
  <si>
    <t>Net income y/y</t>
  </si>
  <si>
    <t>Price</t>
  </si>
  <si>
    <t>MkCap</t>
  </si>
  <si>
    <t>Cash</t>
  </si>
  <si>
    <t>Debt</t>
  </si>
  <si>
    <t>EV</t>
  </si>
  <si>
    <t>Quick NPV</t>
  </si>
  <si>
    <t>MC to NPV</t>
  </si>
  <si>
    <t>ANF</t>
  </si>
  <si>
    <t>Abercrombie &amp; Fitch Co</t>
  </si>
  <si>
    <t>Other expense</t>
  </si>
  <si>
    <t>Stores and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</si>
</sst>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65942</xdr:colOff>
      <xdr:row>0</xdr:row>
      <xdr:rowOff>65944</xdr:rowOff>
    </xdr:from>
    <xdr:to>
      <xdr:col>11</xdr:col>
      <xdr:colOff>65942</xdr:colOff>
      <xdr:row>35</xdr:row>
      <xdr:rowOff>43963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7752617" y="65944"/>
          <a:ext cx="0" cy="6455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M1:N16"/>
  <sheetViews>
    <sheetView workbookViewId="0">
      <selection activeCell="N8" sqref="N8"/>
    </sheetView>
  </sheetViews>
  <sheetFormatPr defaultRowHeight="15" x14ac:dyDescent="0.25"/>
  <cols>
    <col min="13" max="13" width="9.7109375" bestFit="1" customWidth="1"/>
  </cols>
  <sheetData>
    <row r="1" spans="13:14" x14ac:dyDescent="0.25">
      <c r="M1" t="s">
        <v>37</v>
      </c>
    </row>
    <row r="2" spans="13:14" x14ac:dyDescent="0.25">
      <c r="M2" t="s">
        <v>36</v>
      </c>
    </row>
    <row r="3" spans="13:14" x14ac:dyDescent="0.25">
      <c r="M3" t="s">
        <v>29</v>
      </c>
      <c r="N3" s="17">
        <v>17.489999999999998</v>
      </c>
    </row>
    <row r="4" spans="13:14" x14ac:dyDescent="0.25">
      <c r="M4" t="s">
        <v>21</v>
      </c>
      <c r="N4" s="1">
        <v>52</v>
      </c>
    </row>
    <row r="5" spans="13:14" x14ac:dyDescent="0.25">
      <c r="M5" t="s">
        <v>30</v>
      </c>
      <c r="N5" s="1">
        <f>N3*N4</f>
        <v>909.4799999999999</v>
      </c>
    </row>
    <row r="6" spans="13:14" x14ac:dyDescent="0.25">
      <c r="M6" t="s">
        <v>31</v>
      </c>
      <c r="N6" s="1">
        <v>468.4</v>
      </c>
    </row>
    <row r="7" spans="13:14" x14ac:dyDescent="0.25">
      <c r="M7" t="s">
        <v>32</v>
      </c>
      <c r="N7" s="1">
        <v>303.89999999999998</v>
      </c>
    </row>
    <row r="8" spans="13:14" x14ac:dyDescent="0.25">
      <c r="M8" t="s">
        <v>33</v>
      </c>
      <c r="N8" s="1">
        <f>N5-N6+N7</f>
        <v>744.9799999999999</v>
      </c>
    </row>
    <row r="11" spans="13:14" x14ac:dyDescent="0.25">
      <c r="M11" s="2">
        <v>44771</v>
      </c>
    </row>
    <row r="15" spans="13:14" x14ac:dyDescent="0.25">
      <c r="M15" t="s">
        <v>34</v>
      </c>
    </row>
    <row r="16" spans="13:14" x14ac:dyDescent="0.25">
      <c r="M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1:AJ26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U14" sqref="U14"/>
    </sheetView>
  </sheetViews>
  <sheetFormatPr defaultRowHeight="15" x14ac:dyDescent="0.25"/>
  <cols>
    <col min="2" max="2" width="23.85546875" bestFit="1" customWidth="1"/>
    <col min="3" max="11" width="9.140625" style="1"/>
    <col min="12" max="12" width="10.28515625" style="1" bestFit="1" customWidth="1"/>
    <col min="13" max="13" width="9.140625" style="1"/>
    <col min="16" max="16" width="4.42578125" style="3" customWidth="1"/>
    <col min="23" max="23" width="12.7109375" bestFit="1" customWidth="1"/>
  </cols>
  <sheetData>
    <row r="1" spans="1:36" x14ac:dyDescent="0.25">
      <c r="L1" s="2"/>
    </row>
    <row r="2" spans="1:36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1:36" x14ac:dyDescent="0.25">
      <c r="A3" s="4"/>
      <c r="B3" s="4" t="s">
        <v>12</v>
      </c>
      <c r="C3" s="5">
        <v>485.4</v>
      </c>
      <c r="D3" s="5">
        <v>698.3</v>
      </c>
      <c r="E3" s="5">
        <v>819.7</v>
      </c>
      <c r="F3" s="5">
        <v>1122</v>
      </c>
      <c r="G3" s="5">
        <v>781.4</v>
      </c>
      <c r="H3" s="5">
        <v>864.9</v>
      </c>
      <c r="I3" s="5">
        <v>905.1</v>
      </c>
      <c r="J3" s="5">
        <v>1161.3</v>
      </c>
      <c r="K3" s="5">
        <v>812.76199999999994</v>
      </c>
      <c r="L3" s="5"/>
      <c r="M3" s="5"/>
      <c r="N3" s="5"/>
      <c r="O3" s="4"/>
      <c r="P3" s="6"/>
      <c r="Q3" s="4">
        <v>3493</v>
      </c>
      <c r="R3" s="5">
        <v>3590</v>
      </c>
      <c r="S3" s="5">
        <v>3623</v>
      </c>
      <c r="T3" s="1">
        <f>SUM(C3:F3)</f>
        <v>3125.3999999999996</v>
      </c>
      <c r="U3" s="1">
        <f>SUM(G3:J3)</f>
        <v>3712.7</v>
      </c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B4" t="s">
        <v>13</v>
      </c>
      <c r="C4" s="1">
        <v>221.2</v>
      </c>
      <c r="D4" s="1">
        <v>274.7</v>
      </c>
      <c r="E4" s="1">
        <v>295.22000000000003</v>
      </c>
      <c r="F4" s="1">
        <v>443</v>
      </c>
      <c r="G4" s="1">
        <v>286.3</v>
      </c>
      <c r="H4" s="1">
        <v>301.36500000000001</v>
      </c>
      <c r="I4" s="1">
        <v>328.9</v>
      </c>
      <c r="J4" s="1">
        <v>484.2</v>
      </c>
      <c r="K4" s="1">
        <v>363.21600000000001</v>
      </c>
      <c r="N4" s="1"/>
      <c r="R4" s="1"/>
      <c r="S4" s="1"/>
      <c r="T4" s="1">
        <f t="shared" ref="T4:T14" si="0">SUM(C4:F4)</f>
        <v>1234.1199999999999</v>
      </c>
      <c r="U4" s="1">
        <f t="shared" ref="U4:U14" si="1">SUM(G4:J4)</f>
        <v>1400.7649999999999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4"/>
      <c r="B5" s="4" t="s">
        <v>14</v>
      </c>
      <c r="C5" s="5">
        <f t="shared" ref="C5:K5" si="2">+C3-C4</f>
        <v>264.2</v>
      </c>
      <c r="D5" s="5">
        <f t="shared" si="2"/>
        <v>423.59999999999997</v>
      </c>
      <c r="E5" s="5">
        <f t="shared" si="2"/>
        <v>524.48</v>
      </c>
      <c r="F5" s="5">
        <f t="shared" si="2"/>
        <v>679</v>
      </c>
      <c r="G5" s="5">
        <f t="shared" si="2"/>
        <v>495.09999999999997</v>
      </c>
      <c r="H5" s="5">
        <f t="shared" si="2"/>
        <v>563.53499999999997</v>
      </c>
      <c r="I5" s="5">
        <f t="shared" si="2"/>
        <v>576.20000000000005</v>
      </c>
      <c r="J5" s="5">
        <f t="shared" si="2"/>
        <v>677.09999999999991</v>
      </c>
      <c r="K5" s="5">
        <f t="shared" si="2"/>
        <v>449.54599999999994</v>
      </c>
      <c r="L5" s="5"/>
      <c r="M5" s="5"/>
      <c r="N5" s="5"/>
      <c r="O5" s="4"/>
      <c r="P5" s="6"/>
      <c r="Q5" s="4"/>
      <c r="R5" s="5"/>
      <c r="S5" s="5"/>
      <c r="T5" s="1">
        <f t="shared" si="0"/>
        <v>1891.28</v>
      </c>
      <c r="U5" s="1">
        <f t="shared" si="1"/>
        <v>2311.9349999999999</v>
      </c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5">
      <c r="B6" t="s">
        <v>39</v>
      </c>
      <c r="C6" s="1">
        <v>322.10000000000002</v>
      </c>
      <c r="D6" s="1">
        <v>310.39999999999998</v>
      </c>
      <c r="E6" s="1">
        <v>346.3</v>
      </c>
      <c r="F6" s="1">
        <v>412.8</v>
      </c>
      <c r="G6" s="1">
        <v>316.60000000000002</v>
      </c>
      <c r="H6" s="1">
        <v>325.89999999999998</v>
      </c>
      <c r="I6" s="1">
        <v>351.8</v>
      </c>
      <c r="J6" s="1">
        <v>435.1</v>
      </c>
      <c r="K6" s="1">
        <v>337.54300000000001</v>
      </c>
      <c r="N6" s="1"/>
      <c r="R6" s="1"/>
      <c r="S6" s="1"/>
      <c r="T6" s="1">
        <f t="shared" si="0"/>
        <v>1391.6</v>
      </c>
      <c r="U6" s="1">
        <f t="shared" si="1"/>
        <v>1429.4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B7" t="s">
        <v>15</v>
      </c>
      <c r="C7" s="1">
        <v>108.25700000000001</v>
      </c>
      <c r="D7" s="1">
        <v>97.3</v>
      </c>
      <c r="E7" s="1">
        <v>121</v>
      </c>
      <c r="F7" s="1">
        <v>137.30000000000001</v>
      </c>
      <c r="G7" s="1">
        <v>120.9</v>
      </c>
      <c r="H7" s="1">
        <v>123.9</v>
      </c>
      <c r="I7" s="1">
        <v>146.30000000000001</v>
      </c>
      <c r="J7" s="1">
        <v>145.69999999999999</v>
      </c>
      <c r="K7" s="1">
        <v>122.149</v>
      </c>
      <c r="N7" s="1"/>
      <c r="R7" s="1"/>
      <c r="S7" s="1"/>
      <c r="T7" s="1">
        <f t="shared" si="0"/>
        <v>463.85700000000003</v>
      </c>
      <c r="U7" s="1">
        <f t="shared" si="1"/>
        <v>536.79999999999995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B8" t="s">
        <v>38</v>
      </c>
      <c r="C8" s="1">
        <f>-0.54+42.92+0.5</f>
        <v>42.88</v>
      </c>
      <c r="D8" s="1">
        <f>+-3.9+8.1-2.36</f>
        <v>1.8399999999999994</v>
      </c>
      <c r="E8" s="1">
        <f>-8.063+6.329+0.288</f>
        <v>-1.4460000000000008</v>
      </c>
      <c r="F8" s="1">
        <f>0.85+15.6-3.5</f>
        <v>12.95</v>
      </c>
      <c r="G8" s="1">
        <f>-1.1+2.66-1.4</f>
        <v>0.16000000000000014</v>
      </c>
      <c r="H8" s="1">
        <f>0.7-1.8</f>
        <v>-1.1000000000000001</v>
      </c>
      <c r="I8" s="1">
        <f>6.8-1.3</f>
        <v>5.5</v>
      </c>
      <c r="J8" s="1">
        <f>0+1.9-3.7</f>
        <v>-1.8000000000000003</v>
      </c>
      <c r="K8" s="1">
        <f>3.422-3.842</f>
        <v>-0.41999999999999993</v>
      </c>
      <c r="N8" s="1"/>
      <c r="R8" s="1"/>
      <c r="S8" s="1"/>
      <c r="T8" s="1">
        <f t="shared" si="0"/>
        <v>56.224000000000004</v>
      </c>
      <c r="U8" s="1">
        <f t="shared" si="1"/>
        <v>2.7600000000000002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B9" t="s">
        <v>16</v>
      </c>
      <c r="C9" s="1">
        <f t="shared" ref="C9:K9" si="3">+C7+C6+C4+C8</f>
        <v>694.43700000000001</v>
      </c>
      <c r="D9" s="1">
        <f t="shared" si="3"/>
        <v>684.24</v>
      </c>
      <c r="E9" s="1">
        <f t="shared" si="3"/>
        <v>761.07399999999996</v>
      </c>
      <c r="F9" s="1">
        <f t="shared" si="3"/>
        <v>1006.0500000000001</v>
      </c>
      <c r="G9" s="1">
        <f t="shared" si="3"/>
        <v>723.95999999999992</v>
      </c>
      <c r="H9" s="1">
        <f t="shared" si="3"/>
        <v>750.06499999999994</v>
      </c>
      <c r="I9" s="1">
        <f t="shared" si="3"/>
        <v>832.5</v>
      </c>
      <c r="J9" s="1">
        <f t="shared" si="3"/>
        <v>1063.2</v>
      </c>
      <c r="K9" s="1">
        <f t="shared" si="3"/>
        <v>822.48800000000006</v>
      </c>
      <c r="N9" s="1"/>
      <c r="R9" s="1"/>
      <c r="S9" s="1"/>
      <c r="T9" s="1">
        <f t="shared" si="0"/>
        <v>3145.8010000000004</v>
      </c>
      <c r="U9" s="1">
        <f t="shared" si="1"/>
        <v>3369.7249999999995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4"/>
      <c r="B10" s="4" t="s">
        <v>17</v>
      </c>
      <c r="C10" s="5">
        <f t="shared" ref="C10:K10" si="4">+C3-C9</f>
        <v>-209.03700000000003</v>
      </c>
      <c r="D10" s="5">
        <f t="shared" si="4"/>
        <v>14.059999999999945</v>
      </c>
      <c r="E10" s="5">
        <f t="shared" si="4"/>
        <v>58.62600000000009</v>
      </c>
      <c r="F10" s="5">
        <f t="shared" si="4"/>
        <v>115.94999999999993</v>
      </c>
      <c r="G10" s="5">
        <f t="shared" si="4"/>
        <v>57.440000000000055</v>
      </c>
      <c r="H10" s="5">
        <f t="shared" si="4"/>
        <v>114.83500000000004</v>
      </c>
      <c r="I10" s="5">
        <f t="shared" si="4"/>
        <v>72.600000000000023</v>
      </c>
      <c r="J10" s="5">
        <f t="shared" si="4"/>
        <v>98.099999999999909</v>
      </c>
      <c r="K10" s="5">
        <f t="shared" si="4"/>
        <v>-9.7260000000001128</v>
      </c>
      <c r="L10" s="5"/>
      <c r="M10" s="5"/>
      <c r="N10" s="5"/>
      <c r="O10" s="4"/>
      <c r="P10" s="6"/>
      <c r="Q10" s="4"/>
      <c r="R10" s="5"/>
      <c r="S10" s="5"/>
      <c r="T10" s="1">
        <f t="shared" si="0"/>
        <v>-20.401000000000067</v>
      </c>
      <c r="U10" s="1">
        <f t="shared" si="1"/>
        <v>342.97500000000002</v>
      </c>
      <c r="V10" s="4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5">
      <c r="B11" t="s">
        <v>38</v>
      </c>
      <c r="C11" s="1">
        <v>0</v>
      </c>
      <c r="D11" s="1">
        <v>0</v>
      </c>
      <c r="E11" s="1">
        <v>0</v>
      </c>
      <c r="F11" s="1">
        <v>0</v>
      </c>
      <c r="G11" s="1">
        <v>8.6</v>
      </c>
      <c r="H11" s="1">
        <v>0</v>
      </c>
      <c r="I11" s="1">
        <v>0</v>
      </c>
      <c r="J11" s="1">
        <v>0</v>
      </c>
      <c r="K11" s="1">
        <v>7.3</v>
      </c>
      <c r="N11" s="1"/>
      <c r="R11" s="1"/>
      <c r="S11" s="1"/>
      <c r="T11" s="1">
        <f t="shared" si="0"/>
        <v>0</v>
      </c>
      <c r="U11" s="1">
        <f t="shared" si="1"/>
        <v>8.6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B12" t="s">
        <v>18</v>
      </c>
      <c r="C12" s="1">
        <v>-3.4</v>
      </c>
      <c r="D12" s="1">
        <v>-7.1</v>
      </c>
      <c r="E12" s="1">
        <v>-8.8000000000000007</v>
      </c>
      <c r="F12" s="1">
        <v>-9</v>
      </c>
      <c r="G12" s="1">
        <v>0</v>
      </c>
      <c r="H12" s="1">
        <v>-11.3</v>
      </c>
      <c r="I12" s="1">
        <v>-7.3</v>
      </c>
      <c r="J12" s="1">
        <v>-7</v>
      </c>
      <c r="K12" s="1">
        <v>0</v>
      </c>
      <c r="N12" s="1"/>
      <c r="R12" s="1"/>
      <c r="S12" s="1"/>
      <c r="T12" s="1">
        <f t="shared" si="0"/>
        <v>-28.3</v>
      </c>
      <c r="U12" s="1">
        <f t="shared" si="1"/>
        <v>-25.6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4"/>
      <c r="B13" t="s">
        <v>19</v>
      </c>
      <c r="C13" s="1">
        <v>31.5</v>
      </c>
      <c r="D13" s="1">
        <v>5.8</v>
      </c>
      <c r="E13" s="1">
        <v>5.8</v>
      </c>
      <c r="F13" s="1">
        <v>21.6</v>
      </c>
      <c r="G13" s="1">
        <v>6.1</v>
      </c>
      <c r="H13" s="1">
        <v>-6.9</v>
      </c>
      <c r="I13" s="1">
        <v>16.399999999999999</v>
      </c>
      <c r="J13" s="1">
        <v>23.3</v>
      </c>
      <c r="K13" s="1">
        <v>-2.2000000000000002</v>
      </c>
      <c r="L13" s="5"/>
      <c r="M13" s="5"/>
      <c r="N13" s="5"/>
      <c r="O13" s="4"/>
      <c r="P13" s="6"/>
      <c r="Q13" s="4"/>
      <c r="R13" s="5"/>
      <c r="S13" s="5"/>
      <c r="T13" s="1">
        <f t="shared" si="0"/>
        <v>64.699999999999989</v>
      </c>
      <c r="U13" s="1">
        <f t="shared" si="1"/>
        <v>38.9</v>
      </c>
      <c r="V13" s="4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5">
      <c r="B14" s="4" t="s">
        <v>20</v>
      </c>
      <c r="C14" s="5">
        <f>C10-C11-C13</f>
        <v>-240.53700000000003</v>
      </c>
      <c r="D14" s="5">
        <f>D10-D11-D13</f>
        <v>8.2599999999999447</v>
      </c>
      <c r="E14" s="5">
        <f>E10-E11-E13</f>
        <v>52.826000000000093</v>
      </c>
      <c r="F14" s="5">
        <f>F10-F11-F13</f>
        <v>94.349999999999937</v>
      </c>
      <c r="G14" s="5">
        <f>G10-G11-G13</f>
        <v>42.740000000000052</v>
      </c>
      <c r="H14" s="5">
        <f>H10-H11-H13+H12</f>
        <v>110.43500000000004</v>
      </c>
      <c r="I14" s="5">
        <f>I10-I11-I13+I12</f>
        <v>48.900000000000027</v>
      </c>
      <c r="J14" s="5">
        <f>J10-J11-J13+J12</f>
        <v>67.799999999999912</v>
      </c>
      <c r="K14" s="5">
        <f>K10-K11-K13</f>
        <v>-14.826000000000114</v>
      </c>
      <c r="N14" s="1"/>
      <c r="Q14">
        <v>7</v>
      </c>
      <c r="R14" s="1">
        <v>75</v>
      </c>
      <c r="S14" s="1">
        <v>39</v>
      </c>
      <c r="T14" s="1">
        <f t="shared" si="0"/>
        <v>-85.101000000000084</v>
      </c>
      <c r="U14" s="1">
        <f t="shared" si="1"/>
        <v>269.87500000000006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4"/>
      <c r="B15" t="s">
        <v>21</v>
      </c>
      <c r="C15" s="1">
        <v>62.54</v>
      </c>
      <c r="D15" s="1">
        <v>62.527000000000001</v>
      </c>
      <c r="E15" s="1">
        <v>62.55</v>
      </c>
      <c r="F15" s="1">
        <v>62.58</v>
      </c>
      <c r="G15" s="1">
        <v>62.38</v>
      </c>
      <c r="H15" s="1">
        <v>61.43</v>
      </c>
      <c r="I15" s="1">
        <v>55.74</v>
      </c>
      <c r="J15" s="1">
        <v>55.74</v>
      </c>
      <c r="K15" s="1">
        <v>52.076999999999998</v>
      </c>
      <c r="L15" s="5"/>
      <c r="M15" s="5"/>
      <c r="N15" s="5"/>
      <c r="O15" s="4"/>
      <c r="P15" s="6"/>
      <c r="Q15" s="4"/>
      <c r="R15" s="5"/>
      <c r="S15" s="5"/>
      <c r="T15" s="1">
        <f>AVERAGE(C15:F15)</f>
        <v>62.549250000000001</v>
      </c>
      <c r="U15" s="1">
        <f>AVERAGE(G14:J14)</f>
        <v>67.468750000000014</v>
      </c>
      <c r="V15" s="4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5">
      <c r="A16" s="7"/>
      <c r="B16" s="8" t="s">
        <v>22</v>
      </c>
      <c r="C16" s="7">
        <f t="shared" ref="C16:K16" si="5">+C14/C15</f>
        <v>-3.8461304764950439</v>
      </c>
      <c r="D16" s="7">
        <f t="shared" si="5"/>
        <v>0.13210293153357661</v>
      </c>
      <c r="E16" s="7">
        <f t="shared" si="5"/>
        <v>0.84454036770583685</v>
      </c>
      <c r="F16" s="7">
        <f t="shared" si="5"/>
        <v>1.5076701821668255</v>
      </c>
      <c r="G16" s="7">
        <f t="shared" si="5"/>
        <v>0.68515549855723068</v>
      </c>
      <c r="H16" s="7">
        <f t="shared" si="5"/>
        <v>1.7977372619241421</v>
      </c>
      <c r="I16" s="7">
        <f t="shared" si="5"/>
        <v>0.87728740581270226</v>
      </c>
      <c r="J16" s="7">
        <f t="shared" si="5"/>
        <v>1.2163616792249714</v>
      </c>
      <c r="K16" s="7">
        <f t="shared" si="5"/>
        <v>-0.28469381876836442</v>
      </c>
      <c r="L16" s="7"/>
      <c r="M16" s="7"/>
      <c r="N16" s="7"/>
      <c r="O16" s="7"/>
      <c r="P16" s="9"/>
      <c r="Q16" s="7"/>
      <c r="R16" s="7"/>
      <c r="S16" s="7"/>
      <c r="T16" s="7">
        <f>+T14/T15</f>
        <v>-1.3605438914135675</v>
      </c>
      <c r="U16" s="7">
        <f>+U14/U15</f>
        <v>4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5">
      <c r="A17" s="1"/>
      <c r="B17" s="1"/>
      <c r="C17" s="10"/>
      <c r="D17" s="10"/>
      <c r="E17" s="10"/>
      <c r="F17" s="10"/>
      <c r="G17" s="10"/>
      <c r="H17" s="10"/>
      <c r="I17" s="10"/>
      <c r="J17" s="10"/>
      <c r="K17" s="10"/>
      <c r="N17" s="1"/>
      <c r="O17" s="1"/>
      <c r="P17" s="1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2"/>
      <c r="Q18" s="10"/>
      <c r="R18" s="10"/>
      <c r="S18" s="10"/>
      <c r="T18" s="10"/>
      <c r="U18" s="10"/>
      <c r="V18" s="10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3"/>
      <c r="B19" s="13" t="s">
        <v>23</v>
      </c>
      <c r="C19" s="13">
        <f>C5/C3</f>
        <v>0.54429336629583847</v>
      </c>
      <c r="D19" s="13">
        <f t="shared" ref="D19:K19" si="6">D5/D3</f>
        <v>0.60661606759272513</v>
      </c>
      <c r="E19" s="13">
        <f t="shared" si="6"/>
        <v>0.63984384530925942</v>
      </c>
      <c r="F19" s="13">
        <f t="shared" si="6"/>
        <v>0.60516934046345816</v>
      </c>
      <c r="G19" s="13">
        <f t="shared" si="6"/>
        <v>0.63360634758126433</v>
      </c>
      <c r="H19" s="13">
        <f t="shared" si="6"/>
        <v>0.65156087408949015</v>
      </c>
      <c r="I19" s="13">
        <f t="shared" si="6"/>
        <v>0.63661473870290575</v>
      </c>
      <c r="J19" s="13">
        <f t="shared" si="6"/>
        <v>0.58305347455437861</v>
      </c>
      <c r="K19" s="13">
        <f t="shared" si="6"/>
        <v>0.55310902822720542</v>
      </c>
      <c r="L19" s="13"/>
      <c r="M19" s="13"/>
      <c r="N19" s="13"/>
      <c r="O19" s="13"/>
      <c r="P19" s="14"/>
      <c r="Q19" s="13"/>
      <c r="R19" s="13"/>
      <c r="S19" s="13"/>
      <c r="T19" s="13">
        <f t="shared" ref="T19" si="7">T5/T3</f>
        <v>0.60513214308568508</v>
      </c>
      <c r="U19" s="13">
        <f t="shared" ref="U19" si="8">U5/U3</f>
        <v>0.62270988768281843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x14ac:dyDescent="0.25">
      <c r="A20" s="15"/>
      <c r="B20" s="15" t="s">
        <v>24</v>
      </c>
      <c r="C20" s="15">
        <f>C10/C3</f>
        <v>-0.43064894932014841</v>
      </c>
      <c r="D20" s="15">
        <f t="shared" ref="D20:K20" si="9">D10/D3</f>
        <v>2.0134612630674419E-2</v>
      </c>
      <c r="E20" s="15">
        <f t="shared" si="9"/>
        <v>7.1521288276198719E-2</v>
      </c>
      <c r="F20" s="15">
        <f t="shared" si="9"/>
        <v>0.10334224598930475</v>
      </c>
      <c r="G20" s="15">
        <f t="shared" si="9"/>
        <v>7.3509086255439032E-2</v>
      </c>
      <c r="H20" s="15">
        <f t="shared" si="9"/>
        <v>0.1327725748641462</v>
      </c>
      <c r="I20" s="15">
        <f t="shared" si="9"/>
        <v>8.0212131256214805E-2</v>
      </c>
      <c r="J20" s="15">
        <f t="shared" si="9"/>
        <v>8.4474296047532857E-2</v>
      </c>
      <c r="K20" s="15">
        <f t="shared" si="9"/>
        <v>-1.1966602769322524E-2</v>
      </c>
      <c r="L20" s="15"/>
      <c r="M20" s="15"/>
      <c r="N20" s="15"/>
      <c r="O20" s="15"/>
      <c r="P20" s="16"/>
      <c r="Q20" s="15"/>
      <c r="R20" s="15"/>
      <c r="S20" s="15"/>
      <c r="T20" s="15">
        <f t="shared" ref="T20" si="10">T10/T3</f>
        <v>-6.5274844819863276E-3</v>
      </c>
      <c r="U20" s="15">
        <f t="shared" ref="U20" si="11">U10/U3</f>
        <v>9.2378861744821836E-2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x14ac:dyDescent="0.25">
      <c r="A21" s="15"/>
      <c r="B21" s="15" t="s">
        <v>25</v>
      </c>
      <c r="C21" s="15">
        <f>C13/C3</f>
        <v>6.4894932014833137E-2</v>
      </c>
      <c r="D21" s="15">
        <f t="shared" ref="D21:K21" si="12">D13/D3</f>
        <v>8.3058857224688528E-3</v>
      </c>
      <c r="E21" s="15">
        <f t="shared" si="12"/>
        <v>7.0757594241795769E-3</v>
      </c>
      <c r="F21" s="15">
        <f t="shared" si="12"/>
        <v>1.9251336898395723E-2</v>
      </c>
      <c r="G21" s="15">
        <f t="shared" si="12"/>
        <v>7.8065011517788581E-3</v>
      </c>
      <c r="H21" s="15">
        <f t="shared" si="12"/>
        <v>-7.9778009018383628E-3</v>
      </c>
      <c r="I21" s="15">
        <f t="shared" si="12"/>
        <v>1.811954480167937E-2</v>
      </c>
      <c r="J21" s="15">
        <f t="shared" si="12"/>
        <v>2.0063721691208129E-2</v>
      </c>
      <c r="K21" s="15">
        <f t="shared" si="12"/>
        <v>-2.7068194625240851E-3</v>
      </c>
      <c r="L21" s="15"/>
      <c r="M21" s="15"/>
      <c r="N21" s="15"/>
      <c r="O21" s="15"/>
      <c r="P21" s="16"/>
      <c r="Q21" s="15"/>
      <c r="R21" s="15"/>
      <c r="S21" s="15"/>
      <c r="T21" s="15">
        <f t="shared" ref="T21" si="13">T13/T3</f>
        <v>2.0701350227170921E-2</v>
      </c>
      <c r="U21" s="15">
        <f t="shared" ref="U21" si="14">U13/U3</f>
        <v>1.0477550030974763E-2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x14ac:dyDescent="0.25">
      <c r="A22" s="15"/>
      <c r="B22" s="15" t="s">
        <v>26</v>
      </c>
      <c r="C22" s="15">
        <f>C3/(C7+C6)</f>
        <v>1.1279007893446602</v>
      </c>
      <c r="D22" s="15">
        <f t="shared" ref="D22:K22" si="15">D3/(D7+D6)</f>
        <v>1.7127790041697326</v>
      </c>
      <c r="E22" s="15">
        <f t="shared" si="15"/>
        <v>1.7541194093729939</v>
      </c>
      <c r="F22" s="15">
        <f t="shared" si="15"/>
        <v>2.039629158334848</v>
      </c>
      <c r="G22" s="15">
        <f t="shared" si="15"/>
        <v>1.7860571428571428</v>
      </c>
      <c r="H22" s="15">
        <f t="shared" si="15"/>
        <v>1.9228546020453536</v>
      </c>
      <c r="I22" s="15">
        <f t="shared" si="15"/>
        <v>1.8171049989961854</v>
      </c>
      <c r="J22" s="15">
        <f t="shared" si="15"/>
        <v>1.9994834710743803</v>
      </c>
      <c r="K22" s="15">
        <f t="shared" si="15"/>
        <v>1.7680577430105373</v>
      </c>
      <c r="L22" s="15"/>
      <c r="M22" s="15"/>
      <c r="N22" s="15"/>
      <c r="O22" s="15"/>
      <c r="P22" s="16"/>
      <c r="Q22" s="15"/>
      <c r="R22" s="15"/>
      <c r="S22" s="15"/>
      <c r="T22" s="15">
        <f t="shared" ref="T22" si="16">T3/T7</f>
        <v>6.7378523984762531</v>
      </c>
      <c r="U22" s="15">
        <f t="shared" ref="U22" si="17">U3/U7</f>
        <v>6.9163561847988078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x14ac:dyDescent="0.25">
      <c r="B23" s="15"/>
      <c r="N23" s="1"/>
      <c r="U23" s="1"/>
    </row>
    <row r="24" spans="1:36" x14ac:dyDescent="0.25">
      <c r="A24" s="13"/>
      <c r="B24" s="13" t="s">
        <v>27</v>
      </c>
      <c r="C24" s="13"/>
      <c r="D24" s="13"/>
      <c r="E24" s="13"/>
      <c r="F24" s="13"/>
      <c r="G24" s="13">
        <f t="shared" ref="G24:J24" si="18">G3/C3-1</f>
        <v>0.60980634528224154</v>
      </c>
      <c r="H24" s="13">
        <f t="shared" si="18"/>
        <v>0.23857940713160541</v>
      </c>
      <c r="I24" s="13">
        <f t="shared" si="18"/>
        <v>0.10418445772843721</v>
      </c>
      <c r="J24" s="13">
        <f t="shared" si="18"/>
        <v>3.5026737967914334E-2</v>
      </c>
      <c r="K24" s="13">
        <f>K3/G3-1</f>
        <v>4.0135653954440631E-2</v>
      </c>
      <c r="L24" s="13"/>
      <c r="M24" s="13"/>
      <c r="N24" s="13"/>
      <c r="O24" s="13"/>
      <c r="P24" s="14"/>
      <c r="Q24" s="13"/>
      <c r="R24" s="13">
        <f t="shared" ref="R24:T24" si="19">R3/Q3-1</f>
        <v>2.7769825365015821E-2</v>
      </c>
      <c r="S24" s="13">
        <f t="shared" si="19"/>
        <v>9.1922005571030141E-3</v>
      </c>
      <c r="T24" s="13">
        <f t="shared" si="19"/>
        <v>-0.1373447419265803</v>
      </c>
      <c r="U24" s="13">
        <f>U3/T3-1</f>
        <v>0.18791194727074934</v>
      </c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25">
      <c r="A25" s="13"/>
      <c r="B25" s="13" t="s">
        <v>28</v>
      </c>
      <c r="C25" s="13"/>
      <c r="D25" s="13"/>
      <c r="E25" s="13"/>
      <c r="F25" s="13"/>
      <c r="G25" s="13">
        <f>G14/C14-1</f>
        <v>-1.1776857614421068</v>
      </c>
      <c r="H25" s="13">
        <f>H14/D14-1</f>
        <v>12.369854721549732</v>
      </c>
      <c r="I25" s="13">
        <f>I14/E14-1</f>
        <v>-7.4319463900353266E-2</v>
      </c>
      <c r="J25" s="13">
        <f>J14/F14-1</f>
        <v>-0.28139904610492894</v>
      </c>
      <c r="K25" s="13">
        <f>K14/G14-1</f>
        <v>-1.3468881609733294</v>
      </c>
      <c r="L25" s="13"/>
      <c r="M25" s="13"/>
      <c r="N25" s="13"/>
      <c r="O25" s="13"/>
      <c r="P25" s="14"/>
      <c r="Q25" s="13"/>
      <c r="R25" s="13">
        <f>R14/Q14-1</f>
        <v>9.7142857142857135</v>
      </c>
      <c r="S25" s="13">
        <f>S14/R14-1</f>
        <v>-0.48</v>
      </c>
      <c r="T25" s="13">
        <f>T14/S14-1</f>
        <v>-3.182076923076925</v>
      </c>
      <c r="U25" s="13">
        <f>U14/T14-1</f>
        <v>-4.1712318304132712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2022-07-29T17:37:35Z</dcterms:modified>
</cp:coreProperties>
</file>