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Fiduciary\Models\"/>
    </mc:Choice>
  </mc:AlternateContent>
  <xr:revisionPtr revIDLastSave="0" documentId="13_ncr:1_{E9897D06-28E0-4695-9E8D-28FA778173D8}" xr6:coauthVersionLast="47" xr6:coauthVersionMax="47" xr10:uidLastSave="{00000000-0000-0000-0000-000000000000}"/>
  <bookViews>
    <workbookView xWindow="27000" yWindow="2700" windowWidth="19890" windowHeight="17250" activeTab="1" xr2:uid="{2EC0F4CB-CC56-4207-8108-7C832533A8D8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40" i="2" l="1"/>
  <c r="V42" i="2" l="1"/>
  <c r="U42" i="2"/>
  <c r="T42" i="2"/>
  <c r="S42" i="2"/>
  <c r="R42" i="2"/>
  <c r="V34" i="2"/>
  <c r="V16" i="2"/>
  <c r="V31" i="2" s="1"/>
  <c r="V23" i="2"/>
  <c r="V33" i="2" s="1"/>
  <c r="V21" i="2" l="1"/>
  <c r="V24" i="2" s="1"/>
  <c r="V29" i="2" s="1"/>
  <c r="V32" i="2" l="1"/>
  <c r="U38" i="2" l="1"/>
  <c r="U37" i="2"/>
  <c r="U36" i="2"/>
  <c r="S39" i="2"/>
  <c r="R39" i="2"/>
  <c r="S40" i="2"/>
  <c r="R40" i="2"/>
  <c r="U14" i="2" l="1"/>
  <c r="K48" i="2"/>
  <c r="K49" i="2"/>
  <c r="K50" i="2"/>
  <c r="I50" i="2"/>
  <c r="H50" i="2"/>
  <c r="G50" i="2"/>
  <c r="I49" i="2"/>
  <c r="H49" i="2"/>
  <c r="G49" i="2"/>
  <c r="I48" i="2"/>
  <c r="H48" i="2"/>
  <c r="G48" i="2"/>
  <c r="K46" i="2"/>
  <c r="I46" i="2"/>
  <c r="H46" i="2"/>
  <c r="G46" i="2"/>
  <c r="I45" i="2"/>
  <c r="H45" i="2"/>
  <c r="G45" i="2"/>
  <c r="K45" i="2"/>
  <c r="I44" i="2"/>
  <c r="H44" i="2"/>
  <c r="G44" i="2"/>
  <c r="K44" i="2"/>
  <c r="H38" i="2"/>
  <c r="G38" i="2"/>
  <c r="H37" i="2"/>
  <c r="G37" i="2"/>
  <c r="H36" i="2"/>
  <c r="G36" i="2"/>
  <c r="I38" i="2"/>
  <c r="I37" i="2"/>
  <c r="I36" i="2"/>
  <c r="K38" i="2"/>
  <c r="K37" i="2"/>
  <c r="K36" i="2"/>
  <c r="N16" i="1"/>
  <c r="V39" i="2" l="1"/>
  <c r="U33" i="2"/>
  <c r="U34" i="2"/>
  <c r="F26" i="2"/>
  <c r="F25" i="2"/>
  <c r="F23" i="2"/>
  <c r="F22" i="2"/>
  <c r="F19" i="2"/>
  <c r="F18" i="2"/>
  <c r="F17" i="2"/>
  <c r="F15" i="2"/>
  <c r="J26" i="2"/>
  <c r="J25" i="2"/>
  <c r="J13" i="2"/>
  <c r="J38" i="2" s="1"/>
  <c r="J12" i="2"/>
  <c r="J37" i="2" s="1"/>
  <c r="J11" i="2"/>
  <c r="J9" i="2"/>
  <c r="J8" i="2"/>
  <c r="J7" i="2"/>
  <c r="J5" i="2"/>
  <c r="J4" i="2"/>
  <c r="J3" i="2"/>
  <c r="F13" i="2"/>
  <c r="F12" i="2"/>
  <c r="F11" i="2"/>
  <c r="F9" i="2"/>
  <c r="F8" i="2"/>
  <c r="F7" i="2"/>
  <c r="F5" i="2"/>
  <c r="F4" i="2"/>
  <c r="F3" i="2"/>
  <c r="C20" i="2"/>
  <c r="C14" i="2"/>
  <c r="C16" i="2" s="1"/>
  <c r="C31" i="2" s="1"/>
  <c r="D20" i="2"/>
  <c r="D14" i="2"/>
  <c r="D16" i="2" s="1"/>
  <c r="D31" i="2" s="1"/>
  <c r="H20" i="2"/>
  <c r="H14" i="2"/>
  <c r="H16" i="2" s="1"/>
  <c r="H31" i="2" s="1"/>
  <c r="E20" i="2"/>
  <c r="E14" i="2"/>
  <c r="E16" i="2" s="1"/>
  <c r="E31" i="2" s="1"/>
  <c r="I20" i="2"/>
  <c r="I14" i="2"/>
  <c r="I33" i="2" s="1"/>
  <c r="T20" i="2"/>
  <c r="T14" i="2"/>
  <c r="U20" i="2"/>
  <c r="U16" i="2"/>
  <c r="U31" i="2" s="1"/>
  <c r="J20" i="2"/>
  <c r="G20" i="2"/>
  <c r="K20" i="2"/>
  <c r="K14" i="2"/>
  <c r="G14" i="2"/>
  <c r="G16" i="2" s="1"/>
  <c r="G31" i="2" s="1"/>
  <c r="N8" i="1"/>
  <c r="N5" i="1"/>
  <c r="J48" i="2" l="1"/>
  <c r="J49" i="2"/>
  <c r="T16" i="2"/>
  <c r="T31" i="2" s="1"/>
  <c r="T39" i="2"/>
  <c r="T34" i="2"/>
  <c r="T33" i="2"/>
  <c r="J50" i="2"/>
  <c r="U39" i="2"/>
  <c r="J36" i="2"/>
  <c r="J44" i="2"/>
  <c r="J45" i="2"/>
  <c r="J46" i="2"/>
  <c r="F14" i="2"/>
  <c r="F16" i="2" s="1"/>
  <c r="F31" i="2" s="1"/>
  <c r="F20" i="2"/>
  <c r="J14" i="2"/>
  <c r="J21" i="2" s="1"/>
  <c r="J32" i="2" s="1"/>
  <c r="F33" i="2"/>
  <c r="I34" i="2"/>
  <c r="K21" i="2"/>
  <c r="K24" i="2" s="1"/>
  <c r="K27" i="2" s="1"/>
  <c r="K29" i="2" s="1"/>
  <c r="K39" i="2"/>
  <c r="E34" i="2"/>
  <c r="G34" i="2"/>
  <c r="H34" i="2"/>
  <c r="C33" i="2"/>
  <c r="E33" i="2"/>
  <c r="G39" i="2"/>
  <c r="D33" i="2"/>
  <c r="H39" i="2"/>
  <c r="G33" i="2"/>
  <c r="I39" i="2"/>
  <c r="H33" i="2"/>
  <c r="K32" i="2"/>
  <c r="K34" i="2"/>
  <c r="C34" i="2"/>
  <c r="K33" i="2"/>
  <c r="D34" i="2"/>
  <c r="C21" i="2"/>
  <c r="D21" i="2"/>
  <c r="H21" i="2"/>
  <c r="E21" i="2"/>
  <c r="I21" i="2"/>
  <c r="I16" i="2"/>
  <c r="I31" i="2" s="1"/>
  <c r="U21" i="2"/>
  <c r="T21" i="2"/>
  <c r="G21" i="2"/>
  <c r="K16" i="2"/>
  <c r="K31" i="2" s="1"/>
  <c r="T24" i="2" l="1"/>
  <c r="T32" i="2"/>
  <c r="U24" i="2"/>
  <c r="U32" i="2"/>
  <c r="J39" i="2"/>
  <c r="J33" i="2"/>
  <c r="J16" i="2"/>
  <c r="J31" i="2" s="1"/>
  <c r="F21" i="2"/>
  <c r="F32" i="2" s="1"/>
  <c r="J34" i="2"/>
  <c r="F34" i="2"/>
  <c r="I24" i="2"/>
  <c r="I32" i="2"/>
  <c r="C24" i="2"/>
  <c r="C27" i="2" s="1"/>
  <c r="C29" i="2" s="1"/>
  <c r="C32" i="2"/>
  <c r="H24" i="2"/>
  <c r="H32" i="2"/>
  <c r="D24" i="2"/>
  <c r="D27" i="2" s="1"/>
  <c r="D29" i="2" s="1"/>
  <c r="D32" i="2"/>
  <c r="E24" i="2"/>
  <c r="E27" i="2" s="1"/>
  <c r="E29" i="2" s="1"/>
  <c r="E32" i="2"/>
  <c r="J24" i="2"/>
  <c r="G24" i="2"/>
  <c r="G32" i="2"/>
  <c r="F24" i="2" l="1"/>
  <c r="F27" i="2" s="1"/>
  <c r="F29" i="2" s="1"/>
  <c r="U27" i="2"/>
  <c r="U29" i="2" s="1"/>
  <c r="U40" i="2"/>
  <c r="T27" i="2"/>
  <c r="T29" i="2" s="1"/>
  <c r="T40" i="2"/>
  <c r="J27" i="2"/>
  <c r="J29" i="2" s="1"/>
  <c r="J40" i="2"/>
  <c r="H27" i="2"/>
  <c r="H29" i="2" s="1"/>
  <c r="H40" i="2"/>
  <c r="G27" i="2"/>
  <c r="G29" i="2" s="1"/>
  <c r="G40" i="2"/>
  <c r="K40" i="2"/>
  <c r="I40" i="2"/>
  <c r="I27" i="2"/>
  <c r="I29" i="2" s="1"/>
</calcChain>
</file>

<file path=xl/sharedStrings.xml><?xml version="1.0" encoding="utf-8"?>
<sst xmlns="http://schemas.openxmlformats.org/spreadsheetml/2006/main" count="65" uniqueCount="61">
  <si>
    <t>Price</t>
  </si>
  <si>
    <t>Shares</t>
  </si>
  <si>
    <t>MkCap</t>
  </si>
  <si>
    <t>Cash</t>
  </si>
  <si>
    <t>Debt</t>
  </si>
  <si>
    <t>EV</t>
  </si>
  <si>
    <t>22Q1</t>
  </si>
  <si>
    <t>21Q4</t>
  </si>
  <si>
    <t>21Q3</t>
  </si>
  <si>
    <t>21Q2</t>
  </si>
  <si>
    <t>22Q2</t>
  </si>
  <si>
    <t>21Q1</t>
  </si>
  <si>
    <t>20Q4</t>
  </si>
  <si>
    <t>20Q3</t>
  </si>
  <si>
    <t>20Q2</t>
  </si>
  <si>
    <t>Revenue</t>
  </si>
  <si>
    <t>COGS</t>
  </si>
  <si>
    <t>SG&amp;A</t>
  </si>
  <si>
    <t>Taxes</t>
  </si>
  <si>
    <t>Net income</t>
  </si>
  <si>
    <t>Total Operating Expenses</t>
  </si>
  <si>
    <t>Operating Income</t>
  </si>
  <si>
    <t>EPS</t>
  </si>
  <si>
    <t>Revenue y/y</t>
  </si>
  <si>
    <t>Gross margin</t>
  </si>
  <si>
    <t>22Q3</t>
  </si>
  <si>
    <t>22Q4</t>
  </si>
  <si>
    <t>Net income y/y</t>
  </si>
  <si>
    <t>Tax on revenue rate</t>
  </si>
  <si>
    <t>Operating margin</t>
  </si>
  <si>
    <t>Revenue on SG&amp;A</t>
  </si>
  <si>
    <t>LULU</t>
  </si>
  <si>
    <t>Lululemon Athletica Inc</t>
  </si>
  <si>
    <t xml:space="preserve">Gross </t>
  </si>
  <si>
    <t>Amortization</t>
  </si>
  <si>
    <t>Acquisition</t>
  </si>
  <si>
    <t>Other</t>
  </si>
  <si>
    <t>Investment gains</t>
  </si>
  <si>
    <t>Comprehensive income</t>
  </si>
  <si>
    <t>Currency translation</t>
  </si>
  <si>
    <t>Womens</t>
  </si>
  <si>
    <t>Mens</t>
  </si>
  <si>
    <t>Other products</t>
  </si>
  <si>
    <t>USA</t>
  </si>
  <si>
    <t>CANADA</t>
  </si>
  <si>
    <t>Direct to consumer</t>
  </si>
  <si>
    <t>Company-operated stores</t>
  </si>
  <si>
    <t>20Q1</t>
  </si>
  <si>
    <t>Quick NPV</t>
  </si>
  <si>
    <t>MC to NPV</t>
  </si>
  <si>
    <t xml:space="preserve">  USA y/y</t>
  </si>
  <si>
    <t xml:space="preserve">  CANADA y/y</t>
  </si>
  <si>
    <t xml:space="preserve">  Other y/y</t>
  </si>
  <si>
    <t>Google seeing more search for womens clothing</t>
  </si>
  <si>
    <t>Lower growth than stores??</t>
  </si>
  <si>
    <t>Growth Women y/y</t>
  </si>
  <si>
    <t>Growth Men y/y</t>
  </si>
  <si>
    <t>Growth Other y/y</t>
  </si>
  <si>
    <t xml:space="preserve">  Company-operated stores y/y</t>
  </si>
  <si>
    <t xml:space="preserve">  Direct to consumer y/y</t>
  </si>
  <si>
    <t>SG&amp;A y/y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</si>
</sst>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3" fontId="0" fillId="0" borderId="0" xfId="0" applyNumberFormat="1"/>
    <xf numFmtId="44" fontId="0" fillId="0" borderId="0" xfId="0" applyNumberFormat="1"/>
    <xf numFmtId="0" fontId="1" fillId="0" borderId="0" xfId="0" applyFont="1"/>
    <xf numFmtId="3" fontId="1" fillId="0" borderId="0" xfId="0" applyNumberFormat="1" applyFont="1"/>
    <xf numFmtId="3" fontId="0" fillId="0" borderId="0" xfId="0" applyNumberFormat="1" applyFont="1"/>
    <xf numFmtId="4" fontId="0" fillId="0" borderId="0" xfId="0" applyNumberFormat="1" applyFont="1"/>
    <xf numFmtId="4" fontId="0" fillId="0" borderId="0" xfId="0" applyNumberFormat="1"/>
    <xf numFmtId="14" fontId="0" fillId="0" borderId="0" xfId="0" applyNumberFormat="1" applyFont="1"/>
    <xf numFmtId="9" fontId="0" fillId="0" borderId="0" xfId="0" applyNumberFormat="1"/>
    <xf numFmtId="9" fontId="0" fillId="0" borderId="0" xfId="0" applyNumberFormat="1" applyFont="1"/>
    <xf numFmtId="0" fontId="0" fillId="2" borderId="0" xfId="0" applyFill="1"/>
    <xf numFmtId="0" fontId="1" fillId="2" borderId="0" xfId="0" applyFont="1" applyFill="1"/>
    <xf numFmtId="4" fontId="0" fillId="2" borderId="0" xfId="0" applyNumberFormat="1" applyFill="1"/>
    <xf numFmtId="9" fontId="0" fillId="2" borderId="0" xfId="0" applyNumberFormat="1" applyFill="1"/>
    <xf numFmtId="2" fontId="1" fillId="0" borderId="0" xfId="0" applyNumberFormat="1" applyFont="1"/>
    <xf numFmtId="2" fontId="0" fillId="0" borderId="0" xfId="0" applyNumberFormat="1" applyFont="1"/>
    <xf numFmtId="2" fontId="0" fillId="0" borderId="0" xfId="0" applyNumberFormat="1"/>
    <xf numFmtId="2" fontId="0" fillId="2" borderId="0" xfId="0" applyNumberFormat="1" applyFill="1"/>
    <xf numFmtId="14" fontId="0" fillId="0" borderId="0" xfId="0" applyNumberFormat="1"/>
    <xf numFmtId="9" fontId="0" fillId="2" borderId="0" xfId="0" applyNumberFormat="1" applyFont="1" applyFill="1"/>
    <xf numFmtId="0" fontId="0" fillId="0" borderId="0" xfId="0" applyFont="1"/>
    <xf numFmtId="0" fontId="0" fillId="2" borderId="0" xfId="0" applyFont="1" applyFill="1"/>
    <xf numFmtId="9" fontId="1" fillId="0" borderId="0" xfId="0" applyNumberFormat="1" applyFont="1"/>
    <xf numFmtId="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65942</xdr:colOff>
      <xdr:row>0</xdr:row>
      <xdr:rowOff>65944</xdr:rowOff>
    </xdr:from>
    <xdr:to>
      <xdr:col>11</xdr:col>
      <xdr:colOff>65942</xdr:colOff>
      <xdr:row>59</xdr:row>
      <xdr:rowOff>43963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1B42924-0332-F737-74D4-5E53970249B3}"/>
            </a:ext>
          </a:extLst>
        </xdr:cNvPr>
        <xdr:cNvCxnSpPr/>
      </xdr:nvCxnSpPr>
      <xdr:spPr>
        <a:xfrm>
          <a:off x="8719038" y="65944"/>
          <a:ext cx="0" cy="1064601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29308</xdr:colOff>
      <xdr:row>0</xdr:row>
      <xdr:rowOff>0</xdr:rowOff>
    </xdr:from>
    <xdr:to>
      <xdr:col>21</xdr:col>
      <xdr:colOff>29308</xdr:colOff>
      <xdr:row>58</xdr:row>
      <xdr:rowOff>168519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7B77432D-2F23-4B1E-8A07-F7E3036CCE5B}"/>
            </a:ext>
          </a:extLst>
        </xdr:cNvPr>
        <xdr:cNvCxnSpPr/>
      </xdr:nvCxnSpPr>
      <xdr:spPr>
        <a:xfrm>
          <a:off x="13547481" y="0"/>
          <a:ext cx="0" cy="1121751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DD50C-C6AD-42B7-B8F2-B9DA58381265}">
  <dimension ref="B1:N16"/>
  <sheetViews>
    <sheetView workbookViewId="0">
      <selection activeCell="C42" sqref="C42:C43"/>
    </sheetView>
  </sheetViews>
  <sheetFormatPr defaultRowHeight="15" x14ac:dyDescent="0.25"/>
  <cols>
    <col min="13" max="13" width="9.7109375" bestFit="1" customWidth="1"/>
  </cols>
  <sheetData>
    <row r="1" spans="2:14" x14ac:dyDescent="0.25">
      <c r="M1" t="s">
        <v>32</v>
      </c>
    </row>
    <row r="2" spans="2:14" x14ac:dyDescent="0.25">
      <c r="B2" t="s">
        <v>53</v>
      </c>
      <c r="M2" t="s">
        <v>31</v>
      </c>
    </row>
    <row r="3" spans="2:14" x14ac:dyDescent="0.25">
      <c r="M3" t="s">
        <v>0</v>
      </c>
      <c r="N3" s="2">
        <v>289.88</v>
      </c>
    </row>
    <row r="4" spans="2:14" x14ac:dyDescent="0.25">
      <c r="M4" t="s">
        <v>1</v>
      </c>
      <c r="N4" s="1">
        <v>128.077</v>
      </c>
    </row>
    <row r="5" spans="2:14" x14ac:dyDescent="0.25">
      <c r="M5" t="s">
        <v>2</v>
      </c>
      <c r="N5" s="1">
        <f>N3*N4</f>
        <v>37126.960760000002</v>
      </c>
    </row>
    <row r="6" spans="2:14" x14ac:dyDescent="0.25">
      <c r="M6" t="s">
        <v>3</v>
      </c>
      <c r="N6" s="1">
        <v>649</v>
      </c>
    </row>
    <row r="7" spans="2:14" x14ac:dyDescent="0.25">
      <c r="M7" t="s">
        <v>4</v>
      </c>
      <c r="N7" s="1">
        <v>0</v>
      </c>
    </row>
    <row r="8" spans="2:14" x14ac:dyDescent="0.25">
      <c r="M8" t="s">
        <v>5</v>
      </c>
      <c r="N8" s="1">
        <f>N5-N6</f>
        <v>36477.960760000002</v>
      </c>
    </row>
    <row r="11" spans="2:14" x14ac:dyDescent="0.25">
      <c r="M11" s="19">
        <v>44768</v>
      </c>
    </row>
    <row r="15" spans="2:14" x14ac:dyDescent="0.25">
      <c r="M15" t="s">
        <v>48</v>
      </c>
      <c r="N15">
        <v>2752.94</v>
      </c>
    </row>
    <row r="16" spans="2:14" x14ac:dyDescent="0.25">
      <c r="M16" t="s">
        <v>49</v>
      </c>
      <c r="N16">
        <f>N5/N15</f>
        <v>13.486294928331166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C4823-B1D5-4075-A061-9C811CDAD08D}">
  <dimension ref="B1:HH50"/>
  <sheetViews>
    <sheetView tabSelected="1" zoomScale="130" zoomScaleNormal="130" workbookViewId="0">
      <pane xSplit="2" ySplit="2" topLeftCell="N18" activePane="bottomRight" state="frozen"/>
      <selection pane="topRight" activeCell="C1" sqref="C1"/>
      <selection pane="bottomLeft" activeCell="A3" sqref="A3"/>
      <selection pane="bottomRight" activeCell="R34" sqref="R34"/>
    </sheetView>
  </sheetViews>
  <sheetFormatPr defaultRowHeight="15" x14ac:dyDescent="0.25"/>
  <cols>
    <col min="2" max="2" width="23.85546875" bestFit="1" customWidth="1"/>
    <col min="3" max="11" width="9.140625" style="5"/>
    <col min="12" max="12" width="10.28515625" style="5" bestFit="1" customWidth="1"/>
    <col min="13" max="13" width="9.140625" style="5"/>
    <col min="16" max="16" width="4.42578125" style="11" customWidth="1"/>
    <col min="23" max="23" width="12.7109375" bestFit="1" customWidth="1"/>
  </cols>
  <sheetData>
    <row r="1" spans="2:79" x14ac:dyDescent="0.25">
      <c r="L1" s="8"/>
    </row>
    <row r="2" spans="2:79" x14ac:dyDescent="0.25">
      <c r="C2" s="5" t="s">
        <v>47</v>
      </c>
      <c r="D2" s="5" t="s">
        <v>14</v>
      </c>
      <c r="E2" s="5" t="s">
        <v>13</v>
      </c>
      <c r="F2" s="5" t="s">
        <v>12</v>
      </c>
      <c r="G2" s="5" t="s">
        <v>11</v>
      </c>
      <c r="H2" s="5" t="s">
        <v>9</v>
      </c>
      <c r="I2" s="5" t="s">
        <v>8</v>
      </c>
      <c r="J2" s="5" t="s">
        <v>7</v>
      </c>
      <c r="K2" s="5" t="s">
        <v>6</v>
      </c>
      <c r="L2" s="5" t="s">
        <v>10</v>
      </c>
      <c r="M2" s="5" t="s">
        <v>25</v>
      </c>
      <c r="N2" s="5" t="s">
        <v>26</v>
      </c>
      <c r="Q2" s="1">
        <v>17</v>
      </c>
      <c r="R2" s="1">
        <v>18</v>
      </c>
      <c r="S2" s="1">
        <v>19</v>
      </c>
      <c r="T2" s="1">
        <v>20</v>
      </c>
      <c r="U2" s="1">
        <v>21</v>
      </c>
      <c r="V2" s="1">
        <v>22</v>
      </c>
      <c r="W2" s="1">
        <v>23</v>
      </c>
      <c r="X2" s="1">
        <v>24</v>
      </c>
      <c r="Y2" s="1">
        <v>25</v>
      </c>
      <c r="Z2" s="1">
        <v>26</v>
      </c>
      <c r="AA2" s="1">
        <v>27</v>
      </c>
      <c r="AB2" s="1">
        <v>28</v>
      </c>
      <c r="AC2" s="1">
        <v>29</v>
      </c>
      <c r="AD2" s="1">
        <v>30</v>
      </c>
      <c r="AE2" s="1">
        <v>31</v>
      </c>
      <c r="AF2" s="1">
        <v>32</v>
      </c>
      <c r="AG2" s="1">
        <v>33</v>
      </c>
      <c r="AH2" s="1">
        <v>34</v>
      </c>
      <c r="AI2" s="1">
        <v>35</v>
      </c>
      <c r="AJ2" s="1">
        <v>36</v>
      </c>
    </row>
    <row r="3" spans="2:79" x14ac:dyDescent="0.25">
      <c r="B3" t="s">
        <v>43</v>
      </c>
      <c r="C3" s="5">
        <v>459.35199999999998</v>
      </c>
      <c r="D3" s="5">
        <v>595.91800000000001</v>
      </c>
      <c r="E3" s="5">
        <v>775.57600000000002</v>
      </c>
      <c r="F3" s="5">
        <f>T3-E3-D3-C3</f>
        <v>1274.2869999999998</v>
      </c>
      <c r="G3" s="5">
        <v>849.61400000000003</v>
      </c>
      <c r="H3" s="5">
        <v>996.29200000000003</v>
      </c>
      <c r="I3" s="5">
        <v>982.23800000000006</v>
      </c>
      <c r="J3" s="5">
        <f>U3-I3-H3-G3</f>
        <v>1517.5429999999997</v>
      </c>
      <c r="K3" s="5">
        <v>1098.329</v>
      </c>
      <c r="N3" s="5"/>
      <c r="Q3" s="1"/>
      <c r="R3" s="1"/>
      <c r="S3" s="1"/>
      <c r="T3" s="1">
        <v>3105.1329999999998</v>
      </c>
      <c r="U3" s="1">
        <v>4345.6869999999999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2:79" x14ac:dyDescent="0.25">
      <c r="B4" t="s">
        <v>44</v>
      </c>
      <c r="C4" s="5">
        <v>99.497</v>
      </c>
      <c r="D4" s="5">
        <v>147.65799999999999</v>
      </c>
      <c r="E4" s="5">
        <v>181.387</v>
      </c>
      <c r="F4" s="5">
        <f>T4-E4-D4-C4</f>
        <v>244.065</v>
      </c>
      <c r="G4" s="5">
        <v>167.72900000000001</v>
      </c>
      <c r="H4" s="5">
        <v>216.5</v>
      </c>
      <c r="I4" s="5">
        <v>244.06100000000001</v>
      </c>
      <c r="J4" s="5">
        <f>U4-I4-H4-G4</f>
        <v>325.92899999999997</v>
      </c>
      <c r="K4" s="5">
        <v>244.94399999999999</v>
      </c>
      <c r="N4" s="5"/>
      <c r="Q4" s="1"/>
      <c r="R4" s="1"/>
      <c r="S4" s="1"/>
      <c r="T4" s="1">
        <v>672.60699999999997</v>
      </c>
      <c r="U4" s="1">
        <v>954.21900000000005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2:79" x14ac:dyDescent="0.25">
      <c r="B5" t="s">
        <v>36</v>
      </c>
      <c r="C5" s="5">
        <v>93.113</v>
      </c>
      <c r="D5" s="5">
        <v>159.36600000000001</v>
      </c>
      <c r="E5" s="5">
        <v>160.47399999999999</v>
      </c>
      <c r="F5" s="5">
        <f>T5-E5-D5-C5</f>
        <v>211.18599999999998</v>
      </c>
      <c r="G5" s="5">
        <v>209.12200000000001</v>
      </c>
      <c r="H5" s="5">
        <v>237.82</v>
      </c>
      <c r="I5" s="5">
        <v>224.12200000000001</v>
      </c>
      <c r="J5" s="5">
        <f>U5-I5-H5-G5</f>
        <v>285.64699999999993</v>
      </c>
      <c r="K5" s="5">
        <v>270.19</v>
      </c>
      <c r="N5" s="5"/>
      <c r="Q5" s="1"/>
      <c r="R5" s="1"/>
      <c r="S5" s="1"/>
      <c r="T5" s="1">
        <v>624.13900000000001</v>
      </c>
      <c r="U5" s="1">
        <v>956.71100000000001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2:79" x14ac:dyDescent="0.25">
      <c r="N6" s="5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2:79" x14ac:dyDescent="0.25">
      <c r="B7" t="s">
        <v>46</v>
      </c>
      <c r="C7" s="5">
        <v>259.97000000000003</v>
      </c>
      <c r="D7" s="5">
        <v>287.2</v>
      </c>
      <c r="E7" s="5">
        <v>511.75</v>
      </c>
      <c r="F7" s="5">
        <f>T7-E7-D7-C7</f>
        <v>599.88699999999994</v>
      </c>
      <c r="G7" s="5">
        <v>536.58399999999995</v>
      </c>
      <c r="H7" s="5">
        <v>695.12</v>
      </c>
      <c r="I7" s="5">
        <v>707.16</v>
      </c>
      <c r="J7" s="5">
        <f>U7-I7-H7-G7</f>
        <v>882.63300000000015</v>
      </c>
      <c r="K7" s="5">
        <v>721.6</v>
      </c>
      <c r="N7" s="5"/>
      <c r="Q7" s="1"/>
      <c r="R7" s="1"/>
      <c r="S7" s="1"/>
      <c r="T7" s="1">
        <v>1658.807</v>
      </c>
      <c r="U7" s="1">
        <v>2821.4969999999998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2:79" x14ac:dyDescent="0.25">
      <c r="B8" t="s">
        <v>45</v>
      </c>
      <c r="C8" s="5">
        <v>352.03899999999999</v>
      </c>
      <c r="D8" s="5">
        <v>554.29999999999995</v>
      </c>
      <c r="E8" s="5">
        <v>478.26</v>
      </c>
      <c r="F8" s="5">
        <f>T8-E8-D8-C8</f>
        <v>899.46900000000028</v>
      </c>
      <c r="G8" s="5">
        <v>545.1</v>
      </c>
      <c r="H8" s="5">
        <v>597.41999999999996</v>
      </c>
      <c r="I8" s="5">
        <v>586.5</v>
      </c>
      <c r="J8" s="5">
        <f>U8-I8-H8-G8</f>
        <v>1048.924</v>
      </c>
      <c r="K8" s="5">
        <v>721.25</v>
      </c>
      <c r="N8" s="5"/>
      <c r="Q8" s="1"/>
      <c r="R8" s="1"/>
      <c r="S8" s="1"/>
      <c r="T8" s="1">
        <v>2284.0680000000002</v>
      </c>
      <c r="U8" s="1">
        <v>2777.944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2:79" x14ac:dyDescent="0.25">
      <c r="B9" t="s">
        <v>36</v>
      </c>
      <c r="C9" s="5">
        <v>39.953000000000003</v>
      </c>
      <c r="D9" s="5">
        <v>61.43</v>
      </c>
      <c r="E9" s="5">
        <v>127.4</v>
      </c>
      <c r="F9" s="5">
        <f>T9-E9-D9-C9</f>
        <v>230.22100000000003</v>
      </c>
      <c r="G9" s="5">
        <v>144.792</v>
      </c>
      <c r="H9" s="5">
        <v>158.07</v>
      </c>
      <c r="I9" s="5">
        <v>156.69999999999999</v>
      </c>
      <c r="J9" s="5">
        <f>U9-I9-H9-G9</f>
        <v>197.61400000000006</v>
      </c>
      <c r="K9" s="5">
        <v>160.6</v>
      </c>
      <c r="N9" s="5"/>
      <c r="Q9" s="1"/>
      <c r="R9" s="1"/>
      <c r="S9" s="1"/>
      <c r="T9" s="1">
        <v>459.00400000000002</v>
      </c>
      <c r="U9" s="1">
        <v>657.17600000000004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2:79" x14ac:dyDescent="0.25">
      <c r="N10" s="5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2:79" x14ac:dyDescent="0.25">
      <c r="B11" t="s">
        <v>40</v>
      </c>
      <c r="C11" s="5">
        <v>477.62</v>
      </c>
      <c r="D11" s="5">
        <v>647.19799999999998</v>
      </c>
      <c r="E11" s="5">
        <v>787.4</v>
      </c>
      <c r="F11" s="5">
        <f>T11-E11-D11-C11</f>
        <v>1137.6820000000002</v>
      </c>
      <c r="G11" s="5">
        <v>849.64499999999998</v>
      </c>
      <c r="H11" s="5">
        <v>968.95100000000002</v>
      </c>
      <c r="I11" s="5">
        <v>984.95</v>
      </c>
      <c r="J11" s="5">
        <f>U11-I11-H11-G11</f>
        <v>1368.2140000000004</v>
      </c>
      <c r="K11" s="5">
        <v>1073.924</v>
      </c>
      <c r="N11" s="5"/>
      <c r="Q11" s="1"/>
      <c r="R11" s="1"/>
      <c r="S11" s="1"/>
      <c r="T11" s="1">
        <v>3049.9</v>
      </c>
      <c r="U11" s="1">
        <v>4171.76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2:79" x14ac:dyDescent="0.25">
      <c r="B12" t="s">
        <v>41</v>
      </c>
      <c r="C12" s="5">
        <v>128.38999999999999</v>
      </c>
      <c r="D12" s="5">
        <v>190.4</v>
      </c>
      <c r="E12" s="5">
        <v>238.05</v>
      </c>
      <c r="F12" s="5">
        <f>T12-E12-D12-C12</f>
        <v>396.34300000000007</v>
      </c>
      <c r="G12" s="5">
        <v>274.30700000000002</v>
      </c>
      <c r="H12" s="5">
        <v>363.06</v>
      </c>
      <c r="I12" s="5">
        <v>343.26</v>
      </c>
      <c r="J12" s="5">
        <f>U12-I12-H12-G12</f>
        <v>555.22299999999996</v>
      </c>
      <c r="K12" s="5">
        <v>374.99799999999999</v>
      </c>
      <c r="N12" s="5"/>
      <c r="Q12" s="1"/>
      <c r="R12" s="1"/>
      <c r="S12" s="1"/>
      <c r="T12" s="1">
        <v>953.18299999999999</v>
      </c>
      <c r="U12" s="1">
        <v>1535.85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2:79" x14ac:dyDescent="0.25">
      <c r="B13" t="s">
        <v>42</v>
      </c>
      <c r="C13" s="5">
        <v>45.944000000000003</v>
      </c>
      <c r="D13" s="5">
        <v>65.36</v>
      </c>
      <c r="E13" s="5">
        <v>91.97</v>
      </c>
      <c r="F13" s="5">
        <f>T13-E13-D13-C13</f>
        <v>195.51600000000002</v>
      </c>
      <c r="G13" s="5">
        <v>102.51</v>
      </c>
      <c r="H13" s="5">
        <v>118.6</v>
      </c>
      <c r="I13" s="5">
        <v>122.2</v>
      </c>
      <c r="J13" s="5">
        <f>U13-I13-H13-G13</f>
        <v>205.69000000000005</v>
      </c>
      <c r="K13" s="5">
        <v>164.54</v>
      </c>
      <c r="N13" s="5"/>
      <c r="Q13" s="1"/>
      <c r="R13" s="1"/>
      <c r="S13" s="1"/>
      <c r="T13" s="1">
        <v>398.79</v>
      </c>
      <c r="U13" s="1">
        <v>549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2:79" s="3" customFormat="1" x14ac:dyDescent="0.25">
      <c r="B14" s="3" t="s">
        <v>15</v>
      </c>
      <c r="C14" s="4">
        <f t="shared" ref="C14:K14" si="0">SUM(C11:C13)</f>
        <v>651.95399999999995</v>
      </c>
      <c r="D14" s="4">
        <f t="shared" si="0"/>
        <v>902.95799999999997</v>
      </c>
      <c r="E14" s="4">
        <f t="shared" si="0"/>
        <v>1117.42</v>
      </c>
      <c r="F14" s="4">
        <f t="shared" si="0"/>
        <v>1729.5410000000004</v>
      </c>
      <c r="G14" s="4">
        <f t="shared" si="0"/>
        <v>1226.462</v>
      </c>
      <c r="H14" s="4">
        <f t="shared" si="0"/>
        <v>1450.6109999999999</v>
      </c>
      <c r="I14" s="4">
        <f t="shared" si="0"/>
        <v>1450.41</v>
      </c>
      <c r="J14" s="4">
        <f t="shared" si="0"/>
        <v>2129.1270000000004</v>
      </c>
      <c r="K14" s="4">
        <f t="shared" si="0"/>
        <v>1613.462</v>
      </c>
      <c r="L14" s="4">
        <v>1900</v>
      </c>
      <c r="M14" s="4">
        <v>1900</v>
      </c>
      <c r="N14" s="4">
        <v>3000</v>
      </c>
      <c r="P14" s="12"/>
      <c r="Q14" s="4">
        <v>2649</v>
      </c>
      <c r="R14" s="4">
        <v>3288</v>
      </c>
      <c r="S14" s="4">
        <v>3979</v>
      </c>
      <c r="T14" s="4">
        <f>T13+T12+T11</f>
        <v>4401.8729999999996</v>
      </c>
      <c r="U14" s="4">
        <f>U13+U12+U11</f>
        <v>6256.6100000000006</v>
      </c>
      <c r="V14" s="4">
        <v>8200</v>
      </c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</row>
    <row r="15" spans="2:79" x14ac:dyDescent="0.25">
      <c r="B15" t="s">
        <v>16</v>
      </c>
      <c r="C15" s="5">
        <v>317.56</v>
      </c>
      <c r="D15" s="5">
        <v>413.44</v>
      </c>
      <c r="E15" s="5">
        <v>490.07</v>
      </c>
      <c r="F15" s="4">
        <f>T15-E15-D15-C15</f>
        <v>716.81799999999998</v>
      </c>
      <c r="G15" s="5">
        <v>526.15</v>
      </c>
      <c r="H15" s="5">
        <v>607.92999999999995</v>
      </c>
      <c r="I15" s="5">
        <v>621</v>
      </c>
      <c r="J15" s="5">
        <v>892.94</v>
      </c>
      <c r="K15" s="5">
        <v>743.07</v>
      </c>
      <c r="N15" s="5"/>
      <c r="Q15" s="1"/>
      <c r="R15" s="1"/>
      <c r="S15" s="1"/>
      <c r="T15" s="5">
        <v>1937.8879999999999</v>
      </c>
      <c r="U15" s="5">
        <v>2648.0520000000001</v>
      </c>
      <c r="V15" s="5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</row>
    <row r="16" spans="2:79" s="3" customFormat="1" x14ac:dyDescent="0.25">
      <c r="B16" s="3" t="s">
        <v>33</v>
      </c>
      <c r="C16" s="4">
        <f t="shared" ref="C16:K16" si="1">C14-C15</f>
        <v>334.39399999999995</v>
      </c>
      <c r="D16" s="4">
        <f t="shared" si="1"/>
        <v>489.51799999999997</v>
      </c>
      <c r="E16" s="4">
        <f t="shared" si="1"/>
        <v>627.35000000000014</v>
      </c>
      <c r="F16" s="4">
        <f t="shared" si="1"/>
        <v>1012.7230000000004</v>
      </c>
      <c r="G16" s="4">
        <f t="shared" si="1"/>
        <v>700.31200000000001</v>
      </c>
      <c r="H16" s="4">
        <f t="shared" si="1"/>
        <v>842.68099999999993</v>
      </c>
      <c r="I16" s="4">
        <f t="shared" si="1"/>
        <v>829.41000000000008</v>
      </c>
      <c r="J16" s="4">
        <f t="shared" si="1"/>
        <v>1236.1870000000004</v>
      </c>
      <c r="K16" s="4">
        <f t="shared" si="1"/>
        <v>870.39199999999994</v>
      </c>
      <c r="L16" s="4"/>
      <c r="M16" s="4"/>
      <c r="N16" s="4"/>
      <c r="P16" s="12"/>
      <c r="Q16" s="4"/>
      <c r="R16" s="4"/>
      <c r="S16" s="4"/>
      <c r="T16" s="4">
        <f>T14-T15</f>
        <v>2463.9849999999997</v>
      </c>
      <c r="U16" s="4">
        <f>U14-U15</f>
        <v>3608.5580000000004</v>
      </c>
      <c r="V16" s="4">
        <f>V14*0.55</f>
        <v>4510</v>
      </c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</row>
    <row r="17" spans="2:216" x14ac:dyDescent="0.25">
      <c r="B17" t="s">
        <v>17</v>
      </c>
      <c r="C17" s="5">
        <v>299.58300000000003</v>
      </c>
      <c r="D17" s="5">
        <v>352.88</v>
      </c>
      <c r="E17" s="5">
        <v>411.70800000000003</v>
      </c>
      <c r="F17" s="4">
        <f>T17-E17-D17-C17</f>
        <v>544.83199999999988</v>
      </c>
      <c r="G17" s="5">
        <v>496.63</v>
      </c>
      <c r="H17" s="5">
        <v>541.31700000000001</v>
      </c>
      <c r="I17" s="5">
        <v>545.12</v>
      </c>
      <c r="J17" s="5">
        <v>641.95899999999995</v>
      </c>
      <c r="K17" s="5">
        <v>607.85</v>
      </c>
      <c r="L17" s="5">
        <v>650</v>
      </c>
      <c r="M17" s="5">
        <v>650</v>
      </c>
      <c r="N17" s="5">
        <v>780</v>
      </c>
      <c r="Q17" s="1">
        <v>912</v>
      </c>
      <c r="R17" s="1">
        <v>1112</v>
      </c>
      <c r="S17" s="1">
        <v>1333</v>
      </c>
      <c r="T17" s="5">
        <v>1609.0029999999999</v>
      </c>
      <c r="U17" s="5">
        <v>2225</v>
      </c>
      <c r="V17" s="5">
        <v>2688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</row>
    <row r="18" spans="2:216" x14ac:dyDescent="0.25">
      <c r="B18" t="s">
        <v>34</v>
      </c>
      <c r="C18" s="5">
        <v>2.3E-2</v>
      </c>
      <c r="D18" s="5">
        <v>0.747</v>
      </c>
      <c r="E18" s="5">
        <v>2.1949999999999998</v>
      </c>
      <c r="F18" s="4">
        <f>T18-E18-D18-C18</f>
        <v>2.1950000000000003</v>
      </c>
      <c r="G18" s="5">
        <v>2.1949999999999998</v>
      </c>
      <c r="H18" s="5">
        <v>2.1949999999999998</v>
      </c>
      <c r="I18" s="5">
        <v>2.1949999999999998</v>
      </c>
      <c r="J18" s="5">
        <v>2.1970000000000001</v>
      </c>
      <c r="K18" s="5">
        <v>2.1949999999999998</v>
      </c>
      <c r="N18" s="5"/>
      <c r="Q18" s="1"/>
      <c r="R18" s="1"/>
      <c r="S18" s="1"/>
      <c r="T18" s="5">
        <v>5.16</v>
      </c>
      <c r="U18" s="5">
        <v>8.7799999999999994</v>
      </c>
      <c r="V18" s="5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</row>
    <row r="19" spans="2:216" x14ac:dyDescent="0.25">
      <c r="B19" t="s">
        <v>35</v>
      </c>
      <c r="C19" s="5">
        <v>2.0449999999999999</v>
      </c>
      <c r="D19" s="5">
        <v>11.464</v>
      </c>
      <c r="E19" s="5">
        <v>8.5310000000000006</v>
      </c>
      <c r="F19" s="4">
        <f>T19-E19-D19-C19</f>
        <v>7.8019999999999996</v>
      </c>
      <c r="G19" s="5">
        <v>7.66</v>
      </c>
      <c r="H19" s="5">
        <v>8.14</v>
      </c>
      <c r="I19" s="5">
        <v>24.126999999999999</v>
      </c>
      <c r="J19" s="5">
        <v>1.46</v>
      </c>
      <c r="K19" s="5">
        <v>0</v>
      </c>
      <c r="N19" s="5"/>
      <c r="Q19" s="1"/>
      <c r="R19" s="1"/>
      <c r="S19" s="1"/>
      <c r="T19" s="5">
        <v>29.841999999999999</v>
      </c>
      <c r="U19" s="5">
        <v>41.39</v>
      </c>
      <c r="V19" s="5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</row>
    <row r="20" spans="2:216" x14ac:dyDescent="0.25">
      <c r="B20" t="s">
        <v>20</v>
      </c>
      <c r="C20" s="5">
        <f t="shared" ref="C20:K20" si="2">+C19+C18+C17+C15</f>
        <v>619.21100000000001</v>
      </c>
      <c r="D20" s="5">
        <f t="shared" si="2"/>
        <v>778.53099999999995</v>
      </c>
      <c r="E20" s="5">
        <f t="shared" si="2"/>
        <v>912.50400000000002</v>
      </c>
      <c r="F20" s="5">
        <f t="shared" si="2"/>
        <v>1271.6469999999999</v>
      </c>
      <c r="G20" s="5">
        <f t="shared" si="2"/>
        <v>1032.635</v>
      </c>
      <c r="H20" s="5">
        <f t="shared" si="2"/>
        <v>1159.5819999999999</v>
      </c>
      <c r="I20" s="5">
        <f t="shared" si="2"/>
        <v>1192.442</v>
      </c>
      <c r="J20" s="5">
        <f t="shared" si="2"/>
        <v>1538.556</v>
      </c>
      <c r="K20" s="5">
        <f t="shared" si="2"/>
        <v>1353.1150000000002</v>
      </c>
      <c r="N20" s="5"/>
      <c r="Q20" s="1"/>
      <c r="R20" s="1"/>
      <c r="S20" s="1"/>
      <c r="T20" s="5">
        <f>+T19+T18+T17+T15</f>
        <v>3581.893</v>
      </c>
      <c r="U20" s="5">
        <f>+U19+U18+U17+U15</f>
        <v>4923.2219999999998</v>
      </c>
      <c r="V20" s="5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</row>
    <row r="21" spans="2:216" x14ac:dyDescent="0.25">
      <c r="B21" s="3" t="s">
        <v>21</v>
      </c>
      <c r="C21" s="5">
        <f t="shared" ref="C21:K21" si="3">C14-C20</f>
        <v>32.742999999999938</v>
      </c>
      <c r="D21" s="5">
        <f t="shared" si="3"/>
        <v>124.42700000000002</v>
      </c>
      <c r="E21" s="5">
        <f t="shared" si="3"/>
        <v>204.91600000000005</v>
      </c>
      <c r="F21" s="5">
        <f t="shared" si="3"/>
        <v>457.89400000000046</v>
      </c>
      <c r="G21" s="5">
        <f t="shared" si="3"/>
        <v>193.827</v>
      </c>
      <c r="H21" s="5">
        <f t="shared" si="3"/>
        <v>291.029</v>
      </c>
      <c r="I21" s="5">
        <f t="shared" si="3"/>
        <v>257.96800000000007</v>
      </c>
      <c r="J21" s="5">
        <f t="shared" si="3"/>
        <v>590.57100000000037</v>
      </c>
      <c r="K21" s="5">
        <f t="shared" si="3"/>
        <v>260.34699999999975</v>
      </c>
      <c r="N21" s="5"/>
      <c r="Q21" s="1"/>
      <c r="R21" s="1"/>
      <c r="S21" s="1"/>
      <c r="T21" s="5">
        <f>T14-T20</f>
        <v>819.97999999999956</v>
      </c>
      <c r="U21" s="5">
        <f>U14-U20</f>
        <v>1333.3880000000008</v>
      </c>
      <c r="V21" s="5">
        <f>+V16-V17</f>
        <v>1822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</row>
    <row r="22" spans="2:216" x14ac:dyDescent="0.25">
      <c r="B22" t="s">
        <v>36</v>
      </c>
      <c r="C22" s="5">
        <v>1.1739999999999999</v>
      </c>
      <c r="D22" s="5">
        <v>-0.34399999999999997</v>
      </c>
      <c r="E22" s="5">
        <v>-0.57999999999999996</v>
      </c>
      <c r="F22" s="4">
        <f>T22-E22-D22-C22</f>
        <v>-0.88600000000000001</v>
      </c>
      <c r="G22" s="5">
        <v>0.27700000000000002</v>
      </c>
      <c r="H22" s="5">
        <v>9.6000000000000002E-2</v>
      </c>
      <c r="I22" s="5">
        <v>1.2E-2</v>
      </c>
      <c r="J22" s="5">
        <v>0.17599999999999999</v>
      </c>
      <c r="K22" s="5">
        <v>-2.1999999999999999E-2</v>
      </c>
      <c r="N22" s="5"/>
      <c r="Q22" s="1"/>
      <c r="R22" s="1"/>
      <c r="S22" s="1"/>
      <c r="T22" s="5">
        <v>-0.63600000000000001</v>
      </c>
      <c r="U22" s="5">
        <v>0.51400000000000001</v>
      </c>
      <c r="V22" s="5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</row>
    <row r="23" spans="2:216" s="3" customFormat="1" x14ac:dyDescent="0.25">
      <c r="B23" t="s">
        <v>18</v>
      </c>
      <c r="C23" s="5">
        <v>5.2930000000000001</v>
      </c>
      <c r="D23" s="5">
        <v>37.26</v>
      </c>
      <c r="E23" s="5">
        <v>60.697000000000003</v>
      </c>
      <c r="F23" s="4">
        <f>T23-E23-D23-C23</f>
        <v>127.18700000000001</v>
      </c>
      <c r="G23" s="5">
        <v>49.09</v>
      </c>
      <c r="H23" s="5">
        <v>83.05</v>
      </c>
      <c r="I23" s="5">
        <v>70.174000000000007</v>
      </c>
      <c r="J23" s="5">
        <v>156.22800000000001</v>
      </c>
      <c r="K23" s="5">
        <v>70.326999999999998</v>
      </c>
      <c r="L23" s="4"/>
      <c r="M23" s="4"/>
      <c r="N23" s="4"/>
      <c r="P23" s="12"/>
      <c r="Q23" s="4"/>
      <c r="R23" s="4"/>
      <c r="S23" s="4"/>
      <c r="T23" s="5">
        <v>230.43700000000001</v>
      </c>
      <c r="U23" s="5">
        <v>358.54700000000003</v>
      </c>
      <c r="V23" s="5">
        <f>V14*5.5%</f>
        <v>451</v>
      </c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</row>
    <row r="24" spans="2:216" x14ac:dyDescent="0.25">
      <c r="B24" s="3" t="s">
        <v>19</v>
      </c>
      <c r="C24" s="4">
        <f t="shared" ref="C24:K24" si="4">C21+C22-C23</f>
        <v>28.623999999999938</v>
      </c>
      <c r="D24" s="4">
        <f t="shared" si="4"/>
        <v>86.823000000000036</v>
      </c>
      <c r="E24" s="4">
        <f t="shared" si="4"/>
        <v>143.63900000000004</v>
      </c>
      <c r="F24" s="4">
        <f t="shared" si="4"/>
        <v>329.82100000000042</v>
      </c>
      <c r="G24" s="4">
        <f t="shared" si="4"/>
        <v>145.01399999999998</v>
      </c>
      <c r="H24" s="4">
        <f t="shared" si="4"/>
        <v>208.07499999999999</v>
      </c>
      <c r="I24" s="4">
        <f t="shared" si="4"/>
        <v>187.80600000000007</v>
      </c>
      <c r="J24" s="4">
        <f t="shared" si="4"/>
        <v>434.5190000000004</v>
      </c>
      <c r="K24" s="4">
        <f t="shared" si="4"/>
        <v>189.99799999999976</v>
      </c>
      <c r="N24" s="5"/>
      <c r="Q24" s="1">
        <v>259</v>
      </c>
      <c r="R24" s="1">
        <v>484</v>
      </c>
      <c r="S24" s="1">
        <v>646</v>
      </c>
      <c r="T24" s="4">
        <f t="shared" ref="T24:U24" si="5">T21+T22-T23</f>
        <v>588.90699999999958</v>
      </c>
      <c r="U24" s="4">
        <f t="shared" si="5"/>
        <v>975.3550000000007</v>
      </c>
      <c r="V24" s="5">
        <f>+V21-V23</f>
        <v>1371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</row>
    <row r="25" spans="2:216" s="21" customFormat="1" x14ac:dyDescent="0.25">
      <c r="B25" s="21" t="s">
        <v>39</v>
      </c>
      <c r="C25" s="5">
        <v>-60.603999999999999</v>
      </c>
      <c r="D25" s="5">
        <v>54.3</v>
      </c>
      <c r="E25" s="5">
        <v>2.69</v>
      </c>
      <c r="F25" s="4">
        <f>T25-E25-D25-C25</f>
        <v>76.344999999999999</v>
      </c>
      <c r="G25" s="5">
        <v>67.239999999999995</v>
      </c>
      <c r="H25" s="5">
        <v>-23.52</v>
      </c>
      <c r="I25" s="5">
        <v>10.273999999999999</v>
      </c>
      <c r="J25" s="5">
        <f>U25-I25-H25-G25</f>
        <v>-82.488</v>
      </c>
      <c r="K25" s="5">
        <v>-25.847999999999999</v>
      </c>
      <c r="L25" s="5"/>
      <c r="M25" s="5"/>
      <c r="N25" s="5"/>
      <c r="P25" s="22"/>
      <c r="Q25" s="5"/>
      <c r="R25" s="5"/>
      <c r="S25" s="5"/>
      <c r="T25" s="5">
        <v>72.730999999999995</v>
      </c>
      <c r="U25" s="5">
        <v>-28.494</v>
      </c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</row>
    <row r="26" spans="2:216" s="21" customFormat="1" x14ac:dyDescent="0.25">
      <c r="B26" s="21" t="s">
        <v>37</v>
      </c>
      <c r="C26" s="5">
        <v>0</v>
      </c>
      <c r="D26" s="5">
        <v>0</v>
      </c>
      <c r="E26" s="5">
        <v>0</v>
      </c>
      <c r="F26" s="4">
        <f>T26-E26-D26-C26</f>
        <v>-25.305</v>
      </c>
      <c r="G26" s="5">
        <v>-23.6</v>
      </c>
      <c r="H26" s="5">
        <v>0</v>
      </c>
      <c r="I26" s="5">
        <v>0</v>
      </c>
      <c r="J26" s="5">
        <f>U26-G26-H26-I26</f>
        <v>33.332000000000001</v>
      </c>
      <c r="K26" s="5">
        <v>5.056</v>
      </c>
      <c r="L26" s="5"/>
      <c r="M26" s="5"/>
      <c r="N26" s="5"/>
      <c r="P26" s="22"/>
      <c r="Q26" s="5"/>
      <c r="R26" s="5"/>
      <c r="S26" s="5"/>
      <c r="T26" s="5">
        <v>-25.305</v>
      </c>
      <c r="U26" s="5">
        <v>9.7319999999999993</v>
      </c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</row>
    <row r="27" spans="2:216" s="3" customFormat="1" x14ac:dyDescent="0.25">
      <c r="B27" s="3" t="s">
        <v>38</v>
      </c>
      <c r="C27" s="4">
        <f t="shared" ref="C27:K27" si="6">+C26+C25+C24</f>
        <v>-31.980000000000061</v>
      </c>
      <c r="D27" s="4">
        <f t="shared" si="6"/>
        <v>141.12300000000005</v>
      </c>
      <c r="E27" s="4">
        <f t="shared" si="6"/>
        <v>146.32900000000004</v>
      </c>
      <c r="F27" s="4">
        <f t="shared" si="6"/>
        <v>380.86100000000044</v>
      </c>
      <c r="G27" s="4">
        <f t="shared" si="6"/>
        <v>188.65399999999997</v>
      </c>
      <c r="H27" s="4">
        <f t="shared" si="6"/>
        <v>184.55499999999998</v>
      </c>
      <c r="I27" s="4">
        <f t="shared" si="6"/>
        <v>198.08000000000007</v>
      </c>
      <c r="J27" s="4">
        <f t="shared" si="6"/>
        <v>385.3630000000004</v>
      </c>
      <c r="K27" s="4">
        <f t="shared" si="6"/>
        <v>169.20599999999976</v>
      </c>
      <c r="L27" s="4"/>
      <c r="M27" s="4"/>
      <c r="N27" s="4"/>
      <c r="P27" s="12"/>
      <c r="Q27" s="4"/>
      <c r="R27" s="4"/>
      <c r="S27" s="4"/>
      <c r="T27" s="4">
        <f>+T26+T25+T24</f>
        <v>636.33299999999963</v>
      </c>
      <c r="U27" s="4">
        <f>+U26+U25+U24</f>
        <v>956.59300000000076</v>
      </c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</row>
    <row r="28" spans="2:216" s="3" customFormat="1" x14ac:dyDescent="0.25">
      <c r="B28" t="s">
        <v>1</v>
      </c>
      <c r="C28" s="5">
        <v>130.245</v>
      </c>
      <c r="D28" s="5">
        <v>130.245</v>
      </c>
      <c r="E28" s="5">
        <v>130.31800000000001</v>
      </c>
      <c r="F28" s="5">
        <v>130.31800000000001</v>
      </c>
      <c r="G28" s="5">
        <v>130.35</v>
      </c>
      <c r="H28" s="5">
        <v>130.00700000000001</v>
      </c>
      <c r="I28" s="5">
        <v>129.684</v>
      </c>
      <c r="J28" s="5">
        <v>128.077</v>
      </c>
      <c r="K28" s="5">
        <v>128.077</v>
      </c>
      <c r="L28" s="4"/>
      <c r="M28" s="4"/>
      <c r="N28" s="4"/>
      <c r="P28" s="12"/>
      <c r="Q28" s="4"/>
      <c r="R28" s="4"/>
      <c r="S28" s="4"/>
      <c r="T28" s="5">
        <v>130.28899999999999</v>
      </c>
      <c r="U28" s="5">
        <v>129.768</v>
      </c>
      <c r="V28" s="5">
        <v>129.768</v>
      </c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</row>
    <row r="29" spans="2:216" s="17" customFormat="1" x14ac:dyDescent="0.25">
      <c r="B29" s="15" t="s">
        <v>22</v>
      </c>
      <c r="C29" s="16">
        <f t="shared" ref="C29:K29" si="7">C27/C28</f>
        <v>-0.24553725670851134</v>
      </c>
      <c r="D29" s="16">
        <f t="shared" si="7"/>
        <v>1.083519520902914</v>
      </c>
      <c r="E29" s="16">
        <f t="shared" si="7"/>
        <v>1.1228610015500546</v>
      </c>
      <c r="F29" s="16">
        <f t="shared" si="7"/>
        <v>2.9225509906536349</v>
      </c>
      <c r="G29" s="16">
        <f t="shared" si="7"/>
        <v>1.4472880705792097</v>
      </c>
      <c r="H29" s="16">
        <f t="shared" si="7"/>
        <v>1.4195774073703722</v>
      </c>
      <c r="I29" s="16">
        <f t="shared" si="7"/>
        <v>1.5274050769562943</v>
      </c>
      <c r="J29" s="16">
        <f t="shared" si="7"/>
        <v>3.0088384331300735</v>
      </c>
      <c r="K29" s="16">
        <f t="shared" si="7"/>
        <v>1.3211271344581756</v>
      </c>
      <c r="L29" s="16"/>
      <c r="M29" s="16"/>
      <c r="N29" s="16"/>
      <c r="P29" s="18"/>
      <c r="Q29" s="16"/>
      <c r="T29" s="16">
        <f>T27/T28</f>
        <v>4.8840116970734266</v>
      </c>
      <c r="U29" s="16">
        <f>U27/U28</f>
        <v>7.3715630972196591</v>
      </c>
      <c r="V29" s="16">
        <f>V24/V28</f>
        <v>10.565008322544848</v>
      </c>
    </row>
    <row r="30" spans="2:216" s="7" customFormat="1" x14ac:dyDescent="0.25">
      <c r="B30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P30" s="13"/>
      <c r="Q30" s="6"/>
      <c r="R30" s="6"/>
      <c r="S30" s="6"/>
      <c r="T30" s="6"/>
      <c r="U30" s="6"/>
      <c r="V30" s="6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</row>
    <row r="31" spans="2:216" s="23" customFormat="1" x14ac:dyDescent="0.25">
      <c r="B31" s="23" t="s">
        <v>24</v>
      </c>
      <c r="C31" s="23">
        <f t="shared" ref="C31:J31" si="8">C16/C14</f>
        <v>0.51291042006031096</v>
      </c>
      <c r="D31" s="23">
        <f t="shared" si="8"/>
        <v>0.5421270978273629</v>
      </c>
      <c r="E31" s="23">
        <f t="shared" si="8"/>
        <v>0.56142721626604153</v>
      </c>
      <c r="F31" s="23">
        <f t="shared" si="8"/>
        <v>0.58554437275554627</v>
      </c>
      <c r="G31" s="23">
        <f t="shared" si="8"/>
        <v>0.57100179214684188</v>
      </c>
      <c r="H31" s="23">
        <f t="shared" si="8"/>
        <v>0.58091452498292095</v>
      </c>
      <c r="I31" s="23">
        <f t="shared" si="8"/>
        <v>0.57184520239104808</v>
      </c>
      <c r="J31" s="23">
        <f t="shared" si="8"/>
        <v>0.5806074508472252</v>
      </c>
      <c r="K31" s="23">
        <f>K16/K14</f>
        <v>0.53945615081111298</v>
      </c>
      <c r="P31" s="24"/>
      <c r="T31" s="23">
        <f>T16/T14</f>
        <v>0.55975831197310777</v>
      </c>
      <c r="U31" s="23">
        <f>U16/U14</f>
        <v>0.5767592993649916</v>
      </c>
      <c r="V31" s="23">
        <f>V16/V14</f>
        <v>0.55000000000000004</v>
      </c>
    </row>
    <row r="32" spans="2:216" s="9" customFormat="1" x14ac:dyDescent="0.25">
      <c r="B32" s="9" t="s">
        <v>29</v>
      </c>
      <c r="C32" s="10">
        <f t="shared" ref="C32:J32" si="9">C21/C14</f>
        <v>5.0222868484586243E-2</v>
      </c>
      <c r="D32" s="10">
        <f t="shared" si="9"/>
        <v>0.13779932178462345</v>
      </c>
      <c r="E32" s="10">
        <f t="shared" si="9"/>
        <v>0.18338315047162215</v>
      </c>
      <c r="F32" s="10">
        <f t="shared" si="9"/>
        <v>0.26474885533213743</v>
      </c>
      <c r="G32" s="10">
        <f t="shared" si="9"/>
        <v>0.1580375095192513</v>
      </c>
      <c r="H32" s="10">
        <f t="shared" si="9"/>
        <v>0.20062511589943824</v>
      </c>
      <c r="I32" s="10">
        <f t="shared" si="9"/>
        <v>0.17785867444377801</v>
      </c>
      <c r="J32" s="10">
        <f t="shared" si="9"/>
        <v>0.27737706581148058</v>
      </c>
      <c r="K32" s="10">
        <f>K21/K14</f>
        <v>0.16135923870534277</v>
      </c>
      <c r="L32" s="10"/>
      <c r="M32" s="10"/>
      <c r="N32" s="10"/>
      <c r="P32" s="14"/>
      <c r="T32" s="10">
        <f>T21/T14</f>
        <v>0.1862797949872701</v>
      </c>
      <c r="U32" s="10">
        <f>U21/U14</f>
        <v>0.21311668779099235</v>
      </c>
      <c r="V32" s="10">
        <f>V21/V14</f>
        <v>0.22219512195121952</v>
      </c>
    </row>
    <row r="33" spans="2:79" s="9" customFormat="1" x14ac:dyDescent="0.25">
      <c r="B33" s="10" t="s">
        <v>28</v>
      </c>
      <c r="C33" s="10">
        <f t="shared" ref="C33:J33" si="10">C23/C14</f>
        <v>8.1186709491773961E-3</v>
      </c>
      <c r="D33" s="10">
        <f t="shared" si="10"/>
        <v>4.1264377745144291E-2</v>
      </c>
      <c r="E33" s="10">
        <f t="shared" si="10"/>
        <v>5.4318877414043065E-2</v>
      </c>
      <c r="F33" s="10">
        <f t="shared" si="10"/>
        <v>7.3538008061098281E-2</v>
      </c>
      <c r="G33" s="10">
        <f t="shared" si="10"/>
        <v>4.0025699940153064E-2</v>
      </c>
      <c r="H33" s="10">
        <f t="shared" si="10"/>
        <v>5.7251737371355936E-2</v>
      </c>
      <c r="I33" s="10">
        <f t="shared" si="10"/>
        <v>4.8382181590033164E-2</v>
      </c>
      <c r="J33" s="10">
        <f t="shared" si="10"/>
        <v>7.3376552925213001E-2</v>
      </c>
      <c r="K33" s="10">
        <f>K23/K14</f>
        <v>4.3587639498172251E-2</v>
      </c>
      <c r="L33" s="10"/>
      <c r="M33" s="10"/>
      <c r="N33" s="10"/>
      <c r="P33" s="14"/>
      <c r="T33" s="10">
        <f>T23/T14</f>
        <v>5.2349761113053471E-2</v>
      </c>
      <c r="U33" s="10">
        <f>U23/U14</f>
        <v>5.7306912209647079E-2</v>
      </c>
      <c r="V33" s="10">
        <f>V23/V14</f>
        <v>5.5E-2</v>
      </c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</row>
    <row r="34" spans="2:79" s="10" customFormat="1" x14ac:dyDescent="0.25">
      <c r="B34" s="9" t="s">
        <v>30</v>
      </c>
      <c r="C34" s="10">
        <f t="shared" ref="C34:J34" si="11">C14/C17</f>
        <v>2.1762049248455351</v>
      </c>
      <c r="D34" s="10">
        <f t="shared" si="11"/>
        <v>2.5588245295851282</v>
      </c>
      <c r="E34" s="10">
        <f t="shared" si="11"/>
        <v>2.71410805716673</v>
      </c>
      <c r="F34" s="10">
        <f t="shared" si="11"/>
        <v>3.1744482702924954</v>
      </c>
      <c r="G34" s="10">
        <f t="shared" si="11"/>
        <v>2.4695688943479048</v>
      </c>
      <c r="H34" s="10">
        <f t="shared" si="11"/>
        <v>2.6797809786132709</v>
      </c>
      <c r="I34" s="10">
        <f t="shared" si="11"/>
        <v>2.66071690636924</v>
      </c>
      <c r="J34" s="10">
        <f t="shared" si="11"/>
        <v>3.3166090046249068</v>
      </c>
      <c r="K34" s="10">
        <f>K14/K17</f>
        <v>2.6543752570535495</v>
      </c>
      <c r="P34" s="20"/>
      <c r="T34" s="10">
        <f>T14/T17</f>
        <v>2.7357767511931299</v>
      </c>
      <c r="U34" s="10">
        <f>U14/U17</f>
        <v>2.8119595505617978</v>
      </c>
      <c r="V34" s="10">
        <f>V14/V17</f>
        <v>3.0505952380952381</v>
      </c>
    </row>
    <row r="35" spans="2:79" x14ac:dyDescent="0.25">
      <c r="B35" s="9"/>
      <c r="N35" s="5"/>
      <c r="U35" s="5"/>
    </row>
    <row r="36" spans="2:79" x14ac:dyDescent="0.25">
      <c r="B36" s="9" t="s">
        <v>55</v>
      </c>
      <c r="C36" s="10"/>
      <c r="D36" s="10"/>
      <c r="E36" s="10"/>
      <c r="F36" s="10"/>
      <c r="G36" s="10">
        <f t="shared" ref="G36:H36" si="12">G11/C11-1</f>
        <v>0.7789141995728821</v>
      </c>
      <c r="H36" s="10">
        <f t="shared" si="12"/>
        <v>0.49714770441194212</v>
      </c>
      <c r="I36" s="10">
        <f t="shared" ref="I36:K38" si="13">I11/E11-1</f>
        <v>0.25088900177800366</v>
      </c>
      <c r="J36" s="10">
        <f t="shared" si="13"/>
        <v>0.20263307321378043</v>
      </c>
      <c r="K36" s="10">
        <f t="shared" si="13"/>
        <v>0.26396789247273866</v>
      </c>
      <c r="N36" s="5"/>
      <c r="R36" s="10"/>
      <c r="S36" s="10"/>
      <c r="T36" s="10"/>
      <c r="U36" s="10">
        <f>U11/T11-1</f>
        <v>0.36783501098396676</v>
      </c>
    </row>
    <row r="37" spans="2:79" x14ac:dyDescent="0.25">
      <c r="B37" s="9" t="s">
        <v>56</v>
      </c>
      <c r="C37" s="10"/>
      <c r="D37" s="10"/>
      <c r="E37" s="10"/>
      <c r="F37" s="10"/>
      <c r="G37" s="10">
        <f t="shared" ref="G37:H37" si="14">G12/C12-1</f>
        <v>1.1365137471765716</v>
      </c>
      <c r="H37" s="10">
        <f t="shared" si="14"/>
        <v>0.90682773109243686</v>
      </c>
      <c r="I37" s="10">
        <f t="shared" si="13"/>
        <v>0.44196597353497147</v>
      </c>
      <c r="J37" s="10">
        <f t="shared" si="13"/>
        <v>0.40086490741605085</v>
      </c>
      <c r="K37" s="10">
        <f t="shared" si="13"/>
        <v>0.36707411768565867</v>
      </c>
      <c r="N37" s="5"/>
      <c r="R37" s="10"/>
      <c r="S37" s="10"/>
      <c r="T37" s="10"/>
      <c r="U37" s="10">
        <f>U12/T12-1</f>
        <v>0.61128555586912481</v>
      </c>
    </row>
    <row r="38" spans="2:79" x14ac:dyDescent="0.25">
      <c r="B38" s="9" t="s">
        <v>57</v>
      </c>
      <c r="C38" s="10"/>
      <c r="D38" s="10"/>
      <c r="E38" s="10"/>
      <c r="F38" s="10"/>
      <c r="G38" s="10">
        <f t="shared" ref="G38:H38" si="15">G13/C13-1</f>
        <v>1.2311944976493123</v>
      </c>
      <c r="H38" s="10">
        <f t="shared" si="15"/>
        <v>0.81456548347613222</v>
      </c>
      <c r="I38" s="10">
        <f t="shared" si="13"/>
        <v>0.32869413939328052</v>
      </c>
      <c r="J38" s="10">
        <f t="shared" si="13"/>
        <v>5.2036661961169628E-2</v>
      </c>
      <c r="K38" s="10">
        <f t="shared" si="13"/>
        <v>0.60511169641986129</v>
      </c>
      <c r="N38" s="5"/>
      <c r="R38" s="10"/>
      <c r="S38" s="10"/>
      <c r="T38" s="10"/>
      <c r="U38" s="10">
        <f>U13/T13-1</f>
        <v>0.37666440983976512</v>
      </c>
    </row>
    <row r="39" spans="2:79" s="23" customFormat="1" x14ac:dyDescent="0.25">
      <c r="B39" s="23" t="s">
        <v>23</v>
      </c>
      <c r="G39" s="23">
        <f t="shared" ref="G39:J39" si="16">G14/C14-1</f>
        <v>0.88120941047988066</v>
      </c>
      <c r="H39" s="23">
        <f t="shared" si="16"/>
        <v>0.60650993733927816</v>
      </c>
      <c r="I39" s="23">
        <f t="shared" si="16"/>
        <v>0.2979989618943637</v>
      </c>
      <c r="J39" s="23">
        <f t="shared" si="16"/>
        <v>0.23103586442877044</v>
      </c>
      <c r="K39" s="23">
        <f>K14/G14-1</f>
        <v>0.31554177789446403</v>
      </c>
      <c r="P39" s="24"/>
      <c r="R39" s="23">
        <f t="shared" ref="R39:T39" si="17">R14/Q14-1</f>
        <v>0.24122310305775763</v>
      </c>
      <c r="S39" s="23">
        <f t="shared" si="17"/>
        <v>0.21015815085158152</v>
      </c>
      <c r="T39" s="23">
        <f t="shared" si="17"/>
        <v>0.10627620005026372</v>
      </c>
      <c r="U39" s="23">
        <f>U14/T14-1</f>
        <v>0.42135177457414175</v>
      </c>
      <c r="V39" s="23">
        <f>V14/U14-1</f>
        <v>0.31061389474491774</v>
      </c>
    </row>
    <row r="40" spans="2:79" s="23" customFormat="1" x14ac:dyDescent="0.25">
      <c r="B40" s="23" t="s">
        <v>27</v>
      </c>
      <c r="G40" s="23">
        <f t="shared" ref="G40:J40" si="18">G24/C24-1</f>
        <v>4.0661682504192385</v>
      </c>
      <c r="H40" s="23">
        <f t="shared" si="18"/>
        <v>1.3965423908411356</v>
      </c>
      <c r="I40" s="23">
        <f t="shared" si="18"/>
        <v>0.30748612841916212</v>
      </c>
      <c r="J40" s="23">
        <f t="shared" si="18"/>
        <v>0.31743885319612719</v>
      </c>
      <c r="K40" s="23">
        <f>K24/G24-1</f>
        <v>0.31020453197622144</v>
      </c>
      <c r="P40" s="24"/>
      <c r="R40" s="23">
        <f t="shared" ref="R40:T40" si="19">R24/Q24-1</f>
        <v>0.86872586872586877</v>
      </c>
      <c r="S40" s="23">
        <f t="shared" si="19"/>
        <v>0.334710743801653</v>
      </c>
      <c r="T40" s="23">
        <f t="shared" si="19"/>
        <v>-8.8379256965944952E-2</v>
      </c>
      <c r="U40" s="23">
        <f>U24/T24-1</f>
        <v>0.65621227120751047</v>
      </c>
      <c r="V40" s="23">
        <f>V24/U24-1</f>
        <v>0.40564204827985617</v>
      </c>
    </row>
    <row r="41" spans="2:79" s="23" customFormat="1" x14ac:dyDescent="0.25">
      <c r="P41" s="24"/>
    </row>
    <row r="42" spans="2:79" s="10" customFormat="1" x14ac:dyDescent="0.25">
      <c r="B42" s="10" t="s">
        <v>60</v>
      </c>
      <c r="P42" s="20"/>
      <c r="R42" s="10">
        <f>R17/Q17-1</f>
        <v>0.2192982456140351</v>
      </c>
      <c r="S42" s="10">
        <f>S17/R17-1</f>
        <v>0.19874100719424459</v>
      </c>
      <c r="T42" s="10">
        <f>T17/S17-1</f>
        <v>0.20705401350337582</v>
      </c>
      <c r="U42" s="10">
        <f>U17/T17-1</f>
        <v>0.38284391017294572</v>
      </c>
      <c r="V42" s="10">
        <f>V17/U17-1</f>
        <v>0.20808988764044933</v>
      </c>
    </row>
    <row r="43" spans="2:79" s="9" customFormat="1" x14ac:dyDescent="0.25"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P43" s="14"/>
    </row>
    <row r="44" spans="2:79" s="3" customFormat="1" x14ac:dyDescent="0.25">
      <c r="B44" s="21" t="s">
        <v>50</v>
      </c>
      <c r="C44" s="10"/>
      <c r="D44" s="10"/>
      <c r="E44" s="10"/>
      <c r="F44" s="10"/>
      <c r="G44" s="10">
        <f t="shared" ref="G44:K46" si="20">G3/C3-1</f>
        <v>0.849592469391665</v>
      </c>
      <c r="H44" s="10">
        <f t="shared" si="20"/>
        <v>0.67186089361287959</v>
      </c>
      <c r="I44" s="10">
        <f t="shared" si="20"/>
        <v>0.26646260327807991</v>
      </c>
      <c r="J44" s="10">
        <f t="shared" si="20"/>
        <v>0.1908957715177193</v>
      </c>
      <c r="K44" s="10">
        <f t="shared" si="20"/>
        <v>0.29273882021718078</v>
      </c>
      <c r="L44" s="4"/>
      <c r="M44" s="4"/>
      <c r="N44" s="4"/>
      <c r="P44" s="12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 spans="2:79" s="3" customFormat="1" x14ac:dyDescent="0.25">
      <c r="B45" s="21" t="s">
        <v>51</v>
      </c>
      <c r="C45" s="10"/>
      <c r="D45" s="10"/>
      <c r="E45" s="10"/>
      <c r="F45" s="10"/>
      <c r="G45" s="10">
        <f t="shared" si="20"/>
        <v>0.68576942018352316</v>
      </c>
      <c r="H45" s="10">
        <f t="shared" si="20"/>
        <v>0.46622600874994924</v>
      </c>
      <c r="I45" s="10">
        <f t="shared" si="20"/>
        <v>0.34552641589529576</v>
      </c>
      <c r="J45" s="10">
        <f t="shared" si="20"/>
        <v>0.3354188433409131</v>
      </c>
      <c r="K45" s="10">
        <f t="shared" si="20"/>
        <v>0.46035569281400335</v>
      </c>
      <c r="L45" s="4"/>
      <c r="M45" s="4"/>
      <c r="N45" s="4"/>
      <c r="P45" s="12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 spans="2:79" s="3" customFormat="1" x14ac:dyDescent="0.25">
      <c r="B46" s="21" t="s">
        <v>52</v>
      </c>
      <c r="C46" s="10"/>
      <c r="D46" s="10"/>
      <c r="E46" s="10"/>
      <c r="F46" s="10"/>
      <c r="G46" s="10">
        <f t="shared" si="20"/>
        <v>1.2458947730177314</v>
      </c>
      <c r="H46" s="10">
        <f t="shared" si="20"/>
        <v>0.49228819196064388</v>
      </c>
      <c r="I46" s="10">
        <f t="shared" si="20"/>
        <v>0.39662499844211552</v>
      </c>
      <c r="J46" s="10">
        <f t="shared" si="20"/>
        <v>0.35258492513708273</v>
      </c>
      <c r="K46" s="10">
        <f t="shared" si="20"/>
        <v>0.29202092558410864</v>
      </c>
      <c r="L46" s="4"/>
      <c r="M46" s="4"/>
      <c r="N46" s="4"/>
      <c r="P46" s="12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2:79" x14ac:dyDescent="0.25">
      <c r="B47" s="21"/>
    </row>
    <row r="48" spans="2:79" s="3" customFormat="1" x14ac:dyDescent="0.25">
      <c r="B48" s="21" t="s">
        <v>58</v>
      </c>
      <c r="C48" s="10"/>
      <c r="D48" s="10"/>
      <c r="E48" s="10"/>
      <c r="F48" s="10"/>
      <c r="G48" s="10">
        <f t="shared" ref="G48:K50" si="21">G7/C7-1</f>
        <v>1.0640227718582911</v>
      </c>
      <c r="H48" s="10">
        <f t="shared" si="21"/>
        <v>1.4203342618384402</v>
      </c>
      <c r="I48" s="10">
        <f t="shared" si="21"/>
        <v>0.38184660478749377</v>
      </c>
      <c r="J48" s="10">
        <f t="shared" si="21"/>
        <v>0.47133210087899924</v>
      </c>
      <c r="K48" s="10">
        <f t="shared" si="21"/>
        <v>0.34480342313598644</v>
      </c>
      <c r="L48" s="4"/>
      <c r="M48" s="4"/>
      <c r="N48" s="4"/>
      <c r="P48" s="12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 spans="2:36" s="3" customFormat="1" x14ac:dyDescent="0.25">
      <c r="B49" s="21" t="s">
        <v>59</v>
      </c>
      <c r="C49" s="10"/>
      <c r="D49" s="10"/>
      <c r="E49" s="10"/>
      <c r="F49" s="10"/>
      <c r="G49" s="10">
        <f t="shared" si="21"/>
        <v>0.54840798888759501</v>
      </c>
      <c r="H49" s="10">
        <f t="shared" si="21"/>
        <v>7.7791809489446084E-2</v>
      </c>
      <c r="I49" s="10">
        <f t="shared" si="21"/>
        <v>0.22632041149165727</v>
      </c>
      <c r="J49" s="10">
        <f t="shared" si="21"/>
        <v>0.16615914500666462</v>
      </c>
      <c r="K49" s="10">
        <f t="shared" si="21"/>
        <v>0.32315171528159969</v>
      </c>
      <c r="L49" s="4" t="s">
        <v>54</v>
      </c>
      <c r="M49" s="4"/>
      <c r="N49" s="4"/>
      <c r="P49" s="12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</row>
    <row r="50" spans="2:36" s="3" customFormat="1" x14ac:dyDescent="0.25">
      <c r="B50" s="21" t="s">
        <v>52</v>
      </c>
      <c r="C50" s="5"/>
      <c r="D50" s="5"/>
      <c r="E50" s="5"/>
      <c r="F50" s="5"/>
      <c r="G50" s="10">
        <f t="shared" si="21"/>
        <v>2.6240582684654465</v>
      </c>
      <c r="H50" s="10">
        <f t="shared" si="21"/>
        <v>1.5731727169135601</v>
      </c>
      <c r="I50" s="10">
        <f t="shared" si="21"/>
        <v>0.22998430141287263</v>
      </c>
      <c r="J50" s="10">
        <f t="shared" si="21"/>
        <v>-0.14163347392288261</v>
      </c>
      <c r="K50" s="10">
        <f t="shared" si="21"/>
        <v>0.10917730261340397</v>
      </c>
      <c r="L50" s="4"/>
      <c r="M50" s="4"/>
      <c r="P50" s="12"/>
    </row>
  </sheetData>
  <phoneticPr fontId="2" type="noConversion"/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2022-07-24T17:54:11Z</dcterms:created>
  <dcterms:modified xsi:type="dcterms:W3CDTF">2022-07-29T17:37:27Z</dcterms:modified>
</cp:coreProperties>
</file>