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8_{728DB3DE-311A-4346-8CC5-53F0C0D55487}" xr6:coauthVersionLast="47" xr6:coauthVersionMax="47" xr10:uidLastSave="{00000000-0000-0000-0000-000000000000}"/>
  <bookViews>
    <workbookView xWindow="12315" yWindow="705" windowWidth="19860" windowHeight="20775" activeTab="1" xr2:uid="{9987E3B3-A763-45BC-85F4-2591A398EDE1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J21" i="1"/>
  <c r="H25" i="1"/>
  <c r="I25" i="1"/>
  <c r="J25" i="1"/>
  <c r="I24" i="1"/>
  <c r="H24" i="1"/>
  <c r="G24" i="1"/>
  <c r="J24" i="1"/>
  <c r="I23" i="1"/>
  <c r="H23" i="1"/>
  <c r="G23" i="1"/>
  <c r="J23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J20" i="1"/>
  <c r="J19" i="1"/>
  <c r="C11" i="1"/>
  <c r="C13" i="1" s="1"/>
  <c r="C7" i="1"/>
  <c r="C9" i="1" s="1"/>
  <c r="C10" i="1" s="1"/>
  <c r="C5" i="1"/>
  <c r="G12" i="1"/>
  <c r="G11" i="1"/>
  <c r="G7" i="1"/>
  <c r="G9" i="1"/>
  <c r="G10" i="1" s="1"/>
  <c r="G5" i="1"/>
  <c r="D11" i="1"/>
  <c r="D13" i="1" s="1"/>
  <c r="D7" i="1"/>
  <c r="D9" i="1" s="1"/>
  <c r="D10" i="1" s="1"/>
  <c r="D5" i="1"/>
  <c r="H12" i="1"/>
  <c r="H11" i="1"/>
  <c r="H7" i="1"/>
  <c r="H9" i="1"/>
  <c r="H10" i="1" s="1"/>
  <c r="H5" i="1"/>
  <c r="E11" i="1"/>
  <c r="E13" i="1" s="1"/>
  <c r="E7" i="1"/>
  <c r="E9" i="1" s="1"/>
  <c r="E10" i="1" s="1"/>
  <c r="E5" i="1"/>
  <c r="I12" i="1"/>
  <c r="I11" i="1"/>
  <c r="I7" i="1"/>
  <c r="I9" i="1" s="1"/>
  <c r="I10" i="1" s="1"/>
  <c r="I5" i="1"/>
  <c r="F11" i="1"/>
  <c r="F13" i="1" s="1"/>
  <c r="F7" i="1"/>
  <c r="F9" i="1" s="1"/>
  <c r="F10" i="1" s="1"/>
  <c r="F5" i="1"/>
  <c r="J17" i="1"/>
  <c r="J15" i="1"/>
  <c r="J13" i="1"/>
  <c r="J11" i="1"/>
  <c r="J10" i="1"/>
  <c r="J9" i="1"/>
  <c r="J7" i="1"/>
  <c r="J5" i="1"/>
  <c r="N10" i="2"/>
  <c r="N9" i="2"/>
  <c r="N7" i="2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X16" i="1"/>
  <c r="AX26" i="1" s="1"/>
  <c r="C15" i="1" l="1"/>
  <c r="C17" i="1" s="1"/>
  <c r="G13" i="1"/>
  <c r="G15" i="1" s="1"/>
  <c r="G17" i="1" s="1"/>
  <c r="D15" i="1"/>
  <c r="D17" i="1" s="1"/>
  <c r="H13" i="1"/>
  <c r="H15" i="1"/>
  <c r="H17" i="1" s="1"/>
  <c r="E15" i="1"/>
  <c r="E17" i="1" s="1"/>
  <c r="I13" i="1"/>
  <c r="I15" i="1"/>
  <c r="I17" i="1" s="1"/>
  <c r="F15" i="1"/>
  <c r="F17" i="1" s="1"/>
  <c r="AY16" i="1"/>
  <c r="AY26" i="1" l="1"/>
  <c r="AZ16" i="1"/>
  <c r="AZ26" i="1" l="1"/>
  <c r="BA16" i="1"/>
  <c r="BB16" i="1" l="1"/>
  <c r="BA26" i="1"/>
  <c r="BC16" i="1" l="1"/>
  <c r="BB26" i="1"/>
  <c r="BD16" i="1" l="1"/>
  <c r="BC26" i="1"/>
  <c r="BD26" i="1" l="1"/>
  <c r="BE16" i="1"/>
  <c r="BE26" i="1" l="1"/>
  <c r="BF16" i="1"/>
  <c r="BG16" i="1" l="1"/>
  <c r="BF26" i="1"/>
  <c r="BH16" i="1" l="1"/>
  <c r="BG26" i="1"/>
  <c r="BI16" i="1" l="1"/>
  <c r="BH26" i="1"/>
  <c r="BI26" i="1" l="1"/>
  <c r="BJ16" i="1"/>
  <c r="BK16" i="1" l="1"/>
  <c r="BJ26" i="1"/>
  <c r="BK26" i="1" l="1"/>
  <c r="BL16" i="1"/>
  <c r="BM16" i="1" l="1"/>
  <c r="BL26" i="1"/>
  <c r="BN16" i="1" l="1"/>
  <c r="BM26" i="1"/>
  <c r="BO16" i="1" l="1"/>
  <c r="BN26" i="1"/>
  <c r="BO26" i="1" l="1"/>
  <c r="BP16" i="1"/>
  <c r="BP26" i="1" l="1"/>
  <c r="BQ16" i="1"/>
  <c r="BR16" i="1" l="1"/>
  <c r="BQ26" i="1"/>
  <c r="BS16" i="1" l="1"/>
  <c r="BR26" i="1"/>
  <c r="BS26" i="1" l="1"/>
  <c r="BT16" i="1"/>
  <c r="BU16" i="1" l="1"/>
  <c r="BT26" i="1"/>
  <c r="BV16" i="1" l="1"/>
  <c r="BU26" i="1"/>
  <c r="BW16" i="1" l="1"/>
  <c r="BV26" i="1"/>
  <c r="BW26" i="1" l="1"/>
  <c r="BX16" i="1"/>
  <c r="BY16" i="1" l="1"/>
  <c r="BX26" i="1"/>
  <c r="BY26" i="1" l="1"/>
  <c r="BZ16" i="1"/>
  <c r="BZ26" i="1" l="1"/>
  <c r="CA16" i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</calcChain>
</file>

<file path=xl/sharedStrings.xml><?xml version="1.0" encoding="utf-8"?>
<sst xmlns="http://schemas.openxmlformats.org/spreadsheetml/2006/main" count="41" uniqueCount="40">
  <si>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</si>
  <si>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</si>
  <si>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</si>
  <si>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</si>
  <si>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</si>
  <si>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</si>
  <si>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</si>
  <si>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</si>
  <si>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</si>
  <si>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</si>
  <si>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</si>
  <si>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</si>
  <si>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</si>
  <si>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Margin</t>
  </si>
  <si>
    <t>R&amp;D</t>
  </si>
  <si>
    <t>SG&amp;A</t>
  </si>
  <si>
    <t>Total Operating Expenses</t>
  </si>
  <si>
    <t>Operating Income</t>
  </si>
  <si>
    <t>Other (profit)</t>
  </si>
  <si>
    <t>Interest</t>
  </si>
  <si>
    <t>Total nonop Expenses</t>
  </si>
  <si>
    <t>Taxes</t>
  </si>
  <si>
    <t>Net income</t>
  </si>
  <si>
    <t>Shares</t>
  </si>
  <si>
    <t>EPS</t>
  </si>
  <si>
    <t>Gross margin</t>
  </si>
  <si>
    <t>Tax on revenue rate</t>
  </si>
  <si>
    <t>Revenue y/y</t>
  </si>
  <si>
    <t>R&amp;D y/y</t>
  </si>
  <si>
    <t>Net income y/y</t>
  </si>
  <si>
    <t>Price</t>
  </si>
  <si>
    <t>MkCap</t>
  </si>
  <si>
    <t>Cash</t>
  </si>
  <si>
    <t>Debt</t>
  </si>
  <si>
    <t>EV</t>
  </si>
  <si>
    <t>ON semi</t>
  </si>
  <si>
    <t>ON</t>
  </si>
  <si>
    <t>Amort</t>
  </si>
  <si>
    <t>Return on R&amp;D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</si>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</sst>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4" fontId="0" fillId="0" borderId="0" xfId="0" applyNumberFormat="1"/>
    <xf numFmtId="4" fontId="0" fillId="2" borderId="0" xfId="0" applyNumberFormat="1" applyFill="1"/>
    <xf numFmtId="9" fontId="0" fillId="0" borderId="0" xfId="0" applyNumberFormat="1"/>
    <xf numFmtId="9" fontId="0" fillId="2" borderId="0" xfId="0" applyNumberFormat="1" applyFill="1"/>
    <xf numFmtId="10" fontId="0" fillId="0" borderId="0" xfId="0" applyNumberFormat="1"/>
    <xf numFmtId="8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65942</xdr:colOff>
      <xdr:row>0</xdr:row>
      <xdr:rowOff>65944</xdr:rowOff>
    </xdr:from>
    <xdr:to>
      <xdr:col>10</xdr:col>
      <xdr:colOff>65942</xdr:colOff>
      <xdr:row>42</xdr:row>
      <xdr:rowOff>43963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135A0AD-E217-440C-A006-C3C2F55261D3}"/>
            </a:ext>
          </a:extLst>
        </xdr:cNvPr>
        <xdr:cNvCxnSpPr/>
      </xdr:nvCxnSpPr>
      <xdr:spPr>
        <a:xfrm>
          <a:off x="7143017" y="65944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BA3C-E0A0-4BAF-9A3B-BC4AD16B37E0}">
  <dimension ref="M3:N15"/>
  <sheetViews>
    <sheetView workbookViewId="0">
      <selection activeCell="N10" sqref="N10"/>
    </sheetView>
  </sheetViews>
  <sheetFormatPr defaultRowHeight="15" x14ac:dyDescent="0.25"/>
  <cols>
    <col min="13" max="13" width="9.7109375" bestFit="1" customWidth="1"/>
  </cols>
  <sheetData>
    <row r="3" spans="13:14" x14ac:dyDescent="0.25">
      <c r="M3" t="s">
        <v>35</v>
      </c>
    </row>
    <row r="4" spans="13:14" x14ac:dyDescent="0.25">
      <c r="M4" t="s">
        <v>36</v>
      </c>
    </row>
    <row r="5" spans="13:14" x14ac:dyDescent="0.25">
      <c r="M5" t="s">
        <v>30</v>
      </c>
      <c r="N5" s="16">
        <v>59.3</v>
      </c>
    </row>
    <row r="6" spans="13:14" x14ac:dyDescent="0.25">
      <c r="M6" t="s">
        <v>23</v>
      </c>
      <c r="N6" s="1">
        <v>433.3</v>
      </c>
    </row>
    <row r="7" spans="13:14" x14ac:dyDescent="0.25">
      <c r="M7" t="s">
        <v>31</v>
      </c>
      <c r="N7" s="1">
        <f>N6*N5</f>
        <v>25694.69</v>
      </c>
    </row>
    <row r="8" spans="13:14" x14ac:dyDescent="0.25">
      <c r="M8" t="s">
        <v>32</v>
      </c>
      <c r="N8" s="1">
        <v>1645.1</v>
      </c>
    </row>
    <row r="9" spans="13:14" x14ac:dyDescent="0.25">
      <c r="M9" t="s">
        <v>33</v>
      </c>
      <c r="N9" s="1">
        <f>170.4+3035.4+0</f>
        <v>3205.8</v>
      </c>
    </row>
    <row r="10" spans="13:14" x14ac:dyDescent="0.25">
      <c r="M10" t="s">
        <v>34</v>
      </c>
      <c r="N10" s="1">
        <f>N7-N8+N9</f>
        <v>27255.39</v>
      </c>
    </row>
    <row r="15" spans="13:14" x14ac:dyDescent="0.25">
      <c r="M15" s="2">
        <v>44766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00E3-24DC-43B1-BFCC-AE8020CB1EB8}">
  <dimension ref="B1:HG32"/>
  <sheetViews>
    <sheetView tabSelected="1" workbookViewId="0">
      <selection activeCell="B10" sqref="B10"/>
    </sheetView>
  </sheetViews>
  <sheetFormatPr defaultRowHeight="15" x14ac:dyDescent="0.25"/>
  <cols>
    <col min="2" max="2" width="23.85546875" bestFit="1" customWidth="1"/>
    <col min="3" max="10" width="9.140625" style="1"/>
    <col min="11" max="11" width="10.28515625" style="1" bestFit="1" customWidth="1"/>
    <col min="12" max="12" width="9.140625" style="1"/>
    <col min="15" max="15" width="4.42578125" style="3" customWidth="1"/>
    <col min="22" max="22" width="12.7109375" bestFit="1" customWidth="1"/>
  </cols>
  <sheetData>
    <row r="1" spans="2:215" x14ac:dyDescent="0.25">
      <c r="K1" s="2"/>
    </row>
    <row r="2" spans="2:215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Z2" s="1">
        <v>27</v>
      </c>
      <c r="AA2" s="1">
        <v>28</v>
      </c>
      <c r="AB2" s="1">
        <v>29</v>
      </c>
      <c r="AC2" s="1">
        <v>30</v>
      </c>
      <c r="AD2" s="1">
        <v>31</v>
      </c>
      <c r="AE2" s="1">
        <v>32</v>
      </c>
      <c r="AF2" s="1">
        <v>33</v>
      </c>
      <c r="AG2" s="1">
        <v>34</v>
      </c>
      <c r="AH2" s="1">
        <v>35</v>
      </c>
      <c r="AI2" s="1">
        <v>36</v>
      </c>
    </row>
    <row r="3" spans="2:215" x14ac:dyDescent="0.25">
      <c r="B3" t="s">
        <v>11</v>
      </c>
      <c r="C3" s="1">
        <v>1213.5</v>
      </c>
      <c r="D3" s="1">
        <v>1317.3</v>
      </c>
      <c r="E3" s="1">
        <v>1446.3</v>
      </c>
      <c r="F3" s="1">
        <v>1481.7</v>
      </c>
      <c r="G3" s="1">
        <v>1669.9</v>
      </c>
      <c r="H3" s="1">
        <v>1742.1</v>
      </c>
      <c r="I3" s="1">
        <v>1846.1</v>
      </c>
      <c r="J3" s="1">
        <v>1945</v>
      </c>
      <c r="M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2:215" x14ac:dyDescent="0.25">
      <c r="B4" t="s">
        <v>12</v>
      </c>
      <c r="C4" s="1">
        <v>839.2</v>
      </c>
      <c r="D4" s="1">
        <v>876.1</v>
      </c>
      <c r="E4" s="1">
        <v>948.7</v>
      </c>
      <c r="F4" s="1">
        <v>960.5</v>
      </c>
      <c r="G4" s="1">
        <v>1029.8</v>
      </c>
      <c r="H4" s="1">
        <v>1021.3</v>
      </c>
      <c r="I4" s="1">
        <v>1013.9</v>
      </c>
      <c r="J4" s="1">
        <v>983.7</v>
      </c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2:215" s="4" customFormat="1" x14ac:dyDescent="0.25">
      <c r="B5" s="4" t="s">
        <v>13</v>
      </c>
      <c r="C5" s="5">
        <f>C3-C4</f>
        <v>374.29999999999995</v>
      </c>
      <c r="D5" s="5">
        <f>D3-D4</f>
        <v>441.19999999999993</v>
      </c>
      <c r="E5" s="5">
        <f>E3-E4</f>
        <v>497.59999999999991</v>
      </c>
      <c r="F5" s="5">
        <f>F3-F4</f>
        <v>521.20000000000005</v>
      </c>
      <c r="G5" s="5">
        <f>G3-G4</f>
        <v>640.10000000000014</v>
      </c>
      <c r="H5" s="5">
        <f>H3-H4</f>
        <v>720.8</v>
      </c>
      <c r="I5" s="5">
        <f>I3-I4</f>
        <v>832.19999999999993</v>
      </c>
      <c r="J5" s="5">
        <f>J3-J4</f>
        <v>961.3</v>
      </c>
      <c r="K5" s="5"/>
      <c r="L5" s="5"/>
      <c r="M5" s="5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2:215" x14ac:dyDescent="0.25">
      <c r="B6" t="s">
        <v>14</v>
      </c>
      <c r="C6" s="1">
        <v>156.1</v>
      </c>
      <c r="D6" s="1">
        <v>156.1</v>
      </c>
      <c r="E6" s="1">
        <v>159.74</v>
      </c>
      <c r="F6" s="1">
        <v>173.6</v>
      </c>
      <c r="G6" s="1">
        <v>166.3</v>
      </c>
      <c r="H6" s="1">
        <v>154.5</v>
      </c>
      <c r="I6" s="1">
        <v>160.6</v>
      </c>
      <c r="J6" s="1">
        <v>156.80000000000001</v>
      </c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2:215" x14ac:dyDescent="0.25">
      <c r="B7" t="s">
        <v>15</v>
      </c>
      <c r="C7" s="1">
        <f>65.6+62.9+16.2+1.3</f>
        <v>146</v>
      </c>
      <c r="D7" s="1">
        <f>65.3+62.2+9</f>
        <v>136.5</v>
      </c>
      <c r="E7" s="1">
        <f>71+62.4+7.2</f>
        <v>140.6</v>
      </c>
      <c r="F7" s="1">
        <f>78.9+72.4+42.5+2.9</f>
        <v>196.70000000000002</v>
      </c>
      <c r="G7" s="1">
        <f>76.1+73.2+17.5</f>
        <v>166.8</v>
      </c>
      <c r="H7" s="1">
        <f>68.4+75.7+-1.7</f>
        <v>142.40000000000003</v>
      </c>
      <c r="I7" s="1">
        <f>70.2+83.5+13.1</f>
        <v>166.79999999999998</v>
      </c>
      <c r="J7" s="1">
        <f>71.1+77.9-13</f>
        <v>136</v>
      </c>
      <c r="M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2:215" x14ac:dyDescent="0.25">
      <c r="B8" t="s">
        <v>37</v>
      </c>
      <c r="C8" s="1">
        <v>29.1</v>
      </c>
      <c r="D8" s="1">
        <v>29.6</v>
      </c>
      <c r="E8" s="1">
        <v>29.3</v>
      </c>
      <c r="F8" s="1">
        <v>25</v>
      </c>
      <c r="G8" s="1">
        <v>24.8</v>
      </c>
      <c r="H8" s="1">
        <v>24.7</v>
      </c>
      <c r="I8" s="1">
        <v>24.5</v>
      </c>
      <c r="J8" s="1">
        <v>21.3</v>
      </c>
      <c r="M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2:215" x14ac:dyDescent="0.25">
      <c r="B9" t="s">
        <v>16</v>
      </c>
      <c r="C9" s="1">
        <f>C8+C7+C6+C4</f>
        <v>1170.4000000000001</v>
      </c>
      <c r="D9" s="1">
        <f>D8+D7+D6+D4</f>
        <v>1198.3</v>
      </c>
      <c r="E9" s="1">
        <f>E8+E7+E6+E4</f>
        <v>1278.3400000000001</v>
      </c>
      <c r="F9" s="1">
        <f>F8+F7+F6+F4</f>
        <v>1355.8</v>
      </c>
      <c r="G9" s="1">
        <f>G8+G7+G6+G4</f>
        <v>1387.7</v>
      </c>
      <c r="H9" s="1">
        <f>H8+H7+H6+H4</f>
        <v>1342.9</v>
      </c>
      <c r="I9" s="1">
        <f>I8+I7+I6+I4</f>
        <v>1365.8</v>
      </c>
      <c r="J9" s="1">
        <f>J8+J7+J6+J4</f>
        <v>1297.8000000000002</v>
      </c>
      <c r="M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2:215" x14ac:dyDescent="0.25">
      <c r="B10" s="4" t="s">
        <v>17</v>
      </c>
      <c r="C10" s="1">
        <f>+C3-C9</f>
        <v>43.099999999999909</v>
      </c>
      <c r="D10" s="1">
        <f>+D3-D9</f>
        <v>119</v>
      </c>
      <c r="E10" s="1">
        <f>+E3-E9</f>
        <v>167.95999999999981</v>
      </c>
      <c r="F10" s="1">
        <f>+F3-F9</f>
        <v>125.90000000000009</v>
      </c>
      <c r="G10" s="1">
        <f>+G3-G9</f>
        <v>282.20000000000005</v>
      </c>
      <c r="H10" s="1">
        <f>+H3-H9</f>
        <v>399.19999999999982</v>
      </c>
      <c r="I10" s="1">
        <f>+I3-I9</f>
        <v>480.29999999999995</v>
      </c>
      <c r="J10" s="1">
        <f>+J3-J9</f>
        <v>647.19999999999982</v>
      </c>
      <c r="M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2:215" s="4" customFormat="1" x14ac:dyDescent="0.25">
      <c r="B11" t="s">
        <v>19</v>
      </c>
      <c r="C11" s="1">
        <f>41.9-1.5</f>
        <v>40.4</v>
      </c>
      <c r="D11" s="1">
        <f>42.2+-0.9</f>
        <v>41.300000000000004</v>
      </c>
      <c r="E11" s="1">
        <f>41.85-0.6</f>
        <v>41.25</v>
      </c>
      <c r="F11" s="1">
        <f>33.4+0.4</f>
        <v>33.799999999999997</v>
      </c>
      <c r="G11" s="1">
        <f>33.1-0.2</f>
        <v>32.9</v>
      </c>
      <c r="H11" s="1">
        <f>31.9-0.5</f>
        <v>31.4</v>
      </c>
      <c r="I11" s="1">
        <f>32-0.3</f>
        <v>31.7</v>
      </c>
      <c r="J11" s="1">
        <f>21.6-0.4</f>
        <v>21.200000000000003</v>
      </c>
      <c r="K11" s="5"/>
      <c r="L11" s="5"/>
      <c r="M11" s="5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2:215" x14ac:dyDescent="0.25">
      <c r="B12" t="s">
        <v>18</v>
      </c>
      <c r="C12" s="1">
        <v>2.8</v>
      </c>
      <c r="D12" s="1">
        <v>-0.4</v>
      </c>
      <c r="E12" s="1">
        <v>6.3</v>
      </c>
      <c r="F12" s="1">
        <v>-4.5</v>
      </c>
      <c r="G12" s="1">
        <f>26.2+1.1</f>
        <v>27.3</v>
      </c>
      <c r="H12" s="1">
        <f>-10.2+5.8</f>
        <v>-4.3999999999999995</v>
      </c>
      <c r="I12" s="1">
        <f>2.8-20.4</f>
        <v>-17.599999999999998</v>
      </c>
      <c r="J12" s="1">
        <v>-2</v>
      </c>
      <c r="M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2:215" x14ac:dyDescent="0.25">
      <c r="B13" s="4" t="s">
        <v>20</v>
      </c>
      <c r="C13" s="5">
        <f>+C12+C11</f>
        <v>43.199999999999996</v>
      </c>
      <c r="D13" s="5">
        <f>+D12+D11</f>
        <v>40.900000000000006</v>
      </c>
      <c r="E13" s="5">
        <f>+E12+E11</f>
        <v>47.55</v>
      </c>
      <c r="F13" s="5">
        <f>+F12+F11</f>
        <v>29.299999999999997</v>
      </c>
      <c r="G13" s="5">
        <f>+G12+G11</f>
        <v>60.2</v>
      </c>
      <c r="H13" s="5">
        <f>+H12+H11</f>
        <v>27</v>
      </c>
      <c r="I13" s="5">
        <f>+I12+I11</f>
        <v>14.100000000000001</v>
      </c>
      <c r="J13" s="5">
        <f>+J12+J11</f>
        <v>19.200000000000003</v>
      </c>
      <c r="M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2:215" s="4" customFormat="1" x14ac:dyDescent="0.25">
      <c r="B14" t="s">
        <v>21</v>
      </c>
      <c r="C14" s="1">
        <v>0.8</v>
      </c>
      <c r="D14" s="1">
        <v>-83.1</v>
      </c>
      <c r="E14" s="1">
        <v>30.7</v>
      </c>
      <c r="F14" s="1">
        <v>7.1</v>
      </c>
      <c r="G14" s="1">
        <v>37.9</v>
      </c>
      <c r="H14" s="1">
        <v>61.8</v>
      </c>
      <c r="I14" s="1">
        <v>39.799999999999997</v>
      </c>
      <c r="J14" s="1">
        <v>97.1</v>
      </c>
      <c r="K14" s="5"/>
      <c r="L14" s="5"/>
      <c r="M14" s="5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2:215" x14ac:dyDescent="0.25">
      <c r="B15" s="4" t="s">
        <v>22</v>
      </c>
      <c r="C15" s="5">
        <f>C10-C14-C13</f>
        <v>-0.90000000000008384</v>
      </c>
      <c r="D15" s="5">
        <f>D10-D14-D13</f>
        <v>161.19999999999999</v>
      </c>
      <c r="E15" s="5">
        <f>E10-E14-E13</f>
        <v>89.709999999999823</v>
      </c>
      <c r="F15" s="5">
        <f>F10-F14-F13</f>
        <v>89.500000000000099</v>
      </c>
      <c r="G15" s="5">
        <f>G10-G14-G13</f>
        <v>184.10000000000002</v>
      </c>
      <c r="H15" s="5">
        <f>H10-H14-H13</f>
        <v>310.39999999999981</v>
      </c>
      <c r="I15" s="5">
        <f>I10-I14-I13</f>
        <v>426.39999999999992</v>
      </c>
      <c r="J15" s="5">
        <f>J10-J14-J13</f>
        <v>530.89999999999975</v>
      </c>
      <c r="M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2:215" s="4" customFormat="1" x14ac:dyDescent="0.25">
      <c r="B16" t="s">
        <v>23</v>
      </c>
      <c r="C16" s="1">
        <v>410.1</v>
      </c>
      <c r="D16" s="1">
        <v>410.8</v>
      </c>
      <c r="E16" s="1">
        <v>411.3</v>
      </c>
      <c r="F16" s="1">
        <v>413.4</v>
      </c>
      <c r="G16" s="1">
        <v>427.7</v>
      </c>
      <c r="H16" s="1">
        <v>430.6</v>
      </c>
      <c r="I16" s="1">
        <v>431.1</v>
      </c>
      <c r="J16" s="1">
        <v>433</v>
      </c>
      <c r="K16" s="5"/>
      <c r="L16" s="5"/>
      <c r="M16" s="5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>
        <f t="shared" ref="AX16:DI16" si="0">AW16*0.98</f>
        <v>0</v>
      </c>
      <c r="AY16" s="5">
        <f t="shared" si="0"/>
        <v>0</v>
      </c>
      <c r="AZ16" s="5">
        <f t="shared" si="0"/>
        <v>0</v>
      </c>
      <c r="BA16" s="5">
        <f t="shared" si="0"/>
        <v>0</v>
      </c>
      <c r="BB16" s="5">
        <f t="shared" si="0"/>
        <v>0</v>
      </c>
      <c r="BC16" s="5">
        <f t="shared" si="0"/>
        <v>0</v>
      </c>
      <c r="BD16" s="5">
        <f t="shared" si="0"/>
        <v>0</v>
      </c>
      <c r="BE16" s="5">
        <f t="shared" si="0"/>
        <v>0</v>
      </c>
      <c r="BF16" s="5">
        <f t="shared" si="0"/>
        <v>0</v>
      </c>
      <c r="BG16" s="5">
        <f t="shared" si="0"/>
        <v>0</v>
      </c>
      <c r="BH16" s="5">
        <f t="shared" si="0"/>
        <v>0</v>
      </c>
      <c r="BI16" s="5">
        <f t="shared" si="0"/>
        <v>0</v>
      </c>
      <c r="BJ16" s="5">
        <f t="shared" si="0"/>
        <v>0</v>
      </c>
      <c r="BK16" s="5">
        <f t="shared" si="0"/>
        <v>0</v>
      </c>
      <c r="BL16" s="5">
        <f t="shared" si="0"/>
        <v>0</v>
      </c>
      <c r="BM16" s="5">
        <f t="shared" si="0"/>
        <v>0</v>
      </c>
      <c r="BN16" s="5">
        <f t="shared" si="0"/>
        <v>0</v>
      </c>
      <c r="BO16" s="5">
        <f t="shared" si="0"/>
        <v>0</v>
      </c>
      <c r="BP16" s="5">
        <f t="shared" si="0"/>
        <v>0</v>
      </c>
      <c r="BQ16" s="5">
        <f t="shared" si="0"/>
        <v>0</v>
      </c>
      <c r="BR16" s="5">
        <f t="shared" si="0"/>
        <v>0</v>
      </c>
      <c r="BS16" s="5">
        <f t="shared" si="0"/>
        <v>0</v>
      </c>
      <c r="BT16" s="5">
        <f t="shared" si="0"/>
        <v>0</v>
      </c>
      <c r="BU16" s="5">
        <f t="shared" si="0"/>
        <v>0</v>
      </c>
      <c r="BV16" s="5">
        <f t="shared" si="0"/>
        <v>0</v>
      </c>
      <c r="BW16" s="5">
        <f t="shared" si="0"/>
        <v>0</v>
      </c>
      <c r="BX16" s="5">
        <f t="shared" si="0"/>
        <v>0</v>
      </c>
      <c r="BY16" s="5">
        <f t="shared" si="0"/>
        <v>0</v>
      </c>
      <c r="BZ16" s="5">
        <f t="shared" si="0"/>
        <v>0</v>
      </c>
      <c r="CA16" s="5">
        <f t="shared" si="0"/>
        <v>0</v>
      </c>
      <c r="CB16" s="5">
        <f t="shared" si="0"/>
        <v>0</v>
      </c>
      <c r="CC16" s="5">
        <f t="shared" si="0"/>
        <v>0</v>
      </c>
      <c r="CD16" s="5">
        <f t="shared" si="0"/>
        <v>0</v>
      </c>
      <c r="CE16" s="5">
        <f t="shared" si="0"/>
        <v>0</v>
      </c>
      <c r="CF16" s="5">
        <f t="shared" si="0"/>
        <v>0</v>
      </c>
      <c r="CG16" s="5">
        <f t="shared" si="0"/>
        <v>0</v>
      </c>
      <c r="CH16" s="5">
        <f t="shared" si="0"/>
        <v>0</v>
      </c>
      <c r="CI16" s="5">
        <f t="shared" si="0"/>
        <v>0</v>
      </c>
      <c r="CJ16" s="5">
        <f t="shared" si="0"/>
        <v>0</v>
      </c>
      <c r="CK16" s="5">
        <f t="shared" si="0"/>
        <v>0</v>
      </c>
      <c r="CL16" s="5">
        <f t="shared" si="0"/>
        <v>0</v>
      </c>
      <c r="CM16" s="5">
        <f t="shared" si="0"/>
        <v>0</v>
      </c>
      <c r="CN16" s="5">
        <f t="shared" si="0"/>
        <v>0</v>
      </c>
      <c r="CO16" s="5">
        <f t="shared" si="0"/>
        <v>0</v>
      </c>
      <c r="CP16" s="5">
        <f t="shared" si="0"/>
        <v>0</v>
      </c>
      <c r="CQ16" s="5">
        <f t="shared" si="0"/>
        <v>0</v>
      </c>
      <c r="CR16" s="5">
        <f t="shared" si="0"/>
        <v>0</v>
      </c>
      <c r="CS16" s="5">
        <f t="shared" si="0"/>
        <v>0</v>
      </c>
      <c r="CT16" s="5">
        <f t="shared" si="0"/>
        <v>0</v>
      </c>
      <c r="CU16" s="5">
        <f t="shared" si="0"/>
        <v>0</v>
      </c>
      <c r="CV16" s="5">
        <f t="shared" si="0"/>
        <v>0</v>
      </c>
      <c r="CW16" s="5">
        <f t="shared" si="0"/>
        <v>0</v>
      </c>
      <c r="CX16" s="5">
        <f t="shared" si="0"/>
        <v>0</v>
      </c>
      <c r="CY16" s="5">
        <f t="shared" si="0"/>
        <v>0</v>
      </c>
      <c r="CZ16" s="5">
        <f t="shared" si="0"/>
        <v>0</v>
      </c>
      <c r="DA16" s="5">
        <f t="shared" si="0"/>
        <v>0</v>
      </c>
      <c r="DB16" s="5">
        <f t="shared" si="0"/>
        <v>0</v>
      </c>
      <c r="DC16" s="5">
        <f t="shared" si="0"/>
        <v>0</v>
      </c>
      <c r="DD16" s="5">
        <f t="shared" si="0"/>
        <v>0</v>
      </c>
      <c r="DE16" s="5">
        <f t="shared" si="0"/>
        <v>0</v>
      </c>
      <c r="DF16" s="5">
        <f t="shared" si="0"/>
        <v>0</v>
      </c>
      <c r="DG16" s="5">
        <f t="shared" si="0"/>
        <v>0</v>
      </c>
      <c r="DH16" s="5">
        <f t="shared" si="0"/>
        <v>0</v>
      </c>
      <c r="DI16" s="5">
        <f t="shared" si="0"/>
        <v>0</v>
      </c>
      <c r="DJ16" s="5">
        <f t="shared" ref="DJ16:FU16" si="1">DI16*0.98</f>
        <v>0</v>
      </c>
      <c r="DK16" s="5">
        <f t="shared" si="1"/>
        <v>0</v>
      </c>
      <c r="DL16" s="5">
        <f t="shared" si="1"/>
        <v>0</v>
      </c>
      <c r="DM16" s="5">
        <f t="shared" si="1"/>
        <v>0</v>
      </c>
      <c r="DN16" s="5">
        <f t="shared" si="1"/>
        <v>0</v>
      </c>
      <c r="DO16" s="5">
        <f t="shared" si="1"/>
        <v>0</v>
      </c>
      <c r="DP16" s="5">
        <f t="shared" si="1"/>
        <v>0</v>
      </c>
      <c r="DQ16" s="5">
        <f t="shared" si="1"/>
        <v>0</v>
      </c>
      <c r="DR16" s="5">
        <f t="shared" si="1"/>
        <v>0</v>
      </c>
      <c r="DS16" s="5">
        <f t="shared" si="1"/>
        <v>0</v>
      </c>
      <c r="DT16" s="5">
        <f t="shared" si="1"/>
        <v>0</v>
      </c>
      <c r="DU16" s="5">
        <f t="shared" si="1"/>
        <v>0</v>
      </c>
      <c r="DV16" s="5">
        <f t="shared" si="1"/>
        <v>0</v>
      </c>
      <c r="DW16" s="5">
        <f t="shared" si="1"/>
        <v>0</v>
      </c>
      <c r="DX16" s="5">
        <f t="shared" si="1"/>
        <v>0</v>
      </c>
      <c r="DY16" s="5">
        <f t="shared" si="1"/>
        <v>0</v>
      </c>
      <c r="DZ16" s="5">
        <f t="shared" si="1"/>
        <v>0</v>
      </c>
      <c r="EA16" s="5">
        <f t="shared" si="1"/>
        <v>0</v>
      </c>
      <c r="EB16" s="5">
        <f t="shared" si="1"/>
        <v>0</v>
      </c>
      <c r="EC16" s="5">
        <f t="shared" si="1"/>
        <v>0</v>
      </c>
      <c r="ED16" s="5">
        <f t="shared" si="1"/>
        <v>0</v>
      </c>
      <c r="EE16" s="5">
        <f t="shared" si="1"/>
        <v>0</v>
      </c>
      <c r="EF16" s="5">
        <f t="shared" si="1"/>
        <v>0</v>
      </c>
      <c r="EG16" s="5">
        <f t="shared" si="1"/>
        <v>0</v>
      </c>
      <c r="EH16" s="5">
        <f t="shared" si="1"/>
        <v>0</v>
      </c>
      <c r="EI16" s="5">
        <f t="shared" si="1"/>
        <v>0</v>
      </c>
      <c r="EJ16" s="5">
        <f t="shared" si="1"/>
        <v>0</v>
      </c>
      <c r="EK16" s="5">
        <f t="shared" si="1"/>
        <v>0</v>
      </c>
      <c r="EL16" s="5">
        <f t="shared" si="1"/>
        <v>0</v>
      </c>
      <c r="EM16" s="5">
        <f t="shared" si="1"/>
        <v>0</v>
      </c>
      <c r="EN16" s="5">
        <f t="shared" si="1"/>
        <v>0</v>
      </c>
      <c r="EO16" s="5">
        <f t="shared" si="1"/>
        <v>0</v>
      </c>
      <c r="EP16" s="5">
        <f t="shared" si="1"/>
        <v>0</v>
      </c>
      <c r="EQ16" s="5">
        <f t="shared" si="1"/>
        <v>0</v>
      </c>
      <c r="ER16" s="5">
        <f t="shared" si="1"/>
        <v>0</v>
      </c>
      <c r="ES16" s="5">
        <f t="shared" si="1"/>
        <v>0</v>
      </c>
      <c r="ET16" s="5">
        <f t="shared" si="1"/>
        <v>0</v>
      </c>
      <c r="EU16" s="5">
        <f t="shared" si="1"/>
        <v>0</v>
      </c>
      <c r="EV16" s="5">
        <f t="shared" si="1"/>
        <v>0</v>
      </c>
      <c r="EW16" s="5">
        <f t="shared" si="1"/>
        <v>0</v>
      </c>
      <c r="EX16" s="5">
        <f t="shared" si="1"/>
        <v>0</v>
      </c>
      <c r="EY16" s="5">
        <f t="shared" si="1"/>
        <v>0</v>
      </c>
      <c r="EZ16" s="5">
        <f t="shared" si="1"/>
        <v>0</v>
      </c>
      <c r="FA16" s="5">
        <f t="shared" si="1"/>
        <v>0</v>
      </c>
      <c r="FB16" s="5">
        <f t="shared" si="1"/>
        <v>0</v>
      </c>
      <c r="FC16" s="5">
        <f t="shared" si="1"/>
        <v>0</v>
      </c>
      <c r="FD16" s="5">
        <f t="shared" si="1"/>
        <v>0</v>
      </c>
      <c r="FE16" s="5">
        <f t="shared" si="1"/>
        <v>0</v>
      </c>
      <c r="FF16" s="5">
        <f t="shared" si="1"/>
        <v>0</v>
      </c>
      <c r="FG16" s="5">
        <f t="shared" si="1"/>
        <v>0</v>
      </c>
      <c r="FH16" s="5">
        <f t="shared" si="1"/>
        <v>0</v>
      </c>
      <c r="FI16" s="5">
        <f t="shared" si="1"/>
        <v>0</v>
      </c>
      <c r="FJ16" s="5">
        <f t="shared" si="1"/>
        <v>0</v>
      </c>
      <c r="FK16" s="5">
        <f t="shared" si="1"/>
        <v>0</v>
      </c>
      <c r="FL16" s="5">
        <f t="shared" si="1"/>
        <v>0</v>
      </c>
      <c r="FM16" s="5">
        <f t="shared" si="1"/>
        <v>0</v>
      </c>
      <c r="FN16" s="5">
        <f t="shared" si="1"/>
        <v>0</v>
      </c>
      <c r="FO16" s="5">
        <f t="shared" si="1"/>
        <v>0</v>
      </c>
      <c r="FP16" s="5">
        <f t="shared" si="1"/>
        <v>0</v>
      </c>
      <c r="FQ16" s="5">
        <f t="shared" si="1"/>
        <v>0</v>
      </c>
      <c r="FR16" s="5">
        <f t="shared" si="1"/>
        <v>0</v>
      </c>
      <c r="FS16" s="5">
        <f t="shared" si="1"/>
        <v>0</v>
      </c>
      <c r="FT16" s="5">
        <f t="shared" si="1"/>
        <v>0</v>
      </c>
      <c r="FU16" s="5">
        <f t="shared" si="1"/>
        <v>0</v>
      </c>
      <c r="FV16" s="5">
        <f t="shared" ref="FV16:HG16" si="2">FU16*0.98</f>
        <v>0</v>
      </c>
      <c r="FW16" s="5">
        <f t="shared" si="2"/>
        <v>0</v>
      </c>
      <c r="FX16" s="5">
        <f t="shared" si="2"/>
        <v>0</v>
      </c>
      <c r="FY16" s="5">
        <f t="shared" si="2"/>
        <v>0</v>
      </c>
      <c r="FZ16" s="5">
        <f t="shared" si="2"/>
        <v>0</v>
      </c>
      <c r="GA16" s="5">
        <f t="shared" si="2"/>
        <v>0</v>
      </c>
      <c r="GB16" s="5">
        <f t="shared" si="2"/>
        <v>0</v>
      </c>
      <c r="GC16" s="5">
        <f t="shared" si="2"/>
        <v>0</v>
      </c>
      <c r="GD16" s="5">
        <f t="shared" si="2"/>
        <v>0</v>
      </c>
      <c r="GE16" s="5">
        <f t="shared" si="2"/>
        <v>0</v>
      </c>
      <c r="GF16" s="5">
        <f t="shared" si="2"/>
        <v>0</v>
      </c>
      <c r="GG16" s="5">
        <f t="shared" si="2"/>
        <v>0</v>
      </c>
      <c r="GH16" s="5">
        <f t="shared" si="2"/>
        <v>0</v>
      </c>
      <c r="GI16" s="5">
        <f t="shared" si="2"/>
        <v>0</v>
      </c>
      <c r="GJ16" s="5">
        <f t="shared" si="2"/>
        <v>0</v>
      </c>
      <c r="GK16" s="5">
        <f t="shared" si="2"/>
        <v>0</v>
      </c>
      <c r="GL16" s="5">
        <f t="shared" si="2"/>
        <v>0</v>
      </c>
      <c r="GM16" s="5">
        <f t="shared" si="2"/>
        <v>0</v>
      </c>
      <c r="GN16" s="5">
        <f t="shared" si="2"/>
        <v>0</v>
      </c>
      <c r="GO16" s="5">
        <f t="shared" si="2"/>
        <v>0</v>
      </c>
      <c r="GP16" s="5">
        <f t="shared" si="2"/>
        <v>0</v>
      </c>
      <c r="GQ16" s="5">
        <f t="shared" si="2"/>
        <v>0</v>
      </c>
      <c r="GR16" s="5">
        <f t="shared" si="2"/>
        <v>0</v>
      </c>
      <c r="GS16" s="5">
        <f t="shared" si="2"/>
        <v>0</v>
      </c>
      <c r="GT16" s="5">
        <f t="shared" si="2"/>
        <v>0</v>
      </c>
      <c r="GU16" s="5">
        <f t="shared" si="2"/>
        <v>0</v>
      </c>
      <c r="GV16" s="5">
        <f t="shared" si="2"/>
        <v>0</v>
      </c>
      <c r="GW16" s="5">
        <f t="shared" si="2"/>
        <v>0</v>
      </c>
      <c r="GX16" s="5">
        <f t="shared" si="2"/>
        <v>0</v>
      </c>
      <c r="GY16" s="5">
        <f t="shared" si="2"/>
        <v>0</v>
      </c>
      <c r="GZ16" s="5">
        <f t="shared" si="2"/>
        <v>0</v>
      </c>
      <c r="HA16" s="5">
        <f t="shared" si="2"/>
        <v>0</v>
      </c>
      <c r="HB16" s="5">
        <f t="shared" si="2"/>
        <v>0</v>
      </c>
      <c r="HC16" s="5">
        <f t="shared" si="2"/>
        <v>0</v>
      </c>
      <c r="HD16" s="5">
        <f t="shared" si="2"/>
        <v>0</v>
      </c>
      <c r="HE16" s="5">
        <f t="shared" si="2"/>
        <v>0</v>
      </c>
      <c r="HF16" s="5">
        <f t="shared" si="2"/>
        <v>0</v>
      </c>
      <c r="HG16" s="5">
        <f t="shared" si="2"/>
        <v>0</v>
      </c>
    </row>
    <row r="17" spans="2:78" s="8" customFormat="1" x14ac:dyDescent="0.25">
      <c r="B17" s="7" t="s">
        <v>24</v>
      </c>
      <c r="C17" s="8">
        <f>+C15/C16</f>
        <v>-2.194586686174308E-3</v>
      </c>
      <c r="D17" s="8">
        <f>+D15/D16</f>
        <v>0.39240506329113922</v>
      </c>
      <c r="E17" s="8">
        <f>+E15/E16</f>
        <v>0.21811329929491813</v>
      </c>
      <c r="F17" s="8">
        <f>+F15/F16</f>
        <v>0.21649733913884883</v>
      </c>
      <c r="G17" s="8">
        <f>+G15/G16</f>
        <v>0.43044189852700498</v>
      </c>
      <c r="H17" s="8">
        <f>+H15/H16</f>
        <v>0.7208546214584296</v>
      </c>
      <c r="I17" s="8">
        <f>+I15/I16</f>
        <v>0.98909765715611209</v>
      </c>
      <c r="J17" s="8">
        <f>+J15/J16</f>
        <v>1.2260969976905307</v>
      </c>
      <c r="O17" s="9"/>
    </row>
    <row r="18" spans="2:78" s="10" customFormat="1" x14ac:dyDescent="0.25">
      <c r="B18"/>
      <c r="O18" s="1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2:78" s="12" customFormat="1" x14ac:dyDescent="0.25">
      <c r="B19" s="12" t="s">
        <v>25</v>
      </c>
      <c r="C19" s="12">
        <f t="shared" ref="C19:I19" si="3">C5/C3</f>
        <v>0.30844664194478777</v>
      </c>
      <c r="D19" s="12">
        <f t="shared" si="3"/>
        <v>0.33492750322629616</v>
      </c>
      <c r="E19" s="12">
        <f t="shared" si="3"/>
        <v>0.34405033533844981</v>
      </c>
      <c r="F19" s="12">
        <f t="shared" si="3"/>
        <v>0.35175811567793752</v>
      </c>
      <c r="G19" s="12">
        <f t="shared" si="3"/>
        <v>0.38331636624947607</v>
      </c>
      <c r="H19" s="12">
        <f t="shared" si="3"/>
        <v>0.41375351587164916</v>
      </c>
      <c r="I19" s="12">
        <f t="shared" si="3"/>
        <v>0.4507881479876496</v>
      </c>
      <c r="J19" s="12">
        <f>J5/J3</f>
        <v>0.49424164524421593</v>
      </c>
      <c r="O19" s="13"/>
    </row>
    <row r="20" spans="2:78" s="12" customFormat="1" x14ac:dyDescent="0.25">
      <c r="B20" s="12" t="s">
        <v>26</v>
      </c>
      <c r="C20" s="12">
        <f t="shared" ref="C20:I20" si="4">C14/C3</f>
        <v>6.5925010300782862E-4</v>
      </c>
      <c r="D20" s="12">
        <f t="shared" si="4"/>
        <v>-6.3083580050102478E-2</v>
      </c>
      <c r="E20" s="12">
        <f t="shared" si="4"/>
        <v>2.1226578164972688E-2</v>
      </c>
      <c r="F20" s="12">
        <f t="shared" si="4"/>
        <v>4.7917932105014504E-3</v>
      </c>
      <c r="G20" s="12">
        <f t="shared" si="4"/>
        <v>2.2695969818552007E-2</v>
      </c>
      <c r="H20" s="12">
        <f t="shared" si="4"/>
        <v>3.5474427415188567E-2</v>
      </c>
      <c r="I20" s="12">
        <f t="shared" si="4"/>
        <v>2.1558962136395646E-2</v>
      </c>
      <c r="J20" s="12">
        <f>J14/J3</f>
        <v>4.9922879177377887E-2</v>
      </c>
      <c r="O20" s="13"/>
      <c r="AX20" s="12" t="e">
        <f>AX5/AX3</f>
        <v>#DIV/0!</v>
      </c>
      <c r="AY20" s="12" t="e">
        <f>AY5/AY3</f>
        <v>#DIV/0!</v>
      </c>
      <c r="AZ20" s="12" t="e">
        <f>AZ5/AZ3</f>
        <v>#DIV/0!</v>
      </c>
      <c r="BA20" s="12" t="e">
        <f>BA5/BA3</f>
        <v>#DIV/0!</v>
      </c>
      <c r="BB20" s="12" t="e">
        <f>BB5/BB3</f>
        <v>#DIV/0!</v>
      </c>
      <c r="BC20" s="12" t="e">
        <f>BC5/BC3</f>
        <v>#DIV/0!</v>
      </c>
      <c r="BD20" s="12" t="e">
        <f>BD5/BD3</f>
        <v>#DIV/0!</v>
      </c>
      <c r="BE20" s="12" t="e">
        <f>BE5/BE3</f>
        <v>#DIV/0!</v>
      </c>
      <c r="BF20" s="12" t="e">
        <f>BF5/BF3</f>
        <v>#DIV/0!</v>
      </c>
      <c r="BG20" s="12" t="e">
        <f>BG5/BG3</f>
        <v>#DIV/0!</v>
      </c>
      <c r="BH20" s="12" t="e">
        <f>BH5/BH3</f>
        <v>#DIV/0!</v>
      </c>
      <c r="BI20" s="12" t="e">
        <f>BI5/BI3</f>
        <v>#DIV/0!</v>
      </c>
      <c r="BJ20" s="12" t="e">
        <f>BJ5/BJ3</f>
        <v>#DIV/0!</v>
      </c>
      <c r="BK20" s="12" t="e">
        <f>BK5/BK3</f>
        <v>#DIV/0!</v>
      </c>
      <c r="BL20" s="12" t="e">
        <f>BL5/BL3</f>
        <v>#DIV/0!</v>
      </c>
      <c r="BM20" s="12" t="e">
        <f>BM5/BM3</f>
        <v>#DIV/0!</v>
      </c>
      <c r="BN20" s="12" t="e">
        <f>BN5/BN3</f>
        <v>#DIV/0!</v>
      </c>
      <c r="BO20" s="12" t="e">
        <f>BO5/BO3</f>
        <v>#DIV/0!</v>
      </c>
      <c r="BP20" s="12" t="e">
        <f>BP5/BP3</f>
        <v>#DIV/0!</v>
      </c>
      <c r="BQ20" s="12" t="e">
        <f>BQ5/BQ3</f>
        <v>#DIV/0!</v>
      </c>
      <c r="BR20" s="12" t="e">
        <f>BR5/BR3</f>
        <v>#DIV/0!</v>
      </c>
      <c r="BS20" s="12" t="e">
        <f>BS5/BS3</f>
        <v>#DIV/0!</v>
      </c>
      <c r="BT20" s="12" t="e">
        <f>BT5/BT3</f>
        <v>#DIV/0!</v>
      </c>
      <c r="BU20" s="12" t="e">
        <f>BU5/BU3</f>
        <v>#DIV/0!</v>
      </c>
      <c r="BV20" s="12" t="e">
        <f>BV5/BV3</f>
        <v>#DIV/0!</v>
      </c>
      <c r="BW20" s="12" t="e">
        <f>BW5/BW3</f>
        <v>#DIV/0!</v>
      </c>
      <c r="BX20" s="12" t="e">
        <f>BX5/BX3</f>
        <v>#DIV/0!</v>
      </c>
      <c r="BY20" s="12" t="e">
        <f>BY5/BY3</f>
        <v>#DIV/0!</v>
      </c>
      <c r="BZ20" s="12" t="e">
        <f>BZ5/BZ3</f>
        <v>#DIV/0!</v>
      </c>
    </row>
    <row r="21" spans="2:78" s="12" customFormat="1" x14ac:dyDescent="0.25">
      <c r="B21" s="12" t="s">
        <v>38</v>
      </c>
      <c r="C21" s="12">
        <f t="shared" ref="C21:I21" si="5">C3/C6-1</f>
        <v>6.773862908392057</v>
      </c>
      <c r="D21" s="12">
        <f t="shared" si="5"/>
        <v>7.4388212684176818</v>
      </c>
      <c r="E21" s="12">
        <f t="shared" si="5"/>
        <v>8.0540878928258408</v>
      </c>
      <c r="F21" s="12">
        <f t="shared" si="5"/>
        <v>7.535138248847927</v>
      </c>
      <c r="G21" s="12">
        <f t="shared" si="5"/>
        <v>9.0414912808177998</v>
      </c>
      <c r="H21" s="12">
        <f t="shared" si="5"/>
        <v>10.275728155339806</v>
      </c>
      <c r="I21" s="12">
        <f t="shared" si="5"/>
        <v>10.495018679950187</v>
      </c>
      <c r="J21" s="12">
        <f>J3/J6-1</f>
        <v>11.404336734693876</v>
      </c>
      <c r="O21" s="13"/>
      <c r="AX21" s="12" t="e">
        <f>AX15/AX3</f>
        <v>#DIV/0!</v>
      </c>
      <c r="AY21" s="12" t="e">
        <f>AY15/AY3</f>
        <v>#DIV/0!</v>
      </c>
      <c r="AZ21" s="12" t="e">
        <f>AZ15/AZ3</f>
        <v>#DIV/0!</v>
      </c>
      <c r="BA21" s="12" t="e">
        <f>BA15/BA3</f>
        <v>#DIV/0!</v>
      </c>
      <c r="BB21" s="12" t="e">
        <f>BB15/BB3</f>
        <v>#DIV/0!</v>
      </c>
      <c r="BC21" s="12" t="e">
        <f>BC15/BC3</f>
        <v>#DIV/0!</v>
      </c>
      <c r="BD21" s="12" t="e">
        <f>BD15/BD3</f>
        <v>#DIV/0!</v>
      </c>
      <c r="BE21" s="12" t="e">
        <f>BE15/BE3</f>
        <v>#DIV/0!</v>
      </c>
      <c r="BF21" s="12" t="e">
        <f>BF15/BF3</f>
        <v>#DIV/0!</v>
      </c>
      <c r="BG21" s="12" t="e">
        <f>BG15/BG3</f>
        <v>#DIV/0!</v>
      </c>
      <c r="BH21" s="12" t="e">
        <f>BH15/BH3</f>
        <v>#DIV/0!</v>
      </c>
      <c r="BI21" s="12" t="e">
        <f>BI15/BI3</f>
        <v>#DIV/0!</v>
      </c>
      <c r="BJ21" s="12" t="e">
        <f>BJ15/BJ3</f>
        <v>#DIV/0!</v>
      </c>
      <c r="BK21" s="12" t="e">
        <f>BK15/BK3</f>
        <v>#DIV/0!</v>
      </c>
      <c r="BL21" s="12" t="e">
        <f>BL15/BL3</f>
        <v>#DIV/0!</v>
      </c>
      <c r="BM21" s="12" t="e">
        <f>BM15/BM3</f>
        <v>#DIV/0!</v>
      </c>
      <c r="BN21" s="12" t="e">
        <f>BN15/BN3</f>
        <v>#DIV/0!</v>
      </c>
      <c r="BO21" s="12" t="e">
        <f>BO15/BO3</f>
        <v>#DIV/0!</v>
      </c>
      <c r="BP21" s="12" t="e">
        <f>BP15/BP3</f>
        <v>#DIV/0!</v>
      </c>
      <c r="BQ21" s="12" t="e">
        <f>BQ15/BQ3</f>
        <v>#DIV/0!</v>
      </c>
      <c r="BR21" s="12" t="e">
        <f>BR15/BR3</f>
        <v>#DIV/0!</v>
      </c>
      <c r="BS21" s="12" t="e">
        <f>BS15/BS3</f>
        <v>#DIV/0!</v>
      </c>
      <c r="BT21" s="12" t="e">
        <f>BT15/BT3</f>
        <v>#DIV/0!</v>
      </c>
      <c r="BU21" s="12" t="e">
        <f>BU15/BU3</f>
        <v>#DIV/0!</v>
      </c>
      <c r="BV21" s="12" t="e">
        <f>BV15/BV3</f>
        <v>#DIV/0!</v>
      </c>
      <c r="BW21" s="12" t="e">
        <f>BW15/BW3</f>
        <v>#DIV/0!</v>
      </c>
      <c r="BX21" s="12" t="e">
        <f>BX15/BX3</f>
        <v>#DIV/0!</v>
      </c>
      <c r="BY21" s="12" t="e">
        <f>BY15/BY3</f>
        <v>#DIV/0!</v>
      </c>
      <c r="BZ21" s="12" t="e">
        <f>BZ15/BZ3</f>
        <v>#DIV/0!</v>
      </c>
    </row>
    <row r="22" spans="2:78" x14ac:dyDescent="0.25">
      <c r="B22" s="12"/>
      <c r="M22" s="1"/>
      <c r="T22" s="1"/>
    </row>
    <row r="23" spans="2:78" s="12" customFormat="1" x14ac:dyDescent="0.25">
      <c r="B23" s="12" t="s">
        <v>27</v>
      </c>
      <c r="G23" s="12">
        <f t="shared" ref="G23:I23" si="6">G3/C3-1</f>
        <v>0.37610218376596638</v>
      </c>
      <c r="H23" s="12">
        <f t="shared" si="6"/>
        <v>0.32247779549077649</v>
      </c>
      <c r="I23" s="12">
        <f t="shared" si="6"/>
        <v>0.2764295097835856</v>
      </c>
      <c r="J23" s="12">
        <f>J3/F3-1</f>
        <v>0.31268137949652419</v>
      </c>
      <c r="O23" s="13"/>
    </row>
    <row r="24" spans="2:78" s="12" customFormat="1" x14ac:dyDescent="0.25">
      <c r="B24" s="12" t="s">
        <v>28</v>
      </c>
      <c r="G24" s="12">
        <f t="shared" ref="G24:I24" si="7">G6/C6-1</f>
        <v>6.5342729019859158E-2</v>
      </c>
      <c r="H24" s="12">
        <f t="shared" si="7"/>
        <v>-1.0249839846252384E-2</v>
      </c>
      <c r="I24" s="12">
        <f t="shared" si="7"/>
        <v>5.3837485914609573E-3</v>
      </c>
      <c r="J24" s="12">
        <f>J6/F6-1</f>
        <v>-9.6774193548387011E-2</v>
      </c>
      <c r="O24" s="13"/>
      <c r="AX24" s="12" t="e">
        <f>AX3/AW3-1</f>
        <v>#DIV/0!</v>
      </c>
      <c r="AY24" s="12" t="e">
        <f>AY3/AX3-1</f>
        <v>#DIV/0!</v>
      </c>
      <c r="AZ24" s="12" t="e">
        <f>AZ3/AY3-1</f>
        <v>#DIV/0!</v>
      </c>
      <c r="BA24" s="12" t="e">
        <f>BA3/AZ3-1</f>
        <v>#DIV/0!</v>
      </c>
      <c r="BB24" s="12" t="e">
        <f>BB3/BA3-1</f>
        <v>#DIV/0!</v>
      </c>
      <c r="BC24" s="12" t="e">
        <f>BC3/BB3-1</f>
        <v>#DIV/0!</v>
      </c>
      <c r="BD24" s="12" t="e">
        <f>BD3/BC3-1</f>
        <v>#DIV/0!</v>
      </c>
      <c r="BE24" s="12" t="e">
        <f>BE3/BD3-1</f>
        <v>#DIV/0!</v>
      </c>
      <c r="BF24" s="12" t="e">
        <f>BF3/BE3-1</f>
        <v>#DIV/0!</v>
      </c>
      <c r="BG24" s="12" t="e">
        <f>BG3/BF3-1</f>
        <v>#DIV/0!</v>
      </c>
      <c r="BH24" s="12" t="e">
        <f>BH3/BG3-1</f>
        <v>#DIV/0!</v>
      </c>
      <c r="BI24" s="12" t="e">
        <f>BI3/BH3-1</f>
        <v>#DIV/0!</v>
      </c>
      <c r="BJ24" s="12" t="e">
        <f>BJ3/BI3-1</f>
        <v>#DIV/0!</v>
      </c>
      <c r="BK24" s="12" t="e">
        <f>BK3/BJ3-1</f>
        <v>#DIV/0!</v>
      </c>
      <c r="BL24" s="12" t="e">
        <f>BL3/BK3-1</f>
        <v>#DIV/0!</v>
      </c>
      <c r="BM24" s="12" t="e">
        <f>BM3/BL3-1</f>
        <v>#DIV/0!</v>
      </c>
      <c r="BN24" s="12" t="e">
        <f>BN3/BM3-1</f>
        <v>#DIV/0!</v>
      </c>
      <c r="BO24" s="12" t="e">
        <f>BO3/BN3-1</f>
        <v>#DIV/0!</v>
      </c>
      <c r="BP24" s="12" t="e">
        <f>BP3/BO3-1</f>
        <v>#DIV/0!</v>
      </c>
      <c r="BQ24" s="12" t="e">
        <f>BQ3/BP3-1</f>
        <v>#DIV/0!</v>
      </c>
      <c r="BR24" s="12" t="e">
        <f>BR3/BQ3-1</f>
        <v>#DIV/0!</v>
      </c>
      <c r="BS24" s="12" t="e">
        <f>BS3/BR3-1</f>
        <v>#DIV/0!</v>
      </c>
      <c r="BT24" s="12" t="e">
        <f>BT3/BS3-1</f>
        <v>#DIV/0!</v>
      </c>
      <c r="BU24" s="12" t="e">
        <f>BU3/BT3-1</f>
        <v>#DIV/0!</v>
      </c>
      <c r="BV24" s="12" t="e">
        <f>BV3/BU3-1</f>
        <v>#DIV/0!</v>
      </c>
      <c r="BW24" s="12" t="e">
        <f>BW3/BV3-1</f>
        <v>#DIV/0!</v>
      </c>
      <c r="BX24" s="12" t="e">
        <f>BX3/BW3-1</f>
        <v>#DIV/0!</v>
      </c>
      <c r="BY24" s="12" t="e">
        <f>BY3/BX3-1</f>
        <v>#DIV/0!</v>
      </c>
      <c r="BZ24" s="12" t="e">
        <f>BZ3/BY3-1</f>
        <v>#DIV/0!</v>
      </c>
    </row>
    <row r="25" spans="2:78" s="12" customFormat="1" x14ac:dyDescent="0.25">
      <c r="B25" s="12" t="s">
        <v>29</v>
      </c>
      <c r="G25" s="12" t="s">
        <v>39</v>
      </c>
      <c r="H25" s="12">
        <f>H15/D15-1</f>
        <v>0.9255583126550857</v>
      </c>
      <c r="I25" s="12">
        <f>I15/E15-1</f>
        <v>3.7530933006353893</v>
      </c>
      <c r="J25" s="12">
        <f>J15/F15-1</f>
        <v>4.9318435754189851</v>
      </c>
      <c r="O25" s="13"/>
      <c r="AX25" s="12" t="e">
        <f>AX6/AW6-1</f>
        <v>#DIV/0!</v>
      </c>
      <c r="AY25" s="12" t="e">
        <f>AY6/AX6-1</f>
        <v>#DIV/0!</v>
      </c>
      <c r="AZ25" s="12" t="e">
        <f>AZ6/AY6-1</f>
        <v>#DIV/0!</v>
      </c>
      <c r="BA25" s="12" t="e">
        <f>BA6/AZ6-1</f>
        <v>#DIV/0!</v>
      </c>
      <c r="BB25" s="12" t="e">
        <f>BB6/BA6-1</f>
        <v>#DIV/0!</v>
      </c>
      <c r="BC25" s="12" t="e">
        <f>BC6/BB6-1</f>
        <v>#DIV/0!</v>
      </c>
      <c r="BD25" s="12" t="e">
        <f>BD6/BC6-1</f>
        <v>#DIV/0!</v>
      </c>
      <c r="BE25" s="12" t="e">
        <f>BE6/BD6-1</f>
        <v>#DIV/0!</v>
      </c>
      <c r="BF25" s="12" t="e">
        <f>BF6/BE6-1</f>
        <v>#DIV/0!</v>
      </c>
      <c r="BG25" s="12" t="e">
        <f>BG6/BF6-1</f>
        <v>#DIV/0!</v>
      </c>
      <c r="BH25" s="12" t="e">
        <f>BH6/BG6-1</f>
        <v>#DIV/0!</v>
      </c>
      <c r="BI25" s="12" t="e">
        <f>BI6/BH6-1</f>
        <v>#DIV/0!</v>
      </c>
      <c r="BJ25" s="12" t="e">
        <f>BJ6/BI6-1</f>
        <v>#DIV/0!</v>
      </c>
      <c r="BK25" s="12" t="e">
        <f>BK6/BJ6-1</f>
        <v>#DIV/0!</v>
      </c>
      <c r="BL25" s="12" t="e">
        <f>BL6/BK6-1</f>
        <v>#DIV/0!</v>
      </c>
      <c r="BM25" s="12" t="e">
        <f>BM6/BL6-1</f>
        <v>#DIV/0!</v>
      </c>
      <c r="BN25" s="12" t="e">
        <f>BN6/BM6-1</f>
        <v>#DIV/0!</v>
      </c>
      <c r="BO25" s="12" t="e">
        <f>BO6/BN6-1</f>
        <v>#DIV/0!</v>
      </c>
      <c r="BP25" s="12" t="e">
        <f>BP6/BO6-1</f>
        <v>#DIV/0!</v>
      </c>
      <c r="BQ25" s="12" t="e">
        <f>BQ6/BP6-1</f>
        <v>#DIV/0!</v>
      </c>
      <c r="BR25" s="12" t="e">
        <f>BR6/BQ6-1</f>
        <v>#DIV/0!</v>
      </c>
      <c r="BS25" s="12" t="e">
        <f>BS6/BR6-1</f>
        <v>#DIV/0!</v>
      </c>
      <c r="BT25" s="12" t="e">
        <f>BT6/BS6-1</f>
        <v>#DIV/0!</v>
      </c>
      <c r="BU25" s="12" t="e">
        <f>BU6/BT6-1</f>
        <v>#DIV/0!</v>
      </c>
      <c r="BV25" s="12" t="e">
        <f>BV6/BU6-1</f>
        <v>#DIV/0!</v>
      </c>
      <c r="BW25" s="12" t="e">
        <f>BW6/BV6-1</f>
        <v>#DIV/0!</v>
      </c>
      <c r="BX25" s="12" t="e">
        <f>BX6/BW6-1</f>
        <v>#DIV/0!</v>
      </c>
      <c r="BY25" s="12" t="e">
        <f>BY6/BX6-1</f>
        <v>#DIV/0!</v>
      </c>
      <c r="BZ25" s="12" t="e">
        <f>BZ6/BY6-1</f>
        <v>#DIV/0!</v>
      </c>
    </row>
    <row r="26" spans="2:78" s="12" customFormat="1" x14ac:dyDescent="0.25">
      <c r="O26" s="13"/>
      <c r="AX26" s="12" t="e">
        <f t="shared" ref="AX26:BZ26" si="8">AX16/AW16-1</f>
        <v>#DIV/0!</v>
      </c>
      <c r="AY26" s="12" t="e">
        <f t="shared" si="8"/>
        <v>#DIV/0!</v>
      </c>
      <c r="AZ26" s="12" t="e">
        <f t="shared" si="8"/>
        <v>#DIV/0!</v>
      </c>
      <c r="BA26" s="12" t="e">
        <f t="shared" si="8"/>
        <v>#DIV/0!</v>
      </c>
      <c r="BB26" s="12" t="e">
        <f t="shared" si="8"/>
        <v>#DIV/0!</v>
      </c>
      <c r="BC26" s="12" t="e">
        <f t="shared" si="8"/>
        <v>#DIV/0!</v>
      </c>
      <c r="BD26" s="12" t="e">
        <f t="shared" si="8"/>
        <v>#DIV/0!</v>
      </c>
      <c r="BE26" s="12" t="e">
        <f t="shared" si="8"/>
        <v>#DIV/0!</v>
      </c>
      <c r="BF26" s="12" t="e">
        <f t="shared" si="8"/>
        <v>#DIV/0!</v>
      </c>
      <c r="BG26" s="12" t="e">
        <f t="shared" si="8"/>
        <v>#DIV/0!</v>
      </c>
      <c r="BH26" s="12" t="e">
        <f t="shared" si="8"/>
        <v>#DIV/0!</v>
      </c>
      <c r="BI26" s="12" t="e">
        <f t="shared" si="8"/>
        <v>#DIV/0!</v>
      </c>
      <c r="BJ26" s="12" t="e">
        <f t="shared" si="8"/>
        <v>#DIV/0!</v>
      </c>
      <c r="BK26" s="12" t="e">
        <f t="shared" si="8"/>
        <v>#DIV/0!</v>
      </c>
      <c r="BL26" s="12" t="e">
        <f t="shared" si="8"/>
        <v>#DIV/0!</v>
      </c>
      <c r="BM26" s="12" t="e">
        <f t="shared" si="8"/>
        <v>#DIV/0!</v>
      </c>
      <c r="BN26" s="12" t="e">
        <f t="shared" si="8"/>
        <v>#DIV/0!</v>
      </c>
      <c r="BO26" s="12" t="e">
        <f t="shared" si="8"/>
        <v>#DIV/0!</v>
      </c>
      <c r="BP26" s="12" t="e">
        <f t="shared" si="8"/>
        <v>#DIV/0!</v>
      </c>
      <c r="BQ26" s="12" t="e">
        <f t="shared" si="8"/>
        <v>#DIV/0!</v>
      </c>
      <c r="BR26" s="12" t="e">
        <f t="shared" si="8"/>
        <v>#DIV/0!</v>
      </c>
      <c r="BS26" s="12" t="e">
        <f t="shared" si="8"/>
        <v>#DIV/0!</v>
      </c>
      <c r="BT26" s="12" t="e">
        <f t="shared" si="8"/>
        <v>#DIV/0!</v>
      </c>
      <c r="BU26" s="12" t="e">
        <f t="shared" si="8"/>
        <v>#DIV/0!</v>
      </c>
      <c r="BV26" s="12" t="e">
        <f t="shared" si="8"/>
        <v>#DIV/0!</v>
      </c>
      <c r="BW26" s="12" t="e">
        <f t="shared" si="8"/>
        <v>#DIV/0!</v>
      </c>
      <c r="BX26" s="12" t="e">
        <f t="shared" si="8"/>
        <v>#DIV/0!</v>
      </c>
      <c r="BY26" s="12" t="e">
        <f t="shared" si="8"/>
        <v>#DIV/0!</v>
      </c>
      <c r="BZ26" s="12" t="e">
        <f t="shared" si="8"/>
        <v>#DIV/0!</v>
      </c>
    </row>
    <row r="30" spans="2:78" x14ac:dyDescent="0.25">
      <c r="V30" s="15"/>
    </row>
    <row r="31" spans="2:78" x14ac:dyDescent="0.25">
      <c r="V31" s="14"/>
    </row>
    <row r="32" spans="2:78" x14ac:dyDescent="0.25">
      <c r="V3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2022-07-24T22:42:49Z</dcterms:created>
  <dcterms:modified xsi:type="dcterms:W3CDTF">2022-07-24T23:25:32Z</dcterms:modified>
</cp:coreProperties>
</file>