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FA77EB62-ECF2-4886-97DA-72EA40A75601}" xr6:coauthVersionLast="47" xr6:coauthVersionMax="47" xr10:uidLastSave="{00000000-0000-0000-0000-000000000000}"/>
  <bookViews>
    <workbookView xWindow="15450" yWindow="3900" windowWidth="21675" windowHeight="17250" xr2:uid="{2EC0F4CB-CC56-4207-8108-7C832533A8D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5" i="2" l="1"/>
  <c r="U15" i="2"/>
  <c r="T23" i="2"/>
  <c r="S23" i="2"/>
  <c r="R23" i="2"/>
  <c r="U23" i="2"/>
  <c r="T24" i="2"/>
  <c r="S24" i="2"/>
  <c r="R24" i="2"/>
  <c r="U24" i="2"/>
  <c r="U21" i="2" l="1"/>
  <c r="T21" i="2"/>
  <c r="U20" i="2"/>
  <c r="T20" i="2"/>
  <c r="U19" i="2"/>
  <c r="T19" i="2"/>
  <c r="U18" i="2"/>
  <c r="T18" i="2"/>
  <c r="U14" i="2"/>
  <c r="T14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U3" i="2"/>
  <c r="T3" i="2"/>
  <c r="J5" i="2"/>
  <c r="J24" i="2"/>
  <c r="I24" i="2"/>
  <c r="H24" i="2"/>
  <c r="G24" i="2"/>
  <c r="K24" i="2"/>
  <c r="J23" i="2"/>
  <c r="I23" i="2"/>
  <c r="H23" i="2"/>
  <c r="G23" i="2"/>
  <c r="K23" i="2"/>
  <c r="K21" i="2"/>
  <c r="D21" i="2"/>
  <c r="E21" i="2"/>
  <c r="F21" i="2"/>
  <c r="G21" i="2"/>
  <c r="H21" i="2"/>
  <c r="I21" i="2"/>
  <c r="J21" i="2"/>
  <c r="C21" i="2"/>
  <c r="D20" i="2"/>
  <c r="E20" i="2"/>
  <c r="F20" i="2"/>
  <c r="G20" i="2"/>
  <c r="H20" i="2"/>
  <c r="I20" i="2"/>
  <c r="J20" i="2"/>
  <c r="K20" i="2"/>
  <c r="C20" i="2"/>
  <c r="C19" i="2"/>
  <c r="D19" i="2"/>
  <c r="E19" i="2"/>
  <c r="F19" i="2"/>
  <c r="G19" i="2"/>
  <c r="H19" i="2"/>
  <c r="I19" i="2"/>
  <c r="J19" i="2"/>
  <c r="K19" i="2"/>
  <c r="D18" i="2"/>
  <c r="E18" i="2"/>
  <c r="F18" i="2"/>
  <c r="G18" i="2"/>
  <c r="H18" i="2"/>
  <c r="I18" i="2"/>
  <c r="J18" i="2"/>
  <c r="K18" i="2"/>
  <c r="C18" i="2"/>
  <c r="C9" i="2"/>
  <c r="C5" i="2"/>
  <c r="D9" i="2"/>
  <c r="D5" i="2"/>
  <c r="H9" i="2"/>
  <c r="H5" i="2"/>
  <c r="G5" i="2"/>
  <c r="G7" i="2" s="1"/>
  <c r="G9" i="2"/>
  <c r="G10" i="2"/>
  <c r="G13" i="2" s="1"/>
  <c r="G15" i="2" s="1"/>
  <c r="E9" i="2"/>
  <c r="E5" i="2"/>
  <c r="I9" i="2"/>
  <c r="I5" i="2"/>
  <c r="I7" i="2" s="1"/>
  <c r="F9" i="2"/>
  <c r="F5" i="2"/>
  <c r="J9" i="2"/>
  <c r="J7" i="2"/>
  <c r="K15" i="2"/>
  <c r="K13" i="2"/>
  <c r="K9" i="2"/>
  <c r="K5" i="2"/>
  <c r="K10" i="2" s="1"/>
  <c r="N5" i="1"/>
  <c r="N8" i="1" s="1"/>
  <c r="C10" i="2" l="1"/>
  <c r="C13" i="2" s="1"/>
  <c r="C15" i="2" s="1"/>
  <c r="C7" i="2"/>
  <c r="D10" i="2"/>
  <c r="D13" i="2" s="1"/>
  <c r="D15" i="2" s="1"/>
  <c r="D7" i="2"/>
  <c r="H10" i="2"/>
  <c r="H13" i="2" s="1"/>
  <c r="H15" i="2" s="1"/>
  <c r="H7" i="2"/>
  <c r="E10" i="2"/>
  <c r="E13" i="2" s="1"/>
  <c r="E15" i="2" s="1"/>
  <c r="E7" i="2"/>
  <c r="I10" i="2"/>
  <c r="I13" i="2" s="1"/>
  <c r="I15" i="2" s="1"/>
  <c r="F10" i="2"/>
  <c r="F13" i="2" s="1"/>
  <c r="F15" i="2" s="1"/>
  <c r="F7" i="2"/>
  <c r="J10" i="2"/>
  <c r="J13" i="2" s="1"/>
  <c r="J15" i="2" s="1"/>
  <c r="K7" i="2"/>
</calcChain>
</file>

<file path=xl/sharedStrings.xml><?xml version="1.0" encoding="utf-8"?>
<sst xmlns="http://schemas.openxmlformats.org/spreadsheetml/2006/main" count="41" uniqueCount="40">
  <si>
    <t>Price</t>
  </si>
  <si>
    <t>Shares</t>
  </si>
  <si>
    <t>MkCap</t>
  </si>
  <si>
    <t>Cash</t>
  </si>
  <si>
    <t>Debt</t>
  </si>
  <si>
    <t>EV</t>
  </si>
  <si>
    <t>22Q1</t>
  </si>
  <si>
    <t>21Q4</t>
  </si>
  <si>
    <t>21Q3</t>
  </si>
  <si>
    <t>21Q2</t>
  </si>
  <si>
    <t>22Q2</t>
  </si>
  <si>
    <t>21Q1</t>
  </si>
  <si>
    <t>20Q4</t>
  </si>
  <si>
    <t>20Q3</t>
  </si>
  <si>
    <t>20Q2</t>
  </si>
  <si>
    <t>Revenue</t>
  </si>
  <si>
    <t>COGS</t>
  </si>
  <si>
    <t>SG&amp;A</t>
  </si>
  <si>
    <t>Net income</t>
  </si>
  <si>
    <t>Total Operating Expenses</t>
  </si>
  <si>
    <t>Operating Income</t>
  </si>
  <si>
    <t>EPS</t>
  </si>
  <si>
    <t>Revenue y/y</t>
  </si>
  <si>
    <t>Gross margin</t>
  </si>
  <si>
    <t>22Q3</t>
  </si>
  <si>
    <t>22Q4</t>
  </si>
  <si>
    <t>Net income y/y</t>
  </si>
  <si>
    <t>Tax on revenue rate</t>
  </si>
  <si>
    <t>Operating margin</t>
  </si>
  <si>
    <t>Revenue on SG&amp;A</t>
  </si>
  <si>
    <t xml:space="preserve">Gross </t>
  </si>
  <si>
    <t>20Q1</t>
  </si>
  <si>
    <t>Quick NPV</t>
  </si>
  <si>
    <t>MC to NPV</t>
  </si>
  <si>
    <t>Taxes expense</t>
  </si>
  <si>
    <t>Interest income</t>
  </si>
  <si>
    <t>Nordstrom</t>
  </si>
  <si>
    <t>JWN</t>
  </si>
  <si>
    <t>Sales</t>
  </si>
  <si>
    <t>Credit card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</si>
</sst>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4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14" fontId="0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0" fillId="2" borderId="0" xfId="0" applyFill="1"/>
    <xf numFmtId="0" fontId="1" fillId="2" borderId="0" xfId="0" applyFont="1" applyFill="1"/>
    <xf numFmtId="4" fontId="0" fillId="2" borderId="0" xfId="0" applyNumberFormat="1" applyFill="1"/>
    <xf numFmtId="9" fontId="0" fillId="2" borderId="0" xfId="0" applyNumberFormat="1" applyFill="1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14" fontId="0" fillId="0" borderId="0" xfId="0" applyNumberFormat="1"/>
    <xf numFmtId="9" fontId="0" fillId="2" borderId="0" xfId="0" applyNumberFormat="1" applyFont="1" applyFill="1"/>
    <xf numFmtId="9" fontId="1" fillId="0" borderId="0" xfId="0" applyNumberFormat="1" applyFont="1"/>
    <xf numFmtId="9" fontId="1" fillId="2" borderId="0" xfId="0" applyNumberFormat="1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65942</xdr:colOff>
      <xdr:row>0</xdr:row>
      <xdr:rowOff>65944</xdr:rowOff>
    </xdr:from>
    <xdr:to>
      <xdr:col>11</xdr:col>
      <xdr:colOff>65942</xdr:colOff>
      <xdr:row>34</xdr:row>
      <xdr:rowOff>43963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B42924-0332-F737-74D4-5E53970249B3}"/>
            </a:ext>
          </a:extLst>
        </xdr:cNvPr>
        <xdr:cNvCxnSpPr/>
      </xdr:nvCxnSpPr>
      <xdr:spPr>
        <a:xfrm>
          <a:off x="7785333" y="65944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50C-C6AD-42B7-B8F2-B9DA58381265}">
  <dimension ref="M1:N16"/>
  <sheetViews>
    <sheetView tabSelected="1" workbookViewId="0">
      <selection activeCell="N3" sqref="N3"/>
    </sheetView>
  </sheetViews>
  <sheetFormatPr defaultRowHeight="15" x14ac:dyDescent="0.25"/>
  <cols>
    <col min="13" max="13" width="9.7109375" bestFit="1" customWidth="1"/>
  </cols>
  <sheetData>
    <row r="1" spans="13:14" x14ac:dyDescent="0.25">
      <c r="M1" t="s">
        <v>36</v>
      </c>
    </row>
    <row r="2" spans="13:14" x14ac:dyDescent="0.25">
      <c r="M2" t="s">
        <v>37</v>
      </c>
    </row>
    <row r="3" spans="13:14" x14ac:dyDescent="0.25">
      <c r="M3" t="s">
        <v>0</v>
      </c>
      <c r="N3" s="2">
        <v>22.94</v>
      </c>
    </row>
    <row r="4" spans="13:14" x14ac:dyDescent="0.25">
      <c r="M4" t="s">
        <v>1</v>
      </c>
      <c r="N4" s="1">
        <v>160.1</v>
      </c>
    </row>
    <row r="5" spans="13:14" x14ac:dyDescent="0.25">
      <c r="M5" t="s">
        <v>2</v>
      </c>
      <c r="N5" s="1">
        <f>N3*N4</f>
        <v>3672.694</v>
      </c>
    </row>
    <row r="6" spans="13:14" x14ac:dyDescent="0.25">
      <c r="M6" t="s">
        <v>3</v>
      </c>
      <c r="N6" s="1">
        <v>484</v>
      </c>
    </row>
    <row r="7" spans="13:14" x14ac:dyDescent="0.25">
      <c r="M7" t="s">
        <v>4</v>
      </c>
      <c r="N7" s="1">
        <v>2854</v>
      </c>
    </row>
    <row r="8" spans="13:14" x14ac:dyDescent="0.25">
      <c r="M8" t="s">
        <v>5</v>
      </c>
      <c r="N8" s="1">
        <f>N5-N6+N7</f>
        <v>6042.6939999999995</v>
      </c>
    </row>
    <row r="11" spans="13:14" x14ac:dyDescent="0.25">
      <c r="M11" s="19">
        <v>44771</v>
      </c>
    </row>
    <row r="15" spans="13:14" x14ac:dyDescent="0.25">
      <c r="M15" t="s">
        <v>32</v>
      </c>
    </row>
    <row r="16" spans="13:14" x14ac:dyDescent="0.25">
      <c r="M16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823-B1D5-4075-A061-9C811CDAD08D}">
  <dimension ref="B1:HH25"/>
  <sheetViews>
    <sheetView zoomScale="115" zoomScaleNormal="11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R13" sqref="R13"/>
    </sheetView>
  </sheetViews>
  <sheetFormatPr defaultRowHeight="15" x14ac:dyDescent="0.25"/>
  <cols>
    <col min="2" max="2" width="23.85546875" bestFit="1" customWidth="1"/>
    <col min="3" max="11" width="9.140625" style="5"/>
    <col min="12" max="12" width="10.28515625" style="5" bestFit="1" customWidth="1"/>
    <col min="13" max="13" width="9.140625" style="5"/>
    <col min="16" max="16" width="4.42578125" style="11" customWidth="1"/>
    <col min="23" max="23" width="12.7109375" bestFit="1" customWidth="1"/>
  </cols>
  <sheetData>
    <row r="1" spans="2:216" x14ac:dyDescent="0.25">
      <c r="L1" s="8"/>
    </row>
    <row r="2" spans="2:216" x14ac:dyDescent="0.25">
      <c r="C2" s="5" t="s">
        <v>31</v>
      </c>
      <c r="D2" s="5" t="s">
        <v>14</v>
      </c>
      <c r="E2" s="5" t="s">
        <v>13</v>
      </c>
      <c r="F2" s="5" t="s">
        <v>12</v>
      </c>
      <c r="G2" s="5" t="s">
        <v>11</v>
      </c>
      <c r="H2" s="5" t="s">
        <v>9</v>
      </c>
      <c r="I2" s="5" t="s">
        <v>8</v>
      </c>
      <c r="J2" s="5" t="s">
        <v>7</v>
      </c>
      <c r="K2" s="5" t="s">
        <v>6</v>
      </c>
      <c r="L2" s="5" t="s">
        <v>10</v>
      </c>
      <c r="M2" s="5" t="s">
        <v>24</v>
      </c>
      <c r="N2" s="5" t="s">
        <v>25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</row>
    <row r="3" spans="2:216" x14ac:dyDescent="0.25">
      <c r="B3" t="s">
        <v>38</v>
      </c>
      <c r="C3" s="5">
        <v>2026</v>
      </c>
      <c r="D3" s="5">
        <v>1778</v>
      </c>
      <c r="E3" s="5">
        <v>3002</v>
      </c>
      <c r="F3" s="5">
        <v>3551</v>
      </c>
      <c r="G3" s="5">
        <v>2921</v>
      </c>
      <c r="H3" s="5">
        <v>3565</v>
      </c>
      <c r="I3" s="5">
        <v>3534</v>
      </c>
      <c r="J3" s="5">
        <v>4382</v>
      </c>
      <c r="K3" s="5">
        <v>3467</v>
      </c>
      <c r="N3" s="5"/>
      <c r="R3" s="1"/>
      <c r="S3" s="1"/>
      <c r="T3" s="5">
        <f t="shared" ref="T3:T13" si="0">SUM(C3:F3)</f>
        <v>10357</v>
      </c>
      <c r="U3" s="5">
        <f t="shared" ref="U3:U13" si="1">SUM(G3:J3)</f>
        <v>14402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2:216" x14ac:dyDescent="0.25">
      <c r="B4" t="s">
        <v>39</v>
      </c>
      <c r="C4" s="5">
        <v>93</v>
      </c>
      <c r="D4" s="5">
        <v>84</v>
      </c>
      <c r="E4" s="5">
        <v>87</v>
      </c>
      <c r="F4" s="5">
        <v>94</v>
      </c>
      <c r="G4" s="5">
        <v>88</v>
      </c>
      <c r="H4" s="5">
        <v>92</v>
      </c>
      <c r="I4" s="5">
        <v>103</v>
      </c>
      <c r="J4" s="5">
        <v>104</v>
      </c>
      <c r="K4" s="5">
        <v>102</v>
      </c>
      <c r="N4" s="5"/>
      <c r="R4" s="1"/>
      <c r="S4" s="1"/>
      <c r="T4" s="5">
        <f t="shared" si="0"/>
        <v>358</v>
      </c>
      <c r="U4" s="5">
        <f t="shared" si="1"/>
        <v>387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2:216" s="3" customFormat="1" x14ac:dyDescent="0.25">
      <c r="B5" s="3" t="s">
        <v>15</v>
      </c>
      <c r="C5" s="4">
        <f t="shared" ref="C5:K5" si="2">+C4+C3</f>
        <v>2119</v>
      </c>
      <c r="D5" s="4">
        <f t="shared" si="2"/>
        <v>1862</v>
      </c>
      <c r="E5" s="4">
        <f t="shared" si="2"/>
        <v>3089</v>
      </c>
      <c r="F5" s="4">
        <f t="shared" si="2"/>
        <v>3645</v>
      </c>
      <c r="G5" s="4">
        <f t="shared" si="2"/>
        <v>3009</v>
      </c>
      <c r="H5" s="4">
        <f t="shared" si="2"/>
        <v>3657</v>
      </c>
      <c r="I5" s="4">
        <f t="shared" si="2"/>
        <v>3637</v>
      </c>
      <c r="J5" s="4">
        <f t="shared" si="2"/>
        <v>4486</v>
      </c>
      <c r="K5" s="4">
        <f t="shared" si="2"/>
        <v>3569</v>
      </c>
      <c r="L5" s="4"/>
      <c r="M5" s="4"/>
      <c r="N5" s="4"/>
      <c r="P5" s="12"/>
      <c r="Q5" s="3">
        <v>15478</v>
      </c>
      <c r="R5" s="4">
        <v>15860</v>
      </c>
      <c r="S5" s="4">
        <v>15524</v>
      </c>
      <c r="T5" s="5">
        <f t="shared" si="0"/>
        <v>10715</v>
      </c>
      <c r="U5" s="5">
        <f t="shared" si="1"/>
        <v>14789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2:216" x14ac:dyDescent="0.25">
      <c r="B6" t="s">
        <v>16</v>
      </c>
      <c r="C6" s="5">
        <v>1810</v>
      </c>
      <c r="D6" s="5">
        <v>1406</v>
      </c>
      <c r="E6" s="5">
        <v>2019</v>
      </c>
      <c r="F6" s="5">
        <v>2365</v>
      </c>
      <c r="G6" s="5">
        <v>2019</v>
      </c>
      <c r="H6" s="5">
        <v>2332</v>
      </c>
      <c r="I6" s="5">
        <v>2294</v>
      </c>
      <c r="J6" s="5">
        <v>2699</v>
      </c>
      <c r="K6" s="5">
        <v>2331</v>
      </c>
      <c r="N6" s="5"/>
      <c r="R6" s="1"/>
      <c r="S6" s="1"/>
      <c r="T6" s="5">
        <f t="shared" si="0"/>
        <v>7600</v>
      </c>
      <c r="U6" s="5">
        <f t="shared" si="1"/>
        <v>9344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2:216" s="3" customFormat="1" x14ac:dyDescent="0.25">
      <c r="B7" s="3" t="s">
        <v>30</v>
      </c>
      <c r="C7" s="4">
        <f t="shared" ref="C7:K7" si="3">+C5-C6</f>
        <v>309</v>
      </c>
      <c r="D7" s="4">
        <f t="shared" si="3"/>
        <v>456</v>
      </c>
      <c r="E7" s="4">
        <f t="shared" si="3"/>
        <v>1070</v>
      </c>
      <c r="F7" s="4">
        <f t="shared" si="3"/>
        <v>1280</v>
      </c>
      <c r="G7" s="4">
        <f t="shared" si="3"/>
        <v>990</v>
      </c>
      <c r="H7" s="4">
        <f t="shared" si="3"/>
        <v>1325</v>
      </c>
      <c r="I7" s="4">
        <f t="shared" si="3"/>
        <v>1343</v>
      </c>
      <c r="J7" s="4">
        <f t="shared" si="3"/>
        <v>1787</v>
      </c>
      <c r="K7" s="4">
        <f t="shared" si="3"/>
        <v>1238</v>
      </c>
      <c r="L7" s="4"/>
      <c r="M7" s="4"/>
      <c r="N7" s="4"/>
      <c r="P7" s="12"/>
      <c r="R7" s="4"/>
      <c r="S7" s="4"/>
      <c r="T7" s="5">
        <f t="shared" si="0"/>
        <v>3115</v>
      </c>
      <c r="U7" s="5">
        <f t="shared" si="1"/>
        <v>5445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2:216" x14ac:dyDescent="0.25">
      <c r="B8" t="s">
        <v>17</v>
      </c>
      <c r="C8" s="5">
        <v>1122</v>
      </c>
      <c r="D8" s="5">
        <v>826</v>
      </c>
      <c r="E8" s="5">
        <v>964</v>
      </c>
      <c r="F8" s="5">
        <v>1250</v>
      </c>
      <c r="G8" s="5">
        <v>1075</v>
      </c>
      <c r="H8" s="5">
        <v>1174</v>
      </c>
      <c r="I8" s="5">
        <v>1216</v>
      </c>
      <c r="J8" s="5">
        <v>1488</v>
      </c>
      <c r="K8" s="5">
        <v>1165</v>
      </c>
      <c r="N8" s="5"/>
      <c r="R8" s="1"/>
      <c r="S8" s="1"/>
      <c r="T8" s="5">
        <f t="shared" si="0"/>
        <v>4162</v>
      </c>
      <c r="U8" s="5">
        <f t="shared" si="1"/>
        <v>4953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2:216" x14ac:dyDescent="0.25">
      <c r="B9" t="s">
        <v>19</v>
      </c>
      <c r="C9" s="5">
        <f t="shared" ref="C9:K9" si="4">+C6+C8</f>
        <v>2932</v>
      </c>
      <c r="D9" s="5">
        <f t="shared" si="4"/>
        <v>2232</v>
      </c>
      <c r="E9" s="5">
        <f t="shared" si="4"/>
        <v>2983</v>
      </c>
      <c r="F9" s="5">
        <f t="shared" si="4"/>
        <v>3615</v>
      </c>
      <c r="G9" s="5">
        <f t="shared" si="4"/>
        <v>3094</v>
      </c>
      <c r="H9" s="5">
        <f t="shared" si="4"/>
        <v>3506</v>
      </c>
      <c r="I9" s="5">
        <f t="shared" si="4"/>
        <v>3510</v>
      </c>
      <c r="J9" s="5">
        <f t="shared" si="4"/>
        <v>4187</v>
      </c>
      <c r="K9" s="5">
        <f t="shared" si="4"/>
        <v>3496</v>
      </c>
      <c r="N9" s="5"/>
      <c r="R9" s="1"/>
      <c r="S9" s="1"/>
      <c r="T9" s="5">
        <f t="shared" si="0"/>
        <v>11762</v>
      </c>
      <c r="U9" s="5">
        <f t="shared" si="1"/>
        <v>14297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2:216" s="3" customFormat="1" x14ac:dyDescent="0.25">
      <c r="B10" s="3" t="s">
        <v>20</v>
      </c>
      <c r="C10" s="4">
        <f t="shared" ref="C10:K10" si="5">+C5-C9</f>
        <v>-813</v>
      </c>
      <c r="D10" s="4">
        <f t="shared" si="5"/>
        <v>-370</v>
      </c>
      <c r="E10" s="4">
        <f t="shared" si="5"/>
        <v>106</v>
      </c>
      <c r="F10" s="4">
        <f t="shared" si="5"/>
        <v>30</v>
      </c>
      <c r="G10" s="4">
        <f t="shared" si="5"/>
        <v>-85</v>
      </c>
      <c r="H10" s="4">
        <f t="shared" si="5"/>
        <v>151</v>
      </c>
      <c r="I10" s="4">
        <f t="shared" si="5"/>
        <v>127</v>
      </c>
      <c r="J10" s="4">
        <f t="shared" si="5"/>
        <v>299</v>
      </c>
      <c r="K10" s="4">
        <f t="shared" si="5"/>
        <v>73</v>
      </c>
      <c r="L10" s="4"/>
      <c r="M10" s="4"/>
      <c r="N10" s="4"/>
      <c r="P10" s="12"/>
      <c r="R10" s="4"/>
      <c r="S10" s="4"/>
      <c r="T10" s="5">
        <f t="shared" si="0"/>
        <v>-1047</v>
      </c>
      <c r="U10" s="5">
        <f t="shared" si="1"/>
        <v>492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2:216" x14ac:dyDescent="0.25">
      <c r="B11" t="s">
        <v>35</v>
      </c>
      <c r="C11" s="5">
        <v>-34</v>
      </c>
      <c r="D11" s="5">
        <v>-51</v>
      </c>
      <c r="E11" s="5">
        <v>-48</v>
      </c>
      <c r="F11" s="5">
        <v>-48</v>
      </c>
      <c r="G11" s="5">
        <v>-137</v>
      </c>
      <c r="H11" s="5">
        <v>-40</v>
      </c>
      <c r="I11" s="5">
        <v>-36</v>
      </c>
      <c r="J11" s="5">
        <v>-33</v>
      </c>
      <c r="K11" s="5">
        <v>-35</v>
      </c>
      <c r="N11" s="5"/>
      <c r="R11" s="1"/>
      <c r="S11" s="1"/>
      <c r="T11" s="5">
        <f t="shared" si="0"/>
        <v>-181</v>
      </c>
      <c r="U11" s="5">
        <f t="shared" si="1"/>
        <v>-246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2:216" s="3" customFormat="1" x14ac:dyDescent="0.25">
      <c r="B12" t="s">
        <v>34</v>
      </c>
      <c r="C12" s="5">
        <v>-326</v>
      </c>
      <c r="D12" s="5">
        <v>-166</v>
      </c>
      <c r="E12" s="5">
        <v>5</v>
      </c>
      <c r="F12" s="5">
        <v>-51</v>
      </c>
      <c r="G12" s="5">
        <v>-56</v>
      </c>
      <c r="H12" s="5">
        <v>31</v>
      </c>
      <c r="I12" s="5">
        <v>27</v>
      </c>
      <c r="J12" s="5">
        <v>66</v>
      </c>
      <c r="K12" s="5">
        <v>18</v>
      </c>
      <c r="L12" s="4"/>
      <c r="M12" s="4"/>
      <c r="N12" s="4"/>
      <c r="P12" s="12"/>
      <c r="R12" s="4"/>
      <c r="S12" s="4"/>
      <c r="T12" s="5">
        <f t="shared" si="0"/>
        <v>-538</v>
      </c>
      <c r="U12" s="5">
        <f t="shared" si="1"/>
        <v>68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216" x14ac:dyDescent="0.25">
      <c r="B13" s="3" t="s">
        <v>18</v>
      </c>
      <c r="C13" s="4">
        <f t="shared" ref="C13:K13" si="6">C10+C11-C12</f>
        <v>-521</v>
      </c>
      <c r="D13" s="4">
        <f t="shared" si="6"/>
        <v>-255</v>
      </c>
      <c r="E13" s="4">
        <f t="shared" si="6"/>
        <v>53</v>
      </c>
      <c r="F13" s="4">
        <f t="shared" si="6"/>
        <v>33</v>
      </c>
      <c r="G13" s="4">
        <f t="shared" si="6"/>
        <v>-166</v>
      </c>
      <c r="H13" s="4">
        <f t="shared" si="6"/>
        <v>80</v>
      </c>
      <c r="I13" s="4">
        <f t="shared" si="6"/>
        <v>64</v>
      </c>
      <c r="J13" s="4">
        <f t="shared" si="6"/>
        <v>200</v>
      </c>
      <c r="K13" s="4">
        <f t="shared" si="6"/>
        <v>20</v>
      </c>
      <c r="N13" s="5"/>
      <c r="Q13">
        <v>437</v>
      </c>
      <c r="R13" s="1">
        <v>564</v>
      </c>
      <c r="S13" s="1">
        <v>496</v>
      </c>
      <c r="T13" s="5">
        <f t="shared" si="0"/>
        <v>-690</v>
      </c>
      <c r="U13" s="5">
        <f t="shared" si="1"/>
        <v>178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2:216" s="3" customFormat="1" x14ac:dyDescent="0.25">
      <c r="B14" t="s">
        <v>1</v>
      </c>
      <c r="C14" s="5">
        <v>157.19999999999999</v>
      </c>
      <c r="D14" s="5">
        <v>157.19999999999999</v>
      </c>
      <c r="E14" s="5">
        <v>157.5</v>
      </c>
      <c r="F14" s="5">
        <v>158.5</v>
      </c>
      <c r="G14" s="5">
        <v>158.5</v>
      </c>
      <c r="H14" s="5">
        <v>159</v>
      </c>
      <c r="I14" s="5">
        <v>159.19999999999999</v>
      </c>
      <c r="J14" s="5">
        <v>159.5</v>
      </c>
      <c r="K14" s="5">
        <v>160.1</v>
      </c>
      <c r="L14" s="4"/>
      <c r="M14" s="4"/>
      <c r="N14" s="4"/>
      <c r="P14" s="12"/>
      <c r="R14" s="4"/>
      <c r="S14" s="4"/>
      <c r="T14" s="5">
        <f>AVERAGE(C14:F14)</f>
        <v>157.6</v>
      </c>
      <c r="U14" s="5">
        <f>AVERAGE(G14:J14)</f>
        <v>159.05000000000001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</row>
    <row r="15" spans="2:216" s="17" customFormat="1" x14ac:dyDescent="0.25">
      <c r="B15" s="15" t="s">
        <v>21</v>
      </c>
      <c r="C15" s="16">
        <f t="shared" ref="C15:K15" si="7">C13/C14</f>
        <v>-3.3142493638676847</v>
      </c>
      <c r="D15" s="16">
        <f t="shared" si="7"/>
        <v>-1.6221374045801529</v>
      </c>
      <c r="E15" s="16">
        <f t="shared" si="7"/>
        <v>0.33650793650793653</v>
      </c>
      <c r="F15" s="16">
        <f t="shared" si="7"/>
        <v>0.20820189274447951</v>
      </c>
      <c r="G15" s="16">
        <f t="shared" si="7"/>
        <v>-1.0473186119873816</v>
      </c>
      <c r="H15" s="16">
        <f t="shared" si="7"/>
        <v>0.50314465408805031</v>
      </c>
      <c r="I15" s="16">
        <f t="shared" si="7"/>
        <v>0.4020100502512563</v>
      </c>
      <c r="J15" s="16">
        <f t="shared" si="7"/>
        <v>1.2539184952978057</v>
      </c>
      <c r="K15" s="16">
        <f t="shared" si="7"/>
        <v>0.12492192379762648</v>
      </c>
      <c r="L15" s="16"/>
      <c r="M15" s="16"/>
      <c r="N15" s="16"/>
      <c r="P15" s="18"/>
      <c r="Q15" s="16"/>
      <c r="R15" s="16"/>
      <c r="S15" s="16"/>
      <c r="T15" s="16">
        <f>T13/T14</f>
        <v>-4.3781725888324878</v>
      </c>
      <c r="U15" s="16">
        <f>U13/U14</f>
        <v>1.1191449229801949</v>
      </c>
    </row>
    <row r="16" spans="2:216" s="1" customFormat="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5"/>
      <c r="M16" s="5"/>
      <c r="N16" s="5"/>
      <c r="P16" s="23"/>
      <c r="T16" s="5"/>
      <c r="U16" s="5"/>
    </row>
    <row r="17" spans="2:79" s="7" customFormat="1" x14ac:dyDescent="0.25">
      <c r="B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P17" s="13"/>
      <c r="R17" s="6"/>
      <c r="S17" s="6"/>
      <c r="T17" s="6"/>
      <c r="U17" s="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2:79" s="21" customFormat="1" x14ac:dyDescent="0.25">
      <c r="B18" s="21" t="s">
        <v>23</v>
      </c>
      <c r="C18" s="21">
        <f>C7/C5</f>
        <v>0.1458235016517225</v>
      </c>
      <c r="D18" s="21">
        <f t="shared" ref="D18:K18" si="8">D7/D5</f>
        <v>0.24489795918367346</v>
      </c>
      <c r="E18" s="21">
        <f t="shared" si="8"/>
        <v>0.3463904176108773</v>
      </c>
      <c r="F18" s="21">
        <f t="shared" si="8"/>
        <v>0.3511659807956104</v>
      </c>
      <c r="G18" s="21">
        <f t="shared" si="8"/>
        <v>0.32901296111665007</v>
      </c>
      <c r="H18" s="21">
        <f t="shared" si="8"/>
        <v>0.36231884057971014</v>
      </c>
      <c r="I18" s="21">
        <f t="shared" si="8"/>
        <v>0.36926037943359913</v>
      </c>
      <c r="J18" s="21">
        <f t="shared" si="8"/>
        <v>0.39835042353990191</v>
      </c>
      <c r="K18" s="21">
        <f t="shared" si="8"/>
        <v>0.34687587559540489</v>
      </c>
      <c r="P18" s="22"/>
      <c r="T18" s="21">
        <f t="shared" ref="T18:U18" si="9">T7/T5</f>
        <v>0.2907139524031731</v>
      </c>
      <c r="U18" s="21">
        <f t="shared" si="9"/>
        <v>0.36817905199810669</v>
      </c>
    </row>
    <row r="19" spans="2:79" s="9" customFormat="1" x14ac:dyDescent="0.25">
      <c r="B19" s="9" t="s">
        <v>28</v>
      </c>
      <c r="C19" s="10">
        <f t="shared" ref="C19:J19" si="10">C10/C5</f>
        <v>-0.38367154318074564</v>
      </c>
      <c r="D19" s="10">
        <f t="shared" si="10"/>
        <v>-0.19871106337271752</v>
      </c>
      <c r="E19" s="10">
        <f t="shared" si="10"/>
        <v>3.4315312398834577E-2</v>
      </c>
      <c r="F19" s="10">
        <f t="shared" si="10"/>
        <v>8.23045267489712E-3</v>
      </c>
      <c r="G19" s="10">
        <f t="shared" si="10"/>
        <v>-2.8248587570621469E-2</v>
      </c>
      <c r="H19" s="10">
        <f t="shared" si="10"/>
        <v>4.1290675417008475E-2</v>
      </c>
      <c r="I19" s="10">
        <f t="shared" si="10"/>
        <v>3.4918889194390984E-2</v>
      </c>
      <c r="J19" s="10">
        <f t="shared" si="10"/>
        <v>6.6651805617476592E-2</v>
      </c>
      <c r="K19" s="10">
        <f>K10/K5</f>
        <v>2.0453908657887362E-2</v>
      </c>
      <c r="L19" s="10"/>
      <c r="M19" s="10"/>
      <c r="N19" s="10"/>
      <c r="P19" s="14"/>
      <c r="T19" s="10">
        <f t="shared" ref="T19:U19" si="11">T10/T5</f>
        <v>-9.7713485767615488E-2</v>
      </c>
      <c r="U19" s="10">
        <f t="shared" si="11"/>
        <v>3.3267969436743525E-2</v>
      </c>
    </row>
    <row r="20" spans="2:79" s="9" customFormat="1" x14ac:dyDescent="0.25">
      <c r="B20" s="10" t="s">
        <v>27</v>
      </c>
      <c r="C20" s="10">
        <f>C12/C3</f>
        <v>-0.16090819348469892</v>
      </c>
      <c r="D20" s="10">
        <f t="shared" ref="D20:K20" si="12">D12/D3</f>
        <v>-9.3363329583802029E-2</v>
      </c>
      <c r="E20" s="10">
        <f t="shared" si="12"/>
        <v>1.6655562958027982E-3</v>
      </c>
      <c r="F20" s="10">
        <f t="shared" si="12"/>
        <v>-1.4362151506617854E-2</v>
      </c>
      <c r="G20" s="10">
        <f t="shared" si="12"/>
        <v>-1.9171516603902775E-2</v>
      </c>
      <c r="H20" s="10">
        <f t="shared" si="12"/>
        <v>8.6956521739130436E-3</v>
      </c>
      <c r="I20" s="10">
        <f t="shared" si="12"/>
        <v>7.6400679117147709E-3</v>
      </c>
      <c r="J20" s="10">
        <f t="shared" si="12"/>
        <v>1.5061615700593337E-2</v>
      </c>
      <c r="K20" s="10">
        <f t="shared" si="12"/>
        <v>5.191808479953851E-3</v>
      </c>
      <c r="L20" s="10"/>
      <c r="M20" s="10"/>
      <c r="N20" s="10"/>
      <c r="P20" s="14"/>
      <c r="T20" s="10">
        <f t="shared" ref="T20:U20" si="13">T12/T3</f>
        <v>-5.1945544076470021E-2</v>
      </c>
      <c r="U20" s="10">
        <f t="shared" si="13"/>
        <v>4.721566449104291E-3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2:79" s="10" customFormat="1" x14ac:dyDescent="0.25">
      <c r="B21" s="9" t="s">
        <v>29</v>
      </c>
      <c r="C21" s="10">
        <f>C3/C8</f>
        <v>1.8057040998217468</v>
      </c>
      <c r="D21" s="10">
        <f t="shared" ref="D21:J21" si="14">D3/D8</f>
        <v>2.152542372881356</v>
      </c>
      <c r="E21" s="10">
        <f t="shared" si="14"/>
        <v>3.1141078838174274</v>
      </c>
      <c r="F21" s="10">
        <f t="shared" si="14"/>
        <v>2.8408000000000002</v>
      </c>
      <c r="G21" s="10">
        <f t="shared" si="14"/>
        <v>2.7172093023255814</v>
      </c>
      <c r="H21" s="10">
        <f t="shared" si="14"/>
        <v>3.036626916524702</v>
      </c>
      <c r="I21" s="10">
        <f t="shared" si="14"/>
        <v>2.90625</v>
      </c>
      <c r="J21" s="10">
        <f t="shared" si="14"/>
        <v>2.9448924731182795</v>
      </c>
      <c r="K21" s="10">
        <f>K3/K8</f>
        <v>2.9759656652360515</v>
      </c>
      <c r="P21" s="20"/>
      <c r="T21" s="10">
        <f t="shared" ref="T21:U21" si="15">T3/T8</f>
        <v>2.4884670831331093</v>
      </c>
      <c r="U21" s="10">
        <f t="shared" si="15"/>
        <v>2.9077326872602463</v>
      </c>
    </row>
    <row r="22" spans="2:79" x14ac:dyDescent="0.25">
      <c r="B22" s="9"/>
      <c r="N22" s="5"/>
      <c r="U22" s="5"/>
    </row>
    <row r="23" spans="2:79" s="21" customFormat="1" x14ac:dyDescent="0.25">
      <c r="B23" s="21" t="s">
        <v>22</v>
      </c>
      <c r="G23" s="21">
        <f t="shared" ref="G23:J23" si="16">+G3/C3-1</f>
        <v>0.44175715695952622</v>
      </c>
      <c r="H23" s="21">
        <f t="shared" si="16"/>
        <v>1.0050618672665919</v>
      </c>
      <c r="I23" s="21">
        <f t="shared" si="16"/>
        <v>0.17721518987341778</v>
      </c>
      <c r="J23" s="21">
        <f t="shared" si="16"/>
        <v>0.23401858631371453</v>
      </c>
      <c r="K23" s="21">
        <f>+K3/G3-1</f>
        <v>0.18692228688805201</v>
      </c>
      <c r="P23" s="22"/>
      <c r="R23" s="21">
        <f t="shared" ref="R23:T23" si="17">R5/Q5-1</f>
        <v>2.4680191239178084E-2</v>
      </c>
      <c r="S23" s="21">
        <f t="shared" si="17"/>
        <v>-2.1185372005044112E-2</v>
      </c>
      <c r="T23" s="21">
        <f t="shared" si="17"/>
        <v>-0.30977840762690023</v>
      </c>
      <c r="U23" s="21">
        <f>U5/T5-1</f>
        <v>0.38021465235650953</v>
      </c>
    </row>
    <row r="24" spans="2:79" s="21" customFormat="1" x14ac:dyDescent="0.25">
      <c r="B24" s="21" t="s">
        <v>26</v>
      </c>
      <c r="G24" s="21">
        <f t="shared" ref="G24:J24" si="18">+G13/C13-1</f>
        <v>-0.68138195777351251</v>
      </c>
      <c r="H24" s="21">
        <f t="shared" si="18"/>
        <v>-1.3137254901960784</v>
      </c>
      <c r="I24" s="21">
        <f t="shared" si="18"/>
        <v>0.20754716981132071</v>
      </c>
      <c r="J24" s="21">
        <f t="shared" si="18"/>
        <v>5.0606060606060606</v>
      </c>
      <c r="K24" s="21">
        <f>+K13/G13-1</f>
        <v>-1.1204819277108433</v>
      </c>
      <c r="P24" s="22"/>
      <c r="R24" s="21">
        <f t="shared" ref="R24:T24" si="19">R13/Q13-1</f>
        <v>0.29061784897025178</v>
      </c>
      <c r="S24" s="21">
        <f t="shared" si="19"/>
        <v>-0.12056737588652477</v>
      </c>
      <c r="T24" s="21">
        <f t="shared" si="19"/>
        <v>-2.3911290322580645</v>
      </c>
      <c r="U24" s="21">
        <f>U13/T13-1</f>
        <v>-1.2579710144927536</v>
      </c>
    </row>
    <row r="25" spans="2:79" s="9" customFormat="1" x14ac:dyDescent="0.2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P25" s="14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2022-07-24T17:54:11Z</dcterms:created>
  <dcterms:modified xsi:type="dcterms:W3CDTF">2022-07-30T15:57:02Z</dcterms:modified>
</cp:coreProperties>
</file>