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3D9306D9-7CE6-4799-AEF6-60A59BD86209}" xr6:coauthVersionLast="47" xr6:coauthVersionMax="47" xr10:uidLastSave="{00000000-0000-0000-0000-000000000000}"/>
  <bookViews>
    <workbookView xWindow="15405" yWindow="3075" windowWidth="21675" windowHeight="17250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3" i="1" l="1"/>
  <c r="T33" i="1"/>
  <c r="U32" i="1"/>
  <c r="T32" i="1"/>
  <c r="U31" i="1"/>
  <c r="T31" i="1"/>
  <c r="T30" i="1"/>
  <c r="U30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J30" i="1"/>
  <c r="I30" i="1"/>
  <c r="H30" i="1"/>
  <c r="G30" i="1"/>
  <c r="K30" i="1"/>
  <c r="S21" i="1" l="1"/>
  <c r="S23" i="1" s="1"/>
  <c r="T21" i="1"/>
  <c r="T23" i="1" s="1"/>
  <c r="U21" i="1"/>
  <c r="U23" i="1" s="1"/>
  <c r="K23" i="1"/>
  <c r="R35" i="1"/>
  <c r="R34" i="1"/>
  <c r="R28" i="1"/>
  <c r="Q28" i="1"/>
  <c r="R27" i="1"/>
  <c r="Q27" i="1"/>
  <c r="R25" i="1"/>
  <c r="Q25" i="1"/>
  <c r="Q19" i="1"/>
  <c r="R19" i="1"/>
  <c r="Q13" i="1"/>
  <c r="Q26" i="1" s="1"/>
  <c r="R13" i="1"/>
  <c r="R26" i="1" s="1"/>
  <c r="E27" i="1"/>
  <c r="F16" i="1"/>
  <c r="F15" i="1"/>
  <c r="F11" i="1"/>
  <c r="F9" i="1"/>
  <c r="F8" i="1"/>
  <c r="F6" i="1"/>
  <c r="F5" i="1"/>
  <c r="F4" i="1"/>
  <c r="F3" i="1"/>
  <c r="F18" i="1"/>
  <c r="J18" i="1"/>
  <c r="J16" i="1"/>
  <c r="J15" i="1"/>
  <c r="J11" i="1"/>
  <c r="J9" i="1"/>
  <c r="J8" i="1"/>
  <c r="J6" i="1"/>
  <c r="J5" i="1"/>
  <c r="J4" i="1"/>
  <c r="J3" i="1"/>
  <c r="J7" i="1" s="1"/>
  <c r="C7" i="1"/>
  <c r="C10" i="1" s="1"/>
  <c r="C25" i="1" s="1"/>
  <c r="C12" i="1"/>
  <c r="D7" i="1"/>
  <c r="D10" i="1" s="1"/>
  <c r="D25" i="1" s="1"/>
  <c r="H7" i="1"/>
  <c r="H10" i="1" s="1"/>
  <c r="H25" i="1" s="1"/>
  <c r="D12" i="1"/>
  <c r="H12" i="1"/>
  <c r="I7" i="1"/>
  <c r="I10" i="1" s="1"/>
  <c r="I25" i="1" s="1"/>
  <c r="E7" i="1"/>
  <c r="E10" i="1" s="1"/>
  <c r="E25" i="1" s="1"/>
  <c r="E12" i="1"/>
  <c r="K12" i="1"/>
  <c r="G12" i="1"/>
  <c r="K7" i="1"/>
  <c r="K10" i="1" s="1"/>
  <c r="K25" i="1" s="1"/>
  <c r="G7" i="1"/>
  <c r="G10" i="1" s="1"/>
  <c r="G25" i="1" s="1"/>
  <c r="I12" i="1"/>
  <c r="S11" i="1"/>
  <c r="S12" i="1" s="1"/>
  <c r="S14" i="1"/>
  <c r="T14" i="1"/>
  <c r="F14" i="1" s="1"/>
  <c r="U12" i="1"/>
  <c r="T12" i="1"/>
  <c r="U14" i="1"/>
  <c r="J14" i="1" s="1"/>
  <c r="S7" i="1"/>
  <c r="S10" i="1" s="1"/>
  <c r="S25" i="1" s="1"/>
  <c r="T7" i="1"/>
  <c r="T10" i="1" s="1"/>
  <c r="T25" i="1" s="1"/>
  <c r="U7" i="1"/>
  <c r="U10" i="1" s="1"/>
  <c r="U25" i="1" s="1"/>
  <c r="N6" i="2"/>
  <c r="C27" i="1" l="1"/>
  <c r="E28" i="1"/>
  <c r="G28" i="1"/>
  <c r="J27" i="1"/>
  <c r="J12" i="1"/>
  <c r="J10" i="1"/>
  <c r="J25" i="1" s="1"/>
  <c r="J13" i="1"/>
  <c r="J28" i="1"/>
  <c r="K34" i="1"/>
  <c r="I28" i="1"/>
  <c r="H34" i="1"/>
  <c r="S27" i="1"/>
  <c r="H28" i="1"/>
  <c r="G34" i="1"/>
  <c r="H27" i="1"/>
  <c r="U27" i="1"/>
  <c r="D27" i="1"/>
  <c r="I27" i="1"/>
  <c r="U28" i="1"/>
  <c r="S28" i="1"/>
  <c r="T27" i="1"/>
  <c r="I34" i="1"/>
  <c r="K13" i="1"/>
  <c r="K28" i="1"/>
  <c r="S34" i="1"/>
  <c r="T28" i="1"/>
  <c r="G27" i="1"/>
  <c r="C28" i="1"/>
  <c r="U34" i="1"/>
  <c r="K27" i="1"/>
  <c r="D28" i="1"/>
  <c r="T34" i="1"/>
  <c r="F12" i="1"/>
  <c r="F7" i="1"/>
  <c r="F27" i="1" s="1"/>
  <c r="C13" i="1"/>
  <c r="D13" i="1"/>
  <c r="H13" i="1"/>
  <c r="G13" i="1"/>
  <c r="E13" i="1"/>
  <c r="I13" i="1"/>
  <c r="S13" i="1"/>
  <c r="T13" i="1"/>
  <c r="T26" i="1" s="1"/>
  <c r="U13" i="1"/>
  <c r="U26" i="1" s="1"/>
  <c r="N5" i="2"/>
  <c r="N8" i="2" s="1"/>
  <c r="I17" i="1" l="1"/>
  <c r="I26" i="1"/>
  <c r="F10" i="1"/>
  <c r="F25" i="1" s="1"/>
  <c r="F28" i="1"/>
  <c r="G17" i="1"/>
  <c r="G26" i="1"/>
  <c r="J34" i="1"/>
  <c r="K17" i="1"/>
  <c r="K26" i="1"/>
  <c r="H17" i="1"/>
  <c r="H26" i="1"/>
  <c r="D17" i="1"/>
  <c r="D19" i="1" s="1"/>
  <c r="D26" i="1"/>
  <c r="J17" i="1"/>
  <c r="J26" i="1"/>
  <c r="S17" i="1"/>
  <c r="S26" i="1"/>
  <c r="E17" i="1"/>
  <c r="E19" i="1" s="1"/>
  <c r="E26" i="1"/>
  <c r="C17" i="1"/>
  <c r="C19" i="1" s="1"/>
  <c r="C26" i="1"/>
  <c r="F13" i="1"/>
  <c r="U17" i="1"/>
  <c r="T17" i="1"/>
  <c r="J19" i="1" l="1"/>
  <c r="T19" i="1"/>
  <c r="T35" i="1"/>
  <c r="H19" i="1"/>
  <c r="H35" i="1"/>
  <c r="S19" i="1"/>
  <c r="S35" i="1"/>
  <c r="K19" i="1"/>
  <c r="K35" i="1"/>
  <c r="U19" i="1"/>
  <c r="U35" i="1"/>
  <c r="F17" i="1"/>
  <c r="F19" i="1" s="1"/>
  <c r="F26" i="1"/>
  <c r="G19" i="1"/>
  <c r="G35" i="1"/>
  <c r="I19" i="1"/>
  <c r="I35" i="1"/>
  <c r="J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S17" authorId="0" shapeId="0" xr:uid="{630E4603-FBAC-44EA-8174-F68C4DD037F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Off by 3?</t>
        </r>
      </text>
    </comment>
  </commentList>
</comments>
</file>

<file path=xl/sharedStrings.xml><?xml version="1.0" encoding="utf-8"?>
<sst xmlns="http://schemas.openxmlformats.org/spreadsheetml/2006/main" count="54" uniqueCount="51">
  <si>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</si>
  <si>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</si>
  <si>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</si>
  <si>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</si>
  <si>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</si>
  <si>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</si>
  <si>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</si>
  <si>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</si>
  <si>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</si>
  <si>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</si>
  <si>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</si>
  <si>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</si>
  <si>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</si>
  <si>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</si>
  <si>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 xml:space="preserve">Gross </t>
  </si>
  <si>
    <t>SG&amp;A</t>
  </si>
  <si>
    <t>Total Operating Expenses</t>
  </si>
  <si>
    <t>Operating Income</t>
  </si>
  <si>
    <t>Interest income</t>
  </si>
  <si>
    <t>Taxes expense</t>
  </si>
  <si>
    <t>Net income</t>
  </si>
  <si>
    <t>Shares</t>
  </si>
  <si>
    <t>EPS</t>
  </si>
  <si>
    <t>Gross margin</t>
  </si>
  <si>
    <t>Operating margin</t>
  </si>
  <si>
    <t>Tax on revenue rate</t>
  </si>
  <si>
    <t>Revenue on SG&amp;A</t>
  </si>
  <si>
    <t>Revenue y/y</t>
  </si>
  <si>
    <t>Net income y/y</t>
  </si>
  <si>
    <t>Price</t>
  </si>
  <si>
    <t>MkCap</t>
  </si>
  <si>
    <t>Cash</t>
  </si>
  <si>
    <t>Debt</t>
  </si>
  <si>
    <t>EV</t>
  </si>
  <si>
    <t>Quick NPV</t>
  </si>
  <si>
    <t>MC to NPV</t>
  </si>
  <si>
    <t>Other expense</t>
  </si>
  <si>
    <t>Urban outfitters</t>
  </si>
  <si>
    <t>URBN</t>
  </si>
  <si>
    <t>Other sales</t>
  </si>
  <si>
    <t>Apparel sales</t>
  </si>
  <si>
    <t>Home sales</t>
  </si>
  <si>
    <t>Accessories sales</t>
  </si>
  <si>
    <t>Impairements</t>
  </si>
  <si>
    <t>Net cash</t>
  </si>
  <si>
    <t>Apparel sales y/y</t>
  </si>
  <si>
    <t>Home sales y/y</t>
  </si>
  <si>
    <t>Accessories sales y/y</t>
  </si>
  <si>
    <t>Other sales y/y</t>
  </si>
  <si>
    <t>Poor margins</t>
  </si>
  <si>
    <t>Slow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</si>
</sst>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0" fontId="0" fillId="0" borderId="0" xfId="0" applyFont="1"/>
    <xf numFmtId="3" fontId="0" fillId="0" borderId="0" xfId="0" applyNumberFormat="1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104042</xdr:colOff>
      <xdr:row>0</xdr:row>
      <xdr:rowOff>65944</xdr:rowOff>
    </xdr:from>
    <xdr:to>
      <xdr:col>11</xdr:col>
      <xdr:colOff>104042</xdr:colOff>
      <xdr:row>45</xdr:row>
      <xdr:rowOff>43963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7790717" y="65944"/>
          <a:ext cx="0" cy="7217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0</xdr:row>
      <xdr:rowOff>9525</xdr:rowOff>
    </xdr:from>
    <xdr:to>
      <xdr:col>21</xdr:col>
      <xdr:colOff>47625</xdr:colOff>
      <xdr:row>44</xdr:row>
      <xdr:rowOff>178044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592175" y="9525"/>
          <a:ext cx="0" cy="6455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0</xdr:row>
      <xdr:rowOff>0</xdr:rowOff>
    </xdr:from>
    <xdr:to>
      <xdr:col>18</xdr:col>
      <xdr:colOff>28575</xdr:colOff>
      <xdr:row>44</xdr:row>
      <xdr:rowOff>168519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C9A3A3F-BCEE-4886-9515-3E76587FAE1D}"/>
            </a:ext>
          </a:extLst>
        </xdr:cNvPr>
        <xdr:cNvCxnSpPr/>
      </xdr:nvCxnSpPr>
      <xdr:spPr>
        <a:xfrm>
          <a:off x="11744325" y="0"/>
          <a:ext cx="0" cy="7217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B1:N16"/>
  <sheetViews>
    <sheetView tabSelected="1" workbookViewId="0">
      <selection activeCell="B4" sqref="B4"/>
    </sheetView>
  </sheetViews>
  <sheetFormatPr defaultRowHeight="15" x14ac:dyDescent="0.25"/>
  <cols>
    <col min="13" max="13" width="9.7109375" bestFit="1" customWidth="1"/>
  </cols>
  <sheetData>
    <row r="1" spans="2:14" x14ac:dyDescent="0.25">
      <c r="M1" t="s">
        <v>37</v>
      </c>
    </row>
    <row r="2" spans="2:14" x14ac:dyDescent="0.25">
      <c r="B2" t="s">
        <v>49</v>
      </c>
      <c r="M2" t="s">
        <v>38</v>
      </c>
    </row>
    <row r="3" spans="2:14" x14ac:dyDescent="0.25">
      <c r="B3" t="s">
        <v>50</v>
      </c>
      <c r="M3" t="s">
        <v>29</v>
      </c>
      <c r="N3" s="17">
        <v>20.48</v>
      </c>
    </row>
    <row r="4" spans="2:14" x14ac:dyDescent="0.25">
      <c r="M4" t="s">
        <v>21</v>
      </c>
      <c r="N4" s="1">
        <v>95.5</v>
      </c>
    </row>
    <row r="5" spans="2:14" x14ac:dyDescent="0.25">
      <c r="M5" t="s">
        <v>30</v>
      </c>
      <c r="N5" s="1">
        <f>N3*N4</f>
        <v>1955.8400000000001</v>
      </c>
    </row>
    <row r="6" spans="2:14" x14ac:dyDescent="0.25">
      <c r="M6" t="s">
        <v>31</v>
      </c>
      <c r="N6" s="1">
        <f>71.64+187.56+179.45</f>
        <v>438.65</v>
      </c>
    </row>
    <row r="7" spans="2:14" x14ac:dyDescent="0.25">
      <c r="M7" t="s">
        <v>32</v>
      </c>
      <c r="N7" s="1">
        <v>0</v>
      </c>
    </row>
    <row r="8" spans="2:14" x14ac:dyDescent="0.25">
      <c r="M8" t="s">
        <v>33</v>
      </c>
      <c r="N8" s="1">
        <f>N5-N6+N7</f>
        <v>1517.19</v>
      </c>
    </row>
    <row r="11" spans="2:14" x14ac:dyDescent="0.25">
      <c r="M11" s="2">
        <v>44772</v>
      </c>
    </row>
    <row r="15" spans="2:14" x14ac:dyDescent="0.25">
      <c r="M15" t="s">
        <v>34</v>
      </c>
    </row>
    <row r="16" spans="2:14" x14ac:dyDescent="0.25">
      <c r="M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1:AJ36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U19" activeCellId="1" sqref="Q19:S19 U19"/>
    </sheetView>
  </sheetViews>
  <sheetFormatPr defaultRowHeight="15" x14ac:dyDescent="0.25"/>
  <cols>
    <col min="2" max="2" width="23.85546875" bestFit="1" customWidth="1"/>
    <col min="3" max="11" width="9.140625" style="1"/>
    <col min="12" max="12" width="10.28515625" style="1" bestFit="1" customWidth="1"/>
    <col min="13" max="13" width="9.140625" style="1"/>
    <col min="16" max="16" width="4.42578125" style="3" customWidth="1"/>
  </cols>
  <sheetData>
    <row r="1" spans="1:36" x14ac:dyDescent="0.25">
      <c r="L1" s="2"/>
    </row>
    <row r="2" spans="1:36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1:36" x14ac:dyDescent="0.25">
      <c r="A3" s="4"/>
      <c r="B3" t="s">
        <v>40</v>
      </c>
      <c r="C3" s="1">
        <v>370.35</v>
      </c>
      <c r="D3" s="1">
        <v>507.93</v>
      </c>
      <c r="E3" s="1">
        <v>622.77</v>
      </c>
      <c r="F3" s="1">
        <f>+T3-E3-D3-C3</f>
        <v>610.77799999999991</v>
      </c>
      <c r="G3" s="1">
        <v>607.79999999999995</v>
      </c>
      <c r="H3" s="1">
        <v>777.9</v>
      </c>
      <c r="I3" s="1">
        <v>749.8</v>
      </c>
      <c r="J3" s="1">
        <f>+U3-I3-H3-G3</f>
        <v>777.40000000000032</v>
      </c>
      <c r="K3" s="1">
        <v>698.5</v>
      </c>
      <c r="L3" s="5"/>
      <c r="M3" s="5"/>
      <c r="N3" s="5"/>
      <c r="O3" s="4"/>
      <c r="P3" s="6"/>
      <c r="Q3" s="4"/>
      <c r="R3" s="5"/>
      <c r="S3" s="19">
        <v>2596.9</v>
      </c>
      <c r="T3" s="1">
        <v>2111.828</v>
      </c>
      <c r="U3" s="1">
        <v>2912.9</v>
      </c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s="4"/>
      <c r="B4" t="s">
        <v>41</v>
      </c>
      <c r="C4" s="1">
        <v>109.79900000000001</v>
      </c>
      <c r="D4" s="1">
        <v>156.6</v>
      </c>
      <c r="E4" s="1">
        <v>189.52</v>
      </c>
      <c r="F4" s="1">
        <f>+T4-E4-D4-C4</f>
        <v>275.28100000000006</v>
      </c>
      <c r="G4" s="1">
        <v>173.4</v>
      </c>
      <c r="H4" s="1">
        <v>188.3</v>
      </c>
      <c r="I4" s="1">
        <v>192.3</v>
      </c>
      <c r="J4" s="1">
        <f>+U4-I4-H4-G4</f>
        <v>298.39999999999986</v>
      </c>
      <c r="K4" s="1">
        <v>162.80000000000001</v>
      </c>
      <c r="L4" s="5"/>
      <c r="M4" s="5"/>
      <c r="N4" s="5"/>
      <c r="O4" s="4"/>
      <c r="P4" s="6"/>
      <c r="Q4" s="4"/>
      <c r="R4" s="5"/>
      <c r="S4" s="19">
        <v>649.17999999999995</v>
      </c>
      <c r="T4" s="1">
        <v>731.2</v>
      </c>
      <c r="U4" s="1">
        <v>852.4</v>
      </c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s="4"/>
      <c r="B5" t="s">
        <v>42</v>
      </c>
      <c r="C5" s="1">
        <v>70.19</v>
      </c>
      <c r="D5" s="1">
        <v>89.8</v>
      </c>
      <c r="E5" s="1">
        <v>116.41</v>
      </c>
      <c r="F5" s="1">
        <f>+T5-E5-D5-C5</f>
        <v>135.5</v>
      </c>
      <c r="G5" s="1">
        <v>101.7</v>
      </c>
      <c r="H5" s="1">
        <v>135.62</v>
      </c>
      <c r="I5" s="1">
        <v>132.54</v>
      </c>
      <c r="J5" s="1">
        <f>+U5-I5-H5-G5</f>
        <v>173.44</v>
      </c>
      <c r="K5" s="1">
        <v>119.8</v>
      </c>
      <c r="L5" s="5"/>
      <c r="M5" s="5"/>
      <c r="N5" s="5"/>
      <c r="O5" s="4"/>
      <c r="P5" s="6"/>
      <c r="Q5" s="4"/>
      <c r="R5" s="5"/>
      <c r="S5" s="19">
        <v>517.20000000000005</v>
      </c>
      <c r="T5" s="1">
        <v>411.9</v>
      </c>
      <c r="U5" s="1">
        <v>543.29999999999995</v>
      </c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5">
      <c r="A6" s="4"/>
      <c r="B6" t="s">
        <v>39</v>
      </c>
      <c r="C6" s="1">
        <v>38.143999999999998</v>
      </c>
      <c r="D6" s="1">
        <v>48.96</v>
      </c>
      <c r="E6" s="1">
        <v>40.880000000000003</v>
      </c>
      <c r="F6" s="1">
        <f>+T6-E6-D6-C6</f>
        <v>66.765999999999991</v>
      </c>
      <c r="G6" s="1">
        <v>44.6</v>
      </c>
      <c r="H6" s="1">
        <v>55.9</v>
      </c>
      <c r="I6" s="1">
        <v>56.78</v>
      </c>
      <c r="J6" s="1">
        <f>+U6-I6-H6-G6</f>
        <v>82.82</v>
      </c>
      <c r="K6" s="1">
        <v>70.8</v>
      </c>
      <c r="L6" s="5"/>
      <c r="M6" s="5"/>
      <c r="N6" s="5"/>
      <c r="O6" s="4"/>
      <c r="P6" s="6"/>
      <c r="Q6" s="4"/>
      <c r="R6" s="5"/>
      <c r="S6" s="19">
        <v>220.46</v>
      </c>
      <c r="T6" s="1">
        <v>194.75</v>
      </c>
      <c r="U6" s="1">
        <v>240.1</v>
      </c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s="4" customFormat="1" x14ac:dyDescent="0.25">
      <c r="B7" s="4" t="s">
        <v>12</v>
      </c>
      <c r="C7" s="5">
        <f>SUM(C3:C6)</f>
        <v>588.48299999999995</v>
      </c>
      <c r="D7" s="5">
        <f>SUM(D3:D6)</f>
        <v>803.29</v>
      </c>
      <c r="E7" s="5">
        <f>SUM(E3:E6)</f>
        <v>969.57999999999993</v>
      </c>
      <c r="F7" s="5">
        <f>SUM(F3:F6)</f>
        <v>1088.325</v>
      </c>
      <c r="G7" s="5">
        <f>SUM(G3:G6)</f>
        <v>927.5</v>
      </c>
      <c r="H7" s="5">
        <f>SUM(H3:H6)</f>
        <v>1157.7200000000003</v>
      </c>
      <c r="I7" s="5">
        <f>SUM(I3:I6)</f>
        <v>1131.4199999999998</v>
      </c>
      <c r="J7" s="5">
        <f>SUM(J3:J6)</f>
        <v>1332.0600000000002</v>
      </c>
      <c r="K7" s="5">
        <f>SUM(K3:K6)</f>
        <v>1051.8999999999999</v>
      </c>
      <c r="L7" s="5"/>
      <c r="M7" s="5"/>
      <c r="N7" s="5"/>
      <c r="P7" s="6"/>
      <c r="Q7" s="4">
        <v>3616</v>
      </c>
      <c r="R7" s="5">
        <v>3951</v>
      </c>
      <c r="S7" s="5">
        <f>SUM(S3:S6)</f>
        <v>3983.74</v>
      </c>
      <c r="T7" s="5">
        <f>SUM(T3:T6)</f>
        <v>3449.6780000000003</v>
      </c>
      <c r="U7" s="5">
        <f>SUM(U3:U6)</f>
        <v>4548.7000000000007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5">
      <c r="B8" t="s">
        <v>13</v>
      </c>
      <c r="C8" s="1">
        <v>562.11</v>
      </c>
      <c r="D8" s="1">
        <v>565.20000000000005</v>
      </c>
      <c r="E8" s="1">
        <v>646.70000000000005</v>
      </c>
      <c r="F8" s="1">
        <f>+T8-E8-D8-C8</f>
        <v>798.29000000000008</v>
      </c>
      <c r="G8" s="1">
        <v>626.79999999999995</v>
      </c>
      <c r="H8" s="1">
        <v>722.46</v>
      </c>
      <c r="I8" s="1">
        <v>740.7</v>
      </c>
      <c r="J8" s="1">
        <f>+U8-I8-H8-G8</f>
        <v>964.84000000000037</v>
      </c>
      <c r="K8" s="1">
        <v>728.6</v>
      </c>
      <c r="N8" s="1"/>
      <c r="R8" s="1"/>
      <c r="S8" s="1">
        <v>2729.35</v>
      </c>
      <c r="T8" s="1">
        <v>2572.3000000000002</v>
      </c>
      <c r="U8" s="1">
        <v>3054.8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B9" t="s">
        <v>43</v>
      </c>
      <c r="C9" s="1">
        <v>14.528</v>
      </c>
      <c r="D9" s="1">
        <v>0</v>
      </c>
      <c r="E9" s="1">
        <v>0</v>
      </c>
      <c r="F9" s="1">
        <f>+T9-E9-D9-C9</f>
        <v>0.96799999999999997</v>
      </c>
      <c r="G9" s="1">
        <v>0</v>
      </c>
      <c r="H9" s="1">
        <v>0</v>
      </c>
      <c r="I9" s="1">
        <v>0</v>
      </c>
      <c r="J9" s="1">
        <f>+U9-I9-H9-G9</f>
        <v>0</v>
      </c>
      <c r="K9" s="1">
        <v>0</v>
      </c>
      <c r="N9" s="1"/>
      <c r="R9" s="1"/>
      <c r="S9" s="1">
        <v>14.6</v>
      </c>
      <c r="T9" s="1">
        <v>15.496</v>
      </c>
      <c r="U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4"/>
      <c r="B10" s="4" t="s">
        <v>14</v>
      </c>
      <c r="C10" s="5">
        <f>C7-C8-C9</f>
        <v>11.844999999999933</v>
      </c>
      <c r="D10" s="5">
        <f>D7-D8-D9</f>
        <v>238.08999999999992</v>
      </c>
      <c r="E10" s="5">
        <f>E7-E8-E9</f>
        <v>322.87999999999988</v>
      </c>
      <c r="F10" s="5">
        <f>F7-F8-F9</f>
        <v>289.06699999999995</v>
      </c>
      <c r="G10" s="5">
        <f>G7-G8-G9</f>
        <v>300.70000000000005</v>
      </c>
      <c r="H10" s="5">
        <f>H7-H8-H9</f>
        <v>435.26000000000022</v>
      </c>
      <c r="I10" s="5">
        <f>I7-I8-I9</f>
        <v>390.7199999999998</v>
      </c>
      <c r="J10" s="5">
        <f>J7-J8-J9</f>
        <v>367.2199999999998</v>
      </c>
      <c r="K10" s="5">
        <f>K7-K8-K9</f>
        <v>323.29999999999984</v>
      </c>
      <c r="L10" s="5"/>
      <c r="M10" s="5"/>
      <c r="N10" s="5"/>
      <c r="O10" s="4"/>
      <c r="P10" s="6"/>
      <c r="Q10" s="5">
        <v>1187</v>
      </c>
      <c r="R10" s="5">
        <v>1350</v>
      </c>
      <c r="S10" s="5">
        <f>S7-S8-S9</f>
        <v>1239.79</v>
      </c>
      <c r="T10" s="5">
        <f>T7-T8-T9</f>
        <v>861.88200000000018</v>
      </c>
      <c r="U10" s="5">
        <f>U7-U8</f>
        <v>1493.9000000000005</v>
      </c>
      <c r="V10" s="4"/>
      <c r="W10" s="4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5">
      <c r="B11" t="s">
        <v>15</v>
      </c>
      <c r="C11" s="1">
        <v>210.58</v>
      </c>
      <c r="D11" s="1">
        <v>168.6</v>
      </c>
      <c r="E11" s="1">
        <v>224.4</v>
      </c>
      <c r="F11" s="1">
        <f>+T11-E11-D11-C11</f>
        <v>254.35399999999996</v>
      </c>
      <c r="G11" s="1">
        <v>227.1</v>
      </c>
      <c r="H11" s="1">
        <v>269.39999999999998</v>
      </c>
      <c r="I11" s="1">
        <v>274.83600000000001</v>
      </c>
      <c r="J11" s="1">
        <f>+U11-I11-H11-G11</f>
        <v>314.06400000000008</v>
      </c>
      <c r="K11" s="1">
        <v>277</v>
      </c>
      <c r="N11" s="1"/>
      <c r="Q11">
        <v>916</v>
      </c>
      <c r="R11" s="1">
        <v>965</v>
      </c>
      <c r="S11" s="1">
        <f>993.99+13.911</f>
        <v>1007.901</v>
      </c>
      <c r="T11" s="1">
        <v>857.93399999999997</v>
      </c>
      <c r="U11" s="1">
        <v>1085.4000000000001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B12" t="s">
        <v>16</v>
      </c>
      <c r="C12" s="1">
        <f>+C11+C8+C9</f>
        <v>787.21800000000007</v>
      </c>
      <c r="D12" s="1">
        <f>+D11+D8+D9</f>
        <v>733.80000000000007</v>
      </c>
      <c r="E12" s="1">
        <f>+E11+E8+E9</f>
        <v>871.1</v>
      </c>
      <c r="F12" s="1">
        <f>+F11+F8+F9</f>
        <v>1053.6120000000001</v>
      </c>
      <c r="G12" s="1">
        <f>+G11+G8+G9</f>
        <v>853.9</v>
      </c>
      <c r="H12" s="1">
        <f>+H11+H8+H9</f>
        <v>991.86</v>
      </c>
      <c r="I12" s="1">
        <f>+I11+I8+I9</f>
        <v>1015.5360000000001</v>
      </c>
      <c r="J12" s="1">
        <f>+J11+J8+J9</f>
        <v>1278.9040000000005</v>
      </c>
      <c r="K12" s="1">
        <f>+K11+K8+K9</f>
        <v>1005.6</v>
      </c>
      <c r="N12" s="1"/>
      <c r="R12" s="1"/>
      <c r="S12" s="1">
        <f>+S11+S8+S9</f>
        <v>3751.8509999999997</v>
      </c>
      <c r="T12" s="1">
        <f>+T11+T8+T9</f>
        <v>3445.7300000000005</v>
      </c>
      <c r="U12" s="1">
        <f>+U11+U8+U9</f>
        <v>4140.2000000000007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4"/>
      <c r="B13" s="4" t="s">
        <v>17</v>
      </c>
      <c r="C13" s="5">
        <f>+C7-C12</f>
        <v>-198.73500000000013</v>
      </c>
      <c r="D13" s="5">
        <f>+D7-D12</f>
        <v>69.489999999999895</v>
      </c>
      <c r="E13" s="5">
        <f>+E7-E12</f>
        <v>98.479999999999905</v>
      </c>
      <c r="F13" s="5">
        <f>+F7-F12</f>
        <v>34.712999999999965</v>
      </c>
      <c r="G13" s="5">
        <f>+G7-G12</f>
        <v>73.600000000000023</v>
      </c>
      <c r="H13" s="5">
        <f>+H7-H12</f>
        <v>165.86000000000024</v>
      </c>
      <c r="I13" s="5">
        <f>+I7-I12</f>
        <v>115.88399999999979</v>
      </c>
      <c r="J13" s="5">
        <f>+J7-J12</f>
        <v>53.155999999999722</v>
      </c>
      <c r="K13" s="5">
        <f>+K7-K12</f>
        <v>46.299999999999841</v>
      </c>
      <c r="L13" s="5"/>
      <c r="M13" s="5"/>
      <c r="N13" s="5"/>
      <c r="O13" s="4"/>
      <c r="P13" s="6"/>
      <c r="Q13" s="5">
        <f>Q10-Q11</f>
        <v>271</v>
      </c>
      <c r="R13" s="5">
        <f>R10-R11</f>
        <v>385</v>
      </c>
      <c r="S13" s="5">
        <f>+S7-S12</f>
        <v>231.88900000000012</v>
      </c>
      <c r="T13" s="5">
        <f>+T7-T12</f>
        <v>3.9479999999998654</v>
      </c>
      <c r="U13" s="5">
        <f>+U7-U12</f>
        <v>408.5</v>
      </c>
      <c r="V13" s="4"/>
      <c r="W13" s="4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s="18" customFormat="1" x14ac:dyDescent="0.25">
      <c r="B14" s="18" t="s">
        <v>18</v>
      </c>
      <c r="C14" s="19">
        <v>0</v>
      </c>
      <c r="D14" s="19">
        <v>0</v>
      </c>
      <c r="E14" s="19">
        <v>0</v>
      </c>
      <c r="F14" s="1">
        <f>+T14-E14-D14-C14</f>
        <v>-0.29999999999999982</v>
      </c>
      <c r="G14" s="19">
        <v>0</v>
      </c>
      <c r="H14" s="19">
        <v>0</v>
      </c>
      <c r="I14" s="19">
        <v>0</v>
      </c>
      <c r="J14" s="1">
        <f>+U14-I14-H14-G14</f>
        <v>1.2389999999999999</v>
      </c>
      <c r="K14" s="19">
        <v>0</v>
      </c>
      <c r="L14" s="19"/>
      <c r="M14" s="19"/>
      <c r="N14" s="19"/>
      <c r="P14" s="20"/>
      <c r="R14" s="19"/>
      <c r="S14" s="19">
        <f>10.6-1.2</f>
        <v>9.4</v>
      </c>
      <c r="T14" s="19">
        <f>3.1-3.4</f>
        <v>-0.29999999999999982</v>
      </c>
      <c r="U14" s="19">
        <f>2.343-1.104</f>
        <v>1.2389999999999999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x14ac:dyDescent="0.25">
      <c r="B15" t="s">
        <v>36</v>
      </c>
      <c r="C15" s="1">
        <v>-0.16600000000000001</v>
      </c>
      <c r="D15" s="1">
        <v>0.53300000000000003</v>
      </c>
      <c r="E15" s="1">
        <v>0.89</v>
      </c>
      <c r="F15" s="1">
        <f>+T15-E15-D15-C15</f>
        <v>-1.0870000000000002</v>
      </c>
      <c r="G15" s="1">
        <v>0.15</v>
      </c>
      <c r="H15" s="1">
        <v>1.8</v>
      </c>
      <c r="I15" s="1">
        <v>0.55000000000000004</v>
      </c>
      <c r="J15" s="1">
        <f>+U15-I15-H15-G15</f>
        <v>2.6700000000000004</v>
      </c>
      <c r="K15" s="1">
        <v>1.9890000000000001</v>
      </c>
      <c r="N15" s="1"/>
      <c r="R15" s="1"/>
      <c r="S15" s="1">
        <v>-1.6</v>
      </c>
      <c r="T15" s="1">
        <v>0.17</v>
      </c>
      <c r="U15" s="1">
        <v>5.17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4"/>
      <c r="B16" t="s">
        <v>19</v>
      </c>
      <c r="C16" s="1">
        <v>-60.131</v>
      </c>
      <c r="D16" s="1">
        <v>34.479999999999997</v>
      </c>
      <c r="E16" s="1">
        <v>20.9</v>
      </c>
      <c r="F16" s="1">
        <f>+T16-E16-D16-C16</f>
        <v>7.0280000000000058</v>
      </c>
      <c r="G16" s="1">
        <v>19.8</v>
      </c>
      <c r="H16" s="1">
        <v>36.799999999999997</v>
      </c>
      <c r="I16" s="1">
        <v>26.5</v>
      </c>
      <c r="J16" s="1">
        <f>+U16-I16-H16-G16</f>
        <v>10.900000000000002</v>
      </c>
      <c r="K16" s="1">
        <v>12.715</v>
      </c>
      <c r="L16" s="5"/>
      <c r="M16" s="5"/>
      <c r="N16" s="5"/>
      <c r="O16" s="4"/>
      <c r="P16" s="6"/>
      <c r="Q16" s="18">
        <v>153</v>
      </c>
      <c r="R16" s="19">
        <v>88</v>
      </c>
      <c r="S16" s="1">
        <v>71.599999999999994</v>
      </c>
      <c r="T16" s="1">
        <v>2.2770000000000001</v>
      </c>
      <c r="U16" s="1">
        <v>94</v>
      </c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5">
      <c r="B17" s="4" t="s">
        <v>20</v>
      </c>
      <c r="C17" s="5">
        <f>+C13-C15-C16+C14</f>
        <v>-138.43800000000013</v>
      </c>
      <c r="D17" s="5">
        <f>+D13-D15-D16+D14</f>
        <v>34.476999999999897</v>
      </c>
      <c r="E17" s="5">
        <f>+E13-E15-E16+E14</f>
        <v>76.689999999999912</v>
      </c>
      <c r="F17" s="5">
        <f>+F13-F15-F16+F14</f>
        <v>28.471999999999962</v>
      </c>
      <c r="G17" s="5">
        <f>+G13-G15-G16+G14</f>
        <v>53.65000000000002</v>
      </c>
      <c r="H17" s="5">
        <f>+H13-H15-H16+H14</f>
        <v>127.26000000000023</v>
      </c>
      <c r="I17" s="5">
        <f>+I13-I15-I16+I14</f>
        <v>88.83399999999979</v>
      </c>
      <c r="J17" s="5">
        <f>+J13-J15-J16+J14</f>
        <v>40.824999999999712</v>
      </c>
      <c r="K17" s="5">
        <f>+K13-K15-K16+K14</f>
        <v>31.595999999999844</v>
      </c>
      <c r="N17" s="1"/>
      <c r="Q17" s="5">
        <v>108</v>
      </c>
      <c r="R17" s="5">
        <v>298</v>
      </c>
      <c r="S17" s="5">
        <f>+S13-S15-S16+S14</f>
        <v>171.28900000000013</v>
      </c>
      <c r="T17" s="5">
        <f>+T13-T15-T16+T14</f>
        <v>1.2009999999998655</v>
      </c>
      <c r="U17" s="5">
        <f>+U13-U15-U16+U14</f>
        <v>310.56899999999996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4"/>
      <c r="B18" t="s">
        <v>21</v>
      </c>
      <c r="C18" s="1">
        <v>97.91</v>
      </c>
      <c r="D18" s="1">
        <v>97.778000000000006</v>
      </c>
      <c r="E18" s="1">
        <v>97.784999999999997</v>
      </c>
      <c r="F18" s="1">
        <f>T18</f>
        <v>97.816999999999993</v>
      </c>
      <c r="G18" s="1">
        <v>98.108000000000004</v>
      </c>
      <c r="H18" s="1">
        <v>98.314999999999998</v>
      </c>
      <c r="I18" s="1">
        <v>98.201999999999998</v>
      </c>
      <c r="J18" s="1">
        <f>U18</f>
        <v>98.022000000000006</v>
      </c>
      <c r="K18" s="1">
        <v>95.478999999999999</v>
      </c>
      <c r="L18" s="5"/>
      <c r="M18" s="5"/>
      <c r="N18" s="5"/>
      <c r="O18" s="4"/>
      <c r="P18" s="6"/>
      <c r="Q18" s="18">
        <v>112</v>
      </c>
      <c r="R18" s="19">
        <v>110</v>
      </c>
      <c r="S18" s="1">
        <v>99.832999999999998</v>
      </c>
      <c r="T18" s="1">
        <v>97.816999999999993</v>
      </c>
      <c r="U18" s="1">
        <v>98.022000000000006</v>
      </c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5">
      <c r="A19" s="7"/>
      <c r="B19" s="8" t="s">
        <v>22</v>
      </c>
      <c r="C19" s="7">
        <f>C17/C18</f>
        <v>-1.4139311612705561</v>
      </c>
      <c r="D19" s="7">
        <f>D17/D18</f>
        <v>0.35260488044345245</v>
      </c>
      <c r="E19" s="7">
        <f>E17/E18</f>
        <v>0.78427161630106779</v>
      </c>
      <c r="F19" s="7">
        <f>F17/F18</f>
        <v>0.29107414866536457</v>
      </c>
      <c r="G19" s="7">
        <f>G17/G18</f>
        <v>0.54684633261303883</v>
      </c>
      <c r="H19" s="7">
        <f>H17/H18</f>
        <v>1.294410822356713</v>
      </c>
      <c r="I19" s="7">
        <f>I17/I18</f>
        <v>0.90460479419970863</v>
      </c>
      <c r="J19" s="7">
        <f>J17/J18</f>
        <v>0.41648813531655859</v>
      </c>
      <c r="K19" s="7">
        <f>K17/K18</f>
        <v>0.33092093549366713</v>
      </c>
      <c r="L19" s="7"/>
      <c r="M19" s="7"/>
      <c r="N19" s="7"/>
      <c r="O19" s="7"/>
      <c r="P19" s="9"/>
      <c r="Q19" s="7">
        <f>Q17/Q18</f>
        <v>0.9642857142857143</v>
      </c>
      <c r="R19" s="7">
        <f>R17/R18</f>
        <v>2.709090909090909</v>
      </c>
      <c r="S19" s="7">
        <f>S17/S18</f>
        <v>1.7157553113699893</v>
      </c>
      <c r="T19" s="7">
        <f>T17/T18</f>
        <v>1.2278029381394499E-2</v>
      </c>
      <c r="U19" s="7">
        <f>U17/U18</f>
        <v>3.1683601640448056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5">
      <c r="A20" s="1"/>
      <c r="B20" s="1"/>
      <c r="C20" s="10"/>
      <c r="D20" s="10"/>
      <c r="E20" s="10"/>
      <c r="F20" s="10"/>
      <c r="G20" s="10"/>
      <c r="H20" s="10"/>
      <c r="I20" s="10"/>
      <c r="J20" s="10"/>
      <c r="K20" s="10"/>
      <c r="N20" s="1"/>
      <c r="O20" s="1"/>
      <c r="P20" s="1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" customFormat="1" x14ac:dyDescent="0.25">
      <c r="B21" s="1" t="s">
        <v>31</v>
      </c>
      <c r="K21" s="1">
        <v>438.65</v>
      </c>
      <c r="P21" s="11"/>
      <c r="S21" s="1">
        <f>221.8+211.45+97.09</f>
        <v>530.34</v>
      </c>
      <c r="T21" s="1">
        <f>395.6+174.7+123.7</f>
        <v>694</v>
      </c>
      <c r="U21" s="1">
        <f>206.6+239.42+223.557</f>
        <v>669.577</v>
      </c>
    </row>
    <row r="22" spans="1:36" s="1" customFormat="1" x14ac:dyDescent="0.25">
      <c r="B22" s="1" t="s">
        <v>32</v>
      </c>
      <c r="K22" s="1">
        <v>0</v>
      </c>
      <c r="P22" s="11"/>
      <c r="S22" s="1">
        <v>0</v>
      </c>
      <c r="T22" s="1">
        <v>0</v>
      </c>
      <c r="U22" s="1">
        <v>0</v>
      </c>
    </row>
    <row r="23" spans="1:36" s="1" customFormat="1" x14ac:dyDescent="0.25">
      <c r="B23" s="1" t="s">
        <v>44</v>
      </c>
      <c r="K23" s="1">
        <f>K21-K22</f>
        <v>438.65</v>
      </c>
      <c r="P23" s="11"/>
      <c r="S23" s="1">
        <f>S21-S22</f>
        <v>530.34</v>
      </c>
      <c r="T23" s="1">
        <f>T21-T22</f>
        <v>694</v>
      </c>
      <c r="U23" s="1">
        <f>U21-U22</f>
        <v>669.577</v>
      </c>
    </row>
    <row r="24" spans="1:36" x14ac:dyDescent="0.25">
      <c r="A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2"/>
      <c r="Q24" s="10"/>
      <c r="R24" s="10"/>
      <c r="S24" s="10"/>
      <c r="T24" s="10"/>
      <c r="U24" s="10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3"/>
      <c r="B25" s="13" t="s">
        <v>23</v>
      </c>
      <c r="C25" s="13">
        <f t="shared" ref="C25:J25" si="0">C10/C7</f>
        <v>2.0128024089055986E-2</v>
      </c>
      <c r="D25" s="13">
        <f t="shared" si="0"/>
        <v>0.29639358139650679</v>
      </c>
      <c r="E25" s="13">
        <f t="shared" si="0"/>
        <v>0.33301016935167793</v>
      </c>
      <c r="F25" s="13">
        <f t="shared" si="0"/>
        <v>0.26560724048423029</v>
      </c>
      <c r="G25" s="13">
        <f t="shared" si="0"/>
        <v>0.32420485175202163</v>
      </c>
      <c r="H25" s="13">
        <f t="shared" si="0"/>
        <v>0.37596309988598292</v>
      </c>
      <c r="I25" s="13">
        <f t="shared" si="0"/>
        <v>0.34533594951476893</v>
      </c>
      <c r="J25" s="13">
        <f t="shared" si="0"/>
        <v>0.27567827275047652</v>
      </c>
      <c r="K25" s="13">
        <f>K10/K7</f>
        <v>0.30734860728206093</v>
      </c>
      <c r="L25" s="13"/>
      <c r="M25" s="13"/>
      <c r="N25" s="13"/>
      <c r="O25" s="13"/>
      <c r="P25" s="14"/>
      <c r="Q25" s="13">
        <f t="shared" ref="Q25:R25" si="1">Q10/Q7</f>
        <v>0.32826327433628316</v>
      </c>
      <c r="R25" s="13">
        <f t="shared" si="1"/>
        <v>0.34168564920273348</v>
      </c>
      <c r="S25" s="13">
        <f>S10/S7</f>
        <v>0.31121257913418043</v>
      </c>
      <c r="T25" s="13">
        <f>T10/T7</f>
        <v>0.24984418835613065</v>
      </c>
      <c r="U25" s="13">
        <f>U10/U7</f>
        <v>0.32842350561698952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x14ac:dyDescent="0.25">
      <c r="A26" s="15"/>
      <c r="B26" s="15" t="s">
        <v>24</v>
      </c>
      <c r="C26" s="15">
        <f t="shared" ref="C26:J26" si="2">C13/C7</f>
        <v>-0.33770729145956663</v>
      </c>
      <c r="D26" s="15">
        <f t="shared" si="2"/>
        <v>8.6506741027524175E-2</v>
      </c>
      <c r="E26" s="15">
        <f t="shared" si="2"/>
        <v>0.10156975185131698</v>
      </c>
      <c r="F26" s="15">
        <f t="shared" si="2"/>
        <v>3.1895803183791573E-2</v>
      </c>
      <c r="G26" s="15">
        <f t="shared" si="2"/>
        <v>7.9353099730458246E-2</v>
      </c>
      <c r="H26" s="15">
        <f t="shared" si="2"/>
        <v>0.14326434716511782</v>
      </c>
      <c r="I26" s="15">
        <f t="shared" si="2"/>
        <v>0.10242350320835747</v>
      </c>
      <c r="J26" s="15">
        <f t="shared" si="2"/>
        <v>3.9905109379457168E-2</v>
      </c>
      <c r="K26" s="15">
        <f>K13/K7</f>
        <v>4.4015590835630621E-2</v>
      </c>
      <c r="L26" s="15"/>
      <c r="M26" s="15"/>
      <c r="N26" s="15"/>
      <c r="O26" s="15"/>
      <c r="P26" s="16"/>
      <c r="Q26" s="15">
        <f t="shared" ref="Q26:R26" si="3">Q13/Q7</f>
        <v>7.4944690265486724E-2</v>
      </c>
      <c r="R26" s="15">
        <f t="shared" si="3"/>
        <v>9.7443685143001765E-2</v>
      </c>
      <c r="S26" s="15">
        <f>S13/S7</f>
        <v>5.8208869052699258E-2</v>
      </c>
      <c r="T26" s="15">
        <f>T13/T7</f>
        <v>1.1444546418534903E-3</v>
      </c>
      <c r="U26" s="15">
        <f>U13/U7</f>
        <v>8.9805878602677677E-2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A27" s="15"/>
      <c r="B27" s="15" t="s">
        <v>25</v>
      </c>
      <c r="C27" s="15">
        <f t="shared" ref="C27:J27" si="4">C16/C7</f>
        <v>-0.10217967214006184</v>
      </c>
      <c r="D27" s="15">
        <f t="shared" si="4"/>
        <v>4.2923477200014937E-2</v>
      </c>
      <c r="E27" s="15">
        <f t="shared" si="4"/>
        <v>2.1555725159347346E-2</v>
      </c>
      <c r="F27" s="15">
        <f t="shared" si="4"/>
        <v>6.457629844026376E-3</v>
      </c>
      <c r="G27" s="15">
        <f t="shared" si="4"/>
        <v>2.1347708894878706E-2</v>
      </c>
      <c r="H27" s="15">
        <f t="shared" si="4"/>
        <v>3.1786615071001612E-2</v>
      </c>
      <c r="I27" s="15">
        <f t="shared" si="4"/>
        <v>2.3421894610312709E-2</v>
      </c>
      <c r="J27" s="15">
        <f t="shared" si="4"/>
        <v>8.1828145879314744E-3</v>
      </c>
      <c r="K27" s="15">
        <f>K16/K7</f>
        <v>1.2087650917387586E-2</v>
      </c>
      <c r="L27" s="15"/>
      <c r="M27" s="15"/>
      <c r="N27" s="15"/>
      <c r="O27" s="15"/>
      <c r="P27" s="16"/>
      <c r="Q27" s="15">
        <f t="shared" ref="Q27:R27" si="5">Q16/Q7</f>
        <v>4.2311946902654871E-2</v>
      </c>
      <c r="R27" s="15">
        <f t="shared" si="5"/>
        <v>2.2272842318400404E-2</v>
      </c>
      <c r="S27" s="15">
        <f>S16/S7</f>
        <v>1.797306049089549E-2</v>
      </c>
      <c r="T27" s="15">
        <f>T16/T7</f>
        <v>6.6006160574986995E-4</v>
      </c>
      <c r="U27" s="15">
        <f>U16/U7</f>
        <v>2.0665245015059244E-2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x14ac:dyDescent="0.25">
      <c r="A28" s="15"/>
      <c r="B28" s="15" t="s">
        <v>26</v>
      </c>
      <c r="C28" s="15">
        <f t="shared" ref="C28:J28" si="6">C7/C11</f>
        <v>2.7945816316839203</v>
      </c>
      <c r="D28" s="15">
        <f t="shared" si="6"/>
        <v>4.7644721233689209</v>
      </c>
      <c r="E28" s="15">
        <f t="shared" si="6"/>
        <v>4.3207664884135468</v>
      </c>
      <c r="F28" s="15">
        <f t="shared" si="6"/>
        <v>4.2787807543816898</v>
      </c>
      <c r="G28" s="15">
        <f t="shared" si="6"/>
        <v>4.0841039189784238</v>
      </c>
      <c r="H28" s="15">
        <f t="shared" si="6"/>
        <v>4.2974016332590956</v>
      </c>
      <c r="I28" s="15">
        <f t="shared" si="6"/>
        <v>4.1167096013622659</v>
      </c>
      <c r="J28" s="15">
        <f t="shared" si="6"/>
        <v>4.2413648173620659</v>
      </c>
      <c r="K28" s="15">
        <f>K7/K11</f>
        <v>3.797472924187725</v>
      </c>
      <c r="L28" s="15"/>
      <c r="M28" s="15"/>
      <c r="N28" s="15"/>
      <c r="O28" s="15"/>
      <c r="P28" s="16"/>
      <c r="Q28" s="15">
        <f t="shared" ref="Q28:R28" si="7">Q7/Q11</f>
        <v>3.947598253275109</v>
      </c>
      <c r="R28" s="15">
        <f t="shared" si="7"/>
        <v>4.0943005181347152</v>
      </c>
      <c r="S28" s="15">
        <f>S7/S11</f>
        <v>3.9525112089381795</v>
      </c>
      <c r="T28" s="15">
        <f>T7/T11</f>
        <v>4.0209130306060841</v>
      </c>
      <c r="U28" s="15">
        <f>U7/U11</f>
        <v>4.1908052330937906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x14ac:dyDescent="0.25">
      <c r="B29" s="15"/>
      <c r="N29" s="1"/>
      <c r="U29" s="1"/>
    </row>
    <row r="30" spans="1:36" x14ac:dyDescent="0.25">
      <c r="A30" s="15"/>
      <c r="B30" t="s">
        <v>45</v>
      </c>
      <c r="C30" s="15"/>
      <c r="D30" s="15"/>
      <c r="E30" s="15"/>
      <c r="F30" s="15"/>
      <c r="G30" s="15">
        <f t="shared" ref="G30:J30" si="8">G3/C3-1</f>
        <v>0.64115026326447921</v>
      </c>
      <c r="H30" s="15">
        <f t="shared" si="8"/>
        <v>0.53151024747504572</v>
      </c>
      <c r="I30" s="15">
        <f t="shared" si="8"/>
        <v>0.20397578560303153</v>
      </c>
      <c r="J30" s="15">
        <f t="shared" si="8"/>
        <v>0.2728028841903285</v>
      </c>
      <c r="K30" s="15">
        <f>K3/G3-1</f>
        <v>0.14922671931556453</v>
      </c>
      <c r="L30" s="15"/>
      <c r="M30" s="15"/>
      <c r="N30" s="15"/>
      <c r="O30" s="15"/>
      <c r="P30" s="16"/>
      <c r="Q30" s="15"/>
      <c r="R30" s="15"/>
      <c r="S30" s="15"/>
      <c r="T30" s="15">
        <f t="shared" ref="S30:U30" si="9">T3/S3-1</f>
        <v>-0.18678886364511538</v>
      </c>
      <c r="U30" s="15">
        <f>U3/T3-1</f>
        <v>0.37932634665323128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x14ac:dyDescent="0.25">
      <c r="B31" t="s">
        <v>46</v>
      </c>
      <c r="C31" s="15"/>
      <c r="D31" s="15"/>
      <c r="E31" s="15"/>
      <c r="F31" s="15"/>
      <c r="G31" s="15">
        <f t="shared" ref="G31:K31" si="10">G4/C4-1</f>
        <v>0.57924935564076163</v>
      </c>
      <c r="H31" s="15">
        <f t="shared" si="10"/>
        <v>0.20242656449553009</v>
      </c>
      <c r="I31" s="15">
        <f t="shared" si="10"/>
        <v>1.4668636555508652E-2</v>
      </c>
      <c r="J31" s="15">
        <f t="shared" si="10"/>
        <v>8.3983275271449109E-2</v>
      </c>
      <c r="K31" s="15">
        <f t="shared" si="10"/>
        <v>-6.1130334486735882E-2</v>
      </c>
      <c r="T31" s="15">
        <f t="shared" ref="T31:U31" si="11">T4/S4-1</f>
        <v>0.12634400320404215</v>
      </c>
      <c r="U31" s="15">
        <f t="shared" si="11"/>
        <v>0.16575492341356668</v>
      </c>
    </row>
    <row r="32" spans="1:36" x14ac:dyDescent="0.25">
      <c r="B32" t="s">
        <v>47</v>
      </c>
      <c r="C32" s="15"/>
      <c r="D32" s="15"/>
      <c r="E32" s="15"/>
      <c r="F32" s="15"/>
      <c r="G32" s="15">
        <f t="shared" ref="G32:K32" si="12">G5/C5-1</f>
        <v>0.44892434819774896</v>
      </c>
      <c r="H32" s="15">
        <f t="shared" si="12"/>
        <v>0.51024498886414271</v>
      </c>
      <c r="I32" s="15">
        <f t="shared" si="12"/>
        <v>0.13856197921140789</v>
      </c>
      <c r="J32" s="15">
        <f t="shared" si="12"/>
        <v>0.28000000000000003</v>
      </c>
      <c r="K32" s="15">
        <f t="shared" si="12"/>
        <v>0.17797443461160278</v>
      </c>
      <c r="T32" s="15">
        <f t="shared" ref="T32:U32" si="13">T5/S5-1</f>
        <v>-0.20359628770301641</v>
      </c>
      <c r="U32" s="15">
        <f t="shared" si="13"/>
        <v>0.31900946831755284</v>
      </c>
    </row>
    <row r="33" spans="1:36" x14ac:dyDescent="0.25">
      <c r="B33" t="s">
        <v>48</v>
      </c>
      <c r="C33" s="15"/>
      <c r="D33" s="15"/>
      <c r="E33" s="15"/>
      <c r="F33" s="15"/>
      <c r="G33" s="15">
        <f t="shared" ref="G33:K33" si="14">G6/C6-1</f>
        <v>0.16925335570469802</v>
      </c>
      <c r="H33" s="15">
        <f t="shared" si="14"/>
        <v>0.14174836601307184</v>
      </c>
      <c r="I33" s="15">
        <f t="shared" si="14"/>
        <v>0.38894324853228968</v>
      </c>
      <c r="J33" s="15">
        <f t="shared" si="14"/>
        <v>0.24045172692687911</v>
      </c>
      <c r="K33" s="15">
        <f t="shared" si="14"/>
        <v>0.58744394618834073</v>
      </c>
      <c r="T33" s="15">
        <f t="shared" ref="T33:U33" si="15">T6/S6-1</f>
        <v>-0.11661979497414499</v>
      </c>
      <c r="U33" s="15">
        <f t="shared" si="15"/>
        <v>0.23286264441591786</v>
      </c>
    </row>
    <row r="34" spans="1:36" x14ac:dyDescent="0.25">
      <c r="A34" s="13"/>
      <c r="B34" s="13" t="s">
        <v>27</v>
      </c>
      <c r="C34" s="13"/>
      <c r="D34" s="13"/>
      <c r="E34" s="13"/>
      <c r="F34" s="13"/>
      <c r="G34" s="13">
        <f t="shared" ref="G34:J34" si="16">G7/C7-1</f>
        <v>0.57608631005483613</v>
      </c>
      <c r="H34" s="13">
        <f t="shared" si="16"/>
        <v>0.44122297053368054</v>
      </c>
      <c r="I34" s="13">
        <f t="shared" si="16"/>
        <v>0.16691763443965413</v>
      </c>
      <c r="J34" s="13">
        <f t="shared" si="16"/>
        <v>0.22395424160981325</v>
      </c>
      <c r="K34" s="13">
        <f>K7/G7-1</f>
        <v>0.1341239892183288</v>
      </c>
      <c r="L34" s="13"/>
      <c r="M34" s="13"/>
      <c r="N34" s="13"/>
      <c r="O34" s="13"/>
      <c r="P34" s="14"/>
      <c r="Q34" s="13"/>
      <c r="R34" s="13">
        <f t="shared" ref="R34:S34" si="17">R7/Q7-1</f>
        <v>9.2643805309734484E-2</v>
      </c>
      <c r="S34" s="13">
        <f t="shared" si="17"/>
        <v>8.2865097443685087E-3</v>
      </c>
      <c r="T34" s="13">
        <f>T7/S7-1</f>
        <v>-0.13406045575263437</v>
      </c>
      <c r="U34" s="13">
        <f>U7/T7-1</f>
        <v>0.31858683622065609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x14ac:dyDescent="0.25">
      <c r="A35" s="13"/>
      <c r="B35" s="13" t="s">
        <v>28</v>
      </c>
      <c r="C35" s="13"/>
      <c r="D35" s="13"/>
      <c r="E35" s="13"/>
      <c r="F35" s="13"/>
      <c r="G35" s="13">
        <f t="shared" ref="G35:J35" si="18">G17/C17-1</f>
        <v>-1.3875381036998511</v>
      </c>
      <c r="H35" s="13">
        <f t="shared" si="18"/>
        <v>2.6911564231226794</v>
      </c>
      <c r="I35" s="13">
        <f t="shared" si="18"/>
        <v>0.15835180597209408</v>
      </c>
      <c r="J35" s="13">
        <f t="shared" si="18"/>
        <v>0.43386484967686734</v>
      </c>
      <c r="K35" s="13">
        <f>K17/G17-1</f>
        <v>-0.41107176141659219</v>
      </c>
      <c r="L35" s="13"/>
      <c r="M35" s="13"/>
      <c r="N35" s="13"/>
      <c r="O35" s="13"/>
      <c r="P35" s="14"/>
      <c r="Q35" s="13"/>
      <c r="R35" s="13">
        <f t="shared" ref="R35:S35" si="19">R17/Q17-1</f>
        <v>1.7592592592592591</v>
      </c>
      <c r="S35" s="13">
        <f t="shared" si="19"/>
        <v>-0.42520469798657679</v>
      </c>
      <c r="T35" s="13">
        <f>T17/S17-1</f>
        <v>-0.99298845810297298</v>
      </c>
      <c r="U35" s="13">
        <f>U17/T17-1</f>
        <v>257.59200666114464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2022-07-30T16:01:40Z</dcterms:modified>
</cp:coreProperties>
</file>